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chartsheets/sheet14.xml" ContentType="application/vnd.openxmlformats-officedocument.spreadsheetml.chartsheet+xml"/>
  <Override PartName="/xl/chartsheets/sheet15.xml" ContentType="application/vnd.openxmlformats-officedocument.spreadsheetml.chartsheet+xml"/>
  <Override PartName="/xl/chartsheets/sheet16.xml" ContentType="application/vnd.openxmlformats-officedocument.spreadsheetml.chartsheet+xml"/>
  <Override PartName="/xl/chartsheets/sheet17.xml" ContentType="application/vnd.openxmlformats-officedocument.spreadsheetml.chartsheet+xml"/>
  <Override PartName="/xl/chartsheets/sheet18.xml" ContentType="application/vnd.openxmlformats-officedocument.spreadsheetml.chartsheet+xml"/>
  <Override PartName="/xl/chartsheets/sheet19.xml" ContentType="application/vnd.openxmlformats-officedocument.spreadsheetml.chartsheet+xml"/>
  <Override PartName="/xl/chartsheets/sheet20.xml" ContentType="application/vnd.openxmlformats-officedocument.spreadsheetml.chartsheet+xml"/>
  <Override PartName="/xl/chartsheets/sheet21.xml" ContentType="application/vnd.openxmlformats-officedocument.spreadsheetml.chartsheet+xml"/>
  <Override PartName="/xl/chartsheets/sheet22.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23.xml" ContentType="application/vnd.openxmlformats-officedocument.spreadsheetml.chartsheet+xml"/>
  <Override PartName="/xl/chartsheets/sheet24.xml" ContentType="application/vnd.openxmlformats-officedocument.spreadsheetml.chartsheet+xml"/>
  <Override PartName="/xl/chartsheets/sheet25.xml" ContentType="application/vnd.openxmlformats-officedocument.spreadsheetml.chartsheet+xml"/>
  <Override PartName="/xl/chartsheets/sheet26.xml" ContentType="application/vnd.openxmlformats-officedocument.spreadsheetml.chartsheet+xml"/>
  <Override PartName="/xl/chartsheets/sheet27.xml" ContentType="application/vnd.openxmlformats-officedocument.spreadsheetml.chartsheet+xml"/>
  <Override PartName="/xl/chartsheets/sheet28.xml" ContentType="application/vnd.openxmlformats-officedocument.spreadsheetml.chartsheet+xml"/>
  <Override PartName="/xl/chartsheets/sheet29.xml" ContentType="application/vnd.openxmlformats-officedocument.spreadsheetml.chartsheet+xml"/>
  <Override PartName="/xl/chartsheets/sheet30.xml" ContentType="application/vnd.openxmlformats-officedocument.spreadsheetml.chartsheet+xml"/>
  <Override PartName="/xl/chartsheets/sheet31.xml" ContentType="application/vnd.openxmlformats-officedocument.spreadsheetml.chartsheet+xml"/>
  <Override PartName="/xl/chartsheets/sheet32.xml" ContentType="application/vnd.openxmlformats-officedocument.spreadsheetml.chartsheet+xml"/>
  <Override PartName="/xl/chartsheets/sheet33.xml" ContentType="application/vnd.openxmlformats-officedocument.spreadsheetml.chartsheet+xml"/>
  <Override PartName="/xl/chartsheets/sheet34.xml" ContentType="application/vnd.openxmlformats-officedocument.spreadsheetml.chartsheet+xml"/>
  <Override PartName="/xl/chartsheets/sheet35.xml" ContentType="application/vnd.openxmlformats-officedocument.spreadsheetml.chartsheet+xml"/>
  <Override PartName="/xl/chartsheets/sheet36.xml" ContentType="application/vnd.openxmlformats-officedocument.spreadsheetml.chartsheet+xml"/>
  <Override PartName="/xl/chartsheets/sheet37.xml" ContentType="application/vnd.openxmlformats-officedocument.spreadsheetml.chartsheet+xml"/>
  <Override PartName="/xl/chartsheets/sheet38.xml" ContentType="application/vnd.openxmlformats-officedocument.spreadsheetml.chartsheet+xml"/>
  <Override PartName="/xl/chartsheets/sheet39.xml" ContentType="application/vnd.openxmlformats-officedocument.spreadsheetml.chartsheet+xml"/>
  <Override PartName="/xl/chartsheets/sheet40.xml" ContentType="application/vnd.openxmlformats-officedocument.spreadsheetml.chartsheet+xml"/>
  <Override PartName="/xl/chartsheets/sheet41.xml" ContentType="application/vnd.openxmlformats-officedocument.spreadsheetml.chartsheet+xml"/>
  <Override PartName="/xl/chartsheets/sheet42.xml" ContentType="application/vnd.openxmlformats-officedocument.spreadsheetml.chartsheet+xml"/>
  <Override PartName="/xl/chartsheets/sheet43.xml" ContentType="application/vnd.openxmlformats-officedocument.spreadsheetml.chartsheet+xml"/>
  <Override PartName="/xl/chartsheets/sheet44.xml" ContentType="application/vnd.openxmlformats-officedocument.spreadsheetml.chartsheet+xml"/>
  <Override PartName="/xl/chartsheets/sheet45.xml" ContentType="application/vnd.openxmlformats-officedocument.spreadsheetml.chartsheet+xml"/>
  <Override PartName="/xl/chartsheets/sheet46.xml" ContentType="application/vnd.openxmlformats-officedocument.spreadsheetml.chartsheet+xml"/>
  <Override PartName="/xl/chartsheets/sheet47.xml" ContentType="application/vnd.openxmlformats-officedocument.spreadsheetml.chartsheet+xml"/>
  <Override PartName="/xl/chartsheets/sheet48.xml" ContentType="application/vnd.openxmlformats-officedocument.spreadsheetml.chartsheet+xml"/>
  <Override PartName="/xl/chartsheets/sheet49.xml" ContentType="application/vnd.openxmlformats-officedocument.spreadsheetml.chartsheet+xml"/>
  <Override PartName="/xl/chartsheets/sheet50.xml" ContentType="application/vnd.openxmlformats-officedocument.spreadsheetml.chartsheet+xml"/>
  <Override PartName="/xl/chartsheets/sheet51.xml" ContentType="application/vnd.openxmlformats-officedocument.spreadsheetml.chartsheet+xml"/>
  <Override PartName="/xl/chartsheets/sheet52.xml" ContentType="application/vnd.openxmlformats-officedocument.spreadsheetml.chartsheet+xml"/>
  <Override PartName="/xl/chartsheets/sheet53.xml" ContentType="application/vnd.openxmlformats-officedocument.spreadsheetml.chartsheet+xml"/>
  <Override PartName="/xl/chartsheets/sheet54.xml" ContentType="application/vnd.openxmlformats-officedocument.spreadsheetml.chartsheet+xml"/>
  <Override PartName="/xl/chartsheets/sheet55.xml" ContentType="application/vnd.openxmlformats-officedocument.spreadsheetml.chartsheet+xml"/>
  <Override PartName="/xl/chartsheets/sheet56.xml" ContentType="application/vnd.openxmlformats-officedocument.spreadsheetml.chartsheet+xml"/>
  <Override PartName="/xl/chartsheets/sheet57.xml" ContentType="application/vnd.openxmlformats-officedocument.spreadsheetml.chartsheet+xml"/>
  <Override PartName="/xl/chartsheets/sheet58.xml" ContentType="application/vnd.openxmlformats-officedocument.spreadsheetml.chartsheet+xml"/>
  <Override PartName="/xl/chartsheets/sheet59.xml" ContentType="application/vnd.openxmlformats-officedocument.spreadsheetml.chartsheet+xml"/>
  <Override PartName="/xl/chartsheets/sheet60.xml" ContentType="application/vnd.openxmlformats-officedocument.spreadsheetml.chartsheet+xml"/>
  <Override PartName="/xl/chartsheets/sheet61.xml" ContentType="application/vnd.openxmlformats-officedocument.spreadsheetml.chartsheet+xml"/>
  <Override PartName="/xl/chartsheets/sheet62.xml" ContentType="application/vnd.openxmlformats-officedocument.spreadsheetml.chartsheet+xml"/>
  <Override PartName="/xl/chartsheets/sheet63.xml" ContentType="application/vnd.openxmlformats-officedocument.spreadsheetml.chartsheet+xml"/>
  <Override PartName="/xl/chartsheets/sheet64.xml" ContentType="application/vnd.openxmlformats-officedocument.spreadsheetml.chartsheet+xml"/>
  <Override PartName="/xl/chartsheets/sheet65.xml" ContentType="application/vnd.openxmlformats-officedocument.spreadsheetml.chartsheet+xml"/>
  <Override PartName="/xl/chartsheets/sheet66.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chartsheets/sheet67.xml" ContentType="application/vnd.openxmlformats-officedocument.spreadsheetml.chartsheet+xml"/>
  <Override PartName="/xl/chartsheets/sheet68.xml" ContentType="application/vnd.openxmlformats-officedocument.spreadsheetml.chartsheet+xml"/>
  <Override PartName="/xl/chartsheets/sheet69.xml" ContentType="application/vnd.openxmlformats-officedocument.spreadsheetml.chartsheet+xml"/>
  <Override PartName="/xl/chartsheets/sheet70.xml" ContentType="application/vnd.openxmlformats-officedocument.spreadsheetml.chartsheet+xml"/>
  <Override PartName="/xl/chartsheets/sheet71.xml" ContentType="application/vnd.openxmlformats-officedocument.spreadsheetml.chartsheet+xml"/>
  <Override PartName="/xl/chartsheets/sheet72.xml" ContentType="application/vnd.openxmlformats-officedocument.spreadsheetml.chartsheet+xml"/>
  <Override PartName="/xl/chartsheets/sheet73.xml" ContentType="application/vnd.openxmlformats-officedocument.spreadsheetml.chartsheet+xml"/>
  <Override PartName="/xl/chartsheets/sheet74.xml" ContentType="application/vnd.openxmlformats-officedocument.spreadsheetml.chart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7.xml" ContentType="application/vnd.openxmlformats-officedocument.drawingml.chart+xml"/>
  <Override PartName="/xl/theme/themeOverride1.xml" ContentType="application/vnd.openxmlformats-officedocument.themeOverride+xml"/>
  <Override PartName="/xl/drawings/drawing12.xml" ContentType="application/vnd.openxmlformats-officedocument.drawingml.chartshapes+xml"/>
  <Override PartName="/xl/drawings/drawing13.xml" ContentType="application/vnd.openxmlformats-officedocument.drawing+xml"/>
  <Override PartName="/xl/charts/chart8.xml" ContentType="application/vnd.openxmlformats-officedocument.drawingml.chart+xml"/>
  <Override PartName="/xl/theme/themeOverride2.xml" ContentType="application/vnd.openxmlformats-officedocument.themeOverride+xml"/>
  <Override PartName="/xl/drawings/drawing14.xml" ContentType="application/vnd.openxmlformats-officedocument.drawingml.chartshapes+xml"/>
  <Override PartName="/xl/drawings/drawing15.xml" ContentType="application/vnd.openxmlformats-officedocument.drawing+xml"/>
  <Override PartName="/xl/charts/chart9.xml" ContentType="application/vnd.openxmlformats-officedocument.drawingml.chart+xml"/>
  <Override PartName="/xl/theme/themeOverride3.xml" ContentType="application/vnd.openxmlformats-officedocument.themeOverride+xml"/>
  <Override PartName="/xl/drawings/drawing16.xml" ContentType="application/vnd.openxmlformats-officedocument.drawingml.chartshapes+xml"/>
  <Override PartName="/xl/drawings/drawing17.xml" ContentType="application/vnd.openxmlformats-officedocument.drawing+xml"/>
  <Override PartName="/xl/charts/chart10.xml" ContentType="application/vnd.openxmlformats-officedocument.drawingml.chart+xml"/>
  <Override PartName="/xl/theme/themeOverride4.xml" ContentType="application/vnd.openxmlformats-officedocument.themeOverride+xml"/>
  <Override PartName="/xl/drawings/drawing18.xml" ContentType="application/vnd.openxmlformats-officedocument.drawingml.chartshapes+xml"/>
  <Override PartName="/xl/drawings/drawing19.xml" ContentType="application/vnd.openxmlformats-officedocument.drawing+xml"/>
  <Override PartName="/xl/charts/chart11.xml" ContentType="application/vnd.openxmlformats-officedocument.drawingml.chart+xml"/>
  <Override PartName="/xl/theme/themeOverride5.xml" ContentType="application/vnd.openxmlformats-officedocument.themeOverride+xml"/>
  <Override PartName="/xl/drawings/drawing20.xml" ContentType="application/vnd.openxmlformats-officedocument.drawingml.chartshapes+xml"/>
  <Override PartName="/xl/drawings/drawing21.xml" ContentType="application/vnd.openxmlformats-officedocument.drawing+xml"/>
  <Override PartName="/xl/charts/chart12.xml" ContentType="application/vnd.openxmlformats-officedocument.drawingml.chart+xml"/>
  <Override PartName="/xl/theme/themeOverride6.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3.xml" ContentType="application/vnd.openxmlformats-officedocument.drawingml.chart+xml"/>
  <Override PartName="/xl/theme/themeOverride7.xml" ContentType="application/vnd.openxmlformats-officedocument.themeOverride+xml"/>
  <Override PartName="/xl/drawings/drawing24.xml" ContentType="application/vnd.openxmlformats-officedocument.drawingml.chartshapes+xml"/>
  <Override PartName="/xl/drawings/drawing25.xml" ContentType="application/vnd.openxmlformats-officedocument.drawing+xml"/>
  <Override PartName="/xl/charts/chart14.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15.xml" ContentType="application/vnd.openxmlformats-officedocument.drawingml.chart+xml"/>
  <Override PartName="/xl/theme/themeOverride8.xml" ContentType="application/vnd.openxmlformats-officedocument.themeOverride+xml"/>
  <Override PartName="/xl/drawings/drawing28.xml" ContentType="application/vnd.openxmlformats-officedocument.drawingml.chartshapes+xml"/>
  <Override PartName="/xl/drawings/drawing29.xml" ContentType="application/vnd.openxmlformats-officedocument.drawing+xml"/>
  <Override PartName="/xl/charts/chart16.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charts/chart17.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18.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19.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20.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1.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2.xml" ContentType="application/vnd.openxmlformats-officedocument.drawingml.chart+xml"/>
  <Override PartName="/xl/theme/themeOverride9.xml" ContentType="application/vnd.openxmlformats-officedocument.themeOverride+xml"/>
  <Override PartName="/xl/drawings/drawing42.xml" ContentType="application/vnd.openxmlformats-officedocument.drawingml.chartshapes+xml"/>
  <Override PartName="/xl/drawings/drawing43.xml" ContentType="application/vnd.openxmlformats-officedocument.drawing+xml"/>
  <Override PartName="/xl/charts/chart23.xml" ContentType="application/vnd.openxmlformats-officedocument.drawingml.chart+xml"/>
  <Override PartName="/xl/theme/themeOverride10.xml" ContentType="application/vnd.openxmlformats-officedocument.themeOverride+xml"/>
  <Override PartName="/xl/drawings/drawing44.xml" ContentType="application/vnd.openxmlformats-officedocument.drawingml.chartshapes+xml"/>
  <Override PartName="/xl/drawings/drawing45.xml" ContentType="application/vnd.openxmlformats-officedocument.drawing+xml"/>
  <Override PartName="/xl/charts/chart24.xml" ContentType="application/vnd.openxmlformats-officedocument.drawingml.chart+xml"/>
  <Override PartName="/xl/theme/themeOverride11.xml" ContentType="application/vnd.openxmlformats-officedocument.themeOverride+xml"/>
  <Override PartName="/xl/drawings/drawing46.xml" ContentType="application/vnd.openxmlformats-officedocument.drawingml.chartshapes+xml"/>
  <Override PartName="/xl/drawings/drawing47.xml" ContentType="application/vnd.openxmlformats-officedocument.drawing+xml"/>
  <Override PartName="/xl/charts/chart25.xml" ContentType="application/vnd.openxmlformats-officedocument.drawingml.chart+xml"/>
  <Override PartName="/xl/theme/themeOverride12.xml" ContentType="application/vnd.openxmlformats-officedocument.themeOverride+xml"/>
  <Override PartName="/xl/drawings/drawing48.xml" ContentType="application/vnd.openxmlformats-officedocument.drawingml.chartshapes+xml"/>
  <Override PartName="/xl/drawings/drawing49.xml" ContentType="application/vnd.openxmlformats-officedocument.drawing+xml"/>
  <Override PartName="/xl/charts/chart26.xml" ContentType="application/vnd.openxmlformats-officedocument.drawingml.chart+xml"/>
  <Override PartName="/xl/drawings/drawing50.xml" ContentType="application/vnd.openxmlformats-officedocument.drawingml.chartshapes+xml"/>
  <Override PartName="/xl/drawings/drawing51.xml" ContentType="application/vnd.openxmlformats-officedocument.drawing+xml"/>
  <Override PartName="/xl/charts/chart27.xml" ContentType="application/vnd.openxmlformats-officedocument.drawingml.chart+xml"/>
  <Override PartName="/xl/theme/themeOverride13.xml" ContentType="application/vnd.openxmlformats-officedocument.themeOverride+xml"/>
  <Override PartName="/xl/drawings/drawing52.xml" ContentType="application/vnd.openxmlformats-officedocument.drawingml.chartshapes+xml"/>
  <Override PartName="/xl/drawings/drawing53.xml" ContentType="application/vnd.openxmlformats-officedocument.drawing+xml"/>
  <Override PartName="/xl/charts/chart28.xml" ContentType="application/vnd.openxmlformats-officedocument.drawingml.chart+xml"/>
  <Override PartName="/xl/theme/themeOverride14.xml" ContentType="application/vnd.openxmlformats-officedocument.themeOverride+xml"/>
  <Override PartName="/xl/drawings/drawing54.xml" ContentType="application/vnd.openxmlformats-officedocument.drawingml.chartshapes+xml"/>
  <Override PartName="/xl/drawings/drawing55.xml" ContentType="application/vnd.openxmlformats-officedocument.drawing+xml"/>
  <Override PartName="/xl/charts/chart29.xml" ContentType="application/vnd.openxmlformats-officedocument.drawingml.chart+xml"/>
  <Override PartName="/xl/theme/themeOverride15.xml" ContentType="application/vnd.openxmlformats-officedocument.themeOverride+xml"/>
  <Override PartName="/xl/drawings/drawing56.xml" ContentType="application/vnd.openxmlformats-officedocument.drawingml.chartshapes+xml"/>
  <Override PartName="/xl/drawings/drawing57.xml" ContentType="application/vnd.openxmlformats-officedocument.drawing+xml"/>
  <Override PartName="/xl/charts/chart30.xml" ContentType="application/vnd.openxmlformats-officedocument.drawingml.chart+xml"/>
  <Override PartName="/xl/drawings/drawing58.xml" ContentType="application/vnd.openxmlformats-officedocument.drawingml.chartshapes+xml"/>
  <Override PartName="/xl/drawings/drawing59.xml" ContentType="application/vnd.openxmlformats-officedocument.drawing+xml"/>
  <Override PartName="/xl/charts/chart31.xml" ContentType="application/vnd.openxmlformats-officedocument.drawingml.chart+xml"/>
  <Override PartName="/xl/theme/themeOverride16.xml" ContentType="application/vnd.openxmlformats-officedocument.themeOverride+xml"/>
  <Override PartName="/xl/drawings/drawing60.xml" ContentType="application/vnd.openxmlformats-officedocument.drawingml.chartshapes+xml"/>
  <Override PartName="/xl/drawings/drawing61.xml" ContentType="application/vnd.openxmlformats-officedocument.drawing+xml"/>
  <Override PartName="/xl/charts/chart32.xml" ContentType="application/vnd.openxmlformats-officedocument.drawingml.chart+xml"/>
  <Override PartName="/xl/theme/themeOverride17.xml" ContentType="application/vnd.openxmlformats-officedocument.themeOverride+xml"/>
  <Override PartName="/xl/drawings/drawing62.xml" ContentType="application/vnd.openxmlformats-officedocument.drawingml.chartshapes+xml"/>
  <Override PartName="/xl/drawings/drawing63.xml" ContentType="application/vnd.openxmlformats-officedocument.drawing+xml"/>
  <Override PartName="/xl/charts/chart33.xml" ContentType="application/vnd.openxmlformats-officedocument.drawingml.chart+xml"/>
  <Override PartName="/xl/drawings/drawing64.xml" ContentType="application/vnd.openxmlformats-officedocument.drawingml.chartshapes+xml"/>
  <Override PartName="/xl/drawings/drawing65.xml" ContentType="application/vnd.openxmlformats-officedocument.drawing+xml"/>
  <Override PartName="/xl/charts/chart34.xml" ContentType="application/vnd.openxmlformats-officedocument.drawingml.chart+xml"/>
  <Override PartName="/xl/theme/themeOverride18.xml" ContentType="application/vnd.openxmlformats-officedocument.themeOverride+xml"/>
  <Override PartName="/xl/drawings/drawing66.xml" ContentType="application/vnd.openxmlformats-officedocument.drawingml.chartshapes+xml"/>
  <Override PartName="/xl/drawings/drawing67.xml" ContentType="application/vnd.openxmlformats-officedocument.drawing+xml"/>
  <Override PartName="/xl/charts/chart35.xml" ContentType="application/vnd.openxmlformats-officedocument.drawingml.chart+xml"/>
  <Override PartName="/xl/drawings/drawing68.xml" ContentType="application/vnd.openxmlformats-officedocument.drawingml.chartshapes+xml"/>
  <Override PartName="/xl/drawings/drawing69.xml" ContentType="application/vnd.openxmlformats-officedocument.drawing+xml"/>
  <Override PartName="/xl/charts/chart36.xml" ContentType="application/vnd.openxmlformats-officedocument.drawingml.chart+xml"/>
  <Override PartName="/xl/drawings/drawing70.xml" ContentType="application/vnd.openxmlformats-officedocument.drawingml.chartshapes+xml"/>
  <Override PartName="/xl/drawings/drawing71.xml" ContentType="application/vnd.openxmlformats-officedocument.drawing+xml"/>
  <Override PartName="/xl/charts/chart37.xml" ContentType="application/vnd.openxmlformats-officedocument.drawingml.chart+xml"/>
  <Override PartName="/xl/drawings/drawing72.xml" ContentType="application/vnd.openxmlformats-officedocument.drawingml.chartshapes+xml"/>
  <Override PartName="/xl/drawings/drawing73.xml" ContentType="application/vnd.openxmlformats-officedocument.drawing+xml"/>
  <Override PartName="/xl/charts/chart38.xml" ContentType="application/vnd.openxmlformats-officedocument.drawingml.chart+xml"/>
  <Override PartName="/xl/theme/themeOverride19.xml" ContentType="application/vnd.openxmlformats-officedocument.themeOverride+xml"/>
  <Override PartName="/xl/drawings/drawing74.xml" ContentType="application/vnd.openxmlformats-officedocument.drawingml.chartshapes+xml"/>
  <Override PartName="/xl/drawings/drawing75.xml" ContentType="application/vnd.openxmlformats-officedocument.drawing+xml"/>
  <Override PartName="/xl/charts/chart39.xml" ContentType="application/vnd.openxmlformats-officedocument.drawingml.chart+xml"/>
  <Override PartName="/xl/theme/themeOverride20.xml" ContentType="application/vnd.openxmlformats-officedocument.themeOverride+xml"/>
  <Override PartName="/xl/drawings/drawing76.xml" ContentType="application/vnd.openxmlformats-officedocument.drawingml.chartshapes+xml"/>
  <Override PartName="/xl/drawings/drawing77.xml" ContentType="application/vnd.openxmlformats-officedocument.drawing+xml"/>
  <Override PartName="/xl/charts/chart40.xml" ContentType="application/vnd.openxmlformats-officedocument.drawingml.chart+xml"/>
  <Override PartName="/xl/theme/themeOverride21.xml" ContentType="application/vnd.openxmlformats-officedocument.themeOverride+xml"/>
  <Override PartName="/xl/drawings/drawing78.xml" ContentType="application/vnd.openxmlformats-officedocument.drawingml.chartshapes+xml"/>
  <Override PartName="/xl/drawings/drawing79.xml" ContentType="application/vnd.openxmlformats-officedocument.drawing+xml"/>
  <Override PartName="/xl/charts/chart41.xml" ContentType="application/vnd.openxmlformats-officedocument.drawingml.chart+xml"/>
  <Override PartName="/xl/theme/themeOverride22.xml" ContentType="application/vnd.openxmlformats-officedocument.themeOverride+xml"/>
  <Override PartName="/xl/drawings/drawing80.xml" ContentType="application/vnd.openxmlformats-officedocument.drawingml.chartshapes+xml"/>
  <Override PartName="/xl/drawings/drawing81.xml" ContentType="application/vnd.openxmlformats-officedocument.drawing+xml"/>
  <Override PartName="/xl/charts/chart42.xml" ContentType="application/vnd.openxmlformats-officedocument.drawingml.chart+xml"/>
  <Override PartName="/xl/theme/themeOverride23.xml" ContentType="application/vnd.openxmlformats-officedocument.themeOverride+xml"/>
  <Override PartName="/xl/drawings/drawing82.xml" ContentType="application/vnd.openxmlformats-officedocument.drawingml.chartshapes+xml"/>
  <Override PartName="/xl/drawings/drawing83.xml" ContentType="application/vnd.openxmlformats-officedocument.drawing+xml"/>
  <Override PartName="/xl/charts/chart43.xml" ContentType="application/vnd.openxmlformats-officedocument.drawingml.chart+xml"/>
  <Override PartName="/xl/theme/themeOverride24.xml" ContentType="application/vnd.openxmlformats-officedocument.themeOverride+xml"/>
  <Override PartName="/xl/drawings/drawing84.xml" ContentType="application/vnd.openxmlformats-officedocument.drawingml.chartshapes+xml"/>
  <Override PartName="/xl/drawings/drawing85.xml" ContentType="application/vnd.openxmlformats-officedocument.drawing+xml"/>
  <Override PartName="/xl/charts/chart44.xml" ContentType="application/vnd.openxmlformats-officedocument.drawingml.chart+xml"/>
  <Override PartName="/xl/theme/themeOverride25.xml" ContentType="application/vnd.openxmlformats-officedocument.themeOverride+xml"/>
  <Override PartName="/xl/drawings/drawing86.xml" ContentType="application/vnd.openxmlformats-officedocument.drawingml.chartshapes+xml"/>
  <Override PartName="/xl/drawings/drawing87.xml" ContentType="application/vnd.openxmlformats-officedocument.drawing+xml"/>
  <Override PartName="/xl/charts/chart45.xml" ContentType="application/vnd.openxmlformats-officedocument.drawingml.chart+xml"/>
  <Override PartName="/xl/theme/themeOverride26.xml" ContentType="application/vnd.openxmlformats-officedocument.themeOverride+xml"/>
  <Override PartName="/xl/drawings/drawing88.xml" ContentType="application/vnd.openxmlformats-officedocument.drawingml.chartshapes+xml"/>
  <Override PartName="/xl/drawings/drawing89.xml" ContentType="application/vnd.openxmlformats-officedocument.drawing+xml"/>
  <Override PartName="/xl/charts/chart46.xml" ContentType="application/vnd.openxmlformats-officedocument.drawingml.chart+xml"/>
  <Override PartName="/xl/drawings/drawing90.xml" ContentType="application/vnd.openxmlformats-officedocument.drawingml.chartshapes+xml"/>
  <Override PartName="/xl/drawings/drawing91.xml" ContentType="application/vnd.openxmlformats-officedocument.drawing+xml"/>
  <Override PartName="/xl/charts/chart47.xml" ContentType="application/vnd.openxmlformats-officedocument.drawingml.chart+xml"/>
  <Override PartName="/xl/theme/themeOverride27.xml" ContentType="application/vnd.openxmlformats-officedocument.themeOverride+xml"/>
  <Override PartName="/xl/drawings/drawing92.xml" ContentType="application/vnd.openxmlformats-officedocument.drawingml.chartshapes+xml"/>
  <Override PartName="/xl/drawings/drawing93.xml" ContentType="application/vnd.openxmlformats-officedocument.drawing+xml"/>
  <Override PartName="/xl/charts/chart48.xml" ContentType="application/vnd.openxmlformats-officedocument.drawingml.chart+xml"/>
  <Override PartName="/xl/theme/themeOverride28.xml" ContentType="application/vnd.openxmlformats-officedocument.themeOverride+xml"/>
  <Override PartName="/xl/drawings/drawing94.xml" ContentType="application/vnd.openxmlformats-officedocument.drawingml.chartshapes+xml"/>
  <Override PartName="/xl/drawings/drawing95.xml" ContentType="application/vnd.openxmlformats-officedocument.drawing+xml"/>
  <Override PartName="/xl/charts/chart49.xml" ContentType="application/vnd.openxmlformats-officedocument.drawingml.chart+xml"/>
  <Override PartName="/xl/theme/themeOverride29.xml" ContentType="application/vnd.openxmlformats-officedocument.themeOverride+xml"/>
  <Override PartName="/xl/drawings/drawing96.xml" ContentType="application/vnd.openxmlformats-officedocument.drawingml.chartshapes+xml"/>
  <Override PartName="/xl/drawings/drawing97.xml" ContentType="application/vnd.openxmlformats-officedocument.drawing+xml"/>
  <Override PartName="/xl/charts/chart50.xml" ContentType="application/vnd.openxmlformats-officedocument.drawingml.chart+xml"/>
  <Override PartName="/xl/theme/themeOverride30.xml" ContentType="application/vnd.openxmlformats-officedocument.themeOverride+xml"/>
  <Override PartName="/xl/drawings/drawing98.xml" ContentType="application/vnd.openxmlformats-officedocument.drawingml.chartshapes+xml"/>
  <Override PartName="/xl/drawings/drawing99.xml" ContentType="application/vnd.openxmlformats-officedocument.drawing+xml"/>
  <Override PartName="/xl/charts/chart51.xml" ContentType="application/vnd.openxmlformats-officedocument.drawingml.chart+xml"/>
  <Override PartName="/xl/drawings/drawing100.xml" ContentType="application/vnd.openxmlformats-officedocument.drawingml.chartshapes+xml"/>
  <Override PartName="/xl/drawings/drawing101.xml" ContentType="application/vnd.openxmlformats-officedocument.drawing+xml"/>
  <Override PartName="/xl/charts/chart52.xml" ContentType="application/vnd.openxmlformats-officedocument.drawingml.chart+xml"/>
  <Override PartName="/xl/drawings/drawing102.xml" ContentType="application/vnd.openxmlformats-officedocument.drawingml.chartshapes+xml"/>
  <Override PartName="/xl/drawings/drawing103.xml" ContentType="application/vnd.openxmlformats-officedocument.drawing+xml"/>
  <Override PartName="/xl/charts/chart53.xml" ContentType="application/vnd.openxmlformats-officedocument.drawingml.chart+xml"/>
  <Override PartName="/xl/theme/themeOverride31.xml" ContentType="application/vnd.openxmlformats-officedocument.themeOverride+xml"/>
  <Override PartName="/xl/drawings/drawing104.xml" ContentType="application/vnd.openxmlformats-officedocument.drawingml.chartshapes+xml"/>
  <Override PartName="/xl/drawings/drawing105.xml" ContentType="application/vnd.openxmlformats-officedocument.drawing+xml"/>
  <Override PartName="/xl/charts/chart54.xml" ContentType="application/vnd.openxmlformats-officedocument.drawingml.chart+xml"/>
  <Override PartName="/xl/theme/themeOverride32.xml" ContentType="application/vnd.openxmlformats-officedocument.themeOverride+xml"/>
  <Override PartName="/xl/drawings/drawing106.xml" ContentType="application/vnd.openxmlformats-officedocument.drawingml.chartshapes+xml"/>
  <Override PartName="/xl/drawings/drawing107.xml" ContentType="application/vnd.openxmlformats-officedocument.drawing+xml"/>
  <Override PartName="/xl/charts/chart55.xml" ContentType="application/vnd.openxmlformats-officedocument.drawingml.chart+xml"/>
  <Override PartName="/xl/theme/themeOverride33.xml" ContentType="application/vnd.openxmlformats-officedocument.themeOverride+xml"/>
  <Override PartName="/xl/drawings/drawing108.xml" ContentType="application/vnd.openxmlformats-officedocument.drawingml.chartshapes+xml"/>
  <Override PartName="/xl/drawings/drawing109.xml" ContentType="application/vnd.openxmlformats-officedocument.drawing+xml"/>
  <Override PartName="/xl/charts/chart56.xml" ContentType="application/vnd.openxmlformats-officedocument.drawingml.chart+xml"/>
  <Override PartName="/xl/drawings/drawing110.xml" ContentType="application/vnd.openxmlformats-officedocument.drawingml.chartshapes+xml"/>
  <Override PartName="/xl/drawings/drawing111.xml" ContentType="application/vnd.openxmlformats-officedocument.drawing+xml"/>
  <Override PartName="/xl/charts/chart57.xml" ContentType="application/vnd.openxmlformats-officedocument.drawingml.chart+xml"/>
  <Override PartName="/xl/theme/themeOverride34.xml" ContentType="application/vnd.openxmlformats-officedocument.themeOverride+xml"/>
  <Override PartName="/xl/drawings/drawing112.xml" ContentType="application/vnd.openxmlformats-officedocument.drawingml.chartshapes+xml"/>
  <Override PartName="/xl/drawings/drawing113.xml" ContentType="application/vnd.openxmlformats-officedocument.drawing+xml"/>
  <Override PartName="/xl/charts/chart58.xml" ContentType="application/vnd.openxmlformats-officedocument.drawingml.chart+xml"/>
  <Override PartName="/xl/drawings/drawing114.xml" ContentType="application/vnd.openxmlformats-officedocument.drawingml.chartshapes+xml"/>
  <Override PartName="/xl/drawings/drawing115.xml" ContentType="application/vnd.openxmlformats-officedocument.drawing+xml"/>
  <Override PartName="/xl/charts/chart59.xml" ContentType="application/vnd.openxmlformats-officedocument.drawingml.chart+xml"/>
  <Override PartName="/xl/drawings/drawing116.xml" ContentType="application/vnd.openxmlformats-officedocument.drawingml.chartshapes+xml"/>
  <Override PartName="/xl/drawings/drawing117.xml" ContentType="application/vnd.openxmlformats-officedocument.drawing+xml"/>
  <Override PartName="/xl/charts/chart60.xml" ContentType="application/vnd.openxmlformats-officedocument.drawingml.chart+xml"/>
  <Override PartName="/xl/drawings/drawing118.xml" ContentType="application/vnd.openxmlformats-officedocument.drawingml.chartshapes+xml"/>
  <Override PartName="/xl/drawings/drawing119.xml" ContentType="application/vnd.openxmlformats-officedocument.drawing+xml"/>
  <Override PartName="/xl/charts/chart61.xml" ContentType="application/vnd.openxmlformats-officedocument.drawingml.chart+xml"/>
  <Override PartName="/xl/drawings/drawing120.xml" ContentType="application/vnd.openxmlformats-officedocument.drawingml.chartshapes+xml"/>
  <Override PartName="/xl/drawings/drawing121.xml" ContentType="application/vnd.openxmlformats-officedocument.drawing+xml"/>
  <Override PartName="/xl/charts/chart62.xml" ContentType="application/vnd.openxmlformats-officedocument.drawingml.chart+xml"/>
  <Override PartName="/xl/drawings/drawing122.xml" ContentType="application/vnd.openxmlformats-officedocument.drawingml.chartshapes+xml"/>
  <Override PartName="/xl/drawings/drawing123.xml" ContentType="application/vnd.openxmlformats-officedocument.drawing+xml"/>
  <Override PartName="/xl/charts/chart63.xml" ContentType="application/vnd.openxmlformats-officedocument.drawingml.chart+xml"/>
  <Override PartName="/xl/drawings/drawing124.xml" ContentType="application/vnd.openxmlformats-officedocument.drawingml.chartshapes+xml"/>
  <Override PartName="/xl/drawings/drawing125.xml" ContentType="application/vnd.openxmlformats-officedocument.drawing+xml"/>
  <Override PartName="/xl/charts/chart64.xml" ContentType="application/vnd.openxmlformats-officedocument.drawingml.chart+xml"/>
  <Override PartName="/xl/theme/themeOverride35.xml" ContentType="application/vnd.openxmlformats-officedocument.themeOverride+xml"/>
  <Override PartName="/xl/drawings/drawing126.xml" ContentType="application/vnd.openxmlformats-officedocument.drawingml.chartshapes+xml"/>
  <Override PartName="/xl/drawings/drawing127.xml" ContentType="application/vnd.openxmlformats-officedocument.drawing+xml"/>
  <Override PartName="/xl/charts/chart65.xml" ContentType="application/vnd.openxmlformats-officedocument.drawingml.chart+xml"/>
  <Override PartName="/xl/theme/themeOverride36.xml" ContentType="application/vnd.openxmlformats-officedocument.themeOverride+xml"/>
  <Override PartName="/xl/drawings/drawing128.xml" ContentType="application/vnd.openxmlformats-officedocument.drawingml.chartshapes+xml"/>
  <Override PartName="/xl/drawings/drawing129.xml" ContentType="application/vnd.openxmlformats-officedocument.drawing+xml"/>
  <Override PartName="/xl/charts/chart66.xml" ContentType="application/vnd.openxmlformats-officedocument.drawingml.chart+xml"/>
  <Override PartName="/xl/drawings/drawing130.xml" ContentType="application/vnd.openxmlformats-officedocument.drawingml.chartshapes+xml"/>
  <Override PartName="/xl/drawings/drawing131.xml" ContentType="application/vnd.openxmlformats-officedocument.drawing+xml"/>
  <Override PartName="/xl/charts/chart67.xml" ContentType="application/vnd.openxmlformats-officedocument.drawingml.chart+xml"/>
  <Override PartName="/xl/drawings/drawing132.xml" ContentType="application/vnd.openxmlformats-officedocument.drawingml.chartshapes+xml"/>
  <Override PartName="/xl/drawings/drawing133.xml" ContentType="application/vnd.openxmlformats-officedocument.drawing+xml"/>
  <Override PartName="/xl/charts/chart68.xml" ContentType="application/vnd.openxmlformats-officedocument.drawingml.chart+xml"/>
  <Override PartName="/xl/drawings/drawing134.xml" ContentType="application/vnd.openxmlformats-officedocument.drawingml.chartshapes+xml"/>
  <Override PartName="/xl/drawings/drawing135.xml" ContentType="application/vnd.openxmlformats-officedocument.drawing+xml"/>
  <Override PartName="/xl/charts/chart69.xml" ContentType="application/vnd.openxmlformats-officedocument.drawingml.chart+xml"/>
  <Override PartName="/xl/drawings/drawing136.xml" ContentType="application/vnd.openxmlformats-officedocument.drawingml.chartshapes+xml"/>
  <Override PartName="/xl/drawings/drawing137.xml" ContentType="application/vnd.openxmlformats-officedocument.drawing+xml"/>
  <Override PartName="/xl/charts/chart70.xml" ContentType="application/vnd.openxmlformats-officedocument.drawingml.chart+xml"/>
  <Override PartName="/xl/drawings/drawing138.xml" ContentType="application/vnd.openxmlformats-officedocument.drawingml.chartshapes+xml"/>
  <Override PartName="/xl/drawings/drawing139.xml" ContentType="application/vnd.openxmlformats-officedocument.drawing+xml"/>
  <Override PartName="/xl/charts/chart71.xml" ContentType="application/vnd.openxmlformats-officedocument.drawingml.chart+xml"/>
  <Override PartName="/xl/drawings/drawing140.xml" ContentType="application/vnd.openxmlformats-officedocument.drawingml.chartshapes+xml"/>
  <Override PartName="/xl/drawings/drawing141.xml" ContentType="application/vnd.openxmlformats-officedocument.drawing+xml"/>
  <Override PartName="/xl/charts/chart72.xml" ContentType="application/vnd.openxmlformats-officedocument.drawingml.chart+xml"/>
  <Override PartName="/xl/theme/themeOverride37.xml" ContentType="application/vnd.openxmlformats-officedocument.themeOverride+xml"/>
  <Override PartName="/xl/drawings/drawing142.xml" ContentType="application/vnd.openxmlformats-officedocument.drawingml.chartshapes+xml"/>
  <Override PartName="/xl/drawings/drawing143.xml" ContentType="application/vnd.openxmlformats-officedocument.drawing+xml"/>
  <Override PartName="/xl/charts/chart73.xml" ContentType="application/vnd.openxmlformats-officedocument.drawingml.chart+xml"/>
  <Override PartName="/xl/drawings/drawing144.xml" ContentType="application/vnd.openxmlformats-officedocument.drawingml.chartshapes+xml"/>
  <Override PartName="/xl/drawings/drawing145.xml" ContentType="application/vnd.openxmlformats-officedocument.drawing+xml"/>
  <Override PartName="/xl/charts/chart74.xml" ContentType="application/vnd.openxmlformats-officedocument.drawingml.chart+xml"/>
  <Override PartName="/xl/drawings/drawing146.xml" ContentType="application/vnd.openxmlformats-officedocument.drawingml.chartshapes+xml"/>
  <Override PartName="/xl/drawings/drawing147.xml" ContentType="application/vnd.openxmlformats-officedocument.drawing+xml"/>
  <Override PartName="/xl/charts/chart75.xml" ContentType="application/vnd.openxmlformats-officedocument.drawingml.chart+xml"/>
  <Override PartName="/xl/drawings/drawing148.xml" ContentType="application/vnd.openxmlformats-officedocument.drawingml.chartshapes+xml"/>
  <Override PartName="/xl/drawings/drawing149.xml" ContentType="application/vnd.openxmlformats-officedocument.drawing+xml"/>
  <Override PartName="/xl/charts/chart7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showInkAnnotation="0" codeName="ThisWorkbook" autoCompressPictures="0"/>
  <bookViews>
    <workbookView xWindow="0" yWindow="0" windowWidth="25600" windowHeight="15520" tabRatio="767"/>
  </bookViews>
  <sheets>
    <sheet name="Gráfico1" sheetId="225" r:id="rId1"/>
    <sheet name="ExtractoPSZ2017" sheetId="224" r:id="rId2"/>
    <sheet name="Data" sheetId="14" r:id="rId3"/>
    <sheet name="MainFigures" sheetId="37" r:id="rId4"/>
    <sheet name="F1a" sheetId="181" r:id="rId5"/>
    <sheet name="F1b" sheetId="43" r:id="rId6"/>
    <sheet name="F2a" sheetId="198" r:id="rId7"/>
    <sheet name="F2b" sheetId="180" r:id="rId8"/>
    <sheet name="F3a" sheetId="112" r:id="rId9"/>
    <sheet name="F3b" sheetId="195" r:id="rId10"/>
    <sheet name="F4a" sheetId="127" r:id="rId11"/>
    <sheet name="F4b" sheetId="125" r:id="rId12"/>
    <sheet name="F5a" sheetId="110" r:id="rId13"/>
    <sheet name="F5b" sheetId="117" r:id="rId14"/>
    <sheet name="F6a" sheetId="120" r:id="rId15"/>
    <sheet name="F6b" sheetId="90" r:id="rId16"/>
    <sheet name="F7a" sheetId="121" r:id="rId17"/>
    <sheet name="F7b" sheetId="93" r:id="rId18"/>
    <sheet name="F8a" sheetId="68" r:id="rId19"/>
    <sheet name="F8b" sheetId="66" r:id="rId20"/>
    <sheet name="F9a" sheetId="129" r:id="rId21"/>
    <sheet name="F9b" sheetId="139" r:id="rId22"/>
    <sheet name="F10a" sheetId="96" r:id="rId23"/>
    <sheet name="F10b" sheetId="99" r:id="rId24"/>
    <sheet name="F11" sheetId="204" r:id="rId25"/>
    <sheet name="Tables" sheetId="36" r:id="rId26"/>
    <sheet name="T1" sheetId="194" r:id="rId27"/>
    <sheet name="T2" sheetId="134" r:id="rId28"/>
    <sheet name="AppendixFigures" sheetId="136" r:id="rId29"/>
    <sheet name="FS1" sheetId="145" r:id="rId30"/>
    <sheet name="FS2" sheetId="146" r:id="rId31"/>
    <sheet name="FS3" sheetId="166" r:id="rId32"/>
    <sheet name="FS4" sheetId="143" r:id="rId33"/>
    <sheet name="FS5" sheetId="179" r:id="rId34"/>
    <sheet name="FS6" sheetId="57" r:id="rId35"/>
    <sheet name="FS7" sheetId="91" r:id="rId36"/>
    <sheet name="FS8" sheetId="122" r:id="rId37"/>
    <sheet name="FS9" sheetId="142" r:id="rId38"/>
    <sheet name="FS10" sheetId="82" r:id="rId39"/>
    <sheet name="FS11" sheetId="126" r:id="rId40"/>
    <sheet name="FS12" sheetId="98" r:id="rId41"/>
    <sheet name="FS13" sheetId="130" r:id="rId42"/>
    <sheet name="FS14" sheetId="131" r:id="rId43"/>
    <sheet name="FS15a" sheetId="182" r:id="rId44"/>
    <sheet name="FS15b" sheetId="63" r:id="rId45"/>
    <sheet name="FS16" sheetId="54" r:id="rId46"/>
    <sheet name="FS17" sheetId="144" r:id="rId47"/>
    <sheet name="FS18" sheetId="30" r:id="rId48"/>
    <sheet name="FS19" sheetId="31" r:id="rId49"/>
    <sheet name="FS20" sheetId="185" r:id="rId50"/>
    <sheet name="FS21" sheetId="184" r:id="rId51"/>
    <sheet name="FS22" sheetId="187" r:id="rId52"/>
    <sheet name="FS23" sheetId="203" r:id="rId53"/>
    <sheet name="FS24" sheetId="196" r:id="rId54"/>
    <sheet name="FS25" sheetId="114" r:id="rId55"/>
    <sheet name="FSS25b" sheetId="199" r:id="rId56"/>
    <sheet name="FS26" sheetId="74" r:id="rId57"/>
    <sheet name="FS27" sheetId="50" r:id="rId58"/>
    <sheet name="FS28" sheetId="106" r:id="rId59"/>
    <sheet name="FS29" sheetId="101" r:id="rId60"/>
    <sheet name="FS30" sheetId="95" r:id="rId61"/>
    <sheet name="FS31" sheetId="201" r:id="rId62"/>
    <sheet name="FS32" sheetId="94" r:id="rId63"/>
    <sheet name="FS33" sheetId="69" r:id="rId64"/>
    <sheet name="FS34" sheetId="215" r:id="rId65"/>
    <sheet name="FS35" sheetId="217" r:id="rId66"/>
    <sheet name="FS36" sheetId="213" r:id="rId67"/>
    <sheet name="FS37" sheetId="214" r:id="rId68"/>
    <sheet name="FS38" sheetId="218" r:id="rId69"/>
    <sheet name="FS39" sheetId="219" r:id="rId70"/>
    <sheet name="FS39b" sheetId="222" r:id="rId71"/>
    <sheet name="FS40" sheetId="206" r:id="rId72"/>
    <sheet name="FS40b" sheetId="208" r:id="rId73"/>
    <sheet name="DataFS40" sheetId="202" r:id="rId74"/>
    <sheet name="AppendixTables" sheetId="137" r:id="rId75"/>
    <sheet name="TS1" sheetId="2" r:id="rId76"/>
    <sheet name="TS2" sheetId="8" r:id="rId77"/>
    <sheet name="TS3" sheetId="44" r:id="rId78"/>
    <sheet name="TS3b" sheetId="45" r:id="rId79"/>
    <sheet name="TS4" sheetId="46" r:id="rId80"/>
    <sheet name="TS5a" sheetId="132" r:id="rId81"/>
    <sheet name="TS5b" sheetId="60" r:id="rId82"/>
    <sheet name="TS6" sheetId="71" r:id="rId83"/>
    <sheet name="TS7" sheetId="192" r:id="rId84"/>
    <sheet name="TS7b" sheetId="221" r:id="rId85"/>
    <sheet name="TS8" sheetId="193" r:id="rId86"/>
    <sheet name="TS8b" sheetId="223" r:id="rId87"/>
    <sheet name="TS9" sheetId="197" r:id="rId88"/>
    <sheet name="TS10(NYT)" sheetId="210" r:id="rId89"/>
    <sheet name="TS11(NYT)" sheetId="209" r:id="rId90"/>
    <sheet name="ForSlides" sheetId="135" r:id="rId91"/>
    <sheet name="F00(Slide)" sheetId="188" r:id="rId92"/>
    <sheet name="F0a(Slides)" sheetId="173" r:id="rId93"/>
    <sheet name="F0b(Slides)" sheetId="171" r:id="rId94"/>
    <sheet name="F2a(Slides)" sheetId="17" r:id="rId95"/>
    <sheet name="F5a(Slide)" sheetId="124" r:id="rId96"/>
    <sheet name="F8(Slide)" sheetId="92" r:id="rId97"/>
    <sheet name="F9(slide)" sheetId="103" r:id="rId98"/>
    <sheet name="F10(slide)" sheetId="186" r:id="rId99"/>
    <sheet name="T3(Slides)" sheetId="64" r:id="rId100"/>
    <sheet name="T3b(Slides)" sheetId="65" r:id="rId101"/>
    <sheet name="TA0(Slide)" sheetId="175" r:id="rId102"/>
    <sheet name="TA0b(Slide)" sheetId="176" r:id="rId103"/>
    <sheet name="TA0c(Slide)" sheetId="177" r:id="rId104"/>
    <sheet name="TA0d(Slide)" sheetId="178" r:id="rId105"/>
    <sheet name="T1(slides)" sheetId="133" r:id="rId106"/>
  </sheets>
  <definedNames>
    <definedName name="HTML_CodePage" hidden="1">1252</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_xlnm.Print_Titles" localSheetId="101">'TA0(Slide)'!$4:$5</definedName>
    <definedName name="_xlnm.Print_Titles" localSheetId="102">'TA0b(Slide)'!$4:$5</definedName>
    <definedName name="_xlnm.Print_Titles" localSheetId="103">'TA0c(Slide)'!$4:$6</definedName>
    <definedName name="_xlnm.Print_Titles" localSheetId="104">'TA0d(Slide)'!$4:$5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3" i="224" l="1"/>
  <c r="C59" i="224"/>
  <c r="C104" i="224"/>
  <c r="B2" i="224"/>
  <c r="M2" i="224"/>
  <c r="B3" i="224"/>
  <c r="C4" i="224"/>
  <c r="C3" i="224"/>
  <c r="E3" i="224"/>
  <c r="F3" i="224"/>
  <c r="G3" i="224"/>
  <c r="J4" i="224"/>
  <c r="E4" i="224"/>
  <c r="K4" i="224"/>
  <c r="F4" i="224"/>
  <c r="L4" i="224"/>
  <c r="M4" i="224"/>
  <c r="B4" i="224"/>
  <c r="C5" i="224"/>
  <c r="G4" i="224"/>
  <c r="J5" i="224"/>
  <c r="E5" i="224"/>
  <c r="K5" i="224"/>
  <c r="F5" i="224"/>
  <c r="L5" i="224"/>
  <c r="M5" i="224"/>
  <c r="B5" i="224"/>
  <c r="C6" i="224"/>
  <c r="G5" i="224"/>
  <c r="J6" i="224"/>
  <c r="E6" i="224"/>
  <c r="K6" i="224"/>
  <c r="F6" i="224"/>
  <c r="L6" i="224"/>
  <c r="M6" i="224"/>
  <c r="B6" i="224"/>
  <c r="C7" i="224"/>
  <c r="G6" i="224"/>
  <c r="J7" i="224"/>
  <c r="E7" i="224"/>
  <c r="K7" i="224"/>
  <c r="F7" i="224"/>
  <c r="L7" i="224"/>
  <c r="M7" i="224"/>
  <c r="B7" i="224"/>
  <c r="C8" i="224"/>
  <c r="G7" i="224"/>
  <c r="J8" i="224"/>
  <c r="E8" i="224"/>
  <c r="K8" i="224"/>
  <c r="F8" i="224"/>
  <c r="L8" i="224"/>
  <c r="M8" i="224"/>
  <c r="B8" i="224"/>
  <c r="C9" i="224"/>
  <c r="G8" i="224"/>
  <c r="J9" i="224"/>
  <c r="E9" i="224"/>
  <c r="K9" i="224"/>
  <c r="F9" i="224"/>
  <c r="L9" i="224"/>
  <c r="M9" i="224"/>
  <c r="B9" i="224"/>
  <c r="C10" i="224"/>
  <c r="G9" i="224"/>
  <c r="J10" i="224"/>
  <c r="E10" i="224"/>
  <c r="K10" i="224"/>
  <c r="F10" i="224"/>
  <c r="L10" i="224"/>
  <c r="M10" i="224"/>
  <c r="B10" i="224"/>
  <c r="C11" i="224"/>
  <c r="G10" i="224"/>
  <c r="J11" i="224"/>
  <c r="E11" i="224"/>
  <c r="K11" i="224"/>
  <c r="F11" i="224"/>
  <c r="L11" i="224"/>
  <c r="M11" i="224"/>
  <c r="B11" i="224"/>
  <c r="C12" i="224"/>
  <c r="G11" i="224"/>
  <c r="J12" i="224"/>
  <c r="E12" i="224"/>
  <c r="K12" i="224"/>
  <c r="F12" i="224"/>
  <c r="L12" i="224"/>
  <c r="M12" i="224"/>
  <c r="B12" i="224"/>
  <c r="C13" i="224"/>
  <c r="G12" i="224"/>
  <c r="J13" i="224"/>
  <c r="E13" i="224"/>
  <c r="K13" i="224"/>
  <c r="F13" i="224"/>
  <c r="L13" i="224"/>
  <c r="M13" i="224"/>
  <c r="B13" i="224"/>
  <c r="C14" i="224"/>
  <c r="G13" i="224"/>
  <c r="J14" i="224"/>
  <c r="E14" i="224"/>
  <c r="K14" i="224"/>
  <c r="F14" i="224"/>
  <c r="L14" i="224"/>
  <c r="M14" i="224"/>
  <c r="B14" i="224"/>
  <c r="C15" i="224"/>
  <c r="G14" i="224"/>
  <c r="J15" i="224"/>
  <c r="E15" i="224"/>
  <c r="K15" i="224"/>
  <c r="F15" i="224"/>
  <c r="L15" i="224"/>
  <c r="M15" i="224"/>
  <c r="B15" i="224"/>
  <c r="C16" i="224"/>
  <c r="G15" i="224"/>
  <c r="J16" i="224"/>
  <c r="E16" i="224"/>
  <c r="K16" i="224"/>
  <c r="F16" i="224"/>
  <c r="L16" i="224"/>
  <c r="M16" i="224"/>
  <c r="B16" i="224"/>
  <c r="C17" i="224"/>
  <c r="G16" i="224"/>
  <c r="J17" i="224"/>
  <c r="E17" i="224"/>
  <c r="K17" i="224"/>
  <c r="F17" i="224"/>
  <c r="L17" i="224"/>
  <c r="M17" i="224"/>
  <c r="B17" i="224"/>
  <c r="C18" i="224"/>
  <c r="G17" i="224"/>
  <c r="J18" i="224"/>
  <c r="E18" i="224"/>
  <c r="K18" i="224"/>
  <c r="F18" i="224"/>
  <c r="L18" i="224"/>
  <c r="M18" i="224"/>
  <c r="B18" i="224"/>
  <c r="C19" i="224"/>
  <c r="G18" i="224"/>
  <c r="J19" i="224"/>
  <c r="E19" i="224"/>
  <c r="K19" i="224"/>
  <c r="F19" i="224"/>
  <c r="L19" i="224"/>
  <c r="M19" i="224"/>
  <c r="B19" i="224"/>
  <c r="C20" i="224"/>
  <c r="G19" i="224"/>
  <c r="J20" i="224"/>
  <c r="E20" i="224"/>
  <c r="K20" i="224"/>
  <c r="F20" i="224"/>
  <c r="L20" i="224"/>
  <c r="M20" i="224"/>
  <c r="B20" i="224"/>
  <c r="C21" i="224"/>
  <c r="G20" i="224"/>
  <c r="J21" i="224"/>
  <c r="E21" i="224"/>
  <c r="K21" i="224"/>
  <c r="F21" i="224"/>
  <c r="L21" i="224"/>
  <c r="M21" i="224"/>
  <c r="B21" i="224"/>
  <c r="C22" i="224"/>
  <c r="G21" i="224"/>
  <c r="J22" i="224"/>
  <c r="E22" i="224"/>
  <c r="K22" i="224"/>
  <c r="F22" i="224"/>
  <c r="L22" i="224"/>
  <c r="M22" i="224"/>
  <c r="B22" i="224"/>
  <c r="C23" i="224"/>
  <c r="G22" i="224"/>
  <c r="J23" i="224"/>
  <c r="E23" i="224"/>
  <c r="K23" i="224"/>
  <c r="F23" i="224"/>
  <c r="L23" i="224"/>
  <c r="M23" i="224"/>
  <c r="B23" i="224"/>
  <c r="C24" i="224"/>
  <c r="G23" i="224"/>
  <c r="J24" i="224"/>
  <c r="E24" i="224"/>
  <c r="K24" i="224"/>
  <c r="F24" i="224"/>
  <c r="L24" i="224"/>
  <c r="M24" i="224"/>
  <c r="B24" i="224"/>
  <c r="C25" i="224"/>
  <c r="G24" i="224"/>
  <c r="J25" i="224"/>
  <c r="E25" i="224"/>
  <c r="K25" i="224"/>
  <c r="F25" i="224"/>
  <c r="L25" i="224"/>
  <c r="M25" i="224"/>
  <c r="B25" i="224"/>
  <c r="C26" i="224"/>
  <c r="G25" i="224"/>
  <c r="J26" i="224"/>
  <c r="E26" i="224"/>
  <c r="K26" i="224"/>
  <c r="F26" i="224"/>
  <c r="L26" i="224"/>
  <c r="M26" i="224"/>
  <c r="B26" i="224"/>
  <c r="C27" i="224"/>
  <c r="G26" i="224"/>
  <c r="J27" i="224"/>
  <c r="E27" i="224"/>
  <c r="K27" i="224"/>
  <c r="F27" i="224"/>
  <c r="L27" i="224"/>
  <c r="M27" i="224"/>
  <c r="B27" i="224"/>
  <c r="C28" i="224"/>
  <c r="G27" i="224"/>
  <c r="J28" i="224"/>
  <c r="E28" i="224"/>
  <c r="K28" i="224"/>
  <c r="F28" i="224"/>
  <c r="L28" i="224"/>
  <c r="M28" i="224"/>
  <c r="B28" i="224"/>
  <c r="C29" i="224"/>
  <c r="G28" i="224"/>
  <c r="J29" i="224"/>
  <c r="E29" i="224"/>
  <c r="K29" i="224"/>
  <c r="F29" i="224"/>
  <c r="L29" i="224"/>
  <c r="M29" i="224"/>
  <c r="B29" i="224"/>
  <c r="C30" i="224"/>
  <c r="G29" i="224"/>
  <c r="J30" i="224"/>
  <c r="E30" i="224"/>
  <c r="K30" i="224"/>
  <c r="F30" i="224"/>
  <c r="L30" i="224"/>
  <c r="M30" i="224"/>
  <c r="B30" i="224"/>
  <c r="C31" i="224"/>
  <c r="G30" i="224"/>
  <c r="J31" i="224"/>
  <c r="E31" i="224"/>
  <c r="K31" i="224"/>
  <c r="F31" i="224"/>
  <c r="L31" i="224"/>
  <c r="M31" i="224"/>
  <c r="B31" i="224"/>
  <c r="C32" i="224"/>
  <c r="G31" i="224"/>
  <c r="J32" i="224"/>
  <c r="E32" i="224"/>
  <c r="K32" i="224"/>
  <c r="F32" i="224"/>
  <c r="L32" i="224"/>
  <c r="M32" i="224"/>
  <c r="B32" i="224"/>
  <c r="C33" i="224"/>
  <c r="G32" i="224"/>
  <c r="J33" i="224"/>
  <c r="E33" i="224"/>
  <c r="K33" i="224"/>
  <c r="F33" i="224"/>
  <c r="L33" i="224"/>
  <c r="M33" i="224"/>
  <c r="B33" i="224"/>
  <c r="C34" i="224"/>
  <c r="G33" i="224"/>
  <c r="J34" i="224"/>
  <c r="E34" i="224"/>
  <c r="K34" i="224"/>
  <c r="F34" i="224"/>
  <c r="L34" i="224"/>
  <c r="M34" i="224"/>
  <c r="B34" i="224"/>
  <c r="C35" i="224"/>
  <c r="G34" i="224"/>
  <c r="J35" i="224"/>
  <c r="E35" i="224"/>
  <c r="K35" i="224"/>
  <c r="F35" i="224"/>
  <c r="L35" i="224"/>
  <c r="M35" i="224"/>
  <c r="B35" i="224"/>
  <c r="C36" i="224"/>
  <c r="G35" i="224"/>
  <c r="J36" i="224"/>
  <c r="E36" i="224"/>
  <c r="K36" i="224"/>
  <c r="F36" i="224"/>
  <c r="L36" i="224"/>
  <c r="M36" i="224"/>
  <c r="B36" i="224"/>
  <c r="C37" i="224"/>
  <c r="G36" i="224"/>
  <c r="J37" i="224"/>
  <c r="E37" i="224"/>
  <c r="K37" i="224"/>
  <c r="F37" i="224"/>
  <c r="L37" i="224"/>
  <c r="M37" i="224"/>
  <c r="B37" i="224"/>
  <c r="C38" i="224"/>
  <c r="G37" i="224"/>
  <c r="J38" i="224"/>
  <c r="E38" i="224"/>
  <c r="K38" i="224"/>
  <c r="F38" i="224"/>
  <c r="L38" i="224"/>
  <c r="M38" i="224"/>
  <c r="B38" i="224"/>
  <c r="C39" i="224"/>
  <c r="G38" i="224"/>
  <c r="J39" i="224"/>
  <c r="E39" i="224"/>
  <c r="K39" i="224"/>
  <c r="F39" i="224"/>
  <c r="L39" i="224"/>
  <c r="M39" i="224"/>
  <c r="B39" i="224"/>
  <c r="C40" i="224"/>
  <c r="G39" i="224"/>
  <c r="J40" i="224"/>
  <c r="E40" i="224"/>
  <c r="K40" i="224"/>
  <c r="F40" i="224"/>
  <c r="L40" i="224"/>
  <c r="M40" i="224"/>
  <c r="B40" i="224"/>
  <c r="C41" i="224"/>
  <c r="G40" i="224"/>
  <c r="J41" i="224"/>
  <c r="E41" i="224"/>
  <c r="K41" i="224"/>
  <c r="F41" i="224"/>
  <c r="L41" i="224"/>
  <c r="M41" i="224"/>
  <c r="B41" i="224"/>
  <c r="C42" i="224"/>
  <c r="G41" i="224"/>
  <c r="J42" i="224"/>
  <c r="E42" i="224"/>
  <c r="K42" i="224"/>
  <c r="F42" i="224"/>
  <c r="L42" i="224"/>
  <c r="M42" i="224"/>
  <c r="B42" i="224"/>
  <c r="C43" i="224"/>
  <c r="G42" i="224"/>
  <c r="J43" i="224"/>
  <c r="E43" i="224"/>
  <c r="K43" i="224"/>
  <c r="F43" i="224"/>
  <c r="L43" i="224"/>
  <c r="M43" i="224"/>
  <c r="B43" i="224"/>
  <c r="C44" i="224"/>
  <c r="G43" i="224"/>
  <c r="J44" i="224"/>
  <c r="E44" i="224"/>
  <c r="K44" i="224"/>
  <c r="F44" i="224"/>
  <c r="L44" i="224"/>
  <c r="M44" i="224"/>
  <c r="B44" i="224"/>
  <c r="C45" i="224"/>
  <c r="G44" i="224"/>
  <c r="J45" i="224"/>
  <c r="E45" i="224"/>
  <c r="K45" i="224"/>
  <c r="F45" i="224"/>
  <c r="L45" i="224"/>
  <c r="M45" i="224"/>
  <c r="B45" i="224"/>
  <c r="C46" i="224"/>
  <c r="G45" i="224"/>
  <c r="J46" i="224"/>
  <c r="E46" i="224"/>
  <c r="K46" i="224"/>
  <c r="F46" i="224"/>
  <c r="L46" i="224"/>
  <c r="M46" i="224"/>
  <c r="B46" i="224"/>
  <c r="C47" i="224"/>
  <c r="G46" i="224"/>
  <c r="J47" i="224"/>
  <c r="E47" i="224"/>
  <c r="K47" i="224"/>
  <c r="F47" i="224"/>
  <c r="L47" i="224"/>
  <c r="M47" i="224"/>
  <c r="B47" i="224"/>
  <c r="C48" i="224"/>
  <c r="G47" i="224"/>
  <c r="J48" i="224"/>
  <c r="E48" i="224"/>
  <c r="K48" i="224"/>
  <c r="F48" i="224"/>
  <c r="L48" i="224"/>
  <c r="M48" i="224"/>
  <c r="B48" i="224"/>
  <c r="C49" i="224"/>
  <c r="G48" i="224"/>
  <c r="J49" i="224"/>
  <c r="E49" i="224"/>
  <c r="K49" i="224"/>
  <c r="F49" i="224"/>
  <c r="L49" i="224"/>
  <c r="M49" i="224"/>
  <c r="B49" i="224"/>
  <c r="C50" i="224"/>
  <c r="G49" i="224"/>
  <c r="J50" i="224"/>
  <c r="E50" i="224"/>
  <c r="K50" i="224"/>
  <c r="F50" i="224"/>
  <c r="L50" i="224"/>
  <c r="M50" i="224"/>
  <c r="B50" i="224"/>
  <c r="C51" i="224"/>
  <c r="G50" i="224"/>
  <c r="J51" i="224"/>
  <c r="E51" i="224"/>
  <c r="K51" i="224"/>
  <c r="F51" i="224"/>
  <c r="L51" i="224"/>
  <c r="M51" i="224"/>
  <c r="B51" i="224"/>
  <c r="C52" i="224"/>
  <c r="G51" i="224"/>
  <c r="J52" i="224"/>
  <c r="E52" i="224"/>
  <c r="K52" i="224"/>
  <c r="F52" i="224"/>
  <c r="L52" i="224"/>
  <c r="M52" i="224"/>
  <c r="B52" i="224"/>
  <c r="C53" i="224"/>
  <c r="G52" i="224"/>
  <c r="J53" i="224"/>
  <c r="E53" i="224"/>
  <c r="K53" i="224"/>
  <c r="F53" i="224"/>
  <c r="L53" i="224"/>
  <c r="M53" i="224"/>
  <c r="B53" i="224"/>
  <c r="C54" i="224"/>
  <c r="G53" i="224"/>
  <c r="J54" i="224"/>
  <c r="E54" i="224"/>
  <c r="K54" i="224"/>
  <c r="F54" i="224"/>
  <c r="L54" i="224"/>
  <c r="M54" i="224"/>
  <c r="B54" i="224"/>
  <c r="C55" i="224"/>
  <c r="G54" i="224"/>
  <c r="J55" i="224"/>
  <c r="E55" i="224"/>
  <c r="K55" i="224"/>
  <c r="F55" i="224"/>
  <c r="L55" i="224"/>
  <c r="M55" i="224"/>
  <c r="B55" i="224"/>
  <c r="C56" i="224"/>
  <c r="G55" i="224"/>
  <c r="J56" i="224"/>
  <c r="E56" i="224"/>
  <c r="K56" i="224"/>
  <c r="F56" i="224"/>
  <c r="L56" i="224"/>
  <c r="M56" i="224"/>
  <c r="B56" i="224"/>
  <c r="C57" i="224"/>
  <c r="G56" i="224"/>
  <c r="J57" i="224"/>
  <c r="E57" i="224"/>
  <c r="K57" i="224"/>
  <c r="F57" i="224"/>
  <c r="L57" i="224"/>
  <c r="M57" i="224"/>
  <c r="B57" i="224"/>
  <c r="C58" i="224"/>
  <c r="G57" i="224"/>
  <c r="J58" i="224"/>
  <c r="E58" i="224"/>
  <c r="K58" i="224"/>
  <c r="F58" i="224"/>
  <c r="L58" i="224"/>
  <c r="M58" i="224"/>
  <c r="B58" i="224"/>
  <c r="G58" i="224"/>
  <c r="J59" i="224"/>
  <c r="E59" i="224"/>
  <c r="K59" i="224"/>
  <c r="F59" i="224"/>
  <c r="L59" i="224"/>
  <c r="M59" i="224"/>
  <c r="B59" i="224"/>
  <c r="C60" i="224"/>
  <c r="G59" i="224"/>
  <c r="J60" i="224"/>
  <c r="E60" i="224"/>
  <c r="K60" i="224"/>
  <c r="F60" i="224"/>
  <c r="L60" i="224"/>
  <c r="M60" i="224"/>
  <c r="B60" i="224"/>
  <c r="C61" i="224"/>
  <c r="G60" i="224"/>
  <c r="J61" i="224"/>
  <c r="E61" i="224"/>
  <c r="K61" i="224"/>
  <c r="F61" i="224"/>
  <c r="L61" i="224"/>
  <c r="M61" i="224"/>
  <c r="B61" i="224"/>
  <c r="C62" i="224"/>
  <c r="G61" i="224"/>
  <c r="J62" i="224"/>
  <c r="E62" i="224"/>
  <c r="K62" i="224"/>
  <c r="F62" i="224"/>
  <c r="L62" i="224"/>
  <c r="M62" i="224"/>
  <c r="B62" i="224"/>
  <c r="C63" i="224"/>
  <c r="G62" i="224"/>
  <c r="J63" i="224"/>
  <c r="E63" i="224"/>
  <c r="K63" i="224"/>
  <c r="F63" i="224"/>
  <c r="L63" i="224"/>
  <c r="M63" i="224"/>
  <c r="B63" i="224"/>
  <c r="C64" i="224"/>
  <c r="G63" i="224"/>
  <c r="J64" i="224"/>
  <c r="E64" i="224"/>
  <c r="K64" i="224"/>
  <c r="F64" i="224"/>
  <c r="L64" i="224"/>
  <c r="M64" i="224"/>
  <c r="B64" i="224"/>
  <c r="C65" i="224"/>
  <c r="G64" i="224"/>
  <c r="J65" i="224"/>
  <c r="E65" i="224"/>
  <c r="K65" i="224"/>
  <c r="F65" i="224"/>
  <c r="L65" i="224"/>
  <c r="M65" i="224"/>
  <c r="B65" i="224"/>
  <c r="C66" i="224"/>
  <c r="G65" i="224"/>
  <c r="J66" i="224"/>
  <c r="E66" i="224"/>
  <c r="K66" i="224"/>
  <c r="F66" i="224"/>
  <c r="L66" i="224"/>
  <c r="M66" i="224"/>
  <c r="B66" i="224"/>
  <c r="C67" i="224"/>
  <c r="G66" i="224"/>
  <c r="J67" i="224"/>
  <c r="E67" i="224"/>
  <c r="K67" i="224"/>
  <c r="F67" i="224"/>
  <c r="L67" i="224"/>
  <c r="M67" i="224"/>
  <c r="B67" i="224"/>
  <c r="C68" i="224"/>
  <c r="G67" i="224"/>
  <c r="J68" i="224"/>
  <c r="E68" i="224"/>
  <c r="K68" i="224"/>
  <c r="F68" i="224"/>
  <c r="L68" i="224"/>
  <c r="M68" i="224"/>
  <c r="B68" i="224"/>
  <c r="C69" i="224"/>
  <c r="G68" i="224"/>
  <c r="J69" i="224"/>
  <c r="E69" i="224"/>
  <c r="K69" i="224"/>
  <c r="F69" i="224"/>
  <c r="L69" i="224"/>
  <c r="M69" i="224"/>
  <c r="B69" i="224"/>
  <c r="C70" i="224"/>
  <c r="G69" i="224"/>
  <c r="J70" i="224"/>
  <c r="E70" i="224"/>
  <c r="K70" i="224"/>
  <c r="F70" i="224"/>
  <c r="L70" i="224"/>
  <c r="M70" i="224"/>
  <c r="B70" i="224"/>
  <c r="C71" i="224"/>
  <c r="G70" i="224"/>
  <c r="J71" i="224"/>
  <c r="E71" i="224"/>
  <c r="K71" i="224"/>
  <c r="F71" i="224"/>
  <c r="L71" i="224"/>
  <c r="M71" i="224"/>
  <c r="B71" i="224"/>
  <c r="C72" i="224"/>
  <c r="G71" i="224"/>
  <c r="J72" i="224"/>
  <c r="E72" i="224"/>
  <c r="K72" i="224"/>
  <c r="F72" i="224"/>
  <c r="L72" i="224"/>
  <c r="M72" i="224"/>
  <c r="B72" i="224"/>
  <c r="C73" i="224"/>
  <c r="G72" i="224"/>
  <c r="J73" i="224"/>
  <c r="E73" i="224"/>
  <c r="K73" i="224"/>
  <c r="F73" i="224"/>
  <c r="L73" i="224"/>
  <c r="M73" i="224"/>
  <c r="B73" i="224"/>
  <c r="C74" i="224"/>
  <c r="G73" i="224"/>
  <c r="J74" i="224"/>
  <c r="E74" i="224"/>
  <c r="K74" i="224"/>
  <c r="F74" i="224"/>
  <c r="L74" i="224"/>
  <c r="M74" i="224"/>
  <c r="B74" i="224"/>
  <c r="C75" i="224"/>
  <c r="G74" i="224"/>
  <c r="J75" i="224"/>
  <c r="E75" i="224"/>
  <c r="K75" i="224"/>
  <c r="F75" i="224"/>
  <c r="L75" i="224"/>
  <c r="M75" i="224"/>
  <c r="B75" i="224"/>
  <c r="C76" i="224"/>
  <c r="G75" i="224"/>
  <c r="J76" i="224"/>
  <c r="E76" i="224"/>
  <c r="K76" i="224"/>
  <c r="F76" i="224"/>
  <c r="L76" i="224"/>
  <c r="M76" i="224"/>
  <c r="B76" i="224"/>
  <c r="C77" i="224"/>
  <c r="G76" i="224"/>
  <c r="J77" i="224"/>
  <c r="E77" i="224"/>
  <c r="K77" i="224"/>
  <c r="F77" i="224"/>
  <c r="L77" i="224"/>
  <c r="M77" i="224"/>
  <c r="B77" i="224"/>
  <c r="C78" i="224"/>
  <c r="G77" i="224"/>
  <c r="J78" i="224"/>
  <c r="E78" i="224"/>
  <c r="K78" i="224"/>
  <c r="F78" i="224"/>
  <c r="L78" i="224"/>
  <c r="M78" i="224"/>
  <c r="B78" i="224"/>
  <c r="C79" i="224"/>
  <c r="G78" i="224"/>
  <c r="J79" i="224"/>
  <c r="E79" i="224"/>
  <c r="K79" i="224"/>
  <c r="F79" i="224"/>
  <c r="L79" i="224"/>
  <c r="M79" i="224"/>
  <c r="B79" i="224"/>
  <c r="C80" i="224"/>
  <c r="G79" i="224"/>
  <c r="J80" i="224"/>
  <c r="E80" i="224"/>
  <c r="K80" i="224"/>
  <c r="F80" i="224"/>
  <c r="L80" i="224"/>
  <c r="M80" i="224"/>
  <c r="B80" i="224"/>
  <c r="C81" i="224"/>
  <c r="G80" i="224"/>
  <c r="J81" i="224"/>
  <c r="E81" i="224"/>
  <c r="K81" i="224"/>
  <c r="F81" i="224"/>
  <c r="L81" i="224"/>
  <c r="M81" i="224"/>
  <c r="B81" i="224"/>
  <c r="C82" i="224"/>
  <c r="G81" i="224"/>
  <c r="J82" i="224"/>
  <c r="E82" i="224"/>
  <c r="K82" i="224"/>
  <c r="F82" i="224"/>
  <c r="L82" i="224"/>
  <c r="M82" i="224"/>
  <c r="B82" i="224"/>
  <c r="C83" i="224"/>
  <c r="G82" i="224"/>
  <c r="J83" i="224"/>
  <c r="E83" i="224"/>
  <c r="K83" i="224"/>
  <c r="F83" i="224"/>
  <c r="L83" i="224"/>
  <c r="M83" i="224"/>
  <c r="B83" i="224"/>
  <c r="C84" i="224"/>
  <c r="G83" i="224"/>
  <c r="J84" i="224"/>
  <c r="E84" i="224"/>
  <c r="K84" i="224"/>
  <c r="F84" i="224"/>
  <c r="L84" i="224"/>
  <c r="M84" i="224"/>
  <c r="B84" i="224"/>
  <c r="C85" i="224"/>
  <c r="G84" i="224"/>
  <c r="J85" i="224"/>
  <c r="E85" i="224"/>
  <c r="K85" i="224"/>
  <c r="F85" i="224"/>
  <c r="L85" i="224"/>
  <c r="M85" i="224"/>
  <c r="B85" i="224"/>
  <c r="C86" i="224"/>
  <c r="G85" i="224"/>
  <c r="J86" i="224"/>
  <c r="E86" i="224"/>
  <c r="K86" i="224"/>
  <c r="F86" i="224"/>
  <c r="L86" i="224"/>
  <c r="M86" i="224"/>
  <c r="B86" i="224"/>
  <c r="C87" i="224"/>
  <c r="G86" i="224"/>
  <c r="J87" i="224"/>
  <c r="E87" i="224"/>
  <c r="K87" i="224"/>
  <c r="F87" i="224"/>
  <c r="L87" i="224"/>
  <c r="M87" i="224"/>
  <c r="B87" i="224"/>
  <c r="C88" i="224"/>
  <c r="G87" i="224"/>
  <c r="J88" i="224"/>
  <c r="E88" i="224"/>
  <c r="K88" i="224"/>
  <c r="F88" i="224"/>
  <c r="L88" i="224"/>
  <c r="M88" i="224"/>
  <c r="B88" i="224"/>
  <c r="C89" i="224"/>
  <c r="G88" i="224"/>
  <c r="J89" i="224"/>
  <c r="E89" i="224"/>
  <c r="K89" i="224"/>
  <c r="F89" i="224"/>
  <c r="L89" i="224"/>
  <c r="M89" i="224"/>
  <c r="B89" i="224"/>
  <c r="C90" i="224"/>
  <c r="G89" i="224"/>
  <c r="J90" i="224"/>
  <c r="E90" i="224"/>
  <c r="K90" i="224"/>
  <c r="F90" i="224"/>
  <c r="L90" i="224"/>
  <c r="M90" i="224"/>
  <c r="B90" i="224"/>
  <c r="C91" i="224"/>
  <c r="G90" i="224"/>
  <c r="J91" i="224"/>
  <c r="E91" i="224"/>
  <c r="K91" i="224"/>
  <c r="F91" i="224"/>
  <c r="L91" i="224"/>
  <c r="M91" i="224"/>
  <c r="B91" i="224"/>
  <c r="C92" i="224"/>
  <c r="G91" i="224"/>
  <c r="J92" i="224"/>
  <c r="E92" i="224"/>
  <c r="K92" i="224"/>
  <c r="F92" i="224"/>
  <c r="L92" i="224"/>
  <c r="M92" i="224"/>
  <c r="B92" i="224"/>
  <c r="C93" i="224"/>
  <c r="G92" i="224"/>
  <c r="J93" i="224"/>
  <c r="E93" i="224"/>
  <c r="K93" i="224"/>
  <c r="F93" i="224"/>
  <c r="L93" i="224"/>
  <c r="M93" i="224"/>
  <c r="B93" i="224"/>
  <c r="C94" i="224"/>
  <c r="G93" i="224"/>
  <c r="J94" i="224"/>
  <c r="E94" i="224"/>
  <c r="K94" i="224"/>
  <c r="F94" i="224"/>
  <c r="L94" i="224"/>
  <c r="M94" i="224"/>
  <c r="B94" i="224"/>
  <c r="C95" i="224"/>
  <c r="G94" i="224"/>
  <c r="J95" i="224"/>
  <c r="E95" i="224"/>
  <c r="K95" i="224"/>
  <c r="F95" i="224"/>
  <c r="L95" i="224"/>
  <c r="M95" i="224"/>
  <c r="B95" i="224"/>
  <c r="C96" i="224"/>
  <c r="G95" i="224"/>
  <c r="J96" i="224"/>
  <c r="E96" i="224"/>
  <c r="K96" i="224"/>
  <c r="F96" i="224"/>
  <c r="L96" i="224"/>
  <c r="M96" i="224"/>
  <c r="B96" i="224"/>
  <c r="C97" i="224"/>
  <c r="G96" i="224"/>
  <c r="J97" i="224"/>
  <c r="E97" i="224"/>
  <c r="K97" i="224"/>
  <c r="F97" i="224"/>
  <c r="L97" i="224"/>
  <c r="M97" i="224"/>
  <c r="B97" i="224"/>
  <c r="C98" i="224"/>
  <c r="G97" i="224"/>
  <c r="J98" i="224"/>
  <c r="E98" i="224"/>
  <c r="K98" i="224"/>
  <c r="F98" i="224"/>
  <c r="L98" i="224"/>
  <c r="M98" i="224"/>
  <c r="B98" i="224"/>
  <c r="C99" i="224"/>
  <c r="G98" i="224"/>
  <c r="J99" i="224"/>
  <c r="E99" i="224"/>
  <c r="K99" i="224"/>
  <c r="F99" i="224"/>
  <c r="L99" i="224"/>
  <c r="M99" i="224"/>
  <c r="B99" i="224"/>
  <c r="C100" i="224"/>
  <c r="G99" i="224"/>
  <c r="J100" i="224"/>
  <c r="E100" i="224"/>
  <c r="K100" i="224"/>
  <c r="F100" i="224"/>
  <c r="L100" i="224"/>
  <c r="M100" i="224"/>
  <c r="B100" i="224"/>
  <c r="C101" i="224"/>
  <c r="G100" i="224"/>
  <c r="J101" i="224"/>
  <c r="E101" i="224"/>
  <c r="K101" i="224"/>
  <c r="F101" i="224"/>
  <c r="L101" i="224"/>
  <c r="M101" i="224"/>
  <c r="B101" i="224"/>
  <c r="C102" i="224"/>
  <c r="G101" i="224"/>
  <c r="J102" i="224"/>
  <c r="E102" i="224"/>
  <c r="K102" i="224"/>
  <c r="F102" i="224"/>
  <c r="L102" i="224"/>
  <c r="M102" i="224"/>
  <c r="B102" i="224"/>
  <c r="G102" i="224"/>
  <c r="J103" i="224"/>
  <c r="E103" i="224"/>
  <c r="K103" i="224"/>
  <c r="F103" i="224"/>
  <c r="L103" i="224"/>
  <c r="M103" i="224"/>
  <c r="C2" i="224"/>
  <c r="E2" i="224"/>
  <c r="F2" i="224"/>
  <c r="G2" i="224"/>
  <c r="J3" i="224"/>
  <c r="K3" i="224"/>
  <c r="L3" i="224"/>
  <c r="M3" i="224"/>
  <c r="B103" i="224"/>
  <c r="L104" i="224"/>
  <c r="K104" i="224"/>
  <c r="J104" i="224"/>
  <c r="G103" i="224"/>
  <c r="J7" i="223"/>
  <c r="J8" i="223"/>
  <c r="J9" i="223"/>
  <c r="J10" i="223"/>
  <c r="J11" i="223"/>
  <c r="J12" i="223"/>
  <c r="J6" i="223"/>
  <c r="G7" i="223"/>
  <c r="G8" i="223"/>
  <c r="G9" i="223"/>
  <c r="G10" i="223"/>
  <c r="G11" i="223"/>
  <c r="G12" i="223"/>
  <c r="G6" i="223"/>
  <c r="D7" i="223"/>
  <c r="D8" i="223"/>
  <c r="D9" i="223"/>
  <c r="D10" i="223"/>
  <c r="D11" i="223"/>
  <c r="D12" i="223"/>
  <c r="D6" i="223"/>
  <c r="K6" i="221"/>
  <c r="B12" i="221"/>
  <c r="B11" i="221"/>
  <c r="B10" i="221"/>
  <c r="B9" i="221"/>
  <c r="B8" i="221"/>
  <c r="B7" i="221"/>
  <c r="H6" i="221"/>
  <c r="E6" i="221"/>
  <c r="JB53" i="14"/>
  <c r="JA53" i="14"/>
  <c r="JB54" i="14"/>
  <c r="JA54" i="14"/>
  <c r="JB55" i="14"/>
  <c r="JA55" i="14"/>
  <c r="JB56" i="14"/>
  <c r="JA56" i="14"/>
  <c r="JB57" i="14"/>
  <c r="JA57" i="14"/>
  <c r="JB58" i="14"/>
  <c r="JA58" i="14"/>
  <c r="JB59" i="14"/>
  <c r="JA59" i="14"/>
  <c r="JB60" i="14"/>
  <c r="JA60" i="14"/>
  <c r="JB61" i="14"/>
  <c r="JA61" i="14"/>
  <c r="JB62" i="14"/>
  <c r="JA62" i="14"/>
  <c r="JB63" i="14"/>
  <c r="JA63" i="14"/>
  <c r="JB64" i="14"/>
  <c r="JA64" i="14"/>
  <c r="JB65" i="14"/>
  <c r="JA65" i="14"/>
  <c r="JB66" i="14"/>
  <c r="JA66" i="14"/>
  <c r="JB67" i="14"/>
  <c r="JA67" i="14"/>
  <c r="JB68" i="14"/>
  <c r="JA68" i="14"/>
  <c r="JB69" i="14"/>
  <c r="JA69" i="14"/>
  <c r="JB70" i="14"/>
  <c r="JA70" i="14"/>
  <c r="JB71" i="14"/>
  <c r="JA71" i="14"/>
  <c r="JB72" i="14"/>
  <c r="JA72" i="14"/>
  <c r="JB73" i="14"/>
  <c r="JA73" i="14"/>
  <c r="JB74" i="14"/>
  <c r="JA74" i="14"/>
  <c r="JB75" i="14"/>
  <c r="JA75" i="14"/>
  <c r="JB76" i="14"/>
  <c r="JA76" i="14"/>
  <c r="JB77" i="14"/>
  <c r="JA77" i="14"/>
  <c r="JB78" i="14"/>
  <c r="JA78" i="14"/>
  <c r="JB80" i="14"/>
  <c r="JA80" i="14"/>
  <c r="JB81" i="14"/>
  <c r="JA81" i="14"/>
  <c r="JB82" i="14"/>
  <c r="JA82" i="14"/>
  <c r="JB83" i="14"/>
  <c r="JA83" i="14"/>
  <c r="JB84" i="14"/>
  <c r="JA84" i="14"/>
  <c r="JB85" i="14"/>
  <c r="JA85" i="14"/>
  <c r="JB86" i="14"/>
  <c r="JA86" i="14"/>
  <c r="JB87" i="14"/>
  <c r="JA87" i="14"/>
  <c r="JB88" i="14"/>
  <c r="JA88" i="14"/>
  <c r="JB89" i="14"/>
  <c r="JA89" i="14"/>
  <c r="JB90" i="14"/>
  <c r="JA90" i="14"/>
  <c r="JB91" i="14"/>
  <c r="JA91" i="14"/>
  <c r="JB92" i="14"/>
  <c r="JA92" i="14"/>
  <c r="JB93" i="14"/>
  <c r="JA93" i="14"/>
  <c r="JB94" i="14"/>
  <c r="JA94" i="14"/>
  <c r="JB95" i="14"/>
  <c r="JA95" i="14"/>
  <c r="JB96" i="14"/>
  <c r="JA96" i="14"/>
  <c r="JB97" i="14"/>
  <c r="JA97" i="14"/>
  <c r="JB98" i="14"/>
  <c r="JA98" i="14"/>
  <c r="JB99" i="14"/>
  <c r="JA99" i="14"/>
  <c r="JB100" i="14"/>
  <c r="JA100" i="14"/>
  <c r="JB101" i="14"/>
  <c r="JA101" i="14"/>
  <c r="JB102" i="14"/>
  <c r="JA102" i="14"/>
  <c r="JB103" i="14"/>
  <c r="JA103" i="14"/>
  <c r="JB104" i="14"/>
  <c r="JA104" i="14"/>
  <c r="JB105" i="14"/>
  <c r="JA105" i="14"/>
  <c r="JB106" i="14"/>
  <c r="JA106" i="14"/>
  <c r="JB107" i="14"/>
  <c r="JA107" i="14"/>
  <c r="JB79" i="14"/>
  <c r="IZ53" i="14"/>
  <c r="IZ54" i="14"/>
  <c r="IZ55" i="14"/>
  <c r="IZ56" i="14"/>
  <c r="IZ57" i="14"/>
  <c r="IZ58" i="14"/>
  <c r="IZ59" i="14"/>
  <c r="IZ60" i="14"/>
  <c r="IZ61" i="14"/>
  <c r="IZ62" i="14"/>
  <c r="IZ63" i="14"/>
  <c r="IZ64" i="14"/>
  <c r="IZ65" i="14"/>
  <c r="IZ66" i="14"/>
  <c r="IZ67" i="14"/>
  <c r="IZ68" i="14"/>
  <c r="IZ69" i="14"/>
  <c r="IZ70" i="14"/>
  <c r="IZ71" i="14"/>
  <c r="IZ72" i="14"/>
  <c r="IZ73" i="14"/>
  <c r="IZ74" i="14"/>
  <c r="IZ75" i="14"/>
  <c r="IZ76" i="14"/>
  <c r="IZ77" i="14"/>
  <c r="IZ78" i="14"/>
  <c r="IZ79" i="14"/>
  <c r="JA79" i="14"/>
  <c r="IU54" i="14"/>
  <c r="IU55" i="14"/>
  <c r="IU56" i="14"/>
  <c r="IU57" i="14"/>
  <c r="IU58" i="14"/>
  <c r="IU59" i="14"/>
  <c r="IU60" i="14"/>
  <c r="IU61" i="14"/>
  <c r="IU62" i="14"/>
  <c r="IU63" i="14"/>
  <c r="IU64" i="14"/>
  <c r="IU65" i="14"/>
  <c r="IU66" i="14"/>
  <c r="IU67" i="14"/>
  <c r="IU68" i="14"/>
  <c r="IU69" i="14"/>
  <c r="IU70" i="14"/>
  <c r="IU71" i="14"/>
  <c r="IU72" i="14"/>
  <c r="IU73" i="14"/>
  <c r="IU74" i="14"/>
  <c r="IU75" i="14"/>
  <c r="IU76" i="14"/>
  <c r="IU77" i="14"/>
  <c r="IU78" i="14"/>
  <c r="IU79" i="14"/>
  <c r="IU80" i="14"/>
  <c r="IU81" i="14"/>
  <c r="IU82" i="14"/>
  <c r="IU83" i="14"/>
  <c r="IU84" i="14"/>
  <c r="IU85" i="14"/>
  <c r="IU86" i="14"/>
  <c r="IU87" i="14"/>
  <c r="IU88" i="14"/>
  <c r="IU89" i="14"/>
  <c r="IU90" i="14"/>
  <c r="IU91" i="14"/>
  <c r="IU92" i="14"/>
  <c r="IU93" i="14"/>
  <c r="IU94" i="14"/>
  <c r="IU95" i="14"/>
  <c r="IU96" i="14"/>
  <c r="IU97" i="14"/>
  <c r="IU98" i="14"/>
  <c r="IU99" i="14"/>
  <c r="IU100" i="14"/>
  <c r="IU101" i="14"/>
  <c r="IU102" i="14"/>
  <c r="IU103" i="14"/>
  <c r="IU104" i="14"/>
  <c r="IU105" i="14"/>
  <c r="IU106" i="14"/>
  <c r="IU107" i="14"/>
  <c r="IU53" i="14"/>
  <c r="IZ80" i="14"/>
  <c r="IZ81" i="14"/>
  <c r="IZ82" i="14"/>
  <c r="IZ83" i="14"/>
  <c r="IZ84" i="14"/>
  <c r="IZ85" i="14"/>
  <c r="IZ86" i="14"/>
  <c r="IZ87" i="14"/>
  <c r="IZ88" i="14"/>
  <c r="IZ89" i="14"/>
  <c r="IZ90" i="14"/>
  <c r="IZ91" i="14"/>
  <c r="IZ92" i="14"/>
  <c r="IZ93" i="14"/>
  <c r="IZ94" i="14"/>
  <c r="IZ95" i="14"/>
  <c r="IZ96" i="14"/>
  <c r="IZ97" i="14"/>
  <c r="IZ98" i="14"/>
  <c r="IZ99" i="14"/>
  <c r="IZ100" i="14"/>
  <c r="IZ101" i="14"/>
  <c r="IZ102" i="14"/>
  <c r="IZ103" i="14"/>
  <c r="IZ104" i="14"/>
  <c r="IZ105" i="14"/>
  <c r="IZ106" i="14"/>
  <c r="IZ107" i="14"/>
  <c r="IY53" i="14"/>
  <c r="IY54" i="14"/>
  <c r="IY55" i="14"/>
  <c r="IY56" i="14"/>
  <c r="IY57" i="14"/>
  <c r="IY58" i="14"/>
  <c r="IY59" i="14"/>
  <c r="IY60" i="14"/>
  <c r="IY61" i="14"/>
  <c r="IY62" i="14"/>
  <c r="IY63" i="14"/>
  <c r="IY64" i="14"/>
  <c r="IY65" i="14"/>
  <c r="IY66" i="14"/>
  <c r="IY67" i="14"/>
  <c r="IY68" i="14"/>
  <c r="IY69" i="14"/>
  <c r="IY70" i="14"/>
  <c r="IY71" i="14"/>
  <c r="IY72" i="14"/>
  <c r="IY73" i="14"/>
  <c r="IY74" i="14"/>
  <c r="IY75" i="14"/>
  <c r="IY76" i="14"/>
  <c r="IY77" i="14"/>
  <c r="IY78" i="14"/>
  <c r="IY80" i="14"/>
  <c r="IY81" i="14"/>
  <c r="IY82" i="14"/>
  <c r="IY83" i="14"/>
  <c r="IY84" i="14"/>
  <c r="IY85" i="14"/>
  <c r="IY86" i="14"/>
  <c r="IY87" i="14"/>
  <c r="IY88" i="14"/>
  <c r="IY89" i="14"/>
  <c r="IY90" i="14"/>
  <c r="IY91" i="14"/>
  <c r="IY92" i="14"/>
  <c r="IY93" i="14"/>
  <c r="IY94" i="14"/>
  <c r="IY95" i="14"/>
  <c r="IY96" i="14"/>
  <c r="IY97" i="14"/>
  <c r="IY98" i="14"/>
  <c r="IY99" i="14"/>
  <c r="IY100" i="14"/>
  <c r="IY101" i="14"/>
  <c r="IY102" i="14"/>
  <c r="IY103" i="14"/>
  <c r="IY104" i="14"/>
  <c r="IY105" i="14"/>
  <c r="IY106" i="14"/>
  <c r="IY107" i="14"/>
  <c r="IY79" i="14"/>
  <c r="JC54" i="14"/>
  <c r="JC55" i="14"/>
  <c r="JC56" i="14"/>
  <c r="JC57" i="14"/>
  <c r="JC58" i="14"/>
  <c r="JC59" i="14"/>
  <c r="JC60" i="14"/>
  <c r="JC61" i="14"/>
  <c r="JC62" i="14"/>
  <c r="JC63" i="14"/>
  <c r="JC64" i="14"/>
  <c r="JC65" i="14"/>
  <c r="JC66" i="14"/>
  <c r="JC67" i="14"/>
  <c r="JC68" i="14"/>
  <c r="JC69" i="14"/>
  <c r="JC70" i="14"/>
  <c r="JC71" i="14"/>
  <c r="JC72" i="14"/>
  <c r="JC73" i="14"/>
  <c r="JC74" i="14"/>
  <c r="JC75" i="14"/>
  <c r="JC76" i="14"/>
  <c r="JC77" i="14"/>
  <c r="JC78" i="14"/>
  <c r="JC79" i="14"/>
  <c r="JC80" i="14"/>
  <c r="JC81" i="14"/>
  <c r="JC82" i="14"/>
  <c r="JC83" i="14"/>
  <c r="JC84" i="14"/>
  <c r="JC85" i="14"/>
  <c r="JC86" i="14"/>
  <c r="JC87" i="14"/>
  <c r="JC88" i="14"/>
  <c r="JC89" i="14"/>
  <c r="JC90" i="14"/>
  <c r="JC91" i="14"/>
  <c r="JC92" i="14"/>
  <c r="JC93" i="14"/>
  <c r="JC94" i="14"/>
  <c r="JC95" i="14"/>
  <c r="JC96" i="14"/>
  <c r="JC97" i="14"/>
  <c r="JC98" i="14"/>
  <c r="JC99" i="14"/>
  <c r="JC100" i="14"/>
  <c r="JC101" i="14"/>
  <c r="JC102" i="14"/>
  <c r="JC103" i="14"/>
  <c r="JC104" i="14"/>
  <c r="JC105" i="14"/>
  <c r="JC106" i="14"/>
  <c r="JC107" i="14"/>
  <c r="JC53" i="14"/>
  <c r="AP127" i="209"/>
  <c r="AP126" i="209"/>
  <c r="AP125" i="209"/>
  <c r="AP126" i="210"/>
  <c r="AO125" i="210"/>
  <c r="AQ125" i="210"/>
  <c r="AP125" i="210"/>
  <c r="N142" i="202"/>
  <c r="L15" i="202"/>
  <c r="Q15" i="202"/>
  <c r="BV15" i="210"/>
  <c r="L16" i="202"/>
  <c r="Q16" i="202"/>
  <c r="BV16" i="210"/>
  <c r="L17" i="202"/>
  <c r="Q17" i="202"/>
  <c r="BV17" i="210"/>
  <c r="L18" i="202"/>
  <c r="Q18" i="202"/>
  <c r="BV18" i="210"/>
  <c r="L19" i="202"/>
  <c r="Q19" i="202"/>
  <c r="BV19" i="210"/>
  <c r="L20" i="202"/>
  <c r="Q20" i="202"/>
  <c r="BV20" i="210"/>
  <c r="L21" i="202"/>
  <c r="Q21" i="202"/>
  <c r="BV21" i="210"/>
  <c r="L22" i="202"/>
  <c r="Q22" i="202"/>
  <c r="BV22" i="210"/>
  <c r="L23" i="202"/>
  <c r="Q23" i="202"/>
  <c r="BV23" i="210"/>
  <c r="L24" i="202"/>
  <c r="Q24" i="202"/>
  <c r="BV24" i="210"/>
  <c r="L25" i="202"/>
  <c r="Q25" i="202"/>
  <c r="BV25" i="210"/>
  <c r="L26" i="202"/>
  <c r="Q26" i="202"/>
  <c r="BV26" i="210"/>
  <c r="L27" i="202"/>
  <c r="Q27" i="202"/>
  <c r="BV27" i="210"/>
  <c r="L28" i="202"/>
  <c r="Q28" i="202"/>
  <c r="BV28" i="210"/>
  <c r="L29" i="202"/>
  <c r="Q29" i="202"/>
  <c r="BV29" i="210"/>
  <c r="L30" i="202"/>
  <c r="Q30" i="202"/>
  <c r="BV30" i="210"/>
  <c r="L31" i="202"/>
  <c r="Q31" i="202"/>
  <c r="BV31" i="210"/>
  <c r="L32" i="202"/>
  <c r="Q32" i="202"/>
  <c r="BV32" i="210"/>
  <c r="L33" i="202"/>
  <c r="Q33" i="202"/>
  <c r="BV33" i="210"/>
  <c r="L34" i="202"/>
  <c r="Q34" i="202"/>
  <c r="BV34" i="210"/>
  <c r="L35" i="202"/>
  <c r="Q35" i="202"/>
  <c r="BV35" i="210"/>
  <c r="L36" i="202"/>
  <c r="Q36" i="202"/>
  <c r="BV36" i="210"/>
  <c r="L37" i="202"/>
  <c r="Q37" i="202"/>
  <c r="BV37" i="210"/>
  <c r="L38" i="202"/>
  <c r="Q38" i="202"/>
  <c r="BV38" i="210"/>
  <c r="L39" i="202"/>
  <c r="Q39" i="202"/>
  <c r="BV39" i="210"/>
  <c r="L40" i="202"/>
  <c r="Q40" i="202"/>
  <c r="BV40" i="210"/>
  <c r="L41" i="202"/>
  <c r="Q41" i="202"/>
  <c r="BV41" i="210"/>
  <c r="L42" i="202"/>
  <c r="Q42" i="202"/>
  <c r="BV42" i="210"/>
  <c r="L43" i="202"/>
  <c r="Q43" i="202"/>
  <c r="BV43" i="210"/>
  <c r="L44" i="202"/>
  <c r="Q44" i="202"/>
  <c r="BV44" i="210"/>
  <c r="L45" i="202"/>
  <c r="Q45" i="202"/>
  <c r="BV45" i="210"/>
  <c r="L46" i="202"/>
  <c r="Q46" i="202"/>
  <c r="BV46" i="210"/>
  <c r="L47" i="202"/>
  <c r="Q47" i="202"/>
  <c r="BV47" i="210"/>
  <c r="L48" i="202"/>
  <c r="Q48" i="202"/>
  <c r="BV48" i="210"/>
  <c r="L49" i="202"/>
  <c r="Q49" i="202"/>
  <c r="BV49" i="210"/>
  <c r="L50" i="202"/>
  <c r="Q50" i="202"/>
  <c r="BV50" i="210"/>
  <c r="L51" i="202"/>
  <c r="Q51" i="202"/>
  <c r="BV51" i="210"/>
  <c r="L52" i="202"/>
  <c r="Q52" i="202"/>
  <c r="BV52" i="210"/>
  <c r="L53" i="202"/>
  <c r="Q53" i="202"/>
  <c r="BV53" i="210"/>
  <c r="L54" i="202"/>
  <c r="Q54" i="202"/>
  <c r="BV54" i="210"/>
  <c r="L55" i="202"/>
  <c r="Q55" i="202"/>
  <c r="BV55" i="210"/>
  <c r="L56" i="202"/>
  <c r="Q56" i="202"/>
  <c r="BV56" i="210"/>
  <c r="L57" i="202"/>
  <c r="Q57" i="202"/>
  <c r="BV57" i="210"/>
  <c r="L58" i="202"/>
  <c r="Q58" i="202"/>
  <c r="BV58" i="210"/>
  <c r="L59" i="202"/>
  <c r="Q59" i="202"/>
  <c r="BV59" i="210"/>
  <c r="L60" i="202"/>
  <c r="Q60" i="202"/>
  <c r="BV60" i="210"/>
  <c r="L61" i="202"/>
  <c r="Q61" i="202"/>
  <c r="BV61" i="210"/>
  <c r="L62" i="202"/>
  <c r="Q62" i="202"/>
  <c r="BV62" i="210"/>
  <c r="L63" i="202"/>
  <c r="Q63" i="202"/>
  <c r="BV63" i="210"/>
  <c r="L64" i="202"/>
  <c r="Q64" i="202"/>
  <c r="BV64" i="210"/>
  <c r="L65" i="202"/>
  <c r="Q65" i="202"/>
  <c r="BV65" i="210"/>
  <c r="L66" i="202"/>
  <c r="Q66" i="202"/>
  <c r="BV66" i="210"/>
  <c r="L67" i="202"/>
  <c r="Q67" i="202"/>
  <c r="BV67" i="210"/>
  <c r="L68" i="202"/>
  <c r="Q68" i="202"/>
  <c r="BV68" i="210"/>
  <c r="L69" i="202"/>
  <c r="Q69" i="202"/>
  <c r="BV69" i="210"/>
  <c r="L70" i="202"/>
  <c r="Q70" i="202"/>
  <c r="BV70" i="210"/>
  <c r="L71" i="202"/>
  <c r="Q71" i="202"/>
  <c r="BV71" i="210"/>
  <c r="L72" i="202"/>
  <c r="Q72" i="202"/>
  <c r="BV72" i="210"/>
  <c r="L73" i="202"/>
  <c r="Q73" i="202"/>
  <c r="BV73" i="210"/>
  <c r="L74" i="202"/>
  <c r="Q74" i="202"/>
  <c r="BV74" i="210"/>
  <c r="L75" i="202"/>
  <c r="Q75" i="202"/>
  <c r="BV75" i="210"/>
  <c r="L76" i="202"/>
  <c r="Q76" i="202"/>
  <c r="BV76" i="210"/>
  <c r="L77" i="202"/>
  <c r="Q77" i="202"/>
  <c r="BV77" i="210"/>
  <c r="L78" i="202"/>
  <c r="Q78" i="202"/>
  <c r="BV78" i="210"/>
  <c r="L79" i="202"/>
  <c r="Q79" i="202"/>
  <c r="BV79" i="210"/>
  <c r="L80" i="202"/>
  <c r="Q80" i="202"/>
  <c r="BV80" i="210"/>
  <c r="L81" i="202"/>
  <c r="Q81" i="202"/>
  <c r="BV81" i="210"/>
  <c r="L82" i="202"/>
  <c r="Q82" i="202"/>
  <c r="BV82" i="210"/>
  <c r="L83" i="202"/>
  <c r="Q83" i="202"/>
  <c r="BV83" i="210"/>
  <c r="L84" i="202"/>
  <c r="Q84" i="202"/>
  <c r="BV84" i="210"/>
  <c r="L85" i="202"/>
  <c r="Q85" i="202"/>
  <c r="BV85" i="210"/>
  <c r="L86" i="202"/>
  <c r="Q86" i="202"/>
  <c r="BV86" i="210"/>
  <c r="L87" i="202"/>
  <c r="Q87" i="202"/>
  <c r="BV87" i="210"/>
  <c r="L88" i="202"/>
  <c r="Q88" i="202"/>
  <c r="BV88" i="210"/>
  <c r="L89" i="202"/>
  <c r="Q89" i="202"/>
  <c r="BV89" i="210"/>
  <c r="L90" i="202"/>
  <c r="Q90" i="202"/>
  <c r="BV90" i="210"/>
  <c r="L91" i="202"/>
  <c r="Q91" i="202"/>
  <c r="BV91" i="210"/>
  <c r="L92" i="202"/>
  <c r="Q92" i="202"/>
  <c r="BV92" i="210"/>
  <c r="L93" i="202"/>
  <c r="Q93" i="202"/>
  <c r="BV93" i="210"/>
  <c r="L94" i="202"/>
  <c r="Q94" i="202"/>
  <c r="BV94" i="210"/>
  <c r="M155" i="202"/>
  <c r="L155" i="202"/>
  <c r="N155" i="202"/>
  <c r="L95" i="202"/>
  <c r="Q95" i="202"/>
  <c r="BV95" i="210"/>
  <c r="L96" i="202"/>
  <c r="Q96" i="202"/>
  <c r="BV96" i="210"/>
  <c r="L97" i="202"/>
  <c r="Q97" i="202"/>
  <c r="BV97" i="210"/>
  <c r="L98" i="202"/>
  <c r="Q98" i="202"/>
  <c r="BV98" i="210"/>
  <c r="L99" i="202"/>
  <c r="Q99" i="202"/>
  <c r="BV99" i="210"/>
  <c r="L100" i="202"/>
  <c r="Q100" i="202"/>
  <c r="BV100" i="210"/>
  <c r="L101" i="202"/>
  <c r="Q101" i="202"/>
  <c r="BV101" i="210"/>
  <c r="L102" i="202"/>
  <c r="Q102" i="202"/>
  <c r="BV102" i="210"/>
  <c r="L103" i="202"/>
  <c r="Q103" i="202"/>
  <c r="BV103" i="210"/>
  <c r="P138" i="202"/>
  <c r="Q104" i="202"/>
  <c r="BV104" i="210"/>
  <c r="Q105" i="202"/>
  <c r="BV105" i="210"/>
  <c r="Q106" i="202"/>
  <c r="BV106" i="210"/>
  <c r="Q107" i="202"/>
  <c r="BV107" i="210"/>
  <c r="Q108" i="202"/>
  <c r="BV108" i="210"/>
  <c r="Q109" i="202"/>
  <c r="BV109" i="210"/>
  <c r="Q110" i="202"/>
  <c r="BV110" i="210"/>
  <c r="Q111" i="202"/>
  <c r="BV111" i="210"/>
  <c r="Q112" i="202"/>
  <c r="BV112" i="210"/>
  <c r="Q113" i="202"/>
  <c r="BV113" i="210"/>
  <c r="Q114" i="202"/>
  <c r="BV114" i="210"/>
  <c r="Q115" i="202"/>
  <c r="BV115" i="210"/>
  <c r="Q116" i="202"/>
  <c r="BV116" i="210"/>
  <c r="Q117" i="202"/>
  <c r="BV117" i="210"/>
  <c r="Q118" i="202"/>
  <c r="BV118" i="210"/>
  <c r="Q119" i="202"/>
  <c r="BV119" i="210"/>
  <c r="Q120" i="202"/>
  <c r="BV120" i="210"/>
  <c r="Q121" i="202"/>
  <c r="BV121" i="210"/>
  <c r="Q122" i="202"/>
  <c r="BV122" i="210"/>
  <c r="Q123" i="202"/>
  <c r="BV123" i="210"/>
  <c r="Q124" i="202"/>
  <c r="BV124" i="210"/>
  <c r="Q125" i="202"/>
  <c r="BV125" i="210"/>
  <c r="Q126" i="202"/>
  <c r="BV126" i="210"/>
  <c r="Q127" i="202"/>
  <c r="BV127" i="210"/>
  <c r="Q128" i="202"/>
  <c r="BV128" i="210"/>
  <c r="Q129" i="202"/>
  <c r="BV129" i="210"/>
  <c r="Q130" i="202"/>
  <c r="BV130" i="210"/>
  <c r="Q131" i="202"/>
  <c r="BV131" i="210"/>
  <c r="Q132" i="202"/>
  <c r="BV132" i="210"/>
  <c r="Q133" i="202"/>
  <c r="BV133" i="210"/>
  <c r="Q134" i="202"/>
  <c r="BV134" i="210"/>
  <c r="V142" i="202"/>
  <c r="T89" i="202"/>
  <c r="C89" i="209"/>
  <c r="D89" i="209"/>
  <c r="E89" i="209"/>
  <c r="BX89" i="209"/>
  <c r="U155" i="202"/>
  <c r="T155" i="202"/>
  <c r="V155" i="202"/>
  <c r="T95" i="202"/>
  <c r="C95" i="209"/>
  <c r="D95" i="209"/>
  <c r="E95" i="209"/>
  <c r="BX95" i="209"/>
  <c r="BX90" i="209"/>
  <c r="F89" i="209"/>
  <c r="BY89" i="209"/>
  <c r="F95" i="209"/>
  <c r="BY95" i="209"/>
  <c r="BY90" i="209"/>
  <c r="G89" i="209"/>
  <c r="BZ89" i="209"/>
  <c r="G95" i="209"/>
  <c r="BZ95" i="209"/>
  <c r="BZ90" i="209"/>
  <c r="H89" i="209"/>
  <c r="CA89" i="209"/>
  <c r="H95" i="209"/>
  <c r="CA95" i="209"/>
  <c r="CA90" i="209"/>
  <c r="I89" i="209"/>
  <c r="CB89" i="209"/>
  <c r="I95" i="209"/>
  <c r="CB95" i="209"/>
  <c r="CB90" i="209"/>
  <c r="J89" i="209"/>
  <c r="CC89" i="209"/>
  <c r="J95" i="209"/>
  <c r="CC95" i="209"/>
  <c r="CC90" i="209"/>
  <c r="K89" i="209"/>
  <c r="CD89" i="209"/>
  <c r="K95" i="209"/>
  <c r="CD95" i="209"/>
  <c r="CD90" i="209"/>
  <c r="L89" i="209"/>
  <c r="CE89" i="209"/>
  <c r="L95" i="209"/>
  <c r="CE95" i="209"/>
  <c r="CE90" i="209"/>
  <c r="M89" i="209"/>
  <c r="CF89" i="209"/>
  <c r="M95" i="209"/>
  <c r="CF95" i="209"/>
  <c r="CF90" i="209"/>
  <c r="N89" i="209"/>
  <c r="CG89" i="209"/>
  <c r="N95" i="209"/>
  <c r="CG95" i="209"/>
  <c r="CG90" i="209"/>
  <c r="O89" i="209"/>
  <c r="CH89" i="209"/>
  <c r="O95" i="209"/>
  <c r="CH95" i="209"/>
  <c r="CH90" i="209"/>
  <c r="P89" i="209"/>
  <c r="CI89" i="209"/>
  <c r="P95" i="209"/>
  <c r="CI95" i="209"/>
  <c r="CI90" i="209"/>
  <c r="Q89" i="209"/>
  <c r="CJ89" i="209"/>
  <c r="Q95" i="209"/>
  <c r="CJ95" i="209"/>
  <c r="CJ90" i="209"/>
  <c r="R89" i="209"/>
  <c r="CK89" i="209"/>
  <c r="R95" i="209"/>
  <c r="CK95" i="209"/>
  <c r="CK90" i="209"/>
  <c r="BX91" i="209"/>
  <c r="BY91" i="209"/>
  <c r="BZ91" i="209"/>
  <c r="CA91" i="209"/>
  <c r="CB91" i="209"/>
  <c r="CC91" i="209"/>
  <c r="CD91" i="209"/>
  <c r="CE91" i="209"/>
  <c r="CF91" i="209"/>
  <c r="CG91" i="209"/>
  <c r="CH91" i="209"/>
  <c r="CI91" i="209"/>
  <c r="CJ91" i="209"/>
  <c r="CK91" i="209"/>
  <c r="BX92" i="209"/>
  <c r="BY92" i="209"/>
  <c r="BZ92" i="209"/>
  <c r="CA92" i="209"/>
  <c r="CB92" i="209"/>
  <c r="CC92" i="209"/>
  <c r="CD92" i="209"/>
  <c r="CE92" i="209"/>
  <c r="CF92" i="209"/>
  <c r="CG92" i="209"/>
  <c r="CH92" i="209"/>
  <c r="CI92" i="209"/>
  <c r="CJ92" i="209"/>
  <c r="CK92" i="209"/>
  <c r="BX93" i="209"/>
  <c r="BY93" i="209"/>
  <c r="BZ93" i="209"/>
  <c r="CA93" i="209"/>
  <c r="CB93" i="209"/>
  <c r="CC93" i="209"/>
  <c r="CD93" i="209"/>
  <c r="CE93" i="209"/>
  <c r="CF93" i="209"/>
  <c r="CG93" i="209"/>
  <c r="CH93" i="209"/>
  <c r="CI93" i="209"/>
  <c r="CJ93" i="209"/>
  <c r="CK93" i="209"/>
  <c r="BX94" i="209"/>
  <c r="BY94" i="209"/>
  <c r="BZ94" i="209"/>
  <c r="CA94" i="209"/>
  <c r="CB94" i="209"/>
  <c r="CC94" i="209"/>
  <c r="CD94" i="209"/>
  <c r="CE94" i="209"/>
  <c r="CF94" i="209"/>
  <c r="CG94" i="209"/>
  <c r="CH94" i="209"/>
  <c r="CI94" i="209"/>
  <c r="CJ94" i="209"/>
  <c r="CK94" i="209"/>
  <c r="BW89" i="209"/>
  <c r="BW95" i="209"/>
  <c r="BW90" i="209"/>
  <c r="BW91" i="209"/>
  <c r="BW92" i="209"/>
  <c r="BW93" i="209"/>
  <c r="BW94" i="209"/>
  <c r="L6" i="202"/>
  <c r="C6" i="210"/>
  <c r="L7" i="202"/>
  <c r="C7" i="210"/>
  <c r="L8" i="202"/>
  <c r="C8" i="210"/>
  <c r="L9" i="202"/>
  <c r="C9" i="210"/>
  <c r="L10" i="202"/>
  <c r="C10" i="210"/>
  <c r="L11" i="202"/>
  <c r="C11" i="210"/>
  <c r="L12" i="202"/>
  <c r="C12" i="210"/>
  <c r="L13" i="202"/>
  <c r="C13" i="210"/>
  <c r="L14" i="202"/>
  <c r="C14" i="210"/>
  <c r="C15" i="210"/>
  <c r="C16" i="210"/>
  <c r="C17" i="210"/>
  <c r="C18" i="210"/>
  <c r="C19" i="210"/>
  <c r="C20" i="210"/>
  <c r="C21" i="210"/>
  <c r="C22" i="210"/>
  <c r="C23" i="210"/>
  <c r="C24" i="210"/>
  <c r="C25" i="210"/>
  <c r="C26" i="210"/>
  <c r="C27" i="210"/>
  <c r="C28" i="210"/>
  <c r="C29" i="210"/>
  <c r="C30" i="210"/>
  <c r="C31" i="210"/>
  <c r="C32" i="210"/>
  <c r="C33" i="210"/>
  <c r="C34" i="210"/>
  <c r="C35" i="210"/>
  <c r="C36" i="210"/>
  <c r="C37" i="210"/>
  <c r="C38" i="210"/>
  <c r="C39" i="210"/>
  <c r="C40" i="210"/>
  <c r="C41" i="210"/>
  <c r="C42" i="210"/>
  <c r="C43" i="210"/>
  <c r="C44" i="210"/>
  <c r="C45" i="210"/>
  <c r="C46" i="210"/>
  <c r="C47" i="210"/>
  <c r="C48" i="210"/>
  <c r="C49" i="210"/>
  <c r="C50" i="210"/>
  <c r="C51" i="210"/>
  <c r="C52" i="210"/>
  <c r="C53" i="210"/>
  <c r="C54" i="210"/>
  <c r="C55" i="210"/>
  <c r="C56" i="210"/>
  <c r="C57" i="210"/>
  <c r="C58" i="210"/>
  <c r="C59" i="210"/>
  <c r="C60" i="210"/>
  <c r="C61" i="210"/>
  <c r="C62" i="210"/>
  <c r="C63" i="210"/>
  <c r="C64" i="210"/>
  <c r="C65" i="210"/>
  <c r="C66" i="210"/>
  <c r="C67" i="210"/>
  <c r="C68" i="210"/>
  <c r="C69" i="210"/>
  <c r="C70" i="210"/>
  <c r="C71" i="210"/>
  <c r="C72" i="210"/>
  <c r="C73" i="210"/>
  <c r="C74" i="210"/>
  <c r="C75" i="210"/>
  <c r="C76" i="210"/>
  <c r="C77" i="210"/>
  <c r="C78" i="210"/>
  <c r="C79" i="210"/>
  <c r="C80" i="210"/>
  <c r="C81" i="210"/>
  <c r="C82" i="210"/>
  <c r="C83" i="210"/>
  <c r="C84" i="210"/>
  <c r="C85" i="210"/>
  <c r="C86" i="210"/>
  <c r="C87" i="210"/>
  <c r="C88" i="210"/>
  <c r="C89" i="210"/>
  <c r="C90" i="210"/>
  <c r="C91" i="210"/>
  <c r="C92" i="210"/>
  <c r="C93" i="210"/>
  <c r="C94" i="210"/>
  <c r="C95" i="210"/>
  <c r="C96" i="210"/>
  <c r="C97" i="210"/>
  <c r="C98" i="210"/>
  <c r="C99" i="210"/>
  <c r="C100" i="210"/>
  <c r="C101" i="210"/>
  <c r="C102" i="210"/>
  <c r="C103" i="210"/>
  <c r="M104" i="202"/>
  <c r="M148" i="202"/>
  <c r="L148" i="202"/>
  <c r="N148" i="202"/>
  <c r="L104" i="202"/>
  <c r="C104" i="210"/>
  <c r="L105" i="202"/>
  <c r="C105" i="210"/>
  <c r="L106" i="202"/>
  <c r="C106" i="210"/>
  <c r="L107" i="202"/>
  <c r="C107" i="210"/>
  <c r="L108" i="202"/>
  <c r="C108" i="210"/>
  <c r="L109" i="202"/>
  <c r="C109" i="210"/>
  <c r="M150" i="202"/>
  <c r="L150" i="202"/>
  <c r="N150" i="202"/>
  <c r="L110" i="202"/>
  <c r="C110" i="210"/>
  <c r="L111" i="202"/>
  <c r="C111" i="210"/>
  <c r="L112" i="202"/>
  <c r="C112" i="210"/>
  <c r="L113" i="202"/>
  <c r="C113" i="210"/>
  <c r="M152" i="202"/>
  <c r="L152" i="202"/>
  <c r="N152" i="202"/>
  <c r="L114" i="202"/>
  <c r="C114" i="210"/>
  <c r="M115" i="202"/>
  <c r="L115" i="202"/>
  <c r="C115" i="210"/>
  <c r="L116" i="202"/>
  <c r="C116" i="210"/>
  <c r="L117" i="202"/>
  <c r="C117" i="210"/>
  <c r="L118" i="202"/>
  <c r="C118" i="210"/>
  <c r="L119" i="202"/>
  <c r="C119" i="210"/>
  <c r="L120" i="202"/>
  <c r="C120" i="210"/>
  <c r="L121" i="202"/>
  <c r="C121" i="210"/>
  <c r="L122" i="202"/>
  <c r="C122" i="210"/>
  <c r="L123" i="202"/>
  <c r="C123" i="210"/>
  <c r="N153" i="202"/>
  <c r="L124" i="202"/>
  <c r="C124" i="210"/>
  <c r="M125" i="202"/>
  <c r="L125" i="202"/>
  <c r="C125" i="210"/>
  <c r="L126" i="202"/>
  <c r="C126" i="210"/>
  <c r="L127" i="202"/>
  <c r="C127" i="210"/>
  <c r="L128" i="202"/>
  <c r="C128" i="210"/>
  <c r="L129" i="202"/>
  <c r="C129" i="210"/>
  <c r="L130" i="202"/>
  <c r="C130" i="210"/>
  <c r="L131" i="202"/>
  <c r="C131" i="210"/>
  <c r="L132" i="202"/>
  <c r="C132" i="210"/>
  <c r="L133" i="202"/>
  <c r="C133" i="210"/>
  <c r="L134" i="202"/>
  <c r="C134" i="210"/>
  <c r="DD134" i="210"/>
  <c r="DC134" i="210"/>
  <c r="DB134" i="210"/>
  <c r="DA134" i="210"/>
  <c r="CZ134" i="210"/>
  <c r="CY134" i="210"/>
  <c r="CX134" i="210"/>
  <c r="CW134" i="210"/>
  <c r="CV134" i="210"/>
  <c r="CU134" i="210"/>
  <c r="CT134" i="210"/>
  <c r="CS134" i="210"/>
  <c r="CR134" i="210"/>
  <c r="CQ134" i="210"/>
  <c r="CP134" i="210"/>
  <c r="CO134" i="210"/>
  <c r="CN134" i="210"/>
  <c r="CM134" i="210"/>
  <c r="CL134" i="210"/>
  <c r="BW134" i="210"/>
  <c r="BX134" i="210"/>
  <c r="BY134" i="210"/>
  <c r="BZ134" i="210"/>
  <c r="CA134" i="210"/>
  <c r="CB134" i="210"/>
  <c r="CC134" i="210"/>
  <c r="CD134" i="210"/>
  <c r="CE134" i="210"/>
  <c r="CF134" i="210"/>
  <c r="CG134" i="210"/>
  <c r="CH134" i="210"/>
  <c r="CI134" i="210"/>
  <c r="CJ134" i="210"/>
  <c r="CK134" i="210"/>
  <c r="D134" i="210"/>
  <c r="E134" i="210"/>
  <c r="F134" i="210"/>
  <c r="G134" i="210"/>
  <c r="H134" i="210"/>
  <c r="I134" i="210"/>
  <c r="J134" i="210"/>
  <c r="K134" i="210"/>
  <c r="L134" i="210"/>
  <c r="M134" i="210"/>
  <c r="N134" i="210"/>
  <c r="O134" i="210"/>
  <c r="P134" i="210"/>
  <c r="Q134" i="210"/>
  <c r="R134" i="210"/>
  <c r="DD133" i="210"/>
  <c r="DC133" i="210"/>
  <c r="DB133" i="210"/>
  <c r="DA133" i="210"/>
  <c r="CZ133" i="210"/>
  <c r="CY133" i="210"/>
  <c r="CX133" i="210"/>
  <c r="CW133" i="210"/>
  <c r="CV133" i="210"/>
  <c r="CU133" i="210"/>
  <c r="CT133" i="210"/>
  <c r="CS133" i="210"/>
  <c r="CR133" i="210"/>
  <c r="CQ133" i="210"/>
  <c r="CP133" i="210"/>
  <c r="CO133" i="210"/>
  <c r="CN133" i="210"/>
  <c r="CM133" i="210"/>
  <c r="CL133" i="210"/>
  <c r="BW133" i="210"/>
  <c r="BX133" i="210"/>
  <c r="BY133" i="210"/>
  <c r="BZ133" i="210"/>
  <c r="CA133" i="210"/>
  <c r="CB133" i="210"/>
  <c r="CC133" i="210"/>
  <c r="CD133" i="210"/>
  <c r="CE133" i="210"/>
  <c r="CF133" i="210"/>
  <c r="CG133" i="210"/>
  <c r="CH133" i="210"/>
  <c r="CI133" i="210"/>
  <c r="CJ133" i="210"/>
  <c r="CK133" i="210"/>
  <c r="D133" i="210"/>
  <c r="E133" i="210"/>
  <c r="F133" i="210"/>
  <c r="G133" i="210"/>
  <c r="H133" i="210"/>
  <c r="I133" i="210"/>
  <c r="J133" i="210"/>
  <c r="K133" i="210"/>
  <c r="L133" i="210"/>
  <c r="M133" i="210"/>
  <c r="N133" i="210"/>
  <c r="O133" i="210"/>
  <c r="P133" i="210"/>
  <c r="Q133" i="210"/>
  <c r="R133" i="210"/>
  <c r="DD132" i="210"/>
  <c r="DC132" i="210"/>
  <c r="DB132" i="210"/>
  <c r="DA132" i="210"/>
  <c r="CZ132" i="210"/>
  <c r="CY132" i="210"/>
  <c r="CX132" i="210"/>
  <c r="CW132" i="210"/>
  <c r="CV132" i="210"/>
  <c r="CU132" i="210"/>
  <c r="CT132" i="210"/>
  <c r="CS132" i="210"/>
  <c r="CR132" i="210"/>
  <c r="CQ132" i="210"/>
  <c r="CP132" i="210"/>
  <c r="CO132" i="210"/>
  <c r="CN132" i="210"/>
  <c r="CM132" i="210"/>
  <c r="CL132" i="210"/>
  <c r="BW132" i="210"/>
  <c r="BX132" i="210"/>
  <c r="BY132" i="210"/>
  <c r="BZ132" i="210"/>
  <c r="CA132" i="210"/>
  <c r="CB132" i="210"/>
  <c r="CC132" i="210"/>
  <c r="CD132" i="210"/>
  <c r="CE132" i="210"/>
  <c r="CF132" i="210"/>
  <c r="CG132" i="210"/>
  <c r="CH132" i="210"/>
  <c r="CI132" i="210"/>
  <c r="CJ132" i="210"/>
  <c r="CK132" i="210"/>
  <c r="D132" i="210"/>
  <c r="E132" i="210"/>
  <c r="F132" i="210"/>
  <c r="G132" i="210"/>
  <c r="H132" i="210"/>
  <c r="I132" i="210"/>
  <c r="J132" i="210"/>
  <c r="K132" i="210"/>
  <c r="L132" i="210"/>
  <c r="M132" i="210"/>
  <c r="N132" i="210"/>
  <c r="O132" i="210"/>
  <c r="P132" i="210"/>
  <c r="Q132" i="210"/>
  <c r="R132" i="210"/>
  <c r="DD131" i="210"/>
  <c r="DC131" i="210"/>
  <c r="DB131" i="210"/>
  <c r="DA131" i="210"/>
  <c r="CZ131" i="210"/>
  <c r="CY131" i="210"/>
  <c r="CX131" i="210"/>
  <c r="CW131" i="210"/>
  <c r="CV131" i="210"/>
  <c r="CU131" i="210"/>
  <c r="CT131" i="210"/>
  <c r="CS131" i="210"/>
  <c r="CR131" i="210"/>
  <c r="CQ131" i="210"/>
  <c r="CP131" i="210"/>
  <c r="CO131" i="210"/>
  <c r="CN131" i="210"/>
  <c r="CM131" i="210"/>
  <c r="CL131" i="210"/>
  <c r="BW131" i="210"/>
  <c r="BX131" i="210"/>
  <c r="BY131" i="210"/>
  <c r="BZ131" i="210"/>
  <c r="CA131" i="210"/>
  <c r="CB131" i="210"/>
  <c r="CC131" i="210"/>
  <c r="CD131" i="210"/>
  <c r="CE131" i="210"/>
  <c r="CF131" i="210"/>
  <c r="CG131" i="210"/>
  <c r="CH131" i="210"/>
  <c r="CI131" i="210"/>
  <c r="CJ131" i="210"/>
  <c r="CK131" i="210"/>
  <c r="D131" i="210"/>
  <c r="E131" i="210"/>
  <c r="F131" i="210"/>
  <c r="G131" i="210"/>
  <c r="H131" i="210"/>
  <c r="I131" i="210"/>
  <c r="J131" i="210"/>
  <c r="K131" i="210"/>
  <c r="L131" i="210"/>
  <c r="M131" i="210"/>
  <c r="N131" i="210"/>
  <c r="O131" i="210"/>
  <c r="P131" i="210"/>
  <c r="Q131" i="210"/>
  <c r="R131" i="210"/>
  <c r="DD130" i="210"/>
  <c r="DC130" i="210"/>
  <c r="DB130" i="210"/>
  <c r="DA130" i="210"/>
  <c r="CZ130" i="210"/>
  <c r="CY130" i="210"/>
  <c r="CX130" i="210"/>
  <c r="CW130" i="210"/>
  <c r="CV130" i="210"/>
  <c r="CU130" i="210"/>
  <c r="CT130" i="210"/>
  <c r="CS130" i="210"/>
  <c r="CR130" i="210"/>
  <c r="CQ130" i="210"/>
  <c r="CP130" i="210"/>
  <c r="CO130" i="210"/>
  <c r="CN130" i="210"/>
  <c r="CM130" i="210"/>
  <c r="CL130" i="210"/>
  <c r="BW130" i="210"/>
  <c r="BX130" i="210"/>
  <c r="BY130" i="210"/>
  <c r="BZ130" i="210"/>
  <c r="CA130" i="210"/>
  <c r="CB130" i="210"/>
  <c r="CC130" i="210"/>
  <c r="CD130" i="210"/>
  <c r="CE130" i="210"/>
  <c r="CF130" i="210"/>
  <c r="CG130" i="210"/>
  <c r="CH130" i="210"/>
  <c r="CI130" i="210"/>
  <c r="CJ130" i="210"/>
  <c r="CK130" i="210"/>
  <c r="D130" i="210"/>
  <c r="E130" i="210"/>
  <c r="F130" i="210"/>
  <c r="G130" i="210"/>
  <c r="H130" i="210"/>
  <c r="I130" i="210"/>
  <c r="J130" i="210"/>
  <c r="K130" i="210"/>
  <c r="L130" i="210"/>
  <c r="M130" i="210"/>
  <c r="N130" i="210"/>
  <c r="O130" i="210"/>
  <c r="P130" i="210"/>
  <c r="Q130" i="210"/>
  <c r="R130" i="210"/>
  <c r="DD129" i="210"/>
  <c r="DC129" i="210"/>
  <c r="DB129" i="210"/>
  <c r="DA129" i="210"/>
  <c r="CZ129" i="210"/>
  <c r="CY129" i="210"/>
  <c r="CX129" i="210"/>
  <c r="CW129" i="210"/>
  <c r="CV129" i="210"/>
  <c r="CU129" i="210"/>
  <c r="CT129" i="210"/>
  <c r="CS129" i="210"/>
  <c r="CR129" i="210"/>
  <c r="CQ129" i="210"/>
  <c r="CP129" i="210"/>
  <c r="CO129" i="210"/>
  <c r="CN129" i="210"/>
  <c r="CM129" i="210"/>
  <c r="CL129" i="210"/>
  <c r="BW129" i="210"/>
  <c r="BX129" i="210"/>
  <c r="BY129" i="210"/>
  <c r="BZ129" i="210"/>
  <c r="CA129" i="210"/>
  <c r="CB129" i="210"/>
  <c r="CC129" i="210"/>
  <c r="CD129" i="210"/>
  <c r="CE129" i="210"/>
  <c r="CF129" i="210"/>
  <c r="CG129" i="210"/>
  <c r="CH129" i="210"/>
  <c r="CI129" i="210"/>
  <c r="CJ129" i="210"/>
  <c r="CK129" i="210"/>
  <c r="D129" i="210"/>
  <c r="E129" i="210"/>
  <c r="F129" i="210"/>
  <c r="G129" i="210"/>
  <c r="H129" i="210"/>
  <c r="I129" i="210"/>
  <c r="J129" i="210"/>
  <c r="K129" i="210"/>
  <c r="L129" i="210"/>
  <c r="M129" i="210"/>
  <c r="N129" i="210"/>
  <c r="O129" i="210"/>
  <c r="P129" i="210"/>
  <c r="Q129" i="210"/>
  <c r="R129" i="210"/>
  <c r="DD128" i="210"/>
  <c r="DC128" i="210"/>
  <c r="DB128" i="210"/>
  <c r="DA128" i="210"/>
  <c r="CZ128" i="210"/>
  <c r="CY128" i="210"/>
  <c r="CX128" i="210"/>
  <c r="CW128" i="210"/>
  <c r="CV128" i="210"/>
  <c r="CU128" i="210"/>
  <c r="CT128" i="210"/>
  <c r="CS128" i="210"/>
  <c r="CR128" i="210"/>
  <c r="CQ128" i="210"/>
  <c r="CP128" i="210"/>
  <c r="CO128" i="210"/>
  <c r="CN128" i="210"/>
  <c r="CM128" i="210"/>
  <c r="CL128" i="210"/>
  <c r="BW128" i="210"/>
  <c r="BX128" i="210"/>
  <c r="BY128" i="210"/>
  <c r="BZ128" i="210"/>
  <c r="CA128" i="210"/>
  <c r="CB128" i="210"/>
  <c r="CC128" i="210"/>
  <c r="CD128" i="210"/>
  <c r="CE128" i="210"/>
  <c r="CF128" i="210"/>
  <c r="CG128" i="210"/>
  <c r="CH128" i="210"/>
  <c r="CI128" i="210"/>
  <c r="CJ128" i="210"/>
  <c r="CK128" i="210"/>
  <c r="D128" i="210"/>
  <c r="E128" i="210"/>
  <c r="F128" i="210"/>
  <c r="G128" i="210"/>
  <c r="H128" i="210"/>
  <c r="I128" i="210"/>
  <c r="J128" i="210"/>
  <c r="K128" i="210"/>
  <c r="L128" i="210"/>
  <c r="M128" i="210"/>
  <c r="N128" i="210"/>
  <c r="O128" i="210"/>
  <c r="P128" i="210"/>
  <c r="Q128" i="210"/>
  <c r="R128" i="210"/>
  <c r="DD127" i="210"/>
  <c r="DC127" i="210"/>
  <c r="DB127" i="210"/>
  <c r="DA127" i="210"/>
  <c r="CZ127" i="210"/>
  <c r="CY127" i="210"/>
  <c r="CX127" i="210"/>
  <c r="CW127" i="210"/>
  <c r="CV127" i="210"/>
  <c r="CU127" i="210"/>
  <c r="CT127" i="210"/>
  <c r="CS127" i="210"/>
  <c r="CR127" i="210"/>
  <c r="CQ127" i="210"/>
  <c r="CP127" i="210"/>
  <c r="CO127" i="210"/>
  <c r="CN127" i="210"/>
  <c r="CM127" i="210"/>
  <c r="CL127" i="210"/>
  <c r="BW127" i="210"/>
  <c r="BX127" i="210"/>
  <c r="BY127" i="210"/>
  <c r="BZ127" i="210"/>
  <c r="CA127" i="210"/>
  <c r="CB127" i="210"/>
  <c r="CC127" i="210"/>
  <c r="CD127" i="210"/>
  <c r="CE127" i="210"/>
  <c r="CF127" i="210"/>
  <c r="CG127" i="210"/>
  <c r="CH127" i="210"/>
  <c r="CI127" i="210"/>
  <c r="CJ127" i="210"/>
  <c r="CK127" i="210"/>
  <c r="D127" i="210"/>
  <c r="E127" i="210"/>
  <c r="F127" i="210"/>
  <c r="G127" i="210"/>
  <c r="H127" i="210"/>
  <c r="I127" i="210"/>
  <c r="J127" i="210"/>
  <c r="K127" i="210"/>
  <c r="L127" i="210"/>
  <c r="M127" i="210"/>
  <c r="N127" i="210"/>
  <c r="O127" i="210"/>
  <c r="P127" i="210"/>
  <c r="Q127" i="210"/>
  <c r="R127" i="210"/>
  <c r="DD126" i="210"/>
  <c r="DC126" i="210"/>
  <c r="DB126" i="210"/>
  <c r="DA126" i="210"/>
  <c r="CZ126" i="210"/>
  <c r="CY126" i="210"/>
  <c r="CX126" i="210"/>
  <c r="CW126" i="210"/>
  <c r="CV126" i="210"/>
  <c r="CU126" i="210"/>
  <c r="CT126" i="210"/>
  <c r="CS126" i="210"/>
  <c r="CR126" i="210"/>
  <c r="CQ126" i="210"/>
  <c r="CP126" i="210"/>
  <c r="CO126" i="210"/>
  <c r="CN126" i="210"/>
  <c r="CM126" i="210"/>
  <c r="CL126" i="210"/>
  <c r="BW126" i="210"/>
  <c r="BX126" i="210"/>
  <c r="BY126" i="210"/>
  <c r="BZ126" i="210"/>
  <c r="CA126" i="210"/>
  <c r="CB126" i="210"/>
  <c r="CC126" i="210"/>
  <c r="CD126" i="210"/>
  <c r="CE126" i="210"/>
  <c r="CF126" i="210"/>
  <c r="CG126" i="210"/>
  <c r="CH126" i="210"/>
  <c r="CI126" i="210"/>
  <c r="CJ126" i="210"/>
  <c r="CK126" i="210"/>
  <c r="D126" i="210"/>
  <c r="E126" i="210"/>
  <c r="F126" i="210"/>
  <c r="G126" i="210"/>
  <c r="H126" i="210"/>
  <c r="I126" i="210"/>
  <c r="J126" i="210"/>
  <c r="K126" i="210"/>
  <c r="L126" i="210"/>
  <c r="M126" i="210"/>
  <c r="N126" i="210"/>
  <c r="O126" i="210"/>
  <c r="P126" i="210"/>
  <c r="Q126" i="210"/>
  <c r="R126" i="210"/>
  <c r="BS125" i="210"/>
  <c r="AK125" i="210"/>
  <c r="DD125" i="210"/>
  <c r="BR125" i="210"/>
  <c r="AJ125" i="210"/>
  <c r="DC125" i="210"/>
  <c r="BQ125" i="210"/>
  <c r="AI125" i="210"/>
  <c r="DB125" i="210"/>
  <c r="BP125" i="210"/>
  <c r="AH125" i="210"/>
  <c r="DA125" i="210"/>
  <c r="BO125" i="210"/>
  <c r="AG125" i="210"/>
  <c r="CZ125" i="210"/>
  <c r="BN125" i="210"/>
  <c r="AF125" i="210"/>
  <c r="CY125" i="210"/>
  <c r="BM125" i="210"/>
  <c r="AE125" i="210"/>
  <c r="CX125" i="210"/>
  <c r="BL125" i="210"/>
  <c r="AD125" i="210"/>
  <c r="CW125" i="210"/>
  <c r="BK125" i="210"/>
  <c r="AC125" i="210"/>
  <c r="CV125" i="210"/>
  <c r="BJ125" i="210"/>
  <c r="AB125" i="210"/>
  <c r="CU125" i="210"/>
  <c r="BI125" i="210"/>
  <c r="AA125" i="210"/>
  <c r="CT125" i="210"/>
  <c r="BH125" i="210"/>
  <c r="Z125" i="210"/>
  <c r="CS125" i="210"/>
  <c r="BG125" i="210"/>
  <c r="Y125" i="210"/>
  <c r="CR125" i="210"/>
  <c r="BF125" i="210"/>
  <c r="X125" i="210"/>
  <c r="CQ125" i="210"/>
  <c r="BE125" i="210"/>
  <c r="W125" i="210"/>
  <c r="CP125" i="210"/>
  <c r="BD125" i="210"/>
  <c r="V125" i="210"/>
  <c r="CO125" i="210"/>
  <c r="BC125" i="210"/>
  <c r="U125" i="210"/>
  <c r="CN125" i="210"/>
  <c r="BB125" i="210"/>
  <c r="T125" i="210"/>
  <c r="CM125" i="210"/>
  <c r="BA125" i="210"/>
  <c r="S125" i="210"/>
  <c r="CL125" i="210"/>
  <c r="BW125" i="210"/>
  <c r="BX125" i="210"/>
  <c r="BY125" i="210"/>
  <c r="BZ125" i="210"/>
  <c r="CA125" i="210"/>
  <c r="CB125" i="210"/>
  <c r="CC125" i="210"/>
  <c r="CD125" i="210"/>
  <c r="CE125" i="210"/>
  <c r="CF125" i="210"/>
  <c r="CG125" i="210"/>
  <c r="CH125" i="210"/>
  <c r="CI125" i="210"/>
  <c r="CJ125" i="210"/>
  <c r="CK125" i="210"/>
  <c r="AZ125" i="210"/>
  <c r="AY125" i="210"/>
  <c r="AX125" i="210"/>
  <c r="AW125" i="210"/>
  <c r="AV125" i="210"/>
  <c r="AU125" i="210"/>
  <c r="AT125" i="210"/>
  <c r="AS125" i="210"/>
  <c r="AR125" i="210"/>
  <c r="AN125" i="210"/>
  <c r="AM125" i="210"/>
  <c r="AL125" i="210"/>
  <c r="D125" i="210"/>
  <c r="E125" i="210"/>
  <c r="F125" i="210"/>
  <c r="G125" i="210"/>
  <c r="H125" i="210"/>
  <c r="I125" i="210"/>
  <c r="J125" i="210"/>
  <c r="K125" i="210"/>
  <c r="L125" i="210"/>
  <c r="M125" i="210"/>
  <c r="N125" i="210"/>
  <c r="O125" i="210"/>
  <c r="P125" i="210"/>
  <c r="Q125" i="210"/>
  <c r="R125" i="210"/>
  <c r="B125" i="210"/>
  <c r="A125" i="210"/>
  <c r="DD124" i="210"/>
  <c r="DC124" i="210"/>
  <c r="DB124" i="210"/>
  <c r="DA124" i="210"/>
  <c r="CZ124" i="210"/>
  <c r="CY124" i="210"/>
  <c r="CX124" i="210"/>
  <c r="CW124" i="210"/>
  <c r="CV124" i="210"/>
  <c r="CU124" i="210"/>
  <c r="CT124" i="210"/>
  <c r="CS124" i="210"/>
  <c r="CR124" i="210"/>
  <c r="CQ124" i="210"/>
  <c r="CP124" i="210"/>
  <c r="CO124" i="210"/>
  <c r="CN124" i="210"/>
  <c r="CM124" i="210"/>
  <c r="CL124" i="210"/>
  <c r="BW124" i="210"/>
  <c r="BX124" i="210"/>
  <c r="BY124" i="210"/>
  <c r="BZ124" i="210"/>
  <c r="CA124" i="210"/>
  <c r="CB124" i="210"/>
  <c r="CC124" i="210"/>
  <c r="CD124" i="210"/>
  <c r="CE124" i="210"/>
  <c r="CF124" i="210"/>
  <c r="CG124" i="210"/>
  <c r="CH124" i="210"/>
  <c r="CI124" i="210"/>
  <c r="CJ124" i="210"/>
  <c r="CK124" i="210"/>
  <c r="D124" i="210"/>
  <c r="E124" i="210"/>
  <c r="F124" i="210"/>
  <c r="G124" i="210"/>
  <c r="H124" i="210"/>
  <c r="I124" i="210"/>
  <c r="J124" i="210"/>
  <c r="K124" i="210"/>
  <c r="L124" i="210"/>
  <c r="M124" i="210"/>
  <c r="N124" i="210"/>
  <c r="O124" i="210"/>
  <c r="P124" i="210"/>
  <c r="Q124" i="210"/>
  <c r="R124" i="210"/>
  <c r="DD123" i="210"/>
  <c r="DC123" i="210"/>
  <c r="DB123" i="210"/>
  <c r="DA123" i="210"/>
  <c r="CZ123" i="210"/>
  <c r="CY123" i="210"/>
  <c r="CX123" i="210"/>
  <c r="CW123" i="210"/>
  <c r="CV123" i="210"/>
  <c r="CU123" i="210"/>
  <c r="CT123" i="210"/>
  <c r="CS123" i="210"/>
  <c r="CR123" i="210"/>
  <c r="CQ123" i="210"/>
  <c r="CP123" i="210"/>
  <c r="CO123" i="210"/>
  <c r="CN123" i="210"/>
  <c r="CM123" i="210"/>
  <c r="CL123" i="210"/>
  <c r="BW123" i="210"/>
  <c r="BX123" i="210"/>
  <c r="BY123" i="210"/>
  <c r="BZ123" i="210"/>
  <c r="CA123" i="210"/>
  <c r="CB123" i="210"/>
  <c r="CC123" i="210"/>
  <c r="CD123" i="210"/>
  <c r="CE123" i="210"/>
  <c r="CF123" i="210"/>
  <c r="CG123" i="210"/>
  <c r="CH123" i="210"/>
  <c r="CI123" i="210"/>
  <c r="CJ123" i="210"/>
  <c r="CK123" i="210"/>
  <c r="D123" i="210"/>
  <c r="E123" i="210"/>
  <c r="F123" i="210"/>
  <c r="G123" i="210"/>
  <c r="H123" i="210"/>
  <c r="I123" i="210"/>
  <c r="J123" i="210"/>
  <c r="K123" i="210"/>
  <c r="L123" i="210"/>
  <c r="M123" i="210"/>
  <c r="N123" i="210"/>
  <c r="O123" i="210"/>
  <c r="P123" i="210"/>
  <c r="Q123" i="210"/>
  <c r="R123" i="210"/>
  <c r="DD122" i="210"/>
  <c r="DC122" i="210"/>
  <c r="DB122" i="210"/>
  <c r="DA122" i="210"/>
  <c r="CZ122" i="210"/>
  <c r="CY122" i="210"/>
  <c r="CX122" i="210"/>
  <c r="CW122" i="210"/>
  <c r="CV122" i="210"/>
  <c r="CU122" i="210"/>
  <c r="CT122" i="210"/>
  <c r="CS122" i="210"/>
  <c r="CR122" i="210"/>
  <c r="CQ122" i="210"/>
  <c r="CP122" i="210"/>
  <c r="CO122" i="210"/>
  <c r="CN122" i="210"/>
  <c r="CM122" i="210"/>
  <c r="CL122" i="210"/>
  <c r="BW122" i="210"/>
  <c r="BX122" i="210"/>
  <c r="BY122" i="210"/>
  <c r="BZ122" i="210"/>
  <c r="CA122" i="210"/>
  <c r="CB122" i="210"/>
  <c r="CC122" i="210"/>
  <c r="CD122" i="210"/>
  <c r="CE122" i="210"/>
  <c r="CF122" i="210"/>
  <c r="CG122" i="210"/>
  <c r="CH122" i="210"/>
  <c r="CI122" i="210"/>
  <c r="CJ122" i="210"/>
  <c r="CK122" i="210"/>
  <c r="D122" i="210"/>
  <c r="E122" i="210"/>
  <c r="F122" i="210"/>
  <c r="G122" i="210"/>
  <c r="H122" i="210"/>
  <c r="I122" i="210"/>
  <c r="J122" i="210"/>
  <c r="K122" i="210"/>
  <c r="L122" i="210"/>
  <c r="M122" i="210"/>
  <c r="N122" i="210"/>
  <c r="O122" i="210"/>
  <c r="P122" i="210"/>
  <c r="Q122" i="210"/>
  <c r="R122" i="210"/>
  <c r="DD121" i="210"/>
  <c r="DC121" i="210"/>
  <c r="DB121" i="210"/>
  <c r="DA121" i="210"/>
  <c r="CZ121" i="210"/>
  <c r="CY121" i="210"/>
  <c r="CX121" i="210"/>
  <c r="CW121" i="210"/>
  <c r="CV121" i="210"/>
  <c r="CU121" i="210"/>
  <c r="CT121" i="210"/>
  <c r="CS121" i="210"/>
  <c r="CR121" i="210"/>
  <c r="CQ121" i="210"/>
  <c r="CP121" i="210"/>
  <c r="CO121" i="210"/>
  <c r="CN121" i="210"/>
  <c r="CM121" i="210"/>
  <c r="CL121" i="210"/>
  <c r="BW121" i="210"/>
  <c r="BX121" i="210"/>
  <c r="BY121" i="210"/>
  <c r="BZ121" i="210"/>
  <c r="CA121" i="210"/>
  <c r="CB121" i="210"/>
  <c r="CC121" i="210"/>
  <c r="CD121" i="210"/>
  <c r="CE121" i="210"/>
  <c r="CF121" i="210"/>
  <c r="CG121" i="210"/>
  <c r="CH121" i="210"/>
  <c r="CI121" i="210"/>
  <c r="CJ121" i="210"/>
  <c r="CK121" i="210"/>
  <c r="D121" i="210"/>
  <c r="E121" i="210"/>
  <c r="F121" i="210"/>
  <c r="G121" i="210"/>
  <c r="H121" i="210"/>
  <c r="I121" i="210"/>
  <c r="J121" i="210"/>
  <c r="K121" i="210"/>
  <c r="L121" i="210"/>
  <c r="M121" i="210"/>
  <c r="N121" i="210"/>
  <c r="O121" i="210"/>
  <c r="P121" i="210"/>
  <c r="Q121" i="210"/>
  <c r="R121" i="210"/>
  <c r="DD120" i="210"/>
  <c r="DC120" i="210"/>
  <c r="DB120" i="210"/>
  <c r="DA120" i="210"/>
  <c r="CZ120" i="210"/>
  <c r="CY120" i="210"/>
  <c r="CX120" i="210"/>
  <c r="CW120" i="210"/>
  <c r="CV120" i="210"/>
  <c r="CU120" i="210"/>
  <c r="CT120" i="210"/>
  <c r="CS120" i="210"/>
  <c r="CR120" i="210"/>
  <c r="CQ120" i="210"/>
  <c r="CP120" i="210"/>
  <c r="CO120" i="210"/>
  <c r="CN120" i="210"/>
  <c r="CM120" i="210"/>
  <c r="CL120" i="210"/>
  <c r="BW120" i="210"/>
  <c r="BX120" i="210"/>
  <c r="BY120" i="210"/>
  <c r="BZ120" i="210"/>
  <c r="CA120" i="210"/>
  <c r="CB120" i="210"/>
  <c r="CC120" i="210"/>
  <c r="CD120" i="210"/>
  <c r="CE120" i="210"/>
  <c r="CF120" i="210"/>
  <c r="CG120" i="210"/>
  <c r="CH120" i="210"/>
  <c r="CI120" i="210"/>
  <c r="CJ120" i="210"/>
  <c r="CK120" i="210"/>
  <c r="D120" i="210"/>
  <c r="E120" i="210"/>
  <c r="F120" i="210"/>
  <c r="G120" i="210"/>
  <c r="H120" i="210"/>
  <c r="I120" i="210"/>
  <c r="J120" i="210"/>
  <c r="K120" i="210"/>
  <c r="L120" i="210"/>
  <c r="M120" i="210"/>
  <c r="N120" i="210"/>
  <c r="O120" i="210"/>
  <c r="P120" i="210"/>
  <c r="Q120" i="210"/>
  <c r="R120" i="210"/>
  <c r="DD119" i="210"/>
  <c r="DC119" i="210"/>
  <c r="DB119" i="210"/>
  <c r="DA119" i="210"/>
  <c r="CZ119" i="210"/>
  <c r="CY119" i="210"/>
  <c r="CX119" i="210"/>
  <c r="CW119" i="210"/>
  <c r="CV119" i="210"/>
  <c r="CU119" i="210"/>
  <c r="CT119" i="210"/>
  <c r="CS119" i="210"/>
  <c r="CR119" i="210"/>
  <c r="CQ119" i="210"/>
  <c r="CP119" i="210"/>
  <c r="CO119" i="210"/>
  <c r="CN119" i="210"/>
  <c r="CM119" i="210"/>
  <c r="CL119" i="210"/>
  <c r="BW119" i="210"/>
  <c r="BX119" i="210"/>
  <c r="BY119" i="210"/>
  <c r="BZ119" i="210"/>
  <c r="CA119" i="210"/>
  <c r="CB119" i="210"/>
  <c r="CC119" i="210"/>
  <c r="CD119" i="210"/>
  <c r="CE119" i="210"/>
  <c r="CF119" i="210"/>
  <c r="CG119" i="210"/>
  <c r="CH119" i="210"/>
  <c r="CI119" i="210"/>
  <c r="CJ119" i="210"/>
  <c r="CK119" i="210"/>
  <c r="D119" i="210"/>
  <c r="E119" i="210"/>
  <c r="F119" i="210"/>
  <c r="G119" i="210"/>
  <c r="H119" i="210"/>
  <c r="I119" i="210"/>
  <c r="J119" i="210"/>
  <c r="K119" i="210"/>
  <c r="L119" i="210"/>
  <c r="M119" i="210"/>
  <c r="N119" i="210"/>
  <c r="O119" i="210"/>
  <c r="P119" i="210"/>
  <c r="Q119" i="210"/>
  <c r="R119" i="210"/>
  <c r="DD118" i="210"/>
  <c r="DC118" i="210"/>
  <c r="DB118" i="210"/>
  <c r="DA118" i="210"/>
  <c r="CZ118" i="210"/>
  <c r="CY118" i="210"/>
  <c r="CX118" i="210"/>
  <c r="CW118" i="210"/>
  <c r="CV118" i="210"/>
  <c r="CU118" i="210"/>
  <c r="CT118" i="210"/>
  <c r="CS118" i="210"/>
  <c r="CR118" i="210"/>
  <c r="CQ118" i="210"/>
  <c r="CP118" i="210"/>
  <c r="CO118" i="210"/>
  <c r="CN118" i="210"/>
  <c r="CM118" i="210"/>
  <c r="CL118" i="210"/>
  <c r="BW118" i="210"/>
  <c r="BX118" i="210"/>
  <c r="BY118" i="210"/>
  <c r="BZ118" i="210"/>
  <c r="CA118" i="210"/>
  <c r="CB118" i="210"/>
  <c r="CC118" i="210"/>
  <c r="CD118" i="210"/>
  <c r="CE118" i="210"/>
  <c r="CF118" i="210"/>
  <c r="CG118" i="210"/>
  <c r="CH118" i="210"/>
  <c r="CI118" i="210"/>
  <c r="CJ118" i="210"/>
  <c r="CK118" i="210"/>
  <c r="D118" i="210"/>
  <c r="E118" i="210"/>
  <c r="F118" i="210"/>
  <c r="G118" i="210"/>
  <c r="H118" i="210"/>
  <c r="I118" i="210"/>
  <c r="J118" i="210"/>
  <c r="K118" i="210"/>
  <c r="L118" i="210"/>
  <c r="M118" i="210"/>
  <c r="N118" i="210"/>
  <c r="O118" i="210"/>
  <c r="P118" i="210"/>
  <c r="Q118" i="210"/>
  <c r="R118" i="210"/>
  <c r="DD117" i="210"/>
  <c r="DC117" i="210"/>
  <c r="DB117" i="210"/>
  <c r="DA117" i="210"/>
  <c r="CZ117" i="210"/>
  <c r="CY117" i="210"/>
  <c r="CX117" i="210"/>
  <c r="CW117" i="210"/>
  <c r="CV117" i="210"/>
  <c r="CU117" i="210"/>
  <c r="CT117" i="210"/>
  <c r="CS117" i="210"/>
  <c r="CR117" i="210"/>
  <c r="CQ117" i="210"/>
  <c r="CP117" i="210"/>
  <c r="CO117" i="210"/>
  <c r="CN117" i="210"/>
  <c r="CM117" i="210"/>
  <c r="CL117" i="210"/>
  <c r="BW117" i="210"/>
  <c r="BX117" i="210"/>
  <c r="BY117" i="210"/>
  <c r="BZ117" i="210"/>
  <c r="CA117" i="210"/>
  <c r="CB117" i="210"/>
  <c r="CC117" i="210"/>
  <c r="CD117" i="210"/>
  <c r="CE117" i="210"/>
  <c r="CF117" i="210"/>
  <c r="CG117" i="210"/>
  <c r="CH117" i="210"/>
  <c r="CI117" i="210"/>
  <c r="CJ117" i="210"/>
  <c r="CK117" i="210"/>
  <c r="D117" i="210"/>
  <c r="E117" i="210"/>
  <c r="F117" i="210"/>
  <c r="G117" i="210"/>
  <c r="H117" i="210"/>
  <c r="I117" i="210"/>
  <c r="J117" i="210"/>
  <c r="K117" i="210"/>
  <c r="L117" i="210"/>
  <c r="M117" i="210"/>
  <c r="N117" i="210"/>
  <c r="O117" i="210"/>
  <c r="P117" i="210"/>
  <c r="Q117" i="210"/>
  <c r="R117" i="210"/>
  <c r="DD116" i="210"/>
  <c r="DC116" i="210"/>
  <c r="DB116" i="210"/>
  <c r="DA116" i="210"/>
  <c r="CZ116" i="210"/>
  <c r="CY116" i="210"/>
  <c r="CX116" i="210"/>
  <c r="CW116" i="210"/>
  <c r="CV116" i="210"/>
  <c r="CU116" i="210"/>
  <c r="CT116" i="210"/>
  <c r="CS116" i="210"/>
  <c r="CR116" i="210"/>
  <c r="CQ116" i="210"/>
  <c r="CP116" i="210"/>
  <c r="CO116" i="210"/>
  <c r="CN116" i="210"/>
  <c r="CM116" i="210"/>
  <c r="CL116" i="210"/>
  <c r="BW116" i="210"/>
  <c r="BX116" i="210"/>
  <c r="BY116" i="210"/>
  <c r="BZ116" i="210"/>
  <c r="CA116" i="210"/>
  <c r="CB116" i="210"/>
  <c r="CC116" i="210"/>
  <c r="CD116" i="210"/>
  <c r="CE116" i="210"/>
  <c r="CF116" i="210"/>
  <c r="CG116" i="210"/>
  <c r="CH116" i="210"/>
  <c r="CI116" i="210"/>
  <c r="CJ116" i="210"/>
  <c r="CK116" i="210"/>
  <c r="D116" i="210"/>
  <c r="E116" i="210"/>
  <c r="F116" i="210"/>
  <c r="G116" i="210"/>
  <c r="H116" i="210"/>
  <c r="I116" i="210"/>
  <c r="J116" i="210"/>
  <c r="K116" i="210"/>
  <c r="L116" i="210"/>
  <c r="M116" i="210"/>
  <c r="N116" i="210"/>
  <c r="O116" i="210"/>
  <c r="P116" i="210"/>
  <c r="Q116" i="210"/>
  <c r="R116" i="210"/>
  <c r="BS115" i="210"/>
  <c r="AK115" i="210"/>
  <c r="DD115" i="210"/>
  <c r="BR115" i="210"/>
  <c r="AJ115" i="210"/>
  <c r="DC115" i="210"/>
  <c r="BQ115" i="210"/>
  <c r="AI115" i="210"/>
  <c r="DB115" i="210"/>
  <c r="BP115" i="210"/>
  <c r="AH115" i="210"/>
  <c r="DA115" i="210"/>
  <c r="BO115" i="210"/>
  <c r="AG115" i="210"/>
  <c r="CZ115" i="210"/>
  <c r="BN115" i="210"/>
  <c r="AF115" i="210"/>
  <c r="CY115" i="210"/>
  <c r="BM115" i="210"/>
  <c r="AE115" i="210"/>
  <c r="CX115" i="210"/>
  <c r="BL115" i="210"/>
  <c r="AD115" i="210"/>
  <c r="CW115" i="210"/>
  <c r="BK115" i="210"/>
  <c r="AC115" i="210"/>
  <c r="CV115" i="210"/>
  <c r="BJ115" i="210"/>
  <c r="AB115" i="210"/>
  <c r="CU115" i="210"/>
  <c r="BI115" i="210"/>
  <c r="AA115" i="210"/>
  <c r="CT115" i="210"/>
  <c r="BH115" i="210"/>
  <c r="Z115" i="210"/>
  <c r="CS115" i="210"/>
  <c r="BG115" i="210"/>
  <c r="Y115" i="210"/>
  <c r="CR115" i="210"/>
  <c r="BF115" i="210"/>
  <c r="X115" i="210"/>
  <c r="CQ115" i="210"/>
  <c r="BE115" i="210"/>
  <c r="W115" i="210"/>
  <c r="CP115" i="210"/>
  <c r="BD115" i="210"/>
  <c r="V115" i="210"/>
  <c r="CO115" i="210"/>
  <c r="BC115" i="210"/>
  <c r="U115" i="210"/>
  <c r="CN115" i="210"/>
  <c r="BB115" i="210"/>
  <c r="T115" i="210"/>
  <c r="CM115" i="210"/>
  <c r="BA115" i="210"/>
  <c r="S115" i="210"/>
  <c r="CL115" i="210"/>
  <c r="BW115" i="210"/>
  <c r="BX115" i="210"/>
  <c r="BY115" i="210"/>
  <c r="BZ115" i="210"/>
  <c r="CA115" i="210"/>
  <c r="CB115" i="210"/>
  <c r="CC115" i="210"/>
  <c r="CD115" i="210"/>
  <c r="CE115" i="210"/>
  <c r="CF115" i="210"/>
  <c r="CG115" i="210"/>
  <c r="CH115" i="210"/>
  <c r="CI115" i="210"/>
  <c r="CJ115" i="210"/>
  <c r="CK115" i="210"/>
  <c r="AZ115" i="210"/>
  <c r="AY115" i="210"/>
  <c r="AX115" i="210"/>
  <c r="AW115" i="210"/>
  <c r="AV115" i="210"/>
  <c r="AU115" i="210"/>
  <c r="AT115" i="210"/>
  <c r="AS115" i="210"/>
  <c r="AR115" i="210"/>
  <c r="AQ115" i="210"/>
  <c r="AP115" i="210"/>
  <c r="AO115" i="210"/>
  <c r="AN115" i="210"/>
  <c r="AM115" i="210"/>
  <c r="AL115" i="210"/>
  <c r="D115" i="210"/>
  <c r="E115" i="210"/>
  <c r="F115" i="210"/>
  <c r="G115" i="210"/>
  <c r="H115" i="210"/>
  <c r="I115" i="210"/>
  <c r="J115" i="210"/>
  <c r="K115" i="210"/>
  <c r="L115" i="210"/>
  <c r="M115" i="210"/>
  <c r="N115" i="210"/>
  <c r="O115" i="210"/>
  <c r="P115" i="210"/>
  <c r="Q115" i="210"/>
  <c r="R115" i="210"/>
  <c r="B115" i="210"/>
  <c r="A115" i="210"/>
  <c r="DD114" i="210"/>
  <c r="DC114" i="210"/>
  <c r="DB114" i="210"/>
  <c r="DA114" i="210"/>
  <c r="CZ114" i="210"/>
  <c r="CY114" i="210"/>
  <c r="CX114" i="210"/>
  <c r="CW114" i="210"/>
  <c r="CV114" i="210"/>
  <c r="CU114" i="210"/>
  <c r="CT114" i="210"/>
  <c r="CS114" i="210"/>
  <c r="CR114" i="210"/>
  <c r="CQ114" i="210"/>
  <c r="CP114" i="210"/>
  <c r="CO114" i="210"/>
  <c r="CN114" i="210"/>
  <c r="CM114" i="210"/>
  <c r="CL114" i="210"/>
  <c r="BW114" i="210"/>
  <c r="BX114" i="210"/>
  <c r="BY114" i="210"/>
  <c r="BZ114" i="210"/>
  <c r="CA114" i="210"/>
  <c r="CB114" i="210"/>
  <c r="CC114" i="210"/>
  <c r="CD114" i="210"/>
  <c r="CE114" i="210"/>
  <c r="CF114" i="210"/>
  <c r="CG114" i="210"/>
  <c r="CH114" i="210"/>
  <c r="CI114" i="210"/>
  <c r="CJ114" i="210"/>
  <c r="CK114" i="210"/>
  <c r="D114" i="210"/>
  <c r="E114" i="210"/>
  <c r="F114" i="210"/>
  <c r="G114" i="210"/>
  <c r="H114" i="210"/>
  <c r="I114" i="210"/>
  <c r="J114" i="210"/>
  <c r="K114" i="210"/>
  <c r="L114" i="210"/>
  <c r="M114" i="210"/>
  <c r="N114" i="210"/>
  <c r="O114" i="210"/>
  <c r="P114" i="210"/>
  <c r="Q114" i="210"/>
  <c r="R114" i="210"/>
  <c r="DD113" i="210"/>
  <c r="DC113" i="210"/>
  <c r="DB113" i="210"/>
  <c r="DA113" i="210"/>
  <c r="CZ113" i="210"/>
  <c r="CY113" i="210"/>
  <c r="CX113" i="210"/>
  <c r="CW113" i="210"/>
  <c r="CV113" i="210"/>
  <c r="CU113" i="210"/>
  <c r="CT113" i="210"/>
  <c r="CS113" i="210"/>
  <c r="CR113" i="210"/>
  <c r="CQ113" i="210"/>
  <c r="CP113" i="210"/>
  <c r="CO113" i="210"/>
  <c r="CN113" i="210"/>
  <c r="CM113" i="210"/>
  <c r="CL113" i="210"/>
  <c r="BW113" i="210"/>
  <c r="BX113" i="210"/>
  <c r="BY113" i="210"/>
  <c r="BZ113" i="210"/>
  <c r="CA113" i="210"/>
  <c r="CB113" i="210"/>
  <c r="CC113" i="210"/>
  <c r="CD113" i="210"/>
  <c r="CE113" i="210"/>
  <c r="CF113" i="210"/>
  <c r="CG113" i="210"/>
  <c r="CH113" i="210"/>
  <c r="CI113" i="210"/>
  <c r="CJ113" i="210"/>
  <c r="CK113" i="210"/>
  <c r="D113" i="210"/>
  <c r="E113" i="210"/>
  <c r="F113" i="210"/>
  <c r="G113" i="210"/>
  <c r="H113" i="210"/>
  <c r="I113" i="210"/>
  <c r="J113" i="210"/>
  <c r="K113" i="210"/>
  <c r="L113" i="210"/>
  <c r="M113" i="210"/>
  <c r="N113" i="210"/>
  <c r="O113" i="210"/>
  <c r="P113" i="210"/>
  <c r="Q113" i="210"/>
  <c r="R113" i="210"/>
  <c r="DD112" i="210"/>
  <c r="DC112" i="210"/>
  <c r="DB112" i="210"/>
  <c r="DA112" i="210"/>
  <c r="CZ112" i="210"/>
  <c r="CY112" i="210"/>
  <c r="CX112" i="210"/>
  <c r="CW112" i="210"/>
  <c r="CV112" i="210"/>
  <c r="CU112" i="210"/>
  <c r="CT112" i="210"/>
  <c r="CS112" i="210"/>
  <c r="CR112" i="210"/>
  <c r="CQ112" i="210"/>
  <c r="CP112" i="210"/>
  <c r="CO112" i="210"/>
  <c r="CN112" i="210"/>
  <c r="CM112" i="210"/>
  <c r="CL112" i="210"/>
  <c r="BW112" i="210"/>
  <c r="BX112" i="210"/>
  <c r="BY112" i="210"/>
  <c r="BZ112" i="210"/>
  <c r="CA112" i="210"/>
  <c r="CB112" i="210"/>
  <c r="CC112" i="210"/>
  <c r="CD112" i="210"/>
  <c r="CE112" i="210"/>
  <c r="CF112" i="210"/>
  <c r="CG112" i="210"/>
  <c r="CH112" i="210"/>
  <c r="CI112" i="210"/>
  <c r="CJ112" i="210"/>
  <c r="CK112" i="210"/>
  <c r="D112" i="210"/>
  <c r="E112" i="210"/>
  <c r="F112" i="210"/>
  <c r="G112" i="210"/>
  <c r="H112" i="210"/>
  <c r="I112" i="210"/>
  <c r="J112" i="210"/>
  <c r="K112" i="210"/>
  <c r="L112" i="210"/>
  <c r="M112" i="210"/>
  <c r="N112" i="210"/>
  <c r="O112" i="210"/>
  <c r="P112" i="210"/>
  <c r="Q112" i="210"/>
  <c r="R112" i="210"/>
  <c r="DD111" i="210"/>
  <c r="DC111" i="210"/>
  <c r="DB111" i="210"/>
  <c r="DA111" i="210"/>
  <c r="CZ111" i="210"/>
  <c r="CY111" i="210"/>
  <c r="CX111" i="210"/>
  <c r="CW111" i="210"/>
  <c r="CV111" i="210"/>
  <c r="CU111" i="210"/>
  <c r="CT111" i="210"/>
  <c r="CS111" i="210"/>
  <c r="CR111" i="210"/>
  <c r="CQ111" i="210"/>
  <c r="CP111" i="210"/>
  <c r="CO111" i="210"/>
  <c r="CN111" i="210"/>
  <c r="CM111" i="210"/>
  <c r="CL111" i="210"/>
  <c r="BW111" i="210"/>
  <c r="BX111" i="210"/>
  <c r="BY111" i="210"/>
  <c r="BZ111" i="210"/>
  <c r="CA111" i="210"/>
  <c r="CB111" i="210"/>
  <c r="CC111" i="210"/>
  <c r="CD111" i="210"/>
  <c r="CE111" i="210"/>
  <c r="CF111" i="210"/>
  <c r="CG111" i="210"/>
  <c r="CH111" i="210"/>
  <c r="CI111" i="210"/>
  <c r="CJ111" i="210"/>
  <c r="CK111" i="210"/>
  <c r="D111" i="210"/>
  <c r="E111" i="210"/>
  <c r="F111" i="210"/>
  <c r="G111" i="210"/>
  <c r="H111" i="210"/>
  <c r="I111" i="210"/>
  <c r="J111" i="210"/>
  <c r="K111" i="210"/>
  <c r="L111" i="210"/>
  <c r="M111" i="210"/>
  <c r="N111" i="210"/>
  <c r="O111" i="210"/>
  <c r="P111" i="210"/>
  <c r="Q111" i="210"/>
  <c r="R111" i="210"/>
  <c r="DD110" i="210"/>
  <c r="DC110" i="210"/>
  <c r="DB110" i="210"/>
  <c r="DA110" i="210"/>
  <c r="CZ110" i="210"/>
  <c r="CY110" i="210"/>
  <c r="CX110" i="210"/>
  <c r="CW110" i="210"/>
  <c r="CV110" i="210"/>
  <c r="CU110" i="210"/>
  <c r="CT110" i="210"/>
  <c r="CS110" i="210"/>
  <c r="CR110" i="210"/>
  <c r="CQ110" i="210"/>
  <c r="CP110" i="210"/>
  <c r="CO110" i="210"/>
  <c r="CN110" i="210"/>
  <c r="CM110" i="210"/>
  <c r="CL110" i="210"/>
  <c r="BW110" i="210"/>
  <c r="BX110" i="210"/>
  <c r="BY110" i="210"/>
  <c r="BZ110" i="210"/>
  <c r="CA110" i="210"/>
  <c r="CB110" i="210"/>
  <c r="CC110" i="210"/>
  <c r="CD110" i="210"/>
  <c r="CE110" i="210"/>
  <c r="CF110" i="210"/>
  <c r="CG110" i="210"/>
  <c r="CH110" i="210"/>
  <c r="CI110" i="210"/>
  <c r="CJ110" i="210"/>
  <c r="CK110" i="210"/>
  <c r="D110" i="210"/>
  <c r="E110" i="210"/>
  <c r="F110" i="210"/>
  <c r="G110" i="210"/>
  <c r="H110" i="210"/>
  <c r="I110" i="210"/>
  <c r="J110" i="210"/>
  <c r="K110" i="210"/>
  <c r="L110" i="210"/>
  <c r="M110" i="210"/>
  <c r="N110" i="210"/>
  <c r="O110" i="210"/>
  <c r="P110" i="210"/>
  <c r="Q110" i="210"/>
  <c r="R110" i="210"/>
  <c r="DD109" i="210"/>
  <c r="DC109" i="210"/>
  <c r="DB109" i="210"/>
  <c r="DA109" i="210"/>
  <c r="CZ109" i="210"/>
  <c r="CY109" i="210"/>
  <c r="CX109" i="210"/>
  <c r="CW109" i="210"/>
  <c r="CV109" i="210"/>
  <c r="CU109" i="210"/>
  <c r="CT109" i="210"/>
  <c r="CS109" i="210"/>
  <c r="CR109" i="210"/>
  <c r="CQ109" i="210"/>
  <c r="CP109" i="210"/>
  <c r="CO109" i="210"/>
  <c r="CN109" i="210"/>
  <c r="CM109" i="210"/>
  <c r="CL109" i="210"/>
  <c r="BW109" i="210"/>
  <c r="BX109" i="210"/>
  <c r="BY109" i="210"/>
  <c r="BZ109" i="210"/>
  <c r="CA109" i="210"/>
  <c r="CB109" i="210"/>
  <c r="CC109" i="210"/>
  <c r="CD109" i="210"/>
  <c r="CE109" i="210"/>
  <c r="CF109" i="210"/>
  <c r="CG109" i="210"/>
  <c r="CH109" i="210"/>
  <c r="CI109" i="210"/>
  <c r="CJ109" i="210"/>
  <c r="CK109" i="210"/>
  <c r="D109" i="210"/>
  <c r="E109" i="210"/>
  <c r="F109" i="210"/>
  <c r="G109" i="210"/>
  <c r="H109" i="210"/>
  <c r="I109" i="210"/>
  <c r="J109" i="210"/>
  <c r="K109" i="210"/>
  <c r="L109" i="210"/>
  <c r="M109" i="210"/>
  <c r="N109" i="210"/>
  <c r="O109" i="210"/>
  <c r="P109" i="210"/>
  <c r="Q109" i="210"/>
  <c r="R109" i="210"/>
  <c r="DD108" i="210"/>
  <c r="DC108" i="210"/>
  <c r="DB108" i="210"/>
  <c r="DA108" i="210"/>
  <c r="CZ108" i="210"/>
  <c r="CY108" i="210"/>
  <c r="CX108" i="210"/>
  <c r="CW108" i="210"/>
  <c r="CV108" i="210"/>
  <c r="CU108" i="210"/>
  <c r="CT108" i="210"/>
  <c r="CS108" i="210"/>
  <c r="CR108" i="210"/>
  <c r="CQ108" i="210"/>
  <c r="CP108" i="210"/>
  <c r="CO108" i="210"/>
  <c r="CN108" i="210"/>
  <c r="CM108" i="210"/>
  <c r="CL108" i="210"/>
  <c r="BW108" i="210"/>
  <c r="BX108" i="210"/>
  <c r="BY108" i="210"/>
  <c r="BZ108" i="210"/>
  <c r="CA108" i="210"/>
  <c r="CB108" i="210"/>
  <c r="CC108" i="210"/>
  <c r="CD108" i="210"/>
  <c r="CE108" i="210"/>
  <c r="CF108" i="210"/>
  <c r="CG108" i="210"/>
  <c r="CH108" i="210"/>
  <c r="CI108" i="210"/>
  <c r="CJ108" i="210"/>
  <c r="CK108" i="210"/>
  <c r="D108" i="210"/>
  <c r="E108" i="210"/>
  <c r="F108" i="210"/>
  <c r="G108" i="210"/>
  <c r="H108" i="210"/>
  <c r="I108" i="210"/>
  <c r="J108" i="210"/>
  <c r="K108" i="210"/>
  <c r="L108" i="210"/>
  <c r="M108" i="210"/>
  <c r="N108" i="210"/>
  <c r="O108" i="210"/>
  <c r="P108" i="210"/>
  <c r="Q108" i="210"/>
  <c r="R108" i="210"/>
  <c r="DD107" i="210"/>
  <c r="DC107" i="210"/>
  <c r="DB107" i="210"/>
  <c r="DA107" i="210"/>
  <c r="CZ107" i="210"/>
  <c r="CY107" i="210"/>
  <c r="CX107" i="210"/>
  <c r="CW107" i="210"/>
  <c r="CV107" i="210"/>
  <c r="CU107" i="210"/>
  <c r="CT107" i="210"/>
  <c r="CS107" i="210"/>
  <c r="CR107" i="210"/>
  <c r="CQ107" i="210"/>
  <c r="CP107" i="210"/>
  <c r="CO107" i="210"/>
  <c r="CN107" i="210"/>
  <c r="CM107" i="210"/>
  <c r="CL107" i="210"/>
  <c r="BW107" i="210"/>
  <c r="BX107" i="210"/>
  <c r="BY107" i="210"/>
  <c r="BZ107" i="210"/>
  <c r="CA107" i="210"/>
  <c r="CB107" i="210"/>
  <c r="CC107" i="210"/>
  <c r="CD107" i="210"/>
  <c r="CE107" i="210"/>
  <c r="CF107" i="210"/>
  <c r="CG107" i="210"/>
  <c r="CH107" i="210"/>
  <c r="CI107" i="210"/>
  <c r="CJ107" i="210"/>
  <c r="CK107" i="210"/>
  <c r="D107" i="210"/>
  <c r="E107" i="210"/>
  <c r="F107" i="210"/>
  <c r="G107" i="210"/>
  <c r="H107" i="210"/>
  <c r="I107" i="210"/>
  <c r="J107" i="210"/>
  <c r="K107" i="210"/>
  <c r="L107" i="210"/>
  <c r="M107" i="210"/>
  <c r="N107" i="210"/>
  <c r="O107" i="210"/>
  <c r="P107" i="210"/>
  <c r="Q107" i="210"/>
  <c r="R107" i="210"/>
  <c r="DD106" i="210"/>
  <c r="DC106" i="210"/>
  <c r="DB106" i="210"/>
  <c r="DA106" i="210"/>
  <c r="CZ106" i="210"/>
  <c r="CY106" i="210"/>
  <c r="CX106" i="210"/>
  <c r="CW106" i="210"/>
  <c r="CV106" i="210"/>
  <c r="CU106" i="210"/>
  <c r="CT106" i="210"/>
  <c r="CS106" i="210"/>
  <c r="CR106" i="210"/>
  <c r="CQ106" i="210"/>
  <c r="CP106" i="210"/>
  <c r="CO106" i="210"/>
  <c r="CN106" i="210"/>
  <c r="CM106" i="210"/>
  <c r="CL106" i="210"/>
  <c r="BW106" i="210"/>
  <c r="BX106" i="210"/>
  <c r="BY106" i="210"/>
  <c r="BZ106" i="210"/>
  <c r="CA106" i="210"/>
  <c r="CB106" i="210"/>
  <c r="CC106" i="210"/>
  <c r="CD106" i="210"/>
  <c r="CE106" i="210"/>
  <c r="CF106" i="210"/>
  <c r="CG106" i="210"/>
  <c r="CH106" i="210"/>
  <c r="CI106" i="210"/>
  <c r="CJ106" i="210"/>
  <c r="CK106" i="210"/>
  <c r="D106" i="210"/>
  <c r="E106" i="210"/>
  <c r="F106" i="210"/>
  <c r="G106" i="210"/>
  <c r="H106" i="210"/>
  <c r="I106" i="210"/>
  <c r="J106" i="210"/>
  <c r="K106" i="210"/>
  <c r="L106" i="210"/>
  <c r="M106" i="210"/>
  <c r="N106" i="210"/>
  <c r="O106" i="210"/>
  <c r="P106" i="210"/>
  <c r="Q106" i="210"/>
  <c r="R106" i="210"/>
  <c r="BS105" i="210"/>
  <c r="AK105" i="210"/>
  <c r="DD105" i="210"/>
  <c r="BR105" i="210"/>
  <c r="AJ105" i="210"/>
  <c r="DC105" i="210"/>
  <c r="BQ105" i="210"/>
  <c r="AI105" i="210"/>
  <c r="DB105" i="210"/>
  <c r="BP105" i="210"/>
  <c r="AH105" i="210"/>
  <c r="DA105" i="210"/>
  <c r="BO105" i="210"/>
  <c r="AG105" i="210"/>
  <c r="CZ105" i="210"/>
  <c r="BN105" i="210"/>
  <c r="AF105" i="210"/>
  <c r="CY105" i="210"/>
  <c r="BM105" i="210"/>
  <c r="AE105" i="210"/>
  <c r="CX105" i="210"/>
  <c r="BL105" i="210"/>
  <c r="AD105" i="210"/>
  <c r="CW105" i="210"/>
  <c r="BK105" i="210"/>
  <c r="AC105" i="210"/>
  <c r="CV105" i="210"/>
  <c r="BJ105" i="210"/>
  <c r="AB105" i="210"/>
  <c r="CU105" i="210"/>
  <c r="BI105" i="210"/>
  <c r="AA105" i="210"/>
  <c r="CT105" i="210"/>
  <c r="BH105" i="210"/>
  <c r="Z105" i="210"/>
  <c r="CS105" i="210"/>
  <c r="BG105" i="210"/>
  <c r="Y105" i="210"/>
  <c r="CR105" i="210"/>
  <c r="BF105" i="210"/>
  <c r="X105" i="210"/>
  <c r="CQ105" i="210"/>
  <c r="BE105" i="210"/>
  <c r="W105" i="210"/>
  <c r="CP105" i="210"/>
  <c r="BD105" i="210"/>
  <c r="V105" i="210"/>
  <c r="CO105" i="210"/>
  <c r="BC105" i="210"/>
  <c r="U105" i="210"/>
  <c r="CN105" i="210"/>
  <c r="BB105" i="210"/>
  <c r="T105" i="210"/>
  <c r="CM105" i="210"/>
  <c r="BA105" i="210"/>
  <c r="S105" i="210"/>
  <c r="CL105" i="210"/>
  <c r="BW105" i="210"/>
  <c r="BX105" i="210"/>
  <c r="BY105" i="210"/>
  <c r="BZ105" i="210"/>
  <c r="CA105" i="210"/>
  <c r="CB105" i="210"/>
  <c r="CC105" i="210"/>
  <c r="CD105" i="210"/>
  <c r="CE105" i="210"/>
  <c r="CF105" i="210"/>
  <c r="CG105" i="210"/>
  <c r="CH105" i="210"/>
  <c r="CI105" i="210"/>
  <c r="CJ105" i="210"/>
  <c r="CK105" i="210"/>
  <c r="AZ105" i="210"/>
  <c r="AY105" i="210"/>
  <c r="AX105" i="210"/>
  <c r="AW105" i="210"/>
  <c r="AV105" i="210"/>
  <c r="AU105" i="210"/>
  <c r="AT105" i="210"/>
  <c r="AS105" i="210"/>
  <c r="AR105" i="210"/>
  <c r="AQ105" i="210"/>
  <c r="AP105" i="210"/>
  <c r="AO105" i="210"/>
  <c r="AN105" i="210"/>
  <c r="AM105" i="210"/>
  <c r="AL105" i="210"/>
  <c r="D105" i="210"/>
  <c r="E105" i="210"/>
  <c r="F105" i="210"/>
  <c r="G105" i="210"/>
  <c r="H105" i="210"/>
  <c r="I105" i="210"/>
  <c r="J105" i="210"/>
  <c r="K105" i="210"/>
  <c r="L105" i="210"/>
  <c r="M105" i="210"/>
  <c r="N105" i="210"/>
  <c r="O105" i="210"/>
  <c r="P105" i="210"/>
  <c r="Q105" i="210"/>
  <c r="R105" i="210"/>
  <c r="B105" i="210"/>
  <c r="A105" i="210"/>
  <c r="DD104" i="210"/>
  <c r="DC104" i="210"/>
  <c r="DB104" i="210"/>
  <c r="DA104" i="210"/>
  <c r="CZ104" i="210"/>
  <c r="CY104" i="210"/>
  <c r="CX104" i="210"/>
  <c r="CW104" i="210"/>
  <c r="CV104" i="210"/>
  <c r="CU104" i="210"/>
  <c r="CT104" i="210"/>
  <c r="CS104" i="210"/>
  <c r="CR104" i="210"/>
  <c r="CQ104" i="210"/>
  <c r="CP104" i="210"/>
  <c r="CO104" i="210"/>
  <c r="CN104" i="210"/>
  <c r="CM104" i="210"/>
  <c r="CL104" i="210"/>
  <c r="BW104" i="210"/>
  <c r="BX104" i="210"/>
  <c r="BY104" i="210"/>
  <c r="BZ104" i="210"/>
  <c r="CA104" i="210"/>
  <c r="CB104" i="210"/>
  <c r="CC104" i="210"/>
  <c r="CD104" i="210"/>
  <c r="CE104" i="210"/>
  <c r="CF104" i="210"/>
  <c r="CG104" i="210"/>
  <c r="CH104" i="210"/>
  <c r="CI104" i="210"/>
  <c r="CJ104" i="210"/>
  <c r="CK104" i="210"/>
  <c r="D104" i="210"/>
  <c r="E104" i="210"/>
  <c r="F104" i="210"/>
  <c r="G104" i="210"/>
  <c r="H104" i="210"/>
  <c r="I104" i="210"/>
  <c r="J104" i="210"/>
  <c r="K104" i="210"/>
  <c r="L104" i="210"/>
  <c r="M104" i="210"/>
  <c r="N104" i="210"/>
  <c r="O104" i="210"/>
  <c r="P104" i="210"/>
  <c r="Q104" i="210"/>
  <c r="R104" i="210"/>
  <c r="DD103" i="210"/>
  <c r="DC103" i="210"/>
  <c r="DB103" i="210"/>
  <c r="DA103" i="210"/>
  <c r="CZ103" i="210"/>
  <c r="CY103" i="210"/>
  <c r="CX103" i="210"/>
  <c r="CW103" i="210"/>
  <c r="CV103" i="210"/>
  <c r="CU103" i="210"/>
  <c r="CT103" i="210"/>
  <c r="CS103" i="210"/>
  <c r="CR103" i="210"/>
  <c r="CQ103" i="210"/>
  <c r="CP103" i="210"/>
  <c r="CO103" i="210"/>
  <c r="CN103" i="210"/>
  <c r="CM103" i="210"/>
  <c r="CL103" i="210"/>
  <c r="D103" i="210"/>
  <c r="E103" i="210"/>
  <c r="F103" i="210"/>
  <c r="G103" i="210"/>
  <c r="H103" i="210"/>
  <c r="I103" i="210"/>
  <c r="J103" i="210"/>
  <c r="K103" i="210"/>
  <c r="L103" i="210"/>
  <c r="M103" i="210"/>
  <c r="N103" i="210"/>
  <c r="O103" i="210"/>
  <c r="P103" i="210"/>
  <c r="Q103" i="210"/>
  <c r="R103" i="210"/>
  <c r="CK103" i="210"/>
  <c r="CJ103" i="210"/>
  <c r="CI103" i="210"/>
  <c r="CH103" i="210"/>
  <c r="CG103" i="210"/>
  <c r="CF103" i="210"/>
  <c r="CE103" i="210"/>
  <c r="CD103" i="210"/>
  <c r="CC103" i="210"/>
  <c r="CB103" i="210"/>
  <c r="CA103" i="210"/>
  <c r="BZ103" i="210"/>
  <c r="BY103" i="210"/>
  <c r="BX103" i="210"/>
  <c r="BW103" i="210"/>
  <c r="DD102" i="210"/>
  <c r="DC102" i="210"/>
  <c r="DB102" i="210"/>
  <c r="DA102" i="210"/>
  <c r="CZ102" i="210"/>
  <c r="CY102" i="210"/>
  <c r="CX102" i="210"/>
  <c r="CW102" i="210"/>
  <c r="CV102" i="210"/>
  <c r="CU102" i="210"/>
  <c r="CT102" i="210"/>
  <c r="CS102" i="210"/>
  <c r="CR102" i="210"/>
  <c r="CQ102" i="210"/>
  <c r="CP102" i="210"/>
  <c r="CO102" i="210"/>
  <c r="CN102" i="210"/>
  <c r="CM102" i="210"/>
  <c r="CL102" i="210"/>
  <c r="D102" i="210"/>
  <c r="E102" i="210"/>
  <c r="F102" i="210"/>
  <c r="G102" i="210"/>
  <c r="H102" i="210"/>
  <c r="I102" i="210"/>
  <c r="J102" i="210"/>
  <c r="K102" i="210"/>
  <c r="L102" i="210"/>
  <c r="M102" i="210"/>
  <c r="N102" i="210"/>
  <c r="O102" i="210"/>
  <c r="P102" i="210"/>
  <c r="Q102" i="210"/>
  <c r="R102" i="210"/>
  <c r="CK102" i="210"/>
  <c r="CJ102" i="210"/>
  <c r="CI102" i="210"/>
  <c r="CH102" i="210"/>
  <c r="CG102" i="210"/>
  <c r="CF102" i="210"/>
  <c r="CE102" i="210"/>
  <c r="CD102" i="210"/>
  <c r="CC102" i="210"/>
  <c r="CB102" i="210"/>
  <c r="CA102" i="210"/>
  <c r="BZ102" i="210"/>
  <c r="BY102" i="210"/>
  <c r="BX102" i="210"/>
  <c r="BW102" i="210"/>
  <c r="DD101" i="210"/>
  <c r="DC101" i="210"/>
  <c r="DB101" i="210"/>
  <c r="DA101" i="210"/>
  <c r="CZ101" i="210"/>
  <c r="CY101" i="210"/>
  <c r="CX101" i="210"/>
  <c r="CW101" i="210"/>
  <c r="CV101" i="210"/>
  <c r="CU101" i="210"/>
  <c r="CT101" i="210"/>
  <c r="CS101" i="210"/>
  <c r="CR101" i="210"/>
  <c r="CQ101" i="210"/>
  <c r="CP101" i="210"/>
  <c r="CO101" i="210"/>
  <c r="CN101" i="210"/>
  <c r="CM101" i="210"/>
  <c r="CL101" i="210"/>
  <c r="D101" i="210"/>
  <c r="E101" i="210"/>
  <c r="F101" i="210"/>
  <c r="G101" i="210"/>
  <c r="H101" i="210"/>
  <c r="I101" i="210"/>
  <c r="J101" i="210"/>
  <c r="K101" i="210"/>
  <c r="L101" i="210"/>
  <c r="M101" i="210"/>
  <c r="N101" i="210"/>
  <c r="O101" i="210"/>
  <c r="P101" i="210"/>
  <c r="Q101" i="210"/>
  <c r="R101" i="210"/>
  <c r="CK101" i="210"/>
  <c r="CJ101" i="210"/>
  <c r="CI101" i="210"/>
  <c r="CH101" i="210"/>
  <c r="CG101" i="210"/>
  <c r="CF101" i="210"/>
  <c r="CE101" i="210"/>
  <c r="CD101" i="210"/>
  <c r="CC101" i="210"/>
  <c r="CB101" i="210"/>
  <c r="CA101" i="210"/>
  <c r="BZ101" i="210"/>
  <c r="BY101" i="210"/>
  <c r="BX101" i="210"/>
  <c r="BW101" i="210"/>
  <c r="DD100" i="210"/>
  <c r="DC100" i="210"/>
  <c r="DB100" i="210"/>
  <c r="DA100" i="210"/>
  <c r="CZ100" i="210"/>
  <c r="CY100" i="210"/>
  <c r="CX100" i="210"/>
  <c r="CW100" i="210"/>
  <c r="CV100" i="210"/>
  <c r="CU100" i="210"/>
  <c r="CT100" i="210"/>
  <c r="CS100" i="210"/>
  <c r="CR100" i="210"/>
  <c r="CQ100" i="210"/>
  <c r="CP100" i="210"/>
  <c r="CO100" i="210"/>
  <c r="CN100" i="210"/>
  <c r="CM100" i="210"/>
  <c r="CL100" i="210"/>
  <c r="D100" i="210"/>
  <c r="E100" i="210"/>
  <c r="F100" i="210"/>
  <c r="G100" i="210"/>
  <c r="H100" i="210"/>
  <c r="I100" i="210"/>
  <c r="J100" i="210"/>
  <c r="K100" i="210"/>
  <c r="L100" i="210"/>
  <c r="M100" i="210"/>
  <c r="N100" i="210"/>
  <c r="O100" i="210"/>
  <c r="P100" i="210"/>
  <c r="Q100" i="210"/>
  <c r="R100" i="210"/>
  <c r="CK100" i="210"/>
  <c r="CJ100" i="210"/>
  <c r="CI100" i="210"/>
  <c r="CH100" i="210"/>
  <c r="CG100" i="210"/>
  <c r="CF100" i="210"/>
  <c r="CE100" i="210"/>
  <c r="CD100" i="210"/>
  <c r="CC100" i="210"/>
  <c r="CB100" i="210"/>
  <c r="CA100" i="210"/>
  <c r="BZ100" i="210"/>
  <c r="BY100" i="210"/>
  <c r="BX100" i="210"/>
  <c r="BW100" i="210"/>
  <c r="DD99" i="210"/>
  <c r="DC99" i="210"/>
  <c r="DB99" i="210"/>
  <c r="DA99" i="210"/>
  <c r="CZ99" i="210"/>
  <c r="CY99" i="210"/>
  <c r="CX99" i="210"/>
  <c r="CW99" i="210"/>
  <c r="CV99" i="210"/>
  <c r="CU99" i="210"/>
  <c r="CT99" i="210"/>
  <c r="CS99" i="210"/>
  <c r="CR99" i="210"/>
  <c r="CQ99" i="210"/>
  <c r="CP99" i="210"/>
  <c r="CO99" i="210"/>
  <c r="CN99" i="210"/>
  <c r="CM99" i="210"/>
  <c r="CL99" i="210"/>
  <c r="D99" i="210"/>
  <c r="E99" i="210"/>
  <c r="F99" i="210"/>
  <c r="G99" i="210"/>
  <c r="H99" i="210"/>
  <c r="I99" i="210"/>
  <c r="J99" i="210"/>
  <c r="K99" i="210"/>
  <c r="L99" i="210"/>
  <c r="M99" i="210"/>
  <c r="N99" i="210"/>
  <c r="O99" i="210"/>
  <c r="P99" i="210"/>
  <c r="Q99" i="210"/>
  <c r="R99" i="210"/>
  <c r="CK99" i="210"/>
  <c r="CJ99" i="210"/>
  <c r="CI99" i="210"/>
  <c r="CH99" i="210"/>
  <c r="CG99" i="210"/>
  <c r="CF99" i="210"/>
  <c r="CE99" i="210"/>
  <c r="CD99" i="210"/>
  <c r="CC99" i="210"/>
  <c r="CB99" i="210"/>
  <c r="CA99" i="210"/>
  <c r="BZ99" i="210"/>
  <c r="BY99" i="210"/>
  <c r="BX99" i="210"/>
  <c r="BW99" i="210"/>
  <c r="DD98" i="210"/>
  <c r="DC98" i="210"/>
  <c r="DB98" i="210"/>
  <c r="DA98" i="210"/>
  <c r="CZ98" i="210"/>
  <c r="CY98" i="210"/>
  <c r="CX98" i="210"/>
  <c r="CW98" i="210"/>
  <c r="CV98" i="210"/>
  <c r="CU98" i="210"/>
  <c r="CT98" i="210"/>
  <c r="CS98" i="210"/>
  <c r="CR98" i="210"/>
  <c r="CQ98" i="210"/>
  <c r="CP98" i="210"/>
  <c r="CO98" i="210"/>
  <c r="CN98" i="210"/>
  <c r="CM98" i="210"/>
  <c r="CL98" i="210"/>
  <c r="D98" i="210"/>
  <c r="E98" i="210"/>
  <c r="F98" i="210"/>
  <c r="G98" i="210"/>
  <c r="H98" i="210"/>
  <c r="I98" i="210"/>
  <c r="J98" i="210"/>
  <c r="K98" i="210"/>
  <c r="L98" i="210"/>
  <c r="M98" i="210"/>
  <c r="N98" i="210"/>
  <c r="O98" i="210"/>
  <c r="P98" i="210"/>
  <c r="Q98" i="210"/>
  <c r="R98" i="210"/>
  <c r="CK98" i="210"/>
  <c r="CJ98" i="210"/>
  <c r="CI98" i="210"/>
  <c r="CH98" i="210"/>
  <c r="CG98" i="210"/>
  <c r="CF98" i="210"/>
  <c r="CE98" i="210"/>
  <c r="CD98" i="210"/>
  <c r="CC98" i="210"/>
  <c r="CB98" i="210"/>
  <c r="CA98" i="210"/>
  <c r="BZ98" i="210"/>
  <c r="BY98" i="210"/>
  <c r="BX98" i="210"/>
  <c r="BW98" i="210"/>
  <c r="DD97" i="210"/>
  <c r="DC97" i="210"/>
  <c r="DB97" i="210"/>
  <c r="DA97" i="210"/>
  <c r="CZ97" i="210"/>
  <c r="CY97" i="210"/>
  <c r="CX97" i="210"/>
  <c r="CW97" i="210"/>
  <c r="CV97" i="210"/>
  <c r="CU97" i="210"/>
  <c r="CT97" i="210"/>
  <c r="CS97" i="210"/>
  <c r="CR97" i="210"/>
  <c r="CQ97" i="210"/>
  <c r="CP97" i="210"/>
  <c r="CO97" i="210"/>
  <c r="CN97" i="210"/>
  <c r="CM97" i="210"/>
  <c r="CL97" i="210"/>
  <c r="D97" i="210"/>
  <c r="E97" i="210"/>
  <c r="F97" i="210"/>
  <c r="G97" i="210"/>
  <c r="H97" i="210"/>
  <c r="I97" i="210"/>
  <c r="J97" i="210"/>
  <c r="K97" i="210"/>
  <c r="L97" i="210"/>
  <c r="M97" i="210"/>
  <c r="N97" i="210"/>
  <c r="O97" i="210"/>
  <c r="P97" i="210"/>
  <c r="Q97" i="210"/>
  <c r="R97" i="210"/>
  <c r="CK97" i="210"/>
  <c r="CJ97" i="210"/>
  <c r="CI97" i="210"/>
  <c r="CH97" i="210"/>
  <c r="CG97" i="210"/>
  <c r="CF97" i="210"/>
  <c r="CE97" i="210"/>
  <c r="CD97" i="210"/>
  <c r="CC97" i="210"/>
  <c r="CB97" i="210"/>
  <c r="CA97" i="210"/>
  <c r="BZ97" i="210"/>
  <c r="BY97" i="210"/>
  <c r="BX97" i="210"/>
  <c r="BW97" i="210"/>
  <c r="DD96" i="210"/>
  <c r="DC96" i="210"/>
  <c r="DB96" i="210"/>
  <c r="DA96" i="210"/>
  <c r="CZ96" i="210"/>
  <c r="CY96" i="210"/>
  <c r="CX96" i="210"/>
  <c r="CW96" i="210"/>
  <c r="CV96" i="210"/>
  <c r="CU96" i="210"/>
  <c r="CT96" i="210"/>
  <c r="CS96" i="210"/>
  <c r="CR96" i="210"/>
  <c r="CQ96" i="210"/>
  <c r="CP96" i="210"/>
  <c r="CO96" i="210"/>
  <c r="CN96" i="210"/>
  <c r="CM96" i="210"/>
  <c r="CL96" i="210"/>
  <c r="D96" i="210"/>
  <c r="E96" i="210"/>
  <c r="F96" i="210"/>
  <c r="G96" i="210"/>
  <c r="H96" i="210"/>
  <c r="I96" i="210"/>
  <c r="J96" i="210"/>
  <c r="K96" i="210"/>
  <c r="L96" i="210"/>
  <c r="M96" i="210"/>
  <c r="N96" i="210"/>
  <c r="O96" i="210"/>
  <c r="P96" i="210"/>
  <c r="Q96" i="210"/>
  <c r="R96" i="210"/>
  <c r="CK96" i="210"/>
  <c r="CJ96" i="210"/>
  <c r="CI96" i="210"/>
  <c r="CH96" i="210"/>
  <c r="CG96" i="210"/>
  <c r="CF96" i="210"/>
  <c r="CE96" i="210"/>
  <c r="CD96" i="210"/>
  <c r="CC96" i="210"/>
  <c r="CB96" i="210"/>
  <c r="CA96" i="210"/>
  <c r="BZ96" i="210"/>
  <c r="BY96" i="210"/>
  <c r="BX96" i="210"/>
  <c r="BW96" i="210"/>
  <c r="DD95" i="210"/>
  <c r="DC95" i="210"/>
  <c r="DB95" i="210"/>
  <c r="DA95" i="210"/>
  <c r="CZ95" i="210"/>
  <c r="CY95" i="210"/>
  <c r="CX95" i="210"/>
  <c r="CW95" i="210"/>
  <c r="CV95" i="210"/>
  <c r="CU95" i="210"/>
  <c r="CT95" i="210"/>
  <c r="CS95" i="210"/>
  <c r="CR95" i="210"/>
  <c r="CQ95" i="210"/>
  <c r="CP95" i="210"/>
  <c r="CO95" i="210"/>
  <c r="CN95" i="210"/>
  <c r="CM95" i="210"/>
  <c r="CL95" i="210"/>
  <c r="D95" i="210"/>
  <c r="E95" i="210"/>
  <c r="F95" i="210"/>
  <c r="G95" i="210"/>
  <c r="H95" i="210"/>
  <c r="I95" i="210"/>
  <c r="J95" i="210"/>
  <c r="K95" i="210"/>
  <c r="L95" i="210"/>
  <c r="M95" i="210"/>
  <c r="N95" i="210"/>
  <c r="O95" i="210"/>
  <c r="P95" i="210"/>
  <c r="Q95" i="210"/>
  <c r="R95" i="210"/>
  <c r="CK95" i="210"/>
  <c r="CJ95" i="210"/>
  <c r="CI95" i="210"/>
  <c r="CH95" i="210"/>
  <c r="CG95" i="210"/>
  <c r="CF95" i="210"/>
  <c r="CE95" i="210"/>
  <c r="CD95" i="210"/>
  <c r="CC95" i="210"/>
  <c r="CB95" i="210"/>
  <c r="CA95" i="210"/>
  <c r="BZ95" i="210"/>
  <c r="BY95" i="210"/>
  <c r="BX95" i="210"/>
  <c r="BW95" i="210"/>
  <c r="DD94" i="210"/>
  <c r="DC94" i="210"/>
  <c r="DB94" i="210"/>
  <c r="DA94" i="210"/>
  <c r="CZ94" i="210"/>
  <c r="CY94" i="210"/>
  <c r="CX94" i="210"/>
  <c r="CW94" i="210"/>
  <c r="CV94" i="210"/>
  <c r="CU94" i="210"/>
  <c r="CT94" i="210"/>
  <c r="CS94" i="210"/>
  <c r="CR94" i="210"/>
  <c r="CQ94" i="210"/>
  <c r="CP94" i="210"/>
  <c r="CO94" i="210"/>
  <c r="CN94" i="210"/>
  <c r="CM94" i="210"/>
  <c r="CL94" i="210"/>
  <c r="D94" i="210"/>
  <c r="E94" i="210"/>
  <c r="F94" i="210"/>
  <c r="G94" i="210"/>
  <c r="H94" i="210"/>
  <c r="I94" i="210"/>
  <c r="J94" i="210"/>
  <c r="K94" i="210"/>
  <c r="L94" i="210"/>
  <c r="M94" i="210"/>
  <c r="N94" i="210"/>
  <c r="O94" i="210"/>
  <c r="P94" i="210"/>
  <c r="Q94" i="210"/>
  <c r="R94" i="210"/>
  <c r="CK94" i="210"/>
  <c r="CJ94" i="210"/>
  <c r="CI94" i="210"/>
  <c r="CH94" i="210"/>
  <c r="CG94" i="210"/>
  <c r="CF94" i="210"/>
  <c r="CE94" i="210"/>
  <c r="CD94" i="210"/>
  <c r="CC94" i="210"/>
  <c r="CB94" i="210"/>
  <c r="CA94" i="210"/>
  <c r="BZ94" i="210"/>
  <c r="BY94" i="210"/>
  <c r="BX94" i="210"/>
  <c r="BW94" i="210"/>
  <c r="DD93" i="210"/>
  <c r="DC93" i="210"/>
  <c r="DB93" i="210"/>
  <c r="DA93" i="210"/>
  <c r="CZ93" i="210"/>
  <c r="CY93" i="210"/>
  <c r="CX93" i="210"/>
  <c r="CW93" i="210"/>
  <c r="CV93" i="210"/>
  <c r="CU93" i="210"/>
  <c r="CT93" i="210"/>
  <c r="CS93" i="210"/>
  <c r="CR93" i="210"/>
  <c r="CQ93" i="210"/>
  <c r="CP93" i="210"/>
  <c r="CO93" i="210"/>
  <c r="CN93" i="210"/>
  <c r="CM93" i="210"/>
  <c r="CL93" i="210"/>
  <c r="D93" i="210"/>
  <c r="E93" i="210"/>
  <c r="F93" i="210"/>
  <c r="G93" i="210"/>
  <c r="H93" i="210"/>
  <c r="I93" i="210"/>
  <c r="J93" i="210"/>
  <c r="K93" i="210"/>
  <c r="L93" i="210"/>
  <c r="M93" i="210"/>
  <c r="N93" i="210"/>
  <c r="O93" i="210"/>
  <c r="P93" i="210"/>
  <c r="Q93" i="210"/>
  <c r="R93" i="210"/>
  <c r="CK93" i="210"/>
  <c r="CJ93" i="210"/>
  <c r="CI93" i="210"/>
  <c r="CH93" i="210"/>
  <c r="CG93" i="210"/>
  <c r="CF93" i="210"/>
  <c r="CE93" i="210"/>
  <c r="CD93" i="210"/>
  <c r="CC93" i="210"/>
  <c r="CB93" i="210"/>
  <c r="CA93" i="210"/>
  <c r="BZ93" i="210"/>
  <c r="BY93" i="210"/>
  <c r="BX93" i="210"/>
  <c r="BW93" i="210"/>
  <c r="DD92" i="210"/>
  <c r="DC92" i="210"/>
  <c r="DB92" i="210"/>
  <c r="DA92" i="210"/>
  <c r="CZ92" i="210"/>
  <c r="CY92" i="210"/>
  <c r="CX92" i="210"/>
  <c r="CW92" i="210"/>
  <c r="CV92" i="210"/>
  <c r="CU92" i="210"/>
  <c r="CT92" i="210"/>
  <c r="CS92" i="210"/>
  <c r="CR92" i="210"/>
  <c r="CQ92" i="210"/>
  <c r="CP92" i="210"/>
  <c r="CO92" i="210"/>
  <c r="CN92" i="210"/>
  <c r="CM92" i="210"/>
  <c r="CL92" i="210"/>
  <c r="D92" i="210"/>
  <c r="E92" i="210"/>
  <c r="F92" i="210"/>
  <c r="G92" i="210"/>
  <c r="H92" i="210"/>
  <c r="I92" i="210"/>
  <c r="J92" i="210"/>
  <c r="K92" i="210"/>
  <c r="L92" i="210"/>
  <c r="M92" i="210"/>
  <c r="N92" i="210"/>
  <c r="O92" i="210"/>
  <c r="P92" i="210"/>
  <c r="Q92" i="210"/>
  <c r="R92" i="210"/>
  <c r="CK92" i="210"/>
  <c r="CJ92" i="210"/>
  <c r="CI92" i="210"/>
  <c r="CH92" i="210"/>
  <c r="CG92" i="210"/>
  <c r="CF92" i="210"/>
  <c r="CE92" i="210"/>
  <c r="CD92" i="210"/>
  <c r="CC92" i="210"/>
  <c r="CB92" i="210"/>
  <c r="CA92" i="210"/>
  <c r="BZ92" i="210"/>
  <c r="BY92" i="210"/>
  <c r="BX92" i="210"/>
  <c r="BW92" i="210"/>
  <c r="DD91" i="210"/>
  <c r="DC91" i="210"/>
  <c r="DB91" i="210"/>
  <c r="DA91" i="210"/>
  <c r="CZ91" i="210"/>
  <c r="CY91" i="210"/>
  <c r="CX91" i="210"/>
  <c r="CW91" i="210"/>
  <c r="CV91" i="210"/>
  <c r="CU91" i="210"/>
  <c r="CT91" i="210"/>
  <c r="CS91" i="210"/>
  <c r="CR91" i="210"/>
  <c r="CQ91" i="210"/>
  <c r="CP91" i="210"/>
  <c r="CO91" i="210"/>
  <c r="CN91" i="210"/>
  <c r="CM91" i="210"/>
  <c r="CL91" i="210"/>
  <c r="D91" i="210"/>
  <c r="E91" i="210"/>
  <c r="F91" i="210"/>
  <c r="G91" i="210"/>
  <c r="H91" i="210"/>
  <c r="I91" i="210"/>
  <c r="J91" i="210"/>
  <c r="K91" i="210"/>
  <c r="L91" i="210"/>
  <c r="M91" i="210"/>
  <c r="N91" i="210"/>
  <c r="O91" i="210"/>
  <c r="P91" i="210"/>
  <c r="Q91" i="210"/>
  <c r="R91" i="210"/>
  <c r="CK91" i="210"/>
  <c r="CJ91" i="210"/>
  <c r="CI91" i="210"/>
  <c r="CH91" i="210"/>
  <c r="CG91" i="210"/>
  <c r="CF91" i="210"/>
  <c r="CE91" i="210"/>
  <c r="CD91" i="210"/>
  <c r="CC91" i="210"/>
  <c r="CB91" i="210"/>
  <c r="CA91" i="210"/>
  <c r="BZ91" i="210"/>
  <c r="BY91" i="210"/>
  <c r="BX91" i="210"/>
  <c r="BW91" i="210"/>
  <c r="DD90" i="210"/>
  <c r="DC90" i="210"/>
  <c r="DB90" i="210"/>
  <c r="DA90" i="210"/>
  <c r="CZ90" i="210"/>
  <c r="CY90" i="210"/>
  <c r="CX90" i="210"/>
  <c r="CW90" i="210"/>
  <c r="CV90" i="210"/>
  <c r="CU90" i="210"/>
  <c r="CT90" i="210"/>
  <c r="CS90" i="210"/>
  <c r="CR90" i="210"/>
  <c r="CQ90" i="210"/>
  <c r="CP90" i="210"/>
  <c r="CO90" i="210"/>
  <c r="CN90" i="210"/>
  <c r="CM90" i="210"/>
  <c r="CL90" i="210"/>
  <c r="D90" i="210"/>
  <c r="E90" i="210"/>
  <c r="F90" i="210"/>
  <c r="G90" i="210"/>
  <c r="H90" i="210"/>
  <c r="I90" i="210"/>
  <c r="J90" i="210"/>
  <c r="K90" i="210"/>
  <c r="L90" i="210"/>
  <c r="M90" i="210"/>
  <c r="N90" i="210"/>
  <c r="O90" i="210"/>
  <c r="P90" i="210"/>
  <c r="Q90" i="210"/>
  <c r="R90" i="210"/>
  <c r="CK90" i="210"/>
  <c r="CJ90" i="210"/>
  <c r="CI90" i="210"/>
  <c r="CH90" i="210"/>
  <c r="CG90" i="210"/>
  <c r="CF90" i="210"/>
  <c r="CE90" i="210"/>
  <c r="CD90" i="210"/>
  <c r="CC90" i="210"/>
  <c r="CB90" i="210"/>
  <c r="CA90" i="210"/>
  <c r="BZ90" i="210"/>
  <c r="BY90" i="210"/>
  <c r="BX90" i="210"/>
  <c r="BW90" i="210"/>
  <c r="DD89" i="210"/>
  <c r="DC89" i="210"/>
  <c r="DB89" i="210"/>
  <c r="DA89" i="210"/>
  <c r="CZ89" i="210"/>
  <c r="CY89" i="210"/>
  <c r="CX89" i="210"/>
  <c r="CW89" i="210"/>
  <c r="CV89" i="210"/>
  <c r="CU89" i="210"/>
  <c r="CT89" i="210"/>
  <c r="CS89" i="210"/>
  <c r="CR89" i="210"/>
  <c r="CQ89" i="210"/>
  <c r="CP89" i="210"/>
  <c r="CO89" i="210"/>
  <c r="CN89" i="210"/>
  <c r="CM89" i="210"/>
  <c r="CL89" i="210"/>
  <c r="D89" i="210"/>
  <c r="E89" i="210"/>
  <c r="F89" i="210"/>
  <c r="G89" i="210"/>
  <c r="H89" i="210"/>
  <c r="I89" i="210"/>
  <c r="J89" i="210"/>
  <c r="K89" i="210"/>
  <c r="L89" i="210"/>
  <c r="M89" i="210"/>
  <c r="N89" i="210"/>
  <c r="O89" i="210"/>
  <c r="P89" i="210"/>
  <c r="Q89" i="210"/>
  <c r="R89" i="210"/>
  <c r="CK89" i="210"/>
  <c r="CJ89" i="210"/>
  <c r="CI89" i="210"/>
  <c r="CH89" i="210"/>
  <c r="CG89" i="210"/>
  <c r="CF89" i="210"/>
  <c r="CE89" i="210"/>
  <c r="CD89" i="210"/>
  <c r="CC89" i="210"/>
  <c r="CB89" i="210"/>
  <c r="CA89" i="210"/>
  <c r="BZ89" i="210"/>
  <c r="BY89" i="210"/>
  <c r="BX89" i="210"/>
  <c r="BW89" i="210"/>
  <c r="DD88" i="210"/>
  <c r="DC88" i="210"/>
  <c r="DB88" i="210"/>
  <c r="DA88" i="210"/>
  <c r="CZ88" i="210"/>
  <c r="CY88" i="210"/>
  <c r="CX88" i="210"/>
  <c r="CW88" i="210"/>
  <c r="CV88" i="210"/>
  <c r="CU88" i="210"/>
  <c r="CT88" i="210"/>
  <c r="CS88" i="210"/>
  <c r="CR88" i="210"/>
  <c r="CQ88" i="210"/>
  <c r="CP88" i="210"/>
  <c r="CO88" i="210"/>
  <c r="CN88" i="210"/>
  <c r="CM88" i="210"/>
  <c r="CL88" i="210"/>
  <c r="D88" i="210"/>
  <c r="E88" i="210"/>
  <c r="F88" i="210"/>
  <c r="G88" i="210"/>
  <c r="H88" i="210"/>
  <c r="I88" i="210"/>
  <c r="J88" i="210"/>
  <c r="K88" i="210"/>
  <c r="L88" i="210"/>
  <c r="M88" i="210"/>
  <c r="N88" i="210"/>
  <c r="O88" i="210"/>
  <c r="P88" i="210"/>
  <c r="Q88" i="210"/>
  <c r="R88" i="210"/>
  <c r="CK88" i="210"/>
  <c r="CJ88" i="210"/>
  <c r="CI88" i="210"/>
  <c r="CH88" i="210"/>
  <c r="CG88" i="210"/>
  <c r="CF88" i="210"/>
  <c r="CE88" i="210"/>
  <c r="CD88" i="210"/>
  <c r="CC88" i="210"/>
  <c r="CB88" i="210"/>
  <c r="CA88" i="210"/>
  <c r="BZ88" i="210"/>
  <c r="BY88" i="210"/>
  <c r="BX88" i="210"/>
  <c r="BW88" i="210"/>
  <c r="DD87" i="210"/>
  <c r="DC87" i="210"/>
  <c r="DB87" i="210"/>
  <c r="DA87" i="210"/>
  <c r="CZ87" i="210"/>
  <c r="CY87" i="210"/>
  <c r="CX87" i="210"/>
  <c r="CW87" i="210"/>
  <c r="CV87" i="210"/>
  <c r="CU87" i="210"/>
  <c r="CT87" i="210"/>
  <c r="CS87" i="210"/>
  <c r="CR87" i="210"/>
  <c r="CQ87" i="210"/>
  <c r="CP87" i="210"/>
  <c r="CO87" i="210"/>
  <c r="CN87" i="210"/>
  <c r="CM87" i="210"/>
  <c r="CL87" i="210"/>
  <c r="D87" i="210"/>
  <c r="E87" i="210"/>
  <c r="F87" i="210"/>
  <c r="G87" i="210"/>
  <c r="H87" i="210"/>
  <c r="I87" i="210"/>
  <c r="J87" i="210"/>
  <c r="K87" i="210"/>
  <c r="L87" i="210"/>
  <c r="M87" i="210"/>
  <c r="N87" i="210"/>
  <c r="O87" i="210"/>
  <c r="P87" i="210"/>
  <c r="Q87" i="210"/>
  <c r="R87" i="210"/>
  <c r="CK87" i="210"/>
  <c r="CJ87" i="210"/>
  <c r="CI87" i="210"/>
  <c r="CH87" i="210"/>
  <c r="CG87" i="210"/>
  <c r="CF87" i="210"/>
  <c r="CE87" i="210"/>
  <c r="CD87" i="210"/>
  <c r="CC87" i="210"/>
  <c r="CB87" i="210"/>
  <c r="CA87" i="210"/>
  <c r="BZ87" i="210"/>
  <c r="BY87" i="210"/>
  <c r="BX87" i="210"/>
  <c r="BW87" i="210"/>
  <c r="DD86" i="210"/>
  <c r="DC86" i="210"/>
  <c r="DB86" i="210"/>
  <c r="DA86" i="210"/>
  <c r="CZ86" i="210"/>
  <c r="CY86" i="210"/>
  <c r="CX86" i="210"/>
  <c r="CW86" i="210"/>
  <c r="CV86" i="210"/>
  <c r="CU86" i="210"/>
  <c r="CT86" i="210"/>
  <c r="CS86" i="210"/>
  <c r="CR86" i="210"/>
  <c r="CQ86" i="210"/>
  <c r="CP86" i="210"/>
  <c r="CO86" i="210"/>
  <c r="CN86" i="210"/>
  <c r="CM86" i="210"/>
  <c r="CL86" i="210"/>
  <c r="D86" i="210"/>
  <c r="E86" i="210"/>
  <c r="F86" i="210"/>
  <c r="G86" i="210"/>
  <c r="H86" i="210"/>
  <c r="I86" i="210"/>
  <c r="J86" i="210"/>
  <c r="K86" i="210"/>
  <c r="L86" i="210"/>
  <c r="M86" i="210"/>
  <c r="N86" i="210"/>
  <c r="O86" i="210"/>
  <c r="P86" i="210"/>
  <c r="Q86" i="210"/>
  <c r="R86" i="210"/>
  <c r="CK86" i="210"/>
  <c r="CJ86" i="210"/>
  <c r="CI86" i="210"/>
  <c r="CH86" i="210"/>
  <c r="CG86" i="210"/>
  <c r="CF86" i="210"/>
  <c r="CE86" i="210"/>
  <c r="CD86" i="210"/>
  <c r="CC86" i="210"/>
  <c r="CB86" i="210"/>
  <c r="CA86" i="210"/>
  <c r="BZ86" i="210"/>
  <c r="BY86" i="210"/>
  <c r="BX86" i="210"/>
  <c r="BW86" i="210"/>
  <c r="DD85" i="210"/>
  <c r="DC85" i="210"/>
  <c r="DB85" i="210"/>
  <c r="DA85" i="210"/>
  <c r="CZ85" i="210"/>
  <c r="CY85" i="210"/>
  <c r="CX85" i="210"/>
  <c r="CW85" i="210"/>
  <c r="CV85" i="210"/>
  <c r="CU85" i="210"/>
  <c r="CT85" i="210"/>
  <c r="CS85" i="210"/>
  <c r="CR85" i="210"/>
  <c r="CQ85" i="210"/>
  <c r="CP85" i="210"/>
  <c r="CO85" i="210"/>
  <c r="CN85" i="210"/>
  <c r="CM85" i="210"/>
  <c r="CL85" i="210"/>
  <c r="D85" i="210"/>
  <c r="E85" i="210"/>
  <c r="F85" i="210"/>
  <c r="G85" i="210"/>
  <c r="H85" i="210"/>
  <c r="I85" i="210"/>
  <c r="J85" i="210"/>
  <c r="K85" i="210"/>
  <c r="L85" i="210"/>
  <c r="M85" i="210"/>
  <c r="N85" i="210"/>
  <c r="O85" i="210"/>
  <c r="P85" i="210"/>
  <c r="Q85" i="210"/>
  <c r="R85" i="210"/>
  <c r="CK85" i="210"/>
  <c r="CJ85" i="210"/>
  <c r="CI85" i="210"/>
  <c r="CH85" i="210"/>
  <c r="CG85" i="210"/>
  <c r="CF85" i="210"/>
  <c r="CE85" i="210"/>
  <c r="CD85" i="210"/>
  <c r="CC85" i="210"/>
  <c r="CB85" i="210"/>
  <c r="CA85" i="210"/>
  <c r="BZ85" i="210"/>
  <c r="BY85" i="210"/>
  <c r="BX85" i="210"/>
  <c r="BW85" i="210"/>
  <c r="DD84" i="210"/>
  <c r="DC84" i="210"/>
  <c r="DB84" i="210"/>
  <c r="DA84" i="210"/>
  <c r="CZ84" i="210"/>
  <c r="CY84" i="210"/>
  <c r="CX84" i="210"/>
  <c r="CW84" i="210"/>
  <c r="CV84" i="210"/>
  <c r="CU84" i="210"/>
  <c r="CT84" i="210"/>
  <c r="CS84" i="210"/>
  <c r="CR84" i="210"/>
  <c r="CQ84" i="210"/>
  <c r="CP84" i="210"/>
  <c r="CO84" i="210"/>
  <c r="CN84" i="210"/>
  <c r="CM84" i="210"/>
  <c r="CL84" i="210"/>
  <c r="D84" i="210"/>
  <c r="E84" i="210"/>
  <c r="F84" i="210"/>
  <c r="G84" i="210"/>
  <c r="H84" i="210"/>
  <c r="I84" i="210"/>
  <c r="J84" i="210"/>
  <c r="K84" i="210"/>
  <c r="L84" i="210"/>
  <c r="M84" i="210"/>
  <c r="N84" i="210"/>
  <c r="O84" i="210"/>
  <c r="P84" i="210"/>
  <c r="Q84" i="210"/>
  <c r="R84" i="210"/>
  <c r="CK84" i="210"/>
  <c r="CJ84" i="210"/>
  <c r="CI84" i="210"/>
  <c r="CH84" i="210"/>
  <c r="CG84" i="210"/>
  <c r="CF84" i="210"/>
  <c r="CE84" i="210"/>
  <c r="CD84" i="210"/>
  <c r="CC84" i="210"/>
  <c r="CB84" i="210"/>
  <c r="CA84" i="210"/>
  <c r="BZ84" i="210"/>
  <c r="BY84" i="210"/>
  <c r="BX84" i="210"/>
  <c r="BW84" i="210"/>
  <c r="DD83" i="210"/>
  <c r="DC83" i="210"/>
  <c r="DB83" i="210"/>
  <c r="DA83" i="210"/>
  <c r="CZ83" i="210"/>
  <c r="CY83" i="210"/>
  <c r="CX83" i="210"/>
  <c r="CW83" i="210"/>
  <c r="CV83" i="210"/>
  <c r="CU83" i="210"/>
  <c r="CT83" i="210"/>
  <c r="CS83" i="210"/>
  <c r="CR83" i="210"/>
  <c r="CQ83" i="210"/>
  <c r="CP83" i="210"/>
  <c r="CO83" i="210"/>
  <c r="CN83" i="210"/>
  <c r="CM83" i="210"/>
  <c r="CL83" i="210"/>
  <c r="D83" i="210"/>
  <c r="E83" i="210"/>
  <c r="F83" i="210"/>
  <c r="G83" i="210"/>
  <c r="H83" i="210"/>
  <c r="I83" i="210"/>
  <c r="J83" i="210"/>
  <c r="K83" i="210"/>
  <c r="L83" i="210"/>
  <c r="M83" i="210"/>
  <c r="N83" i="210"/>
  <c r="O83" i="210"/>
  <c r="P83" i="210"/>
  <c r="Q83" i="210"/>
  <c r="R83" i="210"/>
  <c r="CK83" i="210"/>
  <c r="CJ83" i="210"/>
  <c r="CI83" i="210"/>
  <c r="CH83" i="210"/>
  <c r="CG83" i="210"/>
  <c r="CF83" i="210"/>
  <c r="CE83" i="210"/>
  <c r="CD83" i="210"/>
  <c r="CC83" i="210"/>
  <c r="CB83" i="210"/>
  <c r="CA83" i="210"/>
  <c r="BZ83" i="210"/>
  <c r="BY83" i="210"/>
  <c r="BX83" i="210"/>
  <c r="BW83" i="210"/>
  <c r="DD82" i="210"/>
  <c r="DC82" i="210"/>
  <c r="DB82" i="210"/>
  <c r="DA82" i="210"/>
  <c r="CZ82" i="210"/>
  <c r="CY82" i="210"/>
  <c r="CX82" i="210"/>
  <c r="CW82" i="210"/>
  <c r="CV82" i="210"/>
  <c r="CU82" i="210"/>
  <c r="CT82" i="210"/>
  <c r="CS82" i="210"/>
  <c r="CR82" i="210"/>
  <c r="CQ82" i="210"/>
  <c r="CP82" i="210"/>
  <c r="CO82" i="210"/>
  <c r="CN82" i="210"/>
  <c r="CM82" i="210"/>
  <c r="CL82" i="210"/>
  <c r="D82" i="210"/>
  <c r="E82" i="210"/>
  <c r="F82" i="210"/>
  <c r="G82" i="210"/>
  <c r="H82" i="210"/>
  <c r="I82" i="210"/>
  <c r="J82" i="210"/>
  <c r="K82" i="210"/>
  <c r="L82" i="210"/>
  <c r="M82" i="210"/>
  <c r="N82" i="210"/>
  <c r="O82" i="210"/>
  <c r="P82" i="210"/>
  <c r="Q82" i="210"/>
  <c r="R82" i="210"/>
  <c r="CK82" i="210"/>
  <c r="CJ82" i="210"/>
  <c r="CI82" i="210"/>
  <c r="CH82" i="210"/>
  <c r="CG82" i="210"/>
  <c r="CF82" i="210"/>
  <c r="CE82" i="210"/>
  <c r="CD82" i="210"/>
  <c r="CC82" i="210"/>
  <c r="CB82" i="210"/>
  <c r="CA82" i="210"/>
  <c r="BZ82" i="210"/>
  <c r="BY82" i="210"/>
  <c r="BX82" i="210"/>
  <c r="BW82" i="210"/>
  <c r="DD81" i="210"/>
  <c r="DC81" i="210"/>
  <c r="DB81" i="210"/>
  <c r="DA81" i="210"/>
  <c r="CZ81" i="210"/>
  <c r="CY81" i="210"/>
  <c r="CX81" i="210"/>
  <c r="CW81" i="210"/>
  <c r="CV81" i="210"/>
  <c r="CU81" i="210"/>
  <c r="CT81" i="210"/>
  <c r="CS81" i="210"/>
  <c r="CR81" i="210"/>
  <c r="CQ81" i="210"/>
  <c r="CP81" i="210"/>
  <c r="CO81" i="210"/>
  <c r="CN81" i="210"/>
  <c r="CM81" i="210"/>
  <c r="CL81" i="210"/>
  <c r="D81" i="210"/>
  <c r="E81" i="210"/>
  <c r="F81" i="210"/>
  <c r="G81" i="210"/>
  <c r="H81" i="210"/>
  <c r="I81" i="210"/>
  <c r="J81" i="210"/>
  <c r="K81" i="210"/>
  <c r="L81" i="210"/>
  <c r="M81" i="210"/>
  <c r="N81" i="210"/>
  <c r="O81" i="210"/>
  <c r="P81" i="210"/>
  <c r="Q81" i="210"/>
  <c r="R81" i="210"/>
  <c r="CK81" i="210"/>
  <c r="CJ81" i="210"/>
  <c r="CI81" i="210"/>
  <c r="CH81" i="210"/>
  <c r="CG81" i="210"/>
  <c r="CF81" i="210"/>
  <c r="CE81" i="210"/>
  <c r="CD81" i="210"/>
  <c r="CC81" i="210"/>
  <c r="CB81" i="210"/>
  <c r="CA81" i="210"/>
  <c r="BZ81" i="210"/>
  <c r="BY81" i="210"/>
  <c r="BX81" i="210"/>
  <c r="BW81" i="210"/>
  <c r="DD80" i="210"/>
  <c r="DC80" i="210"/>
  <c r="DB80" i="210"/>
  <c r="DA80" i="210"/>
  <c r="CZ80" i="210"/>
  <c r="CY80" i="210"/>
  <c r="CX80" i="210"/>
  <c r="CW80" i="210"/>
  <c r="CV80" i="210"/>
  <c r="CU80" i="210"/>
  <c r="CT80" i="210"/>
  <c r="CS80" i="210"/>
  <c r="CR80" i="210"/>
  <c r="CQ80" i="210"/>
  <c r="CP80" i="210"/>
  <c r="CO80" i="210"/>
  <c r="CN80" i="210"/>
  <c r="CM80" i="210"/>
  <c r="CL80" i="210"/>
  <c r="D80" i="210"/>
  <c r="E80" i="210"/>
  <c r="F80" i="210"/>
  <c r="G80" i="210"/>
  <c r="H80" i="210"/>
  <c r="I80" i="210"/>
  <c r="J80" i="210"/>
  <c r="K80" i="210"/>
  <c r="L80" i="210"/>
  <c r="M80" i="210"/>
  <c r="N80" i="210"/>
  <c r="O80" i="210"/>
  <c r="P80" i="210"/>
  <c r="Q80" i="210"/>
  <c r="R80" i="210"/>
  <c r="CK80" i="210"/>
  <c r="CJ80" i="210"/>
  <c r="CI80" i="210"/>
  <c r="CH80" i="210"/>
  <c r="CG80" i="210"/>
  <c r="CF80" i="210"/>
  <c r="CE80" i="210"/>
  <c r="CD80" i="210"/>
  <c r="CC80" i="210"/>
  <c r="CB80" i="210"/>
  <c r="CA80" i="210"/>
  <c r="BZ80" i="210"/>
  <c r="BY80" i="210"/>
  <c r="BX80" i="210"/>
  <c r="BW80" i="210"/>
  <c r="DD79" i="210"/>
  <c r="DC79" i="210"/>
  <c r="DB79" i="210"/>
  <c r="DA79" i="210"/>
  <c r="CZ79" i="210"/>
  <c r="CY79" i="210"/>
  <c r="CX79" i="210"/>
  <c r="CW79" i="210"/>
  <c r="CV79" i="210"/>
  <c r="CU79" i="210"/>
  <c r="CT79" i="210"/>
  <c r="CS79" i="210"/>
  <c r="CR79" i="210"/>
  <c r="CQ79" i="210"/>
  <c r="CP79" i="210"/>
  <c r="CO79" i="210"/>
  <c r="CN79" i="210"/>
  <c r="CM79" i="210"/>
  <c r="CL79" i="210"/>
  <c r="D79" i="210"/>
  <c r="E79" i="210"/>
  <c r="F79" i="210"/>
  <c r="G79" i="210"/>
  <c r="H79" i="210"/>
  <c r="I79" i="210"/>
  <c r="J79" i="210"/>
  <c r="K79" i="210"/>
  <c r="L79" i="210"/>
  <c r="M79" i="210"/>
  <c r="N79" i="210"/>
  <c r="O79" i="210"/>
  <c r="P79" i="210"/>
  <c r="Q79" i="210"/>
  <c r="R79" i="210"/>
  <c r="CK79" i="210"/>
  <c r="CJ79" i="210"/>
  <c r="CI79" i="210"/>
  <c r="CH79" i="210"/>
  <c r="CG79" i="210"/>
  <c r="CF79" i="210"/>
  <c r="CE79" i="210"/>
  <c r="CD79" i="210"/>
  <c r="CC79" i="210"/>
  <c r="CB79" i="210"/>
  <c r="CA79" i="210"/>
  <c r="BZ79" i="210"/>
  <c r="BY79" i="210"/>
  <c r="BX79" i="210"/>
  <c r="BW79" i="210"/>
  <c r="DD78" i="210"/>
  <c r="DC78" i="210"/>
  <c r="DB78" i="210"/>
  <c r="DA78" i="210"/>
  <c r="CZ78" i="210"/>
  <c r="CY78" i="210"/>
  <c r="CX78" i="210"/>
  <c r="CW78" i="210"/>
  <c r="CV78" i="210"/>
  <c r="CU78" i="210"/>
  <c r="CT78" i="210"/>
  <c r="CS78" i="210"/>
  <c r="CR78" i="210"/>
  <c r="CQ78" i="210"/>
  <c r="CP78" i="210"/>
  <c r="CO78" i="210"/>
  <c r="CN78" i="210"/>
  <c r="CM78" i="210"/>
  <c r="CL78" i="210"/>
  <c r="D78" i="210"/>
  <c r="E78" i="210"/>
  <c r="F78" i="210"/>
  <c r="G78" i="210"/>
  <c r="H78" i="210"/>
  <c r="I78" i="210"/>
  <c r="J78" i="210"/>
  <c r="K78" i="210"/>
  <c r="L78" i="210"/>
  <c r="M78" i="210"/>
  <c r="N78" i="210"/>
  <c r="O78" i="210"/>
  <c r="P78" i="210"/>
  <c r="Q78" i="210"/>
  <c r="R78" i="210"/>
  <c r="CK78" i="210"/>
  <c r="CJ78" i="210"/>
  <c r="CI78" i="210"/>
  <c r="CH78" i="210"/>
  <c r="CG78" i="210"/>
  <c r="CF78" i="210"/>
  <c r="CE78" i="210"/>
  <c r="CD78" i="210"/>
  <c r="CC78" i="210"/>
  <c r="CB78" i="210"/>
  <c r="CA78" i="210"/>
  <c r="BZ78" i="210"/>
  <c r="BY78" i="210"/>
  <c r="BX78" i="210"/>
  <c r="BW78" i="210"/>
  <c r="DD77" i="210"/>
  <c r="DC77" i="210"/>
  <c r="DB77" i="210"/>
  <c r="DA77" i="210"/>
  <c r="CZ77" i="210"/>
  <c r="CY77" i="210"/>
  <c r="CX77" i="210"/>
  <c r="CW77" i="210"/>
  <c r="CV77" i="210"/>
  <c r="CU77" i="210"/>
  <c r="CT77" i="210"/>
  <c r="CS77" i="210"/>
  <c r="CR77" i="210"/>
  <c r="CQ77" i="210"/>
  <c r="CP77" i="210"/>
  <c r="CO77" i="210"/>
  <c r="CN77" i="210"/>
  <c r="CM77" i="210"/>
  <c r="CL77" i="210"/>
  <c r="D77" i="210"/>
  <c r="E77" i="210"/>
  <c r="F77" i="210"/>
  <c r="G77" i="210"/>
  <c r="H77" i="210"/>
  <c r="I77" i="210"/>
  <c r="J77" i="210"/>
  <c r="K77" i="210"/>
  <c r="L77" i="210"/>
  <c r="M77" i="210"/>
  <c r="N77" i="210"/>
  <c r="O77" i="210"/>
  <c r="P77" i="210"/>
  <c r="Q77" i="210"/>
  <c r="R77" i="210"/>
  <c r="CK77" i="210"/>
  <c r="CJ77" i="210"/>
  <c r="CI77" i="210"/>
  <c r="CH77" i="210"/>
  <c r="CG77" i="210"/>
  <c r="CF77" i="210"/>
  <c r="CE77" i="210"/>
  <c r="CD77" i="210"/>
  <c r="CC77" i="210"/>
  <c r="CB77" i="210"/>
  <c r="CA77" i="210"/>
  <c r="BZ77" i="210"/>
  <c r="BY77" i="210"/>
  <c r="BX77" i="210"/>
  <c r="BW77" i="210"/>
  <c r="DD76" i="210"/>
  <c r="DC76" i="210"/>
  <c r="DB76" i="210"/>
  <c r="DA76" i="210"/>
  <c r="CZ76" i="210"/>
  <c r="CY76" i="210"/>
  <c r="CX76" i="210"/>
  <c r="CW76" i="210"/>
  <c r="CV76" i="210"/>
  <c r="CU76" i="210"/>
  <c r="CT76" i="210"/>
  <c r="CS76" i="210"/>
  <c r="CR76" i="210"/>
  <c r="CQ76" i="210"/>
  <c r="CP76" i="210"/>
  <c r="CO76" i="210"/>
  <c r="CN76" i="210"/>
  <c r="CM76" i="210"/>
  <c r="CL76" i="210"/>
  <c r="D76" i="210"/>
  <c r="E76" i="210"/>
  <c r="F76" i="210"/>
  <c r="G76" i="210"/>
  <c r="H76" i="210"/>
  <c r="I76" i="210"/>
  <c r="J76" i="210"/>
  <c r="K76" i="210"/>
  <c r="L76" i="210"/>
  <c r="M76" i="210"/>
  <c r="N76" i="210"/>
  <c r="O76" i="210"/>
  <c r="P76" i="210"/>
  <c r="Q76" i="210"/>
  <c r="R76" i="210"/>
  <c r="CK76" i="210"/>
  <c r="CJ76" i="210"/>
  <c r="CI76" i="210"/>
  <c r="CH76" i="210"/>
  <c r="CG76" i="210"/>
  <c r="CF76" i="210"/>
  <c r="CE76" i="210"/>
  <c r="CD76" i="210"/>
  <c r="CC76" i="210"/>
  <c r="CB76" i="210"/>
  <c r="CA76" i="210"/>
  <c r="BZ76" i="210"/>
  <c r="BY76" i="210"/>
  <c r="BX76" i="210"/>
  <c r="BW76" i="210"/>
  <c r="DD75" i="210"/>
  <c r="DC75" i="210"/>
  <c r="DB75" i="210"/>
  <c r="DA75" i="210"/>
  <c r="CZ75" i="210"/>
  <c r="CY75" i="210"/>
  <c r="CX75" i="210"/>
  <c r="CW75" i="210"/>
  <c r="CV75" i="210"/>
  <c r="CU75" i="210"/>
  <c r="CT75" i="210"/>
  <c r="CS75" i="210"/>
  <c r="CR75" i="210"/>
  <c r="CQ75" i="210"/>
  <c r="CP75" i="210"/>
  <c r="CO75" i="210"/>
  <c r="CN75" i="210"/>
  <c r="CM75" i="210"/>
  <c r="CL75" i="210"/>
  <c r="D75" i="210"/>
  <c r="E75" i="210"/>
  <c r="F75" i="210"/>
  <c r="G75" i="210"/>
  <c r="H75" i="210"/>
  <c r="I75" i="210"/>
  <c r="J75" i="210"/>
  <c r="K75" i="210"/>
  <c r="L75" i="210"/>
  <c r="M75" i="210"/>
  <c r="N75" i="210"/>
  <c r="O75" i="210"/>
  <c r="P75" i="210"/>
  <c r="Q75" i="210"/>
  <c r="R75" i="210"/>
  <c r="CK75" i="210"/>
  <c r="CJ75" i="210"/>
  <c r="CI75" i="210"/>
  <c r="CH75" i="210"/>
  <c r="CG75" i="210"/>
  <c r="CF75" i="210"/>
  <c r="CE75" i="210"/>
  <c r="CD75" i="210"/>
  <c r="CC75" i="210"/>
  <c r="CB75" i="210"/>
  <c r="CA75" i="210"/>
  <c r="BZ75" i="210"/>
  <c r="BY75" i="210"/>
  <c r="BX75" i="210"/>
  <c r="BW75" i="210"/>
  <c r="DD74" i="210"/>
  <c r="DC74" i="210"/>
  <c r="DB74" i="210"/>
  <c r="DA74" i="210"/>
  <c r="CZ74" i="210"/>
  <c r="CY74" i="210"/>
  <c r="CX74" i="210"/>
  <c r="CW74" i="210"/>
  <c r="CV74" i="210"/>
  <c r="CU74" i="210"/>
  <c r="CT74" i="210"/>
  <c r="CS74" i="210"/>
  <c r="CR74" i="210"/>
  <c r="CQ74" i="210"/>
  <c r="CP74" i="210"/>
  <c r="CO74" i="210"/>
  <c r="CN74" i="210"/>
  <c r="CM74" i="210"/>
  <c r="CL74" i="210"/>
  <c r="D74" i="210"/>
  <c r="E74" i="210"/>
  <c r="F74" i="210"/>
  <c r="G74" i="210"/>
  <c r="H74" i="210"/>
  <c r="I74" i="210"/>
  <c r="J74" i="210"/>
  <c r="K74" i="210"/>
  <c r="L74" i="210"/>
  <c r="M74" i="210"/>
  <c r="N74" i="210"/>
  <c r="O74" i="210"/>
  <c r="P74" i="210"/>
  <c r="Q74" i="210"/>
  <c r="R74" i="210"/>
  <c r="CK74" i="210"/>
  <c r="CJ74" i="210"/>
  <c r="CI74" i="210"/>
  <c r="CH74" i="210"/>
  <c r="CG74" i="210"/>
  <c r="CF74" i="210"/>
  <c r="CE74" i="210"/>
  <c r="CD74" i="210"/>
  <c r="CC74" i="210"/>
  <c r="CB74" i="210"/>
  <c r="CA74" i="210"/>
  <c r="BZ74" i="210"/>
  <c r="BY74" i="210"/>
  <c r="BX74" i="210"/>
  <c r="BW74" i="210"/>
  <c r="DD73" i="210"/>
  <c r="DC73" i="210"/>
  <c r="DB73" i="210"/>
  <c r="DA73" i="210"/>
  <c r="CZ73" i="210"/>
  <c r="CY73" i="210"/>
  <c r="CX73" i="210"/>
  <c r="CW73" i="210"/>
  <c r="CV73" i="210"/>
  <c r="CU73" i="210"/>
  <c r="CT73" i="210"/>
  <c r="CS73" i="210"/>
  <c r="CR73" i="210"/>
  <c r="CQ73" i="210"/>
  <c r="CP73" i="210"/>
  <c r="CO73" i="210"/>
  <c r="CN73" i="210"/>
  <c r="CM73" i="210"/>
  <c r="CL73" i="210"/>
  <c r="D73" i="210"/>
  <c r="E73" i="210"/>
  <c r="F73" i="210"/>
  <c r="G73" i="210"/>
  <c r="H73" i="210"/>
  <c r="I73" i="210"/>
  <c r="J73" i="210"/>
  <c r="K73" i="210"/>
  <c r="L73" i="210"/>
  <c r="M73" i="210"/>
  <c r="N73" i="210"/>
  <c r="O73" i="210"/>
  <c r="P73" i="210"/>
  <c r="Q73" i="210"/>
  <c r="R73" i="210"/>
  <c r="CK73" i="210"/>
  <c r="CJ73" i="210"/>
  <c r="CI73" i="210"/>
  <c r="CH73" i="210"/>
  <c r="CG73" i="210"/>
  <c r="CF73" i="210"/>
  <c r="CE73" i="210"/>
  <c r="CD73" i="210"/>
  <c r="CC73" i="210"/>
  <c r="CB73" i="210"/>
  <c r="CA73" i="210"/>
  <c r="BZ73" i="210"/>
  <c r="BY73" i="210"/>
  <c r="BX73" i="210"/>
  <c r="BW73" i="210"/>
  <c r="DD72" i="210"/>
  <c r="DC72" i="210"/>
  <c r="DB72" i="210"/>
  <c r="DA72" i="210"/>
  <c r="CZ72" i="210"/>
  <c r="CY72" i="210"/>
  <c r="CX72" i="210"/>
  <c r="CW72" i="210"/>
  <c r="CV72" i="210"/>
  <c r="CU72" i="210"/>
  <c r="CT72" i="210"/>
  <c r="CS72" i="210"/>
  <c r="CR72" i="210"/>
  <c r="CQ72" i="210"/>
  <c r="CP72" i="210"/>
  <c r="CO72" i="210"/>
  <c r="CN72" i="210"/>
  <c r="CM72" i="210"/>
  <c r="CL72" i="210"/>
  <c r="D72" i="210"/>
  <c r="E72" i="210"/>
  <c r="F72" i="210"/>
  <c r="G72" i="210"/>
  <c r="H72" i="210"/>
  <c r="I72" i="210"/>
  <c r="J72" i="210"/>
  <c r="K72" i="210"/>
  <c r="L72" i="210"/>
  <c r="M72" i="210"/>
  <c r="N72" i="210"/>
  <c r="O72" i="210"/>
  <c r="P72" i="210"/>
  <c r="Q72" i="210"/>
  <c r="R72" i="210"/>
  <c r="CK72" i="210"/>
  <c r="CJ72" i="210"/>
  <c r="CI72" i="210"/>
  <c r="CH72" i="210"/>
  <c r="CG72" i="210"/>
  <c r="CF72" i="210"/>
  <c r="CE72" i="210"/>
  <c r="CD72" i="210"/>
  <c r="CC72" i="210"/>
  <c r="CB72" i="210"/>
  <c r="CA72" i="210"/>
  <c r="BZ72" i="210"/>
  <c r="BY72" i="210"/>
  <c r="BX72" i="210"/>
  <c r="BW72" i="210"/>
  <c r="DD71" i="210"/>
  <c r="DC71" i="210"/>
  <c r="DB71" i="210"/>
  <c r="DA71" i="210"/>
  <c r="CZ71" i="210"/>
  <c r="CY71" i="210"/>
  <c r="CX71" i="210"/>
  <c r="CW71" i="210"/>
  <c r="CV71" i="210"/>
  <c r="CU71" i="210"/>
  <c r="CT71" i="210"/>
  <c r="CS71" i="210"/>
  <c r="CR71" i="210"/>
  <c r="CQ71" i="210"/>
  <c r="CP71" i="210"/>
  <c r="CO71" i="210"/>
  <c r="CN71" i="210"/>
  <c r="CM71" i="210"/>
  <c r="CL71" i="210"/>
  <c r="D71" i="210"/>
  <c r="E71" i="210"/>
  <c r="F71" i="210"/>
  <c r="G71" i="210"/>
  <c r="H71" i="210"/>
  <c r="I71" i="210"/>
  <c r="J71" i="210"/>
  <c r="K71" i="210"/>
  <c r="L71" i="210"/>
  <c r="M71" i="210"/>
  <c r="N71" i="210"/>
  <c r="O71" i="210"/>
  <c r="P71" i="210"/>
  <c r="Q71" i="210"/>
  <c r="R71" i="210"/>
  <c r="CK71" i="210"/>
  <c r="CJ71" i="210"/>
  <c r="CI71" i="210"/>
  <c r="CH71" i="210"/>
  <c r="CG71" i="210"/>
  <c r="CF71" i="210"/>
  <c r="CE71" i="210"/>
  <c r="CD71" i="210"/>
  <c r="CC71" i="210"/>
  <c r="CB71" i="210"/>
  <c r="CA71" i="210"/>
  <c r="BZ71" i="210"/>
  <c r="BY71" i="210"/>
  <c r="BX71" i="210"/>
  <c r="BW71" i="210"/>
  <c r="DD70" i="210"/>
  <c r="DC70" i="210"/>
  <c r="DB70" i="210"/>
  <c r="DA70" i="210"/>
  <c r="CZ70" i="210"/>
  <c r="CY70" i="210"/>
  <c r="CX70" i="210"/>
  <c r="CW70" i="210"/>
  <c r="CV70" i="210"/>
  <c r="CU70" i="210"/>
  <c r="CT70" i="210"/>
  <c r="CS70" i="210"/>
  <c r="CR70" i="210"/>
  <c r="CQ70" i="210"/>
  <c r="CP70" i="210"/>
  <c r="CO70" i="210"/>
  <c r="CN70" i="210"/>
  <c r="CM70" i="210"/>
  <c r="CL70" i="210"/>
  <c r="D70" i="210"/>
  <c r="E70" i="210"/>
  <c r="F70" i="210"/>
  <c r="G70" i="210"/>
  <c r="H70" i="210"/>
  <c r="I70" i="210"/>
  <c r="J70" i="210"/>
  <c r="K70" i="210"/>
  <c r="L70" i="210"/>
  <c r="M70" i="210"/>
  <c r="N70" i="210"/>
  <c r="O70" i="210"/>
  <c r="P70" i="210"/>
  <c r="Q70" i="210"/>
  <c r="R70" i="210"/>
  <c r="CK70" i="210"/>
  <c r="CJ70" i="210"/>
  <c r="CI70" i="210"/>
  <c r="CH70" i="210"/>
  <c r="CG70" i="210"/>
  <c r="CF70" i="210"/>
  <c r="CE70" i="210"/>
  <c r="CD70" i="210"/>
  <c r="CC70" i="210"/>
  <c r="CB70" i="210"/>
  <c r="CA70" i="210"/>
  <c r="BZ70" i="210"/>
  <c r="BY70" i="210"/>
  <c r="BX70" i="210"/>
  <c r="BW70" i="210"/>
  <c r="DD69" i="210"/>
  <c r="DC69" i="210"/>
  <c r="DB69" i="210"/>
  <c r="DA69" i="210"/>
  <c r="CZ69" i="210"/>
  <c r="CY69" i="210"/>
  <c r="CX69" i="210"/>
  <c r="CW69" i="210"/>
  <c r="CV69" i="210"/>
  <c r="CU69" i="210"/>
  <c r="CT69" i="210"/>
  <c r="CS69" i="210"/>
  <c r="CR69" i="210"/>
  <c r="CQ69" i="210"/>
  <c r="CP69" i="210"/>
  <c r="CO69" i="210"/>
  <c r="CN69" i="210"/>
  <c r="CM69" i="210"/>
  <c r="CL69" i="210"/>
  <c r="D69" i="210"/>
  <c r="E69" i="210"/>
  <c r="F69" i="210"/>
  <c r="G69" i="210"/>
  <c r="H69" i="210"/>
  <c r="I69" i="210"/>
  <c r="J69" i="210"/>
  <c r="K69" i="210"/>
  <c r="L69" i="210"/>
  <c r="M69" i="210"/>
  <c r="N69" i="210"/>
  <c r="O69" i="210"/>
  <c r="P69" i="210"/>
  <c r="Q69" i="210"/>
  <c r="R69" i="210"/>
  <c r="CK69" i="210"/>
  <c r="CJ69" i="210"/>
  <c r="CI69" i="210"/>
  <c r="CH69" i="210"/>
  <c r="CG69" i="210"/>
  <c r="CF69" i="210"/>
  <c r="CE69" i="210"/>
  <c r="CD69" i="210"/>
  <c r="CC69" i="210"/>
  <c r="CB69" i="210"/>
  <c r="CA69" i="210"/>
  <c r="BZ69" i="210"/>
  <c r="BY69" i="210"/>
  <c r="BX69" i="210"/>
  <c r="BW69" i="210"/>
  <c r="DD68" i="210"/>
  <c r="DC68" i="210"/>
  <c r="DB68" i="210"/>
  <c r="DA68" i="210"/>
  <c r="CZ68" i="210"/>
  <c r="CY68" i="210"/>
  <c r="CX68" i="210"/>
  <c r="CW68" i="210"/>
  <c r="CV68" i="210"/>
  <c r="CU68" i="210"/>
  <c r="CT68" i="210"/>
  <c r="CS68" i="210"/>
  <c r="CR68" i="210"/>
  <c r="CQ68" i="210"/>
  <c r="CP68" i="210"/>
  <c r="CO68" i="210"/>
  <c r="CN68" i="210"/>
  <c r="CM68" i="210"/>
  <c r="CL68" i="210"/>
  <c r="D68" i="210"/>
  <c r="E68" i="210"/>
  <c r="F68" i="210"/>
  <c r="G68" i="210"/>
  <c r="H68" i="210"/>
  <c r="I68" i="210"/>
  <c r="J68" i="210"/>
  <c r="K68" i="210"/>
  <c r="L68" i="210"/>
  <c r="M68" i="210"/>
  <c r="N68" i="210"/>
  <c r="O68" i="210"/>
  <c r="P68" i="210"/>
  <c r="Q68" i="210"/>
  <c r="R68" i="210"/>
  <c r="CK68" i="210"/>
  <c r="CJ68" i="210"/>
  <c r="CI68" i="210"/>
  <c r="CH68" i="210"/>
  <c r="CG68" i="210"/>
  <c r="CF68" i="210"/>
  <c r="CE68" i="210"/>
  <c r="CD68" i="210"/>
  <c r="CC68" i="210"/>
  <c r="CB68" i="210"/>
  <c r="CA68" i="210"/>
  <c r="BZ68" i="210"/>
  <c r="BY68" i="210"/>
  <c r="BX68" i="210"/>
  <c r="BW68" i="210"/>
  <c r="DD67" i="210"/>
  <c r="DC67" i="210"/>
  <c r="DB67" i="210"/>
  <c r="DA67" i="210"/>
  <c r="CZ67" i="210"/>
  <c r="CY67" i="210"/>
  <c r="CX67" i="210"/>
  <c r="CW67" i="210"/>
  <c r="CV67" i="210"/>
  <c r="CU67" i="210"/>
  <c r="CT67" i="210"/>
  <c r="CS67" i="210"/>
  <c r="CR67" i="210"/>
  <c r="CQ67" i="210"/>
  <c r="CP67" i="210"/>
  <c r="CO67" i="210"/>
  <c r="CN67" i="210"/>
  <c r="CM67" i="210"/>
  <c r="CL67" i="210"/>
  <c r="D67" i="210"/>
  <c r="E67" i="210"/>
  <c r="F67" i="210"/>
  <c r="G67" i="210"/>
  <c r="H67" i="210"/>
  <c r="I67" i="210"/>
  <c r="J67" i="210"/>
  <c r="K67" i="210"/>
  <c r="L67" i="210"/>
  <c r="M67" i="210"/>
  <c r="N67" i="210"/>
  <c r="O67" i="210"/>
  <c r="P67" i="210"/>
  <c r="Q67" i="210"/>
  <c r="R67" i="210"/>
  <c r="CK67" i="210"/>
  <c r="CJ67" i="210"/>
  <c r="CI67" i="210"/>
  <c r="CH67" i="210"/>
  <c r="CG67" i="210"/>
  <c r="CF67" i="210"/>
  <c r="CE67" i="210"/>
  <c r="CD67" i="210"/>
  <c r="CC67" i="210"/>
  <c r="CB67" i="210"/>
  <c r="CA67" i="210"/>
  <c r="BZ67" i="210"/>
  <c r="BY67" i="210"/>
  <c r="BX67" i="210"/>
  <c r="BW67" i="210"/>
  <c r="DD66" i="210"/>
  <c r="DC66" i="210"/>
  <c r="DB66" i="210"/>
  <c r="DA66" i="210"/>
  <c r="CZ66" i="210"/>
  <c r="CY66" i="210"/>
  <c r="CX66" i="210"/>
  <c r="CW66" i="210"/>
  <c r="CV66" i="210"/>
  <c r="CU66" i="210"/>
  <c r="CT66" i="210"/>
  <c r="CS66" i="210"/>
  <c r="CR66" i="210"/>
  <c r="CQ66" i="210"/>
  <c r="CP66" i="210"/>
  <c r="CO66" i="210"/>
  <c r="CN66" i="210"/>
  <c r="CM66" i="210"/>
  <c r="CL66" i="210"/>
  <c r="D66" i="210"/>
  <c r="E66" i="210"/>
  <c r="F66" i="210"/>
  <c r="G66" i="210"/>
  <c r="H66" i="210"/>
  <c r="I66" i="210"/>
  <c r="J66" i="210"/>
  <c r="K66" i="210"/>
  <c r="L66" i="210"/>
  <c r="M66" i="210"/>
  <c r="N66" i="210"/>
  <c r="O66" i="210"/>
  <c r="P66" i="210"/>
  <c r="Q66" i="210"/>
  <c r="R66" i="210"/>
  <c r="CK66" i="210"/>
  <c r="CJ66" i="210"/>
  <c r="CI66" i="210"/>
  <c r="CH66" i="210"/>
  <c r="CG66" i="210"/>
  <c r="CF66" i="210"/>
  <c r="CE66" i="210"/>
  <c r="CD66" i="210"/>
  <c r="CC66" i="210"/>
  <c r="CB66" i="210"/>
  <c r="CA66" i="210"/>
  <c r="BZ66" i="210"/>
  <c r="BY66" i="210"/>
  <c r="BX66" i="210"/>
  <c r="BW66" i="210"/>
  <c r="DD65" i="210"/>
  <c r="DC65" i="210"/>
  <c r="DB65" i="210"/>
  <c r="DA65" i="210"/>
  <c r="CZ65" i="210"/>
  <c r="CY65" i="210"/>
  <c r="CX65" i="210"/>
  <c r="CW65" i="210"/>
  <c r="CV65" i="210"/>
  <c r="CU65" i="210"/>
  <c r="CT65" i="210"/>
  <c r="CS65" i="210"/>
  <c r="CR65" i="210"/>
  <c r="CQ65" i="210"/>
  <c r="CP65" i="210"/>
  <c r="CO65" i="210"/>
  <c r="CN65" i="210"/>
  <c r="CM65" i="210"/>
  <c r="CL65" i="210"/>
  <c r="D65" i="210"/>
  <c r="E65" i="210"/>
  <c r="F65" i="210"/>
  <c r="G65" i="210"/>
  <c r="H65" i="210"/>
  <c r="I65" i="210"/>
  <c r="J65" i="210"/>
  <c r="K65" i="210"/>
  <c r="L65" i="210"/>
  <c r="M65" i="210"/>
  <c r="N65" i="210"/>
  <c r="O65" i="210"/>
  <c r="P65" i="210"/>
  <c r="Q65" i="210"/>
  <c r="R65" i="210"/>
  <c r="CK65" i="210"/>
  <c r="CJ65" i="210"/>
  <c r="CI65" i="210"/>
  <c r="CH65" i="210"/>
  <c r="CG65" i="210"/>
  <c r="CF65" i="210"/>
  <c r="CE65" i="210"/>
  <c r="CD65" i="210"/>
  <c r="CC65" i="210"/>
  <c r="CB65" i="210"/>
  <c r="CA65" i="210"/>
  <c r="BZ65" i="210"/>
  <c r="BY65" i="210"/>
  <c r="BX65" i="210"/>
  <c r="BW65" i="210"/>
  <c r="DD64" i="210"/>
  <c r="DC64" i="210"/>
  <c r="DB64" i="210"/>
  <c r="DA64" i="210"/>
  <c r="CZ64" i="210"/>
  <c r="CY64" i="210"/>
  <c r="CX64" i="210"/>
  <c r="CW64" i="210"/>
  <c r="CV64" i="210"/>
  <c r="CU64" i="210"/>
  <c r="CT64" i="210"/>
  <c r="CS64" i="210"/>
  <c r="CR64" i="210"/>
  <c r="CQ64" i="210"/>
  <c r="CP64" i="210"/>
  <c r="CO64" i="210"/>
  <c r="CN64" i="210"/>
  <c r="CM64" i="210"/>
  <c r="CL64" i="210"/>
  <c r="D64" i="210"/>
  <c r="E64" i="210"/>
  <c r="F64" i="210"/>
  <c r="G64" i="210"/>
  <c r="H64" i="210"/>
  <c r="I64" i="210"/>
  <c r="J64" i="210"/>
  <c r="K64" i="210"/>
  <c r="L64" i="210"/>
  <c r="M64" i="210"/>
  <c r="N64" i="210"/>
  <c r="O64" i="210"/>
  <c r="P64" i="210"/>
  <c r="Q64" i="210"/>
  <c r="R64" i="210"/>
  <c r="CK64" i="210"/>
  <c r="CJ64" i="210"/>
  <c r="CI64" i="210"/>
  <c r="CH64" i="210"/>
  <c r="CG64" i="210"/>
  <c r="CF64" i="210"/>
  <c r="CE64" i="210"/>
  <c r="CD64" i="210"/>
  <c r="CC64" i="210"/>
  <c r="CB64" i="210"/>
  <c r="CA64" i="210"/>
  <c r="BZ64" i="210"/>
  <c r="BY64" i="210"/>
  <c r="BX64" i="210"/>
  <c r="BW64" i="210"/>
  <c r="DD63" i="210"/>
  <c r="DC63" i="210"/>
  <c r="DB63" i="210"/>
  <c r="DA63" i="210"/>
  <c r="CZ63" i="210"/>
  <c r="CY63" i="210"/>
  <c r="CX63" i="210"/>
  <c r="CW63" i="210"/>
  <c r="CV63" i="210"/>
  <c r="CU63" i="210"/>
  <c r="CT63" i="210"/>
  <c r="CS63" i="210"/>
  <c r="CR63" i="210"/>
  <c r="CQ63" i="210"/>
  <c r="CP63" i="210"/>
  <c r="CO63" i="210"/>
  <c r="CN63" i="210"/>
  <c r="CM63" i="210"/>
  <c r="CL63" i="210"/>
  <c r="D63" i="210"/>
  <c r="E63" i="210"/>
  <c r="F63" i="210"/>
  <c r="G63" i="210"/>
  <c r="H63" i="210"/>
  <c r="I63" i="210"/>
  <c r="J63" i="210"/>
  <c r="K63" i="210"/>
  <c r="L63" i="210"/>
  <c r="M63" i="210"/>
  <c r="N63" i="210"/>
  <c r="O63" i="210"/>
  <c r="P63" i="210"/>
  <c r="Q63" i="210"/>
  <c r="R63" i="210"/>
  <c r="CK63" i="210"/>
  <c r="CJ63" i="210"/>
  <c r="CI63" i="210"/>
  <c r="CH63" i="210"/>
  <c r="CG63" i="210"/>
  <c r="CF63" i="210"/>
  <c r="CE63" i="210"/>
  <c r="CD63" i="210"/>
  <c r="CC63" i="210"/>
  <c r="CB63" i="210"/>
  <c r="CA63" i="210"/>
  <c r="BZ63" i="210"/>
  <c r="BY63" i="210"/>
  <c r="BX63" i="210"/>
  <c r="BW63" i="210"/>
  <c r="DD62" i="210"/>
  <c r="DC62" i="210"/>
  <c r="DB62" i="210"/>
  <c r="DA62" i="210"/>
  <c r="CZ62" i="210"/>
  <c r="CY62" i="210"/>
  <c r="CX62" i="210"/>
  <c r="CW62" i="210"/>
  <c r="CV62" i="210"/>
  <c r="CU62" i="210"/>
  <c r="CT62" i="210"/>
  <c r="CS62" i="210"/>
  <c r="CR62" i="210"/>
  <c r="CQ62" i="210"/>
  <c r="CP62" i="210"/>
  <c r="CO62" i="210"/>
  <c r="CN62" i="210"/>
  <c r="CM62" i="210"/>
  <c r="CL62" i="210"/>
  <c r="D62" i="210"/>
  <c r="E62" i="210"/>
  <c r="F62" i="210"/>
  <c r="G62" i="210"/>
  <c r="H62" i="210"/>
  <c r="I62" i="210"/>
  <c r="J62" i="210"/>
  <c r="K62" i="210"/>
  <c r="L62" i="210"/>
  <c r="M62" i="210"/>
  <c r="N62" i="210"/>
  <c r="O62" i="210"/>
  <c r="P62" i="210"/>
  <c r="Q62" i="210"/>
  <c r="R62" i="210"/>
  <c r="CK62" i="210"/>
  <c r="CJ62" i="210"/>
  <c r="CI62" i="210"/>
  <c r="CH62" i="210"/>
  <c r="CG62" i="210"/>
  <c r="CF62" i="210"/>
  <c r="CE62" i="210"/>
  <c r="CD62" i="210"/>
  <c r="CC62" i="210"/>
  <c r="CB62" i="210"/>
  <c r="CA62" i="210"/>
  <c r="BZ62" i="210"/>
  <c r="BY62" i="210"/>
  <c r="BX62" i="210"/>
  <c r="BW62" i="210"/>
  <c r="DD61" i="210"/>
  <c r="DC61" i="210"/>
  <c r="DB61" i="210"/>
  <c r="DA61" i="210"/>
  <c r="CZ61" i="210"/>
  <c r="CY61" i="210"/>
  <c r="CX61" i="210"/>
  <c r="CW61" i="210"/>
  <c r="CV61" i="210"/>
  <c r="CU61" i="210"/>
  <c r="CT61" i="210"/>
  <c r="CS61" i="210"/>
  <c r="CR61" i="210"/>
  <c r="CQ61" i="210"/>
  <c r="CP61" i="210"/>
  <c r="CO61" i="210"/>
  <c r="CN61" i="210"/>
  <c r="CM61" i="210"/>
  <c r="CL61" i="210"/>
  <c r="D61" i="210"/>
  <c r="E61" i="210"/>
  <c r="F61" i="210"/>
  <c r="G61" i="210"/>
  <c r="H61" i="210"/>
  <c r="I61" i="210"/>
  <c r="J61" i="210"/>
  <c r="K61" i="210"/>
  <c r="L61" i="210"/>
  <c r="M61" i="210"/>
  <c r="N61" i="210"/>
  <c r="O61" i="210"/>
  <c r="P61" i="210"/>
  <c r="Q61" i="210"/>
  <c r="R61" i="210"/>
  <c r="CK61" i="210"/>
  <c r="CJ61" i="210"/>
  <c r="CI61" i="210"/>
  <c r="CH61" i="210"/>
  <c r="CG61" i="210"/>
  <c r="CF61" i="210"/>
  <c r="CE61" i="210"/>
  <c r="CD61" i="210"/>
  <c r="CC61" i="210"/>
  <c r="CB61" i="210"/>
  <c r="CA61" i="210"/>
  <c r="BZ61" i="210"/>
  <c r="BY61" i="210"/>
  <c r="BX61" i="210"/>
  <c r="BW61" i="210"/>
  <c r="DD60" i="210"/>
  <c r="DC60" i="210"/>
  <c r="DB60" i="210"/>
  <c r="DA60" i="210"/>
  <c r="CZ60" i="210"/>
  <c r="CY60" i="210"/>
  <c r="CX60" i="210"/>
  <c r="CW60" i="210"/>
  <c r="CV60" i="210"/>
  <c r="CU60" i="210"/>
  <c r="CT60" i="210"/>
  <c r="CS60" i="210"/>
  <c r="CR60" i="210"/>
  <c r="CQ60" i="210"/>
  <c r="CP60" i="210"/>
  <c r="CO60" i="210"/>
  <c r="CN60" i="210"/>
  <c r="CM60" i="210"/>
  <c r="CL60" i="210"/>
  <c r="D60" i="210"/>
  <c r="E60" i="210"/>
  <c r="F60" i="210"/>
  <c r="G60" i="210"/>
  <c r="H60" i="210"/>
  <c r="I60" i="210"/>
  <c r="J60" i="210"/>
  <c r="K60" i="210"/>
  <c r="L60" i="210"/>
  <c r="M60" i="210"/>
  <c r="N60" i="210"/>
  <c r="O60" i="210"/>
  <c r="P60" i="210"/>
  <c r="Q60" i="210"/>
  <c r="R60" i="210"/>
  <c r="CK60" i="210"/>
  <c r="CJ60" i="210"/>
  <c r="CI60" i="210"/>
  <c r="CH60" i="210"/>
  <c r="CG60" i="210"/>
  <c r="CF60" i="210"/>
  <c r="CE60" i="210"/>
  <c r="CD60" i="210"/>
  <c r="CC60" i="210"/>
  <c r="CB60" i="210"/>
  <c r="CA60" i="210"/>
  <c r="BZ60" i="210"/>
  <c r="BY60" i="210"/>
  <c r="BX60" i="210"/>
  <c r="BW60" i="210"/>
  <c r="DD59" i="210"/>
  <c r="DC59" i="210"/>
  <c r="DB59" i="210"/>
  <c r="DA59" i="210"/>
  <c r="CZ59" i="210"/>
  <c r="CY59" i="210"/>
  <c r="CX59" i="210"/>
  <c r="CW59" i="210"/>
  <c r="CV59" i="210"/>
  <c r="CU59" i="210"/>
  <c r="CT59" i="210"/>
  <c r="CS59" i="210"/>
  <c r="CR59" i="210"/>
  <c r="CQ59" i="210"/>
  <c r="CP59" i="210"/>
  <c r="CO59" i="210"/>
  <c r="CN59" i="210"/>
  <c r="CM59" i="210"/>
  <c r="CL59" i="210"/>
  <c r="D59" i="210"/>
  <c r="E59" i="210"/>
  <c r="F59" i="210"/>
  <c r="G59" i="210"/>
  <c r="H59" i="210"/>
  <c r="I59" i="210"/>
  <c r="J59" i="210"/>
  <c r="K59" i="210"/>
  <c r="L59" i="210"/>
  <c r="M59" i="210"/>
  <c r="N59" i="210"/>
  <c r="O59" i="210"/>
  <c r="P59" i="210"/>
  <c r="Q59" i="210"/>
  <c r="R59" i="210"/>
  <c r="CK59" i="210"/>
  <c r="CJ59" i="210"/>
  <c r="CI59" i="210"/>
  <c r="CH59" i="210"/>
  <c r="CG59" i="210"/>
  <c r="CF59" i="210"/>
  <c r="CE59" i="210"/>
  <c r="CD59" i="210"/>
  <c r="CC59" i="210"/>
  <c r="CB59" i="210"/>
  <c r="CA59" i="210"/>
  <c r="BZ59" i="210"/>
  <c r="BY59" i="210"/>
  <c r="BX59" i="210"/>
  <c r="BW59" i="210"/>
  <c r="DD58" i="210"/>
  <c r="DC58" i="210"/>
  <c r="DB58" i="210"/>
  <c r="DA58" i="210"/>
  <c r="CZ58" i="210"/>
  <c r="CY58" i="210"/>
  <c r="CX58" i="210"/>
  <c r="CW58" i="210"/>
  <c r="CV58" i="210"/>
  <c r="CU58" i="210"/>
  <c r="CT58" i="210"/>
  <c r="CS58" i="210"/>
  <c r="CR58" i="210"/>
  <c r="CQ58" i="210"/>
  <c r="CP58" i="210"/>
  <c r="CO58" i="210"/>
  <c r="CN58" i="210"/>
  <c r="CM58" i="210"/>
  <c r="CL58" i="210"/>
  <c r="D58" i="210"/>
  <c r="E58" i="210"/>
  <c r="F58" i="210"/>
  <c r="G58" i="210"/>
  <c r="H58" i="210"/>
  <c r="I58" i="210"/>
  <c r="J58" i="210"/>
  <c r="K58" i="210"/>
  <c r="L58" i="210"/>
  <c r="M58" i="210"/>
  <c r="N58" i="210"/>
  <c r="O58" i="210"/>
  <c r="P58" i="210"/>
  <c r="Q58" i="210"/>
  <c r="R58" i="210"/>
  <c r="CK58" i="210"/>
  <c r="CJ58" i="210"/>
  <c r="CI58" i="210"/>
  <c r="CH58" i="210"/>
  <c r="CG58" i="210"/>
  <c r="CF58" i="210"/>
  <c r="CE58" i="210"/>
  <c r="CD58" i="210"/>
  <c r="CC58" i="210"/>
  <c r="CB58" i="210"/>
  <c r="CA58" i="210"/>
  <c r="BZ58" i="210"/>
  <c r="BY58" i="210"/>
  <c r="BX58" i="210"/>
  <c r="BW58" i="210"/>
  <c r="DD57" i="210"/>
  <c r="DC57" i="210"/>
  <c r="DB57" i="210"/>
  <c r="DA57" i="210"/>
  <c r="CZ57" i="210"/>
  <c r="CY57" i="210"/>
  <c r="CX57" i="210"/>
  <c r="CW57" i="210"/>
  <c r="CV57" i="210"/>
  <c r="CU57" i="210"/>
  <c r="CT57" i="210"/>
  <c r="CS57" i="210"/>
  <c r="CR57" i="210"/>
  <c r="CQ57" i="210"/>
  <c r="CP57" i="210"/>
  <c r="CO57" i="210"/>
  <c r="CN57" i="210"/>
  <c r="CM57" i="210"/>
  <c r="CL57" i="210"/>
  <c r="D57" i="210"/>
  <c r="E57" i="210"/>
  <c r="F57" i="210"/>
  <c r="G57" i="210"/>
  <c r="H57" i="210"/>
  <c r="I57" i="210"/>
  <c r="J57" i="210"/>
  <c r="K57" i="210"/>
  <c r="L57" i="210"/>
  <c r="M57" i="210"/>
  <c r="N57" i="210"/>
  <c r="O57" i="210"/>
  <c r="P57" i="210"/>
  <c r="Q57" i="210"/>
  <c r="R57" i="210"/>
  <c r="CK57" i="210"/>
  <c r="CJ57" i="210"/>
  <c r="CI57" i="210"/>
  <c r="CH57" i="210"/>
  <c r="CG57" i="210"/>
  <c r="CF57" i="210"/>
  <c r="CE57" i="210"/>
  <c r="CD57" i="210"/>
  <c r="CC57" i="210"/>
  <c r="CB57" i="210"/>
  <c r="CA57" i="210"/>
  <c r="BZ57" i="210"/>
  <c r="BY57" i="210"/>
  <c r="BX57" i="210"/>
  <c r="BW57" i="210"/>
  <c r="DD56" i="210"/>
  <c r="DC56" i="210"/>
  <c r="DB56" i="210"/>
  <c r="DA56" i="210"/>
  <c r="CZ56" i="210"/>
  <c r="CY56" i="210"/>
  <c r="CX56" i="210"/>
  <c r="CW56" i="210"/>
  <c r="CV56" i="210"/>
  <c r="CU56" i="210"/>
  <c r="CT56" i="210"/>
  <c r="CS56" i="210"/>
  <c r="CR56" i="210"/>
  <c r="CQ56" i="210"/>
  <c r="CP56" i="210"/>
  <c r="CO56" i="210"/>
  <c r="CN56" i="210"/>
  <c r="CM56" i="210"/>
  <c r="CL56" i="210"/>
  <c r="D56" i="210"/>
  <c r="E56" i="210"/>
  <c r="F56" i="210"/>
  <c r="G56" i="210"/>
  <c r="H56" i="210"/>
  <c r="I56" i="210"/>
  <c r="J56" i="210"/>
  <c r="K56" i="210"/>
  <c r="L56" i="210"/>
  <c r="M56" i="210"/>
  <c r="N56" i="210"/>
  <c r="O56" i="210"/>
  <c r="P56" i="210"/>
  <c r="Q56" i="210"/>
  <c r="R56" i="210"/>
  <c r="CK56" i="210"/>
  <c r="CJ56" i="210"/>
  <c r="CI56" i="210"/>
  <c r="CH56" i="210"/>
  <c r="CG56" i="210"/>
  <c r="CF56" i="210"/>
  <c r="CE56" i="210"/>
  <c r="CD56" i="210"/>
  <c r="CC56" i="210"/>
  <c r="CB56" i="210"/>
  <c r="CA56" i="210"/>
  <c r="BZ56" i="210"/>
  <c r="BY56" i="210"/>
  <c r="BX56" i="210"/>
  <c r="BW56" i="210"/>
  <c r="DD55" i="210"/>
  <c r="DC55" i="210"/>
  <c r="DB55" i="210"/>
  <c r="DA55" i="210"/>
  <c r="CZ55" i="210"/>
  <c r="CY55" i="210"/>
  <c r="CX55" i="210"/>
  <c r="CW55" i="210"/>
  <c r="CV55" i="210"/>
  <c r="CU55" i="210"/>
  <c r="CT55" i="210"/>
  <c r="CS55" i="210"/>
  <c r="CR55" i="210"/>
  <c r="CQ55" i="210"/>
  <c r="CP55" i="210"/>
  <c r="CO55" i="210"/>
  <c r="CN55" i="210"/>
  <c r="CM55" i="210"/>
  <c r="CL55" i="210"/>
  <c r="D55" i="210"/>
  <c r="E55" i="210"/>
  <c r="F55" i="210"/>
  <c r="G55" i="210"/>
  <c r="H55" i="210"/>
  <c r="I55" i="210"/>
  <c r="J55" i="210"/>
  <c r="K55" i="210"/>
  <c r="L55" i="210"/>
  <c r="M55" i="210"/>
  <c r="N55" i="210"/>
  <c r="O55" i="210"/>
  <c r="P55" i="210"/>
  <c r="Q55" i="210"/>
  <c r="R55" i="210"/>
  <c r="CK55" i="210"/>
  <c r="CJ55" i="210"/>
  <c r="CI55" i="210"/>
  <c r="CH55" i="210"/>
  <c r="CG55" i="210"/>
  <c r="CF55" i="210"/>
  <c r="CE55" i="210"/>
  <c r="CD55" i="210"/>
  <c r="CC55" i="210"/>
  <c r="CB55" i="210"/>
  <c r="CA55" i="210"/>
  <c r="BZ55" i="210"/>
  <c r="BY55" i="210"/>
  <c r="BX55" i="210"/>
  <c r="BW55" i="210"/>
  <c r="DD54" i="210"/>
  <c r="DC54" i="210"/>
  <c r="DB54" i="210"/>
  <c r="DA54" i="210"/>
  <c r="CZ54" i="210"/>
  <c r="CY54" i="210"/>
  <c r="CX54" i="210"/>
  <c r="CW54" i="210"/>
  <c r="CV54" i="210"/>
  <c r="CU54" i="210"/>
  <c r="CT54" i="210"/>
  <c r="CS54" i="210"/>
  <c r="CR54" i="210"/>
  <c r="CQ54" i="210"/>
  <c r="CP54" i="210"/>
  <c r="CO54" i="210"/>
  <c r="CN54" i="210"/>
  <c r="CM54" i="210"/>
  <c r="CL54" i="210"/>
  <c r="D54" i="210"/>
  <c r="E54" i="210"/>
  <c r="F54" i="210"/>
  <c r="G54" i="210"/>
  <c r="H54" i="210"/>
  <c r="I54" i="210"/>
  <c r="J54" i="210"/>
  <c r="K54" i="210"/>
  <c r="L54" i="210"/>
  <c r="M54" i="210"/>
  <c r="N54" i="210"/>
  <c r="O54" i="210"/>
  <c r="P54" i="210"/>
  <c r="Q54" i="210"/>
  <c r="R54" i="210"/>
  <c r="CK54" i="210"/>
  <c r="CJ54" i="210"/>
  <c r="CI54" i="210"/>
  <c r="CH54" i="210"/>
  <c r="CG54" i="210"/>
  <c r="CF54" i="210"/>
  <c r="CE54" i="210"/>
  <c r="CD54" i="210"/>
  <c r="CC54" i="210"/>
  <c r="CB54" i="210"/>
  <c r="CA54" i="210"/>
  <c r="BZ54" i="210"/>
  <c r="BY54" i="210"/>
  <c r="BX54" i="210"/>
  <c r="BW54" i="210"/>
  <c r="DD53" i="210"/>
  <c r="DC53" i="210"/>
  <c r="DB53" i="210"/>
  <c r="DA53" i="210"/>
  <c r="CZ53" i="210"/>
  <c r="CY53" i="210"/>
  <c r="CX53" i="210"/>
  <c r="CW53" i="210"/>
  <c r="CV53" i="210"/>
  <c r="CU53" i="210"/>
  <c r="CT53" i="210"/>
  <c r="CS53" i="210"/>
  <c r="CR53" i="210"/>
  <c r="CQ53" i="210"/>
  <c r="CP53" i="210"/>
  <c r="CO53" i="210"/>
  <c r="CN53" i="210"/>
  <c r="CM53" i="210"/>
  <c r="CL53" i="210"/>
  <c r="D53" i="210"/>
  <c r="E53" i="210"/>
  <c r="F53" i="210"/>
  <c r="G53" i="210"/>
  <c r="H53" i="210"/>
  <c r="I53" i="210"/>
  <c r="J53" i="210"/>
  <c r="K53" i="210"/>
  <c r="L53" i="210"/>
  <c r="M53" i="210"/>
  <c r="N53" i="210"/>
  <c r="O53" i="210"/>
  <c r="P53" i="210"/>
  <c r="Q53" i="210"/>
  <c r="R53" i="210"/>
  <c r="CK53" i="210"/>
  <c r="CJ53" i="210"/>
  <c r="CI53" i="210"/>
  <c r="CH53" i="210"/>
  <c r="CG53" i="210"/>
  <c r="CF53" i="210"/>
  <c r="CE53" i="210"/>
  <c r="CD53" i="210"/>
  <c r="CC53" i="210"/>
  <c r="CB53" i="210"/>
  <c r="CA53" i="210"/>
  <c r="BZ53" i="210"/>
  <c r="BY53" i="210"/>
  <c r="BX53" i="210"/>
  <c r="BW53" i="210"/>
  <c r="DD52" i="210"/>
  <c r="DC52" i="210"/>
  <c r="DB52" i="210"/>
  <c r="DA52" i="210"/>
  <c r="CZ52" i="210"/>
  <c r="CY52" i="210"/>
  <c r="CX52" i="210"/>
  <c r="CW52" i="210"/>
  <c r="CV52" i="210"/>
  <c r="CU52" i="210"/>
  <c r="CT52" i="210"/>
  <c r="CS52" i="210"/>
  <c r="CR52" i="210"/>
  <c r="CQ52" i="210"/>
  <c r="CP52" i="210"/>
  <c r="CO52" i="210"/>
  <c r="CN52" i="210"/>
  <c r="CM52" i="210"/>
  <c r="CL52" i="210"/>
  <c r="D52" i="210"/>
  <c r="E52" i="210"/>
  <c r="F52" i="210"/>
  <c r="G52" i="210"/>
  <c r="H52" i="210"/>
  <c r="I52" i="210"/>
  <c r="J52" i="210"/>
  <c r="K52" i="210"/>
  <c r="L52" i="210"/>
  <c r="M52" i="210"/>
  <c r="N52" i="210"/>
  <c r="O52" i="210"/>
  <c r="P52" i="210"/>
  <c r="Q52" i="210"/>
  <c r="R52" i="210"/>
  <c r="CK52" i="210"/>
  <c r="CJ52" i="210"/>
  <c r="CI52" i="210"/>
  <c r="CH52" i="210"/>
  <c r="CG52" i="210"/>
  <c r="CF52" i="210"/>
  <c r="CE52" i="210"/>
  <c r="CD52" i="210"/>
  <c r="CC52" i="210"/>
  <c r="CB52" i="210"/>
  <c r="CA52" i="210"/>
  <c r="BZ52" i="210"/>
  <c r="BY52" i="210"/>
  <c r="BX52" i="210"/>
  <c r="BW52" i="210"/>
  <c r="DD51" i="210"/>
  <c r="DC51" i="210"/>
  <c r="DB51" i="210"/>
  <c r="DA51" i="210"/>
  <c r="CZ51" i="210"/>
  <c r="CY51" i="210"/>
  <c r="CX51" i="210"/>
  <c r="CW51" i="210"/>
  <c r="CV51" i="210"/>
  <c r="CU51" i="210"/>
  <c r="CT51" i="210"/>
  <c r="CS51" i="210"/>
  <c r="CR51" i="210"/>
  <c r="CQ51" i="210"/>
  <c r="CP51" i="210"/>
  <c r="CO51" i="210"/>
  <c r="CN51" i="210"/>
  <c r="CM51" i="210"/>
  <c r="CL51" i="210"/>
  <c r="D51" i="210"/>
  <c r="E51" i="210"/>
  <c r="F51" i="210"/>
  <c r="G51" i="210"/>
  <c r="H51" i="210"/>
  <c r="I51" i="210"/>
  <c r="J51" i="210"/>
  <c r="K51" i="210"/>
  <c r="L51" i="210"/>
  <c r="M51" i="210"/>
  <c r="N51" i="210"/>
  <c r="O51" i="210"/>
  <c r="P51" i="210"/>
  <c r="Q51" i="210"/>
  <c r="R51" i="210"/>
  <c r="CK51" i="210"/>
  <c r="CJ51" i="210"/>
  <c r="CI51" i="210"/>
  <c r="CH51" i="210"/>
  <c r="CG51" i="210"/>
  <c r="CF51" i="210"/>
  <c r="CE51" i="210"/>
  <c r="CD51" i="210"/>
  <c r="CC51" i="210"/>
  <c r="CB51" i="210"/>
  <c r="CA51" i="210"/>
  <c r="BZ51" i="210"/>
  <c r="BY51" i="210"/>
  <c r="BX51" i="210"/>
  <c r="BW51" i="210"/>
  <c r="DD50" i="210"/>
  <c r="DC50" i="210"/>
  <c r="DB50" i="210"/>
  <c r="DA50" i="210"/>
  <c r="CZ50" i="210"/>
  <c r="CY50" i="210"/>
  <c r="CX50" i="210"/>
  <c r="CW50" i="210"/>
  <c r="CV50" i="210"/>
  <c r="CU50" i="210"/>
  <c r="CT50" i="210"/>
  <c r="CS50" i="210"/>
  <c r="CR50" i="210"/>
  <c r="CQ50" i="210"/>
  <c r="CP50" i="210"/>
  <c r="CO50" i="210"/>
  <c r="CN50" i="210"/>
  <c r="CM50" i="210"/>
  <c r="CL50" i="210"/>
  <c r="D50" i="210"/>
  <c r="E50" i="210"/>
  <c r="F50" i="210"/>
  <c r="G50" i="210"/>
  <c r="H50" i="210"/>
  <c r="I50" i="210"/>
  <c r="J50" i="210"/>
  <c r="K50" i="210"/>
  <c r="L50" i="210"/>
  <c r="M50" i="210"/>
  <c r="N50" i="210"/>
  <c r="O50" i="210"/>
  <c r="P50" i="210"/>
  <c r="Q50" i="210"/>
  <c r="R50" i="210"/>
  <c r="CK50" i="210"/>
  <c r="CJ50" i="210"/>
  <c r="CI50" i="210"/>
  <c r="CH50" i="210"/>
  <c r="CG50" i="210"/>
  <c r="CF50" i="210"/>
  <c r="CE50" i="210"/>
  <c r="CD50" i="210"/>
  <c r="CC50" i="210"/>
  <c r="CB50" i="210"/>
  <c r="CA50" i="210"/>
  <c r="BZ50" i="210"/>
  <c r="BY50" i="210"/>
  <c r="BX50" i="210"/>
  <c r="BW50" i="210"/>
  <c r="DD49" i="210"/>
  <c r="DC49" i="210"/>
  <c r="DB49" i="210"/>
  <c r="DA49" i="210"/>
  <c r="CZ49" i="210"/>
  <c r="CY49" i="210"/>
  <c r="CX49" i="210"/>
  <c r="CW49" i="210"/>
  <c r="CV49" i="210"/>
  <c r="CU49" i="210"/>
  <c r="CT49" i="210"/>
  <c r="CS49" i="210"/>
  <c r="CR49" i="210"/>
  <c r="CQ49" i="210"/>
  <c r="CP49" i="210"/>
  <c r="CO49" i="210"/>
  <c r="CN49" i="210"/>
  <c r="CM49" i="210"/>
  <c r="CL49" i="210"/>
  <c r="D49" i="210"/>
  <c r="E49" i="210"/>
  <c r="F49" i="210"/>
  <c r="G49" i="210"/>
  <c r="H49" i="210"/>
  <c r="I49" i="210"/>
  <c r="J49" i="210"/>
  <c r="K49" i="210"/>
  <c r="L49" i="210"/>
  <c r="M49" i="210"/>
  <c r="N49" i="210"/>
  <c r="O49" i="210"/>
  <c r="P49" i="210"/>
  <c r="Q49" i="210"/>
  <c r="R49" i="210"/>
  <c r="CK49" i="210"/>
  <c r="CJ49" i="210"/>
  <c r="CI49" i="210"/>
  <c r="CH49" i="210"/>
  <c r="CG49" i="210"/>
  <c r="CF49" i="210"/>
  <c r="CE49" i="210"/>
  <c r="CD49" i="210"/>
  <c r="CC49" i="210"/>
  <c r="CB49" i="210"/>
  <c r="CA49" i="210"/>
  <c r="BZ49" i="210"/>
  <c r="BY49" i="210"/>
  <c r="BX49" i="210"/>
  <c r="BW49" i="210"/>
  <c r="DD48" i="210"/>
  <c r="DC48" i="210"/>
  <c r="DB48" i="210"/>
  <c r="DA48" i="210"/>
  <c r="CZ48" i="210"/>
  <c r="CY48" i="210"/>
  <c r="CX48" i="210"/>
  <c r="CW48" i="210"/>
  <c r="CV48" i="210"/>
  <c r="CU48" i="210"/>
  <c r="CT48" i="210"/>
  <c r="CS48" i="210"/>
  <c r="CR48" i="210"/>
  <c r="CQ48" i="210"/>
  <c r="CP48" i="210"/>
  <c r="CO48" i="210"/>
  <c r="CN48" i="210"/>
  <c r="CM48" i="210"/>
  <c r="CL48" i="210"/>
  <c r="D48" i="210"/>
  <c r="E48" i="210"/>
  <c r="F48" i="210"/>
  <c r="G48" i="210"/>
  <c r="H48" i="210"/>
  <c r="I48" i="210"/>
  <c r="J48" i="210"/>
  <c r="K48" i="210"/>
  <c r="L48" i="210"/>
  <c r="M48" i="210"/>
  <c r="N48" i="210"/>
  <c r="O48" i="210"/>
  <c r="P48" i="210"/>
  <c r="Q48" i="210"/>
  <c r="R48" i="210"/>
  <c r="CK48" i="210"/>
  <c r="CJ48" i="210"/>
  <c r="CI48" i="210"/>
  <c r="CH48" i="210"/>
  <c r="CG48" i="210"/>
  <c r="CF48" i="210"/>
  <c r="CE48" i="210"/>
  <c r="CD48" i="210"/>
  <c r="CC48" i="210"/>
  <c r="CB48" i="210"/>
  <c r="CA48" i="210"/>
  <c r="BZ48" i="210"/>
  <c r="BY48" i="210"/>
  <c r="BX48" i="210"/>
  <c r="BW48" i="210"/>
  <c r="DD47" i="210"/>
  <c r="DC47" i="210"/>
  <c r="DB47" i="210"/>
  <c r="DA47" i="210"/>
  <c r="CZ47" i="210"/>
  <c r="CY47" i="210"/>
  <c r="CX47" i="210"/>
  <c r="CW47" i="210"/>
  <c r="CV47" i="210"/>
  <c r="CU47" i="210"/>
  <c r="CT47" i="210"/>
  <c r="CS47" i="210"/>
  <c r="CR47" i="210"/>
  <c r="CQ47" i="210"/>
  <c r="CP47" i="210"/>
  <c r="CO47" i="210"/>
  <c r="CN47" i="210"/>
  <c r="CM47" i="210"/>
  <c r="CL47" i="210"/>
  <c r="D47" i="210"/>
  <c r="E47" i="210"/>
  <c r="F47" i="210"/>
  <c r="G47" i="210"/>
  <c r="H47" i="210"/>
  <c r="I47" i="210"/>
  <c r="J47" i="210"/>
  <c r="K47" i="210"/>
  <c r="L47" i="210"/>
  <c r="M47" i="210"/>
  <c r="N47" i="210"/>
  <c r="O47" i="210"/>
  <c r="P47" i="210"/>
  <c r="Q47" i="210"/>
  <c r="R47" i="210"/>
  <c r="CK47" i="210"/>
  <c r="CJ47" i="210"/>
  <c r="CI47" i="210"/>
  <c r="CH47" i="210"/>
  <c r="CG47" i="210"/>
  <c r="CF47" i="210"/>
  <c r="CE47" i="210"/>
  <c r="CD47" i="210"/>
  <c r="CC47" i="210"/>
  <c r="CB47" i="210"/>
  <c r="CA47" i="210"/>
  <c r="BZ47" i="210"/>
  <c r="BY47" i="210"/>
  <c r="BX47" i="210"/>
  <c r="BW47" i="210"/>
  <c r="DD46" i="210"/>
  <c r="DC46" i="210"/>
  <c r="DB46" i="210"/>
  <c r="DA46" i="210"/>
  <c r="CZ46" i="210"/>
  <c r="CY46" i="210"/>
  <c r="CX46" i="210"/>
  <c r="CW46" i="210"/>
  <c r="CV46" i="210"/>
  <c r="CU46" i="210"/>
  <c r="CT46" i="210"/>
  <c r="CS46" i="210"/>
  <c r="CR46" i="210"/>
  <c r="CQ46" i="210"/>
  <c r="CP46" i="210"/>
  <c r="CO46" i="210"/>
  <c r="CN46" i="210"/>
  <c r="CM46" i="210"/>
  <c r="CL46" i="210"/>
  <c r="D46" i="210"/>
  <c r="E46" i="210"/>
  <c r="F46" i="210"/>
  <c r="G46" i="210"/>
  <c r="H46" i="210"/>
  <c r="I46" i="210"/>
  <c r="J46" i="210"/>
  <c r="K46" i="210"/>
  <c r="L46" i="210"/>
  <c r="M46" i="210"/>
  <c r="N46" i="210"/>
  <c r="O46" i="210"/>
  <c r="P46" i="210"/>
  <c r="Q46" i="210"/>
  <c r="R46" i="210"/>
  <c r="CK46" i="210"/>
  <c r="CJ46" i="210"/>
  <c r="CI46" i="210"/>
  <c r="CH46" i="210"/>
  <c r="CG46" i="210"/>
  <c r="CF46" i="210"/>
  <c r="CE46" i="210"/>
  <c r="CD46" i="210"/>
  <c r="CC46" i="210"/>
  <c r="CB46" i="210"/>
  <c r="CA46" i="210"/>
  <c r="BZ46" i="210"/>
  <c r="BY46" i="210"/>
  <c r="BX46" i="210"/>
  <c r="BW46" i="210"/>
  <c r="DD45" i="210"/>
  <c r="DC45" i="210"/>
  <c r="DB45" i="210"/>
  <c r="DA45" i="210"/>
  <c r="CZ45" i="210"/>
  <c r="CY45" i="210"/>
  <c r="CX45" i="210"/>
  <c r="CW45" i="210"/>
  <c r="CV45" i="210"/>
  <c r="CU45" i="210"/>
  <c r="CT45" i="210"/>
  <c r="CS45" i="210"/>
  <c r="CR45" i="210"/>
  <c r="CQ45" i="210"/>
  <c r="CP45" i="210"/>
  <c r="CO45" i="210"/>
  <c r="CN45" i="210"/>
  <c r="CM45" i="210"/>
  <c r="CL45" i="210"/>
  <c r="D45" i="210"/>
  <c r="E45" i="210"/>
  <c r="F45" i="210"/>
  <c r="G45" i="210"/>
  <c r="H45" i="210"/>
  <c r="I45" i="210"/>
  <c r="J45" i="210"/>
  <c r="K45" i="210"/>
  <c r="L45" i="210"/>
  <c r="M45" i="210"/>
  <c r="N45" i="210"/>
  <c r="O45" i="210"/>
  <c r="P45" i="210"/>
  <c r="Q45" i="210"/>
  <c r="R45" i="210"/>
  <c r="CK45" i="210"/>
  <c r="CJ45" i="210"/>
  <c r="CI45" i="210"/>
  <c r="CH45" i="210"/>
  <c r="CG45" i="210"/>
  <c r="CF45" i="210"/>
  <c r="CE45" i="210"/>
  <c r="CD45" i="210"/>
  <c r="CC45" i="210"/>
  <c r="CB45" i="210"/>
  <c r="CA45" i="210"/>
  <c r="BZ45" i="210"/>
  <c r="BY45" i="210"/>
  <c r="BX45" i="210"/>
  <c r="BW45" i="210"/>
  <c r="DD44" i="210"/>
  <c r="DC44" i="210"/>
  <c r="DB44" i="210"/>
  <c r="DA44" i="210"/>
  <c r="CZ44" i="210"/>
  <c r="CY44" i="210"/>
  <c r="CX44" i="210"/>
  <c r="CW44" i="210"/>
  <c r="CV44" i="210"/>
  <c r="CU44" i="210"/>
  <c r="CT44" i="210"/>
  <c r="CS44" i="210"/>
  <c r="CR44" i="210"/>
  <c r="CQ44" i="210"/>
  <c r="CP44" i="210"/>
  <c r="CO44" i="210"/>
  <c r="CN44" i="210"/>
  <c r="CM44" i="210"/>
  <c r="CL44" i="210"/>
  <c r="D44" i="210"/>
  <c r="E44" i="210"/>
  <c r="F44" i="210"/>
  <c r="G44" i="210"/>
  <c r="H44" i="210"/>
  <c r="I44" i="210"/>
  <c r="J44" i="210"/>
  <c r="K44" i="210"/>
  <c r="L44" i="210"/>
  <c r="M44" i="210"/>
  <c r="N44" i="210"/>
  <c r="O44" i="210"/>
  <c r="P44" i="210"/>
  <c r="Q44" i="210"/>
  <c r="R44" i="210"/>
  <c r="CK44" i="210"/>
  <c r="CJ44" i="210"/>
  <c r="CI44" i="210"/>
  <c r="CH44" i="210"/>
  <c r="CG44" i="210"/>
  <c r="CF44" i="210"/>
  <c r="CE44" i="210"/>
  <c r="CD44" i="210"/>
  <c r="CC44" i="210"/>
  <c r="CB44" i="210"/>
  <c r="CA44" i="210"/>
  <c r="BZ44" i="210"/>
  <c r="BY44" i="210"/>
  <c r="BX44" i="210"/>
  <c r="BW44" i="210"/>
  <c r="DD43" i="210"/>
  <c r="DC43" i="210"/>
  <c r="DB43" i="210"/>
  <c r="DA43" i="210"/>
  <c r="CZ43" i="210"/>
  <c r="CY43" i="210"/>
  <c r="CX43" i="210"/>
  <c r="CW43" i="210"/>
  <c r="CV43" i="210"/>
  <c r="CU43" i="210"/>
  <c r="CT43" i="210"/>
  <c r="CS43" i="210"/>
  <c r="CR43" i="210"/>
  <c r="CQ43" i="210"/>
  <c r="CP43" i="210"/>
  <c r="CO43" i="210"/>
  <c r="CN43" i="210"/>
  <c r="CM43" i="210"/>
  <c r="CL43" i="210"/>
  <c r="D43" i="210"/>
  <c r="E43" i="210"/>
  <c r="F43" i="210"/>
  <c r="G43" i="210"/>
  <c r="H43" i="210"/>
  <c r="I43" i="210"/>
  <c r="J43" i="210"/>
  <c r="K43" i="210"/>
  <c r="L43" i="210"/>
  <c r="M43" i="210"/>
  <c r="N43" i="210"/>
  <c r="O43" i="210"/>
  <c r="P43" i="210"/>
  <c r="Q43" i="210"/>
  <c r="R43" i="210"/>
  <c r="CK43" i="210"/>
  <c r="CJ43" i="210"/>
  <c r="CI43" i="210"/>
  <c r="CH43" i="210"/>
  <c r="CG43" i="210"/>
  <c r="CF43" i="210"/>
  <c r="CE43" i="210"/>
  <c r="CD43" i="210"/>
  <c r="CC43" i="210"/>
  <c r="CB43" i="210"/>
  <c r="CA43" i="210"/>
  <c r="BZ43" i="210"/>
  <c r="BY43" i="210"/>
  <c r="BX43" i="210"/>
  <c r="BW43" i="210"/>
  <c r="DD42" i="210"/>
  <c r="DC42" i="210"/>
  <c r="DB42" i="210"/>
  <c r="DA42" i="210"/>
  <c r="CZ42" i="210"/>
  <c r="CY42" i="210"/>
  <c r="CX42" i="210"/>
  <c r="CW42" i="210"/>
  <c r="CV42" i="210"/>
  <c r="CU42" i="210"/>
  <c r="CT42" i="210"/>
  <c r="CS42" i="210"/>
  <c r="CR42" i="210"/>
  <c r="CQ42" i="210"/>
  <c r="CP42" i="210"/>
  <c r="CO42" i="210"/>
  <c r="CN42" i="210"/>
  <c r="CM42" i="210"/>
  <c r="CL42" i="210"/>
  <c r="D42" i="210"/>
  <c r="E42" i="210"/>
  <c r="F42" i="210"/>
  <c r="G42" i="210"/>
  <c r="H42" i="210"/>
  <c r="I42" i="210"/>
  <c r="J42" i="210"/>
  <c r="K42" i="210"/>
  <c r="L42" i="210"/>
  <c r="M42" i="210"/>
  <c r="N42" i="210"/>
  <c r="O42" i="210"/>
  <c r="P42" i="210"/>
  <c r="Q42" i="210"/>
  <c r="R42" i="210"/>
  <c r="CK42" i="210"/>
  <c r="CJ42" i="210"/>
  <c r="CI42" i="210"/>
  <c r="CH42" i="210"/>
  <c r="CG42" i="210"/>
  <c r="CF42" i="210"/>
  <c r="CE42" i="210"/>
  <c r="CD42" i="210"/>
  <c r="CC42" i="210"/>
  <c r="CB42" i="210"/>
  <c r="CA42" i="210"/>
  <c r="BZ42" i="210"/>
  <c r="BY42" i="210"/>
  <c r="BX42" i="210"/>
  <c r="BW42" i="210"/>
  <c r="DD41" i="210"/>
  <c r="DC41" i="210"/>
  <c r="DB41" i="210"/>
  <c r="DA41" i="210"/>
  <c r="CZ41" i="210"/>
  <c r="CY41" i="210"/>
  <c r="CX41" i="210"/>
  <c r="CW41" i="210"/>
  <c r="CV41" i="210"/>
  <c r="CU41" i="210"/>
  <c r="CT41" i="210"/>
  <c r="CS41" i="210"/>
  <c r="CR41" i="210"/>
  <c r="CQ41" i="210"/>
  <c r="CP41" i="210"/>
  <c r="CO41" i="210"/>
  <c r="CN41" i="210"/>
  <c r="CM41" i="210"/>
  <c r="CL41" i="210"/>
  <c r="D41" i="210"/>
  <c r="E41" i="210"/>
  <c r="F41" i="210"/>
  <c r="G41" i="210"/>
  <c r="H41" i="210"/>
  <c r="I41" i="210"/>
  <c r="J41" i="210"/>
  <c r="K41" i="210"/>
  <c r="L41" i="210"/>
  <c r="M41" i="210"/>
  <c r="N41" i="210"/>
  <c r="O41" i="210"/>
  <c r="P41" i="210"/>
  <c r="Q41" i="210"/>
  <c r="R41" i="210"/>
  <c r="CK41" i="210"/>
  <c r="CJ41" i="210"/>
  <c r="CI41" i="210"/>
  <c r="CH41" i="210"/>
  <c r="CG41" i="210"/>
  <c r="CF41" i="210"/>
  <c r="CE41" i="210"/>
  <c r="CD41" i="210"/>
  <c r="CC41" i="210"/>
  <c r="CB41" i="210"/>
  <c r="CA41" i="210"/>
  <c r="BZ41" i="210"/>
  <c r="BY41" i="210"/>
  <c r="BX41" i="210"/>
  <c r="BW41" i="210"/>
  <c r="DD40" i="210"/>
  <c r="DC40" i="210"/>
  <c r="DB40" i="210"/>
  <c r="DA40" i="210"/>
  <c r="CZ40" i="210"/>
  <c r="CY40" i="210"/>
  <c r="CX40" i="210"/>
  <c r="CW40" i="210"/>
  <c r="CV40" i="210"/>
  <c r="CU40" i="210"/>
  <c r="CT40" i="210"/>
  <c r="CS40" i="210"/>
  <c r="CR40" i="210"/>
  <c r="CQ40" i="210"/>
  <c r="CP40" i="210"/>
  <c r="CO40" i="210"/>
  <c r="CN40" i="210"/>
  <c r="CM40" i="210"/>
  <c r="CL40" i="210"/>
  <c r="D40" i="210"/>
  <c r="E40" i="210"/>
  <c r="F40" i="210"/>
  <c r="G40" i="210"/>
  <c r="H40" i="210"/>
  <c r="I40" i="210"/>
  <c r="J40" i="210"/>
  <c r="K40" i="210"/>
  <c r="L40" i="210"/>
  <c r="M40" i="210"/>
  <c r="N40" i="210"/>
  <c r="O40" i="210"/>
  <c r="P40" i="210"/>
  <c r="Q40" i="210"/>
  <c r="R40" i="210"/>
  <c r="CK40" i="210"/>
  <c r="CJ40" i="210"/>
  <c r="CI40" i="210"/>
  <c r="CH40" i="210"/>
  <c r="CG40" i="210"/>
  <c r="CF40" i="210"/>
  <c r="CE40" i="210"/>
  <c r="CD40" i="210"/>
  <c r="CC40" i="210"/>
  <c r="CB40" i="210"/>
  <c r="CA40" i="210"/>
  <c r="BZ40" i="210"/>
  <c r="BY40" i="210"/>
  <c r="BX40" i="210"/>
  <c r="BW40" i="210"/>
  <c r="DD39" i="210"/>
  <c r="DC39" i="210"/>
  <c r="DB39" i="210"/>
  <c r="DA39" i="210"/>
  <c r="CZ39" i="210"/>
  <c r="CY39" i="210"/>
  <c r="CX39" i="210"/>
  <c r="CW39" i="210"/>
  <c r="CV39" i="210"/>
  <c r="CU39" i="210"/>
  <c r="CT39" i="210"/>
  <c r="CS39" i="210"/>
  <c r="CR39" i="210"/>
  <c r="CQ39" i="210"/>
  <c r="CP39" i="210"/>
  <c r="CO39" i="210"/>
  <c r="CN39" i="210"/>
  <c r="CM39" i="210"/>
  <c r="CL39" i="210"/>
  <c r="D39" i="210"/>
  <c r="E39" i="210"/>
  <c r="F39" i="210"/>
  <c r="G39" i="210"/>
  <c r="H39" i="210"/>
  <c r="I39" i="210"/>
  <c r="J39" i="210"/>
  <c r="K39" i="210"/>
  <c r="L39" i="210"/>
  <c r="M39" i="210"/>
  <c r="N39" i="210"/>
  <c r="O39" i="210"/>
  <c r="P39" i="210"/>
  <c r="Q39" i="210"/>
  <c r="R39" i="210"/>
  <c r="CK39" i="210"/>
  <c r="CJ39" i="210"/>
  <c r="CI39" i="210"/>
  <c r="CH39" i="210"/>
  <c r="CG39" i="210"/>
  <c r="CF39" i="210"/>
  <c r="CE39" i="210"/>
  <c r="CD39" i="210"/>
  <c r="CC39" i="210"/>
  <c r="CB39" i="210"/>
  <c r="CA39" i="210"/>
  <c r="BZ39" i="210"/>
  <c r="BY39" i="210"/>
  <c r="BX39" i="210"/>
  <c r="BW39" i="210"/>
  <c r="DD38" i="210"/>
  <c r="DC38" i="210"/>
  <c r="DB38" i="210"/>
  <c r="DA38" i="210"/>
  <c r="CZ38" i="210"/>
  <c r="CY38" i="210"/>
  <c r="CX38" i="210"/>
  <c r="CW38" i="210"/>
  <c r="CV38" i="210"/>
  <c r="CU38" i="210"/>
  <c r="CT38" i="210"/>
  <c r="CS38" i="210"/>
  <c r="CR38" i="210"/>
  <c r="CQ38" i="210"/>
  <c r="CP38" i="210"/>
  <c r="CO38" i="210"/>
  <c r="CN38" i="210"/>
  <c r="CM38" i="210"/>
  <c r="CL38" i="210"/>
  <c r="D38" i="210"/>
  <c r="E38" i="210"/>
  <c r="F38" i="210"/>
  <c r="G38" i="210"/>
  <c r="H38" i="210"/>
  <c r="I38" i="210"/>
  <c r="J38" i="210"/>
  <c r="K38" i="210"/>
  <c r="L38" i="210"/>
  <c r="M38" i="210"/>
  <c r="N38" i="210"/>
  <c r="O38" i="210"/>
  <c r="P38" i="210"/>
  <c r="Q38" i="210"/>
  <c r="R38" i="210"/>
  <c r="CK38" i="210"/>
  <c r="CJ38" i="210"/>
  <c r="CI38" i="210"/>
  <c r="CH38" i="210"/>
  <c r="CG38" i="210"/>
  <c r="CF38" i="210"/>
  <c r="CE38" i="210"/>
  <c r="CD38" i="210"/>
  <c r="CC38" i="210"/>
  <c r="CB38" i="210"/>
  <c r="CA38" i="210"/>
  <c r="BZ38" i="210"/>
  <c r="BY38" i="210"/>
  <c r="BX38" i="210"/>
  <c r="BW38" i="210"/>
  <c r="DD37" i="210"/>
  <c r="DC37" i="210"/>
  <c r="DB37" i="210"/>
  <c r="DA37" i="210"/>
  <c r="CZ37" i="210"/>
  <c r="CY37" i="210"/>
  <c r="CX37" i="210"/>
  <c r="CW37" i="210"/>
  <c r="CV37" i="210"/>
  <c r="CU37" i="210"/>
  <c r="CT37" i="210"/>
  <c r="CS37" i="210"/>
  <c r="CR37" i="210"/>
  <c r="CQ37" i="210"/>
  <c r="CP37" i="210"/>
  <c r="CO37" i="210"/>
  <c r="CN37" i="210"/>
  <c r="CM37" i="210"/>
  <c r="CL37" i="210"/>
  <c r="D37" i="210"/>
  <c r="E37" i="210"/>
  <c r="F37" i="210"/>
  <c r="G37" i="210"/>
  <c r="H37" i="210"/>
  <c r="I37" i="210"/>
  <c r="J37" i="210"/>
  <c r="K37" i="210"/>
  <c r="L37" i="210"/>
  <c r="M37" i="210"/>
  <c r="N37" i="210"/>
  <c r="O37" i="210"/>
  <c r="P37" i="210"/>
  <c r="Q37" i="210"/>
  <c r="R37" i="210"/>
  <c r="CK37" i="210"/>
  <c r="CJ37" i="210"/>
  <c r="CI37" i="210"/>
  <c r="CH37" i="210"/>
  <c r="CG37" i="210"/>
  <c r="CF37" i="210"/>
  <c r="CE37" i="210"/>
  <c r="CD37" i="210"/>
  <c r="CC37" i="210"/>
  <c r="CB37" i="210"/>
  <c r="CA37" i="210"/>
  <c r="BZ37" i="210"/>
  <c r="BY37" i="210"/>
  <c r="BX37" i="210"/>
  <c r="BW37" i="210"/>
  <c r="DD36" i="210"/>
  <c r="DC36" i="210"/>
  <c r="DB36" i="210"/>
  <c r="DA36" i="210"/>
  <c r="CZ36" i="210"/>
  <c r="CY36" i="210"/>
  <c r="CX36" i="210"/>
  <c r="CW36" i="210"/>
  <c r="CV36" i="210"/>
  <c r="CU36" i="210"/>
  <c r="CT36" i="210"/>
  <c r="CS36" i="210"/>
  <c r="CR36" i="210"/>
  <c r="CQ36" i="210"/>
  <c r="CP36" i="210"/>
  <c r="CO36" i="210"/>
  <c r="CN36" i="210"/>
  <c r="CM36" i="210"/>
  <c r="CL36" i="210"/>
  <c r="D36" i="210"/>
  <c r="E36" i="210"/>
  <c r="F36" i="210"/>
  <c r="G36" i="210"/>
  <c r="H36" i="210"/>
  <c r="I36" i="210"/>
  <c r="J36" i="210"/>
  <c r="K36" i="210"/>
  <c r="L36" i="210"/>
  <c r="M36" i="210"/>
  <c r="N36" i="210"/>
  <c r="O36" i="210"/>
  <c r="P36" i="210"/>
  <c r="Q36" i="210"/>
  <c r="R36" i="210"/>
  <c r="CK36" i="210"/>
  <c r="CJ36" i="210"/>
  <c r="CI36" i="210"/>
  <c r="CH36" i="210"/>
  <c r="CG36" i="210"/>
  <c r="CF36" i="210"/>
  <c r="CE36" i="210"/>
  <c r="CD36" i="210"/>
  <c r="CC36" i="210"/>
  <c r="CB36" i="210"/>
  <c r="CA36" i="210"/>
  <c r="BZ36" i="210"/>
  <c r="BY36" i="210"/>
  <c r="BX36" i="210"/>
  <c r="BW36" i="210"/>
  <c r="DD35" i="210"/>
  <c r="DC35" i="210"/>
  <c r="DB35" i="210"/>
  <c r="DA35" i="210"/>
  <c r="CZ35" i="210"/>
  <c r="CY35" i="210"/>
  <c r="CX35" i="210"/>
  <c r="CW35" i="210"/>
  <c r="CV35" i="210"/>
  <c r="CU35" i="210"/>
  <c r="CT35" i="210"/>
  <c r="CS35" i="210"/>
  <c r="CR35" i="210"/>
  <c r="CQ35" i="210"/>
  <c r="CP35" i="210"/>
  <c r="CO35" i="210"/>
  <c r="CN35" i="210"/>
  <c r="CM35" i="210"/>
  <c r="CL35" i="210"/>
  <c r="D35" i="210"/>
  <c r="E35" i="210"/>
  <c r="F35" i="210"/>
  <c r="G35" i="210"/>
  <c r="H35" i="210"/>
  <c r="I35" i="210"/>
  <c r="J35" i="210"/>
  <c r="K35" i="210"/>
  <c r="L35" i="210"/>
  <c r="M35" i="210"/>
  <c r="N35" i="210"/>
  <c r="O35" i="210"/>
  <c r="P35" i="210"/>
  <c r="Q35" i="210"/>
  <c r="R35" i="210"/>
  <c r="CK35" i="210"/>
  <c r="CJ35" i="210"/>
  <c r="CI35" i="210"/>
  <c r="CH35" i="210"/>
  <c r="CG35" i="210"/>
  <c r="CF35" i="210"/>
  <c r="CE35" i="210"/>
  <c r="CD35" i="210"/>
  <c r="CC35" i="210"/>
  <c r="CB35" i="210"/>
  <c r="CA35" i="210"/>
  <c r="BZ35" i="210"/>
  <c r="BY35" i="210"/>
  <c r="BX35" i="210"/>
  <c r="BW35" i="210"/>
  <c r="DD34" i="210"/>
  <c r="DC34" i="210"/>
  <c r="DB34" i="210"/>
  <c r="DA34" i="210"/>
  <c r="CZ34" i="210"/>
  <c r="CY34" i="210"/>
  <c r="CX34" i="210"/>
  <c r="CW34" i="210"/>
  <c r="CV34" i="210"/>
  <c r="CU34" i="210"/>
  <c r="CT34" i="210"/>
  <c r="CS34" i="210"/>
  <c r="CR34" i="210"/>
  <c r="CQ34" i="210"/>
  <c r="CP34" i="210"/>
  <c r="CO34" i="210"/>
  <c r="CN34" i="210"/>
  <c r="CM34" i="210"/>
  <c r="CL34" i="210"/>
  <c r="D34" i="210"/>
  <c r="E34" i="210"/>
  <c r="F34" i="210"/>
  <c r="G34" i="210"/>
  <c r="H34" i="210"/>
  <c r="I34" i="210"/>
  <c r="J34" i="210"/>
  <c r="K34" i="210"/>
  <c r="L34" i="210"/>
  <c r="M34" i="210"/>
  <c r="N34" i="210"/>
  <c r="O34" i="210"/>
  <c r="P34" i="210"/>
  <c r="Q34" i="210"/>
  <c r="R34" i="210"/>
  <c r="CK34" i="210"/>
  <c r="CJ34" i="210"/>
  <c r="CI34" i="210"/>
  <c r="CH34" i="210"/>
  <c r="CG34" i="210"/>
  <c r="CF34" i="210"/>
  <c r="CE34" i="210"/>
  <c r="CD34" i="210"/>
  <c r="CC34" i="210"/>
  <c r="CB34" i="210"/>
  <c r="CA34" i="210"/>
  <c r="BZ34" i="210"/>
  <c r="BY34" i="210"/>
  <c r="BX34" i="210"/>
  <c r="BW34" i="210"/>
  <c r="DD33" i="210"/>
  <c r="DC33" i="210"/>
  <c r="DB33" i="210"/>
  <c r="DA33" i="210"/>
  <c r="CZ33" i="210"/>
  <c r="CY33" i="210"/>
  <c r="CX33" i="210"/>
  <c r="CW33" i="210"/>
  <c r="CV33" i="210"/>
  <c r="CU33" i="210"/>
  <c r="CT33" i="210"/>
  <c r="CS33" i="210"/>
  <c r="CR33" i="210"/>
  <c r="CQ33" i="210"/>
  <c r="CP33" i="210"/>
  <c r="CO33" i="210"/>
  <c r="CN33" i="210"/>
  <c r="CM33" i="210"/>
  <c r="CL33" i="210"/>
  <c r="D33" i="210"/>
  <c r="E33" i="210"/>
  <c r="F33" i="210"/>
  <c r="G33" i="210"/>
  <c r="H33" i="210"/>
  <c r="I33" i="210"/>
  <c r="J33" i="210"/>
  <c r="K33" i="210"/>
  <c r="L33" i="210"/>
  <c r="M33" i="210"/>
  <c r="N33" i="210"/>
  <c r="O33" i="210"/>
  <c r="P33" i="210"/>
  <c r="Q33" i="210"/>
  <c r="R33" i="210"/>
  <c r="CK33" i="210"/>
  <c r="CJ33" i="210"/>
  <c r="CI33" i="210"/>
  <c r="CH33" i="210"/>
  <c r="CG33" i="210"/>
  <c r="CF33" i="210"/>
  <c r="CE33" i="210"/>
  <c r="CD33" i="210"/>
  <c r="CC33" i="210"/>
  <c r="CB33" i="210"/>
  <c r="CA33" i="210"/>
  <c r="BZ33" i="210"/>
  <c r="BY33" i="210"/>
  <c r="BX33" i="210"/>
  <c r="BW33" i="210"/>
  <c r="DD32" i="210"/>
  <c r="DC32" i="210"/>
  <c r="DB32" i="210"/>
  <c r="DA32" i="210"/>
  <c r="CZ32" i="210"/>
  <c r="CY32" i="210"/>
  <c r="CX32" i="210"/>
  <c r="CW32" i="210"/>
  <c r="CV32" i="210"/>
  <c r="CU32" i="210"/>
  <c r="CT32" i="210"/>
  <c r="CS32" i="210"/>
  <c r="CR32" i="210"/>
  <c r="CQ32" i="210"/>
  <c r="CP32" i="210"/>
  <c r="CO32" i="210"/>
  <c r="CN32" i="210"/>
  <c r="CM32" i="210"/>
  <c r="CL32" i="210"/>
  <c r="D32" i="210"/>
  <c r="E32" i="210"/>
  <c r="F32" i="210"/>
  <c r="G32" i="210"/>
  <c r="H32" i="210"/>
  <c r="I32" i="210"/>
  <c r="J32" i="210"/>
  <c r="K32" i="210"/>
  <c r="L32" i="210"/>
  <c r="M32" i="210"/>
  <c r="N32" i="210"/>
  <c r="O32" i="210"/>
  <c r="P32" i="210"/>
  <c r="Q32" i="210"/>
  <c r="R32" i="210"/>
  <c r="CK32" i="210"/>
  <c r="CJ32" i="210"/>
  <c r="CI32" i="210"/>
  <c r="CH32" i="210"/>
  <c r="CG32" i="210"/>
  <c r="CF32" i="210"/>
  <c r="CE32" i="210"/>
  <c r="CD32" i="210"/>
  <c r="CC32" i="210"/>
  <c r="CB32" i="210"/>
  <c r="CA32" i="210"/>
  <c r="BZ32" i="210"/>
  <c r="BY32" i="210"/>
  <c r="BX32" i="210"/>
  <c r="BW32" i="210"/>
  <c r="DD31" i="210"/>
  <c r="DC31" i="210"/>
  <c r="DB31" i="210"/>
  <c r="DA31" i="210"/>
  <c r="CZ31" i="210"/>
  <c r="CY31" i="210"/>
  <c r="CX31" i="210"/>
  <c r="CW31" i="210"/>
  <c r="CV31" i="210"/>
  <c r="CU31" i="210"/>
  <c r="CT31" i="210"/>
  <c r="CS31" i="210"/>
  <c r="CR31" i="210"/>
  <c r="CQ31" i="210"/>
  <c r="CP31" i="210"/>
  <c r="CO31" i="210"/>
  <c r="CN31" i="210"/>
  <c r="CM31" i="210"/>
  <c r="CL31" i="210"/>
  <c r="D31" i="210"/>
  <c r="E31" i="210"/>
  <c r="F31" i="210"/>
  <c r="G31" i="210"/>
  <c r="H31" i="210"/>
  <c r="I31" i="210"/>
  <c r="J31" i="210"/>
  <c r="K31" i="210"/>
  <c r="L31" i="210"/>
  <c r="M31" i="210"/>
  <c r="N31" i="210"/>
  <c r="O31" i="210"/>
  <c r="P31" i="210"/>
  <c r="Q31" i="210"/>
  <c r="R31" i="210"/>
  <c r="CK31" i="210"/>
  <c r="CJ31" i="210"/>
  <c r="CI31" i="210"/>
  <c r="CH31" i="210"/>
  <c r="CG31" i="210"/>
  <c r="CF31" i="210"/>
  <c r="CE31" i="210"/>
  <c r="CD31" i="210"/>
  <c r="CC31" i="210"/>
  <c r="CB31" i="210"/>
  <c r="CA31" i="210"/>
  <c r="BZ31" i="210"/>
  <c r="BY31" i="210"/>
  <c r="BX31" i="210"/>
  <c r="BW31" i="210"/>
  <c r="DD30" i="210"/>
  <c r="DC30" i="210"/>
  <c r="DB30" i="210"/>
  <c r="DA30" i="210"/>
  <c r="CZ30" i="210"/>
  <c r="CY30" i="210"/>
  <c r="CX30" i="210"/>
  <c r="CW30" i="210"/>
  <c r="CV30" i="210"/>
  <c r="CU30" i="210"/>
  <c r="CT30" i="210"/>
  <c r="CS30" i="210"/>
  <c r="CR30" i="210"/>
  <c r="CQ30" i="210"/>
  <c r="CP30" i="210"/>
  <c r="CO30" i="210"/>
  <c r="CN30" i="210"/>
  <c r="CM30" i="210"/>
  <c r="CL30" i="210"/>
  <c r="D30" i="210"/>
  <c r="E30" i="210"/>
  <c r="F30" i="210"/>
  <c r="G30" i="210"/>
  <c r="H30" i="210"/>
  <c r="I30" i="210"/>
  <c r="J30" i="210"/>
  <c r="K30" i="210"/>
  <c r="L30" i="210"/>
  <c r="M30" i="210"/>
  <c r="N30" i="210"/>
  <c r="O30" i="210"/>
  <c r="P30" i="210"/>
  <c r="Q30" i="210"/>
  <c r="R30" i="210"/>
  <c r="CK30" i="210"/>
  <c r="CJ30" i="210"/>
  <c r="CI30" i="210"/>
  <c r="CH30" i="210"/>
  <c r="CG30" i="210"/>
  <c r="CF30" i="210"/>
  <c r="CE30" i="210"/>
  <c r="CD30" i="210"/>
  <c r="CC30" i="210"/>
  <c r="CB30" i="210"/>
  <c r="CA30" i="210"/>
  <c r="BZ30" i="210"/>
  <c r="BY30" i="210"/>
  <c r="BX30" i="210"/>
  <c r="BW30" i="210"/>
  <c r="DD29" i="210"/>
  <c r="DC29" i="210"/>
  <c r="DB29" i="210"/>
  <c r="DA29" i="210"/>
  <c r="CZ29" i="210"/>
  <c r="CY29" i="210"/>
  <c r="CX29" i="210"/>
  <c r="CW29" i="210"/>
  <c r="CV29" i="210"/>
  <c r="CU29" i="210"/>
  <c r="CT29" i="210"/>
  <c r="CS29" i="210"/>
  <c r="CR29" i="210"/>
  <c r="CQ29" i="210"/>
  <c r="CP29" i="210"/>
  <c r="CO29" i="210"/>
  <c r="CN29" i="210"/>
  <c r="CM29" i="210"/>
  <c r="CL29" i="210"/>
  <c r="D29" i="210"/>
  <c r="E29" i="210"/>
  <c r="F29" i="210"/>
  <c r="G29" i="210"/>
  <c r="H29" i="210"/>
  <c r="I29" i="210"/>
  <c r="J29" i="210"/>
  <c r="K29" i="210"/>
  <c r="L29" i="210"/>
  <c r="M29" i="210"/>
  <c r="N29" i="210"/>
  <c r="O29" i="210"/>
  <c r="P29" i="210"/>
  <c r="Q29" i="210"/>
  <c r="R29" i="210"/>
  <c r="CK29" i="210"/>
  <c r="CJ29" i="210"/>
  <c r="CI29" i="210"/>
  <c r="CH29" i="210"/>
  <c r="CG29" i="210"/>
  <c r="CF29" i="210"/>
  <c r="CE29" i="210"/>
  <c r="CD29" i="210"/>
  <c r="CC29" i="210"/>
  <c r="CB29" i="210"/>
  <c r="CA29" i="210"/>
  <c r="BZ29" i="210"/>
  <c r="BY29" i="210"/>
  <c r="BX29" i="210"/>
  <c r="BW29" i="210"/>
  <c r="DD28" i="210"/>
  <c r="DC28" i="210"/>
  <c r="DB28" i="210"/>
  <c r="DA28" i="210"/>
  <c r="CZ28" i="210"/>
  <c r="CY28" i="210"/>
  <c r="CX28" i="210"/>
  <c r="CW28" i="210"/>
  <c r="CV28" i="210"/>
  <c r="CU28" i="210"/>
  <c r="CT28" i="210"/>
  <c r="CS28" i="210"/>
  <c r="CR28" i="210"/>
  <c r="CQ28" i="210"/>
  <c r="CP28" i="210"/>
  <c r="CO28" i="210"/>
  <c r="CN28" i="210"/>
  <c r="CM28" i="210"/>
  <c r="CL28" i="210"/>
  <c r="D28" i="210"/>
  <c r="E28" i="210"/>
  <c r="F28" i="210"/>
  <c r="G28" i="210"/>
  <c r="H28" i="210"/>
  <c r="I28" i="210"/>
  <c r="J28" i="210"/>
  <c r="K28" i="210"/>
  <c r="L28" i="210"/>
  <c r="M28" i="210"/>
  <c r="N28" i="210"/>
  <c r="O28" i="210"/>
  <c r="P28" i="210"/>
  <c r="Q28" i="210"/>
  <c r="R28" i="210"/>
  <c r="CK28" i="210"/>
  <c r="CJ28" i="210"/>
  <c r="CI28" i="210"/>
  <c r="CH28" i="210"/>
  <c r="CG28" i="210"/>
  <c r="CF28" i="210"/>
  <c r="CE28" i="210"/>
  <c r="CD28" i="210"/>
  <c r="CC28" i="210"/>
  <c r="CB28" i="210"/>
  <c r="CA28" i="210"/>
  <c r="BZ28" i="210"/>
  <c r="BY28" i="210"/>
  <c r="BX28" i="210"/>
  <c r="BW28" i="210"/>
  <c r="DD27" i="210"/>
  <c r="DC27" i="210"/>
  <c r="DB27" i="210"/>
  <c r="DA27" i="210"/>
  <c r="CZ27" i="210"/>
  <c r="CY27" i="210"/>
  <c r="CX27" i="210"/>
  <c r="CW27" i="210"/>
  <c r="CV27" i="210"/>
  <c r="CU27" i="210"/>
  <c r="CT27" i="210"/>
  <c r="CS27" i="210"/>
  <c r="CR27" i="210"/>
  <c r="CQ27" i="210"/>
  <c r="CP27" i="210"/>
  <c r="CO27" i="210"/>
  <c r="CN27" i="210"/>
  <c r="CM27" i="210"/>
  <c r="CL27" i="210"/>
  <c r="D27" i="210"/>
  <c r="E27" i="210"/>
  <c r="F27" i="210"/>
  <c r="G27" i="210"/>
  <c r="H27" i="210"/>
  <c r="I27" i="210"/>
  <c r="J27" i="210"/>
  <c r="K27" i="210"/>
  <c r="L27" i="210"/>
  <c r="M27" i="210"/>
  <c r="N27" i="210"/>
  <c r="O27" i="210"/>
  <c r="P27" i="210"/>
  <c r="Q27" i="210"/>
  <c r="R27" i="210"/>
  <c r="CK27" i="210"/>
  <c r="CJ27" i="210"/>
  <c r="CI27" i="210"/>
  <c r="CH27" i="210"/>
  <c r="CG27" i="210"/>
  <c r="CF27" i="210"/>
  <c r="CE27" i="210"/>
  <c r="CD27" i="210"/>
  <c r="CC27" i="210"/>
  <c r="CB27" i="210"/>
  <c r="CA27" i="210"/>
  <c r="BZ27" i="210"/>
  <c r="BY27" i="210"/>
  <c r="BX27" i="210"/>
  <c r="BW27" i="210"/>
  <c r="DD26" i="210"/>
  <c r="DC26" i="210"/>
  <c r="DB26" i="210"/>
  <c r="DA26" i="210"/>
  <c r="CZ26" i="210"/>
  <c r="CY26" i="210"/>
  <c r="CX26" i="210"/>
  <c r="CW26" i="210"/>
  <c r="CV26" i="210"/>
  <c r="CU26" i="210"/>
  <c r="CT26" i="210"/>
  <c r="CS26" i="210"/>
  <c r="CR26" i="210"/>
  <c r="CQ26" i="210"/>
  <c r="CP26" i="210"/>
  <c r="CO26" i="210"/>
  <c r="CN26" i="210"/>
  <c r="CM26" i="210"/>
  <c r="CL26" i="210"/>
  <c r="D26" i="210"/>
  <c r="E26" i="210"/>
  <c r="F26" i="210"/>
  <c r="G26" i="210"/>
  <c r="H26" i="210"/>
  <c r="I26" i="210"/>
  <c r="J26" i="210"/>
  <c r="K26" i="210"/>
  <c r="L26" i="210"/>
  <c r="M26" i="210"/>
  <c r="N26" i="210"/>
  <c r="O26" i="210"/>
  <c r="P26" i="210"/>
  <c r="Q26" i="210"/>
  <c r="R26" i="210"/>
  <c r="CK26" i="210"/>
  <c r="CJ26" i="210"/>
  <c r="CI26" i="210"/>
  <c r="CH26" i="210"/>
  <c r="CG26" i="210"/>
  <c r="CF26" i="210"/>
  <c r="CE26" i="210"/>
  <c r="CD26" i="210"/>
  <c r="CC26" i="210"/>
  <c r="CB26" i="210"/>
  <c r="CA26" i="210"/>
  <c r="BZ26" i="210"/>
  <c r="BY26" i="210"/>
  <c r="BX26" i="210"/>
  <c r="BW26" i="210"/>
  <c r="DD25" i="210"/>
  <c r="DC25" i="210"/>
  <c r="DB25" i="210"/>
  <c r="DA25" i="210"/>
  <c r="CZ25" i="210"/>
  <c r="CY25" i="210"/>
  <c r="CX25" i="210"/>
  <c r="CW25" i="210"/>
  <c r="CV25" i="210"/>
  <c r="CU25" i="210"/>
  <c r="CT25" i="210"/>
  <c r="CS25" i="210"/>
  <c r="CR25" i="210"/>
  <c r="CQ25" i="210"/>
  <c r="CP25" i="210"/>
  <c r="CO25" i="210"/>
  <c r="CN25" i="210"/>
  <c r="CM25" i="210"/>
  <c r="CL25" i="210"/>
  <c r="D25" i="210"/>
  <c r="E25" i="210"/>
  <c r="F25" i="210"/>
  <c r="G25" i="210"/>
  <c r="H25" i="210"/>
  <c r="I25" i="210"/>
  <c r="J25" i="210"/>
  <c r="K25" i="210"/>
  <c r="L25" i="210"/>
  <c r="M25" i="210"/>
  <c r="N25" i="210"/>
  <c r="O25" i="210"/>
  <c r="P25" i="210"/>
  <c r="Q25" i="210"/>
  <c r="R25" i="210"/>
  <c r="CK25" i="210"/>
  <c r="CJ25" i="210"/>
  <c r="CI25" i="210"/>
  <c r="CH25" i="210"/>
  <c r="CG25" i="210"/>
  <c r="CF25" i="210"/>
  <c r="CE25" i="210"/>
  <c r="CD25" i="210"/>
  <c r="CC25" i="210"/>
  <c r="CB25" i="210"/>
  <c r="CA25" i="210"/>
  <c r="BZ25" i="210"/>
  <c r="BY25" i="210"/>
  <c r="BX25" i="210"/>
  <c r="BW25" i="210"/>
  <c r="DD24" i="210"/>
  <c r="DC24" i="210"/>
  <c r="DB24" i="210"/>
  <c r="DA24" i="210"/>
  <c r="CZ24" i="210"/>
  <c r="CY24" i="210"/>
  <c r="CX24" i="210"/>
  <c r="CW24" i="210"/>
  <c r="CV24" i="210"/>
  <c r="CU24" i="210"/>
  <c r="CT24" i="210"/>
  <c r="CS24" i="210"/>
  <c r="CR24" i="210"/>
  <c r="CQ24" i="210"/>
  <c r="CP24" i="210"/>
  <c r="CO24" i="210"/>
  <c r="CN24" i="210"/>
  <c r="CM24" i="210"/>
  <c r="CL24" i="210"/>
  <c r="D24" i="210"/>
  <c r="E24" i="210"/>
  <c r="F24" i="210"/>
  <c r="G24" i="210"/>
  <c r="H24" i="210"/>
  <c r="I24" i="210"/>
  <c r="J24" i="210"/>
  <c r="K24" i="210"/>
  <c r="L24" i="210"/>
  <c r="M24" i="210"/>
  <c r="N24" i="210"/>
  <c r="O24" i="210"/>
  <c r="P24" i="210"/>
  <c r="Q24" i="210"/>
  <c r="R24" i="210"/>
  <c r="CK24" i="210"/>
  <c r="CJ24" i="210"/>
  <c r="CI24" i="210"/>
  <c r="CH24" i="210"/>
  <c r="CG24" i="210"/>
  <c r="CF24" i="210"/>
  <c r="CE24" i="210"/>
  <c r="CD24" i="210"/>
  <c r="CC24" i="210"/>
  <c r="CB24" i="210"/>
  <c r="CA24" i="210"/>
  <c r="BZ24" i="210"/>
  <c r="BY24" i="210"/>
  <c r="BX24" i="210"/>
  <c r="BW24" i="210"/>
  <c r="DD23" i="210"/>
  <c r="DC23" i="210"/>
  <c r="DB23" i="210"/>
  <c r="DA23" i="210"/>
  <c r="CZ23" i="210"/>
  <c r="CY23" i="210"/>
  <c r="CX23" i="210"/>
  <c r="CW23" i="210"/>
  <c r="CV23" i="210"/>
  <c r="CU23" i="210"/>
  <c r="CT23" i="210"/>
  <c r="CS23" i="210"/>
  <c r="CR23" i="210"/>
  <c r="CQ23" i="210"/>
  <c r="CP23" i="210"/>
  <c r="CO23" i="210"/>
  <c r="CN23" i="210"/>
  <c r="CM23" i="210"/>
  <c r="CL23" i="210"/>
  <c r="D23" i="210"/>
  <c r="E23" i="210"/>
  <c r="F23" i="210"/>
  <c r="G23" i="210"/>
  <c r="H23" i="210"/>
  <c r="I23" i="210"/>
  <c r="J23" i="210"/>
  <c r="K23" i="210"/>
  <c r="L23" i="210"/>
  <c r="M23" i="210"/>
  <c r="N23" i="210"/>
  <c r="O23" i="210"/>
  <c r="P23" i="210"/>
  <c r="Q23" i="210"/>
  <c r="R23" i="210"/>
  <c r="CK23" i="210"/>
  <c r="CJ23" i="210"/>
  <c r="CI23" i="210"/>
  <c r="CH23" i="210"/>
  <c r="CG23" i="210"/>
  <c r="CF23" i="210"/>
  <c r="CE23" i="210"/>
  <c r="CD23" i="210"/>
  <c r="CC23" i="210"/>
  <c r="CB23" i="210"/>
  <c r="CA23" i="210"/>
  <c r="BZ23" i="210"/>
  <c r="BY23" i="210"/>
  <c r="BX23" i="210"/>
  <c r="BW23" i="210"/>
  <c r="DD22" i="210"/>
  <c r="DC22" i="210"/>
  <c r="DB22" i="210"/>
  <c r="DA22" i="210"/>
  <c r="CZ22" i="210"/>
  <c r="CY22" i="210"/>
  <c r="CX22" i="210"/>
  <c r="CW22" i="210"/>
  <c r="CV22" i="210"/>
  <c r="CU22" i="210"/>
  <c r="CT22" i="210"/>
  <c r="CS22" i="210"/>
  <c r="CR22" i="210"/>
  <c r="CQ22" i="210"/>
  <c r="CP22" i="210"/>
  <c r="CO22" i="210"/>
  <c r="CN22" i="210"/>
  <c r="CM22" i="210"/>
  <c r="CL22" i="210"/>
  <c r="D22" i="210"/>
  <c r="E22" i="210"/>
  <c r="F22" i="210"/>
  <c r="G22" i="210"/>
  <c r="H22" i="210"/>
  <c r="I22" i="210"/>
  <c r="J22" i="210"/>
  <c r="K22" i="210"/>
  <c r="L22" i="210"/>
  <c r="M22" i="210"/>
  <c r="N22" i="210"/>
  <c r="O22" i="210"/>
  <c r="P22" i="210"/>
  <c r="Q22" i="210"/>
  <c r="R22" i="210"/>
  <c r="CK22" i="210"/>
  <c r="CJ22" i="210"/>
  <c r="CI22" i="210"/>
  <c r="CH22" i="210"/>
  <c r="CG22" i="210"/>
  <c r="CF22" i="210"/>
  <c r="CE22" i="210"/>
  <c r="CD22" i="210"/>
  <c r="CC22" i="210"/>
  <c r="CB22" i="210"/>
  <c r="CA22" i="210"/>
  <c r="BZ22" i="210"/>
  <c r="BY22" i="210"/>
  <c r="BX22" i="210"/>
  <c r="BW22" i="210"/>
  <c r="DD21" i="210"/>
  <c r="DC21" i="210"/>
  <c r="DB21" i="210"/>
  <c r="DA21" i="210"/>
  <c r="CZ21" i="210"/>
  <c r="CY21" i="210"/>
  <c r="CX21" i="210"/>
  <c r="CW21" i="210"/>
  <c r="CV21" i="210"/>
  <c r="CU21" i="210"/>
  <c r="CT21" i="210"/>
  <c r="CS21" i="210"/>
  <c r="CR21" i="210"/>
  <c r="CQ21" i="210"/>
  <c r="CP21" i="210"/>
  <c r="CO21" i="210"/>
  <c r="CN21" i="210"/>
  <c r="CM21" i="210"/>
  <c r="CL21" i="210"/>
  <c r="D21" i="210"/>
  <c r="E21" i="210"/>
  <c r="F21" i="210"/>
  <c r="G21" i="210"/>
  <c r="H21" i="210"/>
  <c r="I21" i="210"/>
  <c r="J21" i="210"/>
  <c r="K21" i="210"/>
  <c r="L21" i="210"/>
  <c r="M21" i="210"/>
  <c r="N21" i="210"/>
  <c r="O21" i="210"/>
  <c r="P21" i="210"/>
  <c r="Q21" i="210"/>
  <c r="R21" i="210"/>
  <c r="CK21" i="210"/>
  <c r="CJ21" i="210"/>
  <c r="CI21" i="210"/>
  <c r="CH21" i="210"/>
  <c r="CG21" i="210"/>
  <c r="CF21" i="210"/>
  <c r="CE21" i="210"/>
  <c r="CD21" i="210"/>
  <c r="CC21" i="210"/>
  <c r="CB21" i="210"/>
  <c r="CA21" i="210"/>
  <c r="BZ21" i="210"/>
  <c r="BY21" i="210"/>
  <c r="BX21" i="210"/>
  <c r="BW21" i="210"/>
  <c r="DD20" i="210"/>
  <c r="DC20" i="210"/>
  <c r="DB20" i="210"/>
  <c r="DA20" i="210"/>
  <c r="CZ20" i="210"/>
  <c r="CY20" i="210"/>
  <c r="CX20" i="210"/>
  <c r="CW20" i="210"/>
  <c r="CV20" i="210"/>
  <c r="CU20" i="210"/>
  <c r="CT20" i="210"/>
  <c r="CS20" i="210"/>
  <c r="CR20" i="210"/>
  <c r="CQ20" i="210"/>
  <c r="CP20" i="210"/>
  <c r="CO20" i="210"/>
  <c r="CN20" i="210"/>
  <c r="CM20" i="210"/>
  <c r="CL20" i="210"/>
  <c r="D20" i="210"/>
  <c r="E20" i="210"/>
  <c r="F20" i="210"/>
  <c r="G20" i="210"/>
  <c r="H20" i="210"/>
  <c r="I20" i="210"/>
  <c r="J20" i="210"/>
  <c r="K20" i="210"/>
  <c r="L20" i="210"/>
  <c r="M20" i="210"/>
  <c r="N20" i="210"/>
  <c r="O20" i="210"/>
  <c r="P20" i="210"/>
  <c r="Q20" i="210"/>
  <c r="R20" i="210"/>
  <c r="CK20" i="210"/>
  <c r="CJ20" i="210"/>
  <c r="CI20" i="210"/>
  <c r="CH20" i="210"/>
  <c r="CG20" i="210"/>
  <c r="CF20" i="210"/>
  <c r="CE20" i="210"/>
  <c r="CD20" i="210"/>
  <c r="CC20" i="210"/>
  <c r="CB20" i="210"/>
  <c r="CA20" i="210"/>
  <c r="BZ20" i="210"/>
  <c r="BY20" i="210"/>
  <c r="BX20" i="210"/>
  <c r="BW20" i="210"/>
  <c r="DD19" i="210"/>
  <c r="DC19" i="210"/>
  <c r="DB19" i="210"/>
  <c r="DA19" i="210"/>
  <c r="CZ19" i="210"/>
  <c r="CY19" i="210"/>
  <c r="CX19" i="210"/>
  <c r="CW19" i="210"/>
  <c r="CV19" i="210"/>
  <c r="CU19" i="210"/>
  <c r="CT19" i="210"/>
  <c r="CS19" i="210"/>
  <c r="CR19" i="210"/>
  <c r="CQ19" i="210"/>
  <c r="CP19" i="210"/>
  <c r="CO19" i="210"/>
  <c r="CN19" i="210"/>
  <c r="CM19" i="210"/>
  <c r="CL19" i="210"/>
  <c r="D19" i="210"/>
  <c r="E19" i="210"/>
  <c r="F19" i="210"/>
  <c r="G19" i="210"/>
  <c r="H19" i="210"/>
  <c r="I19" i="210"/>
  <c r="J19" i="210"/>
  <c r="K19" i="210"/>
  <c r="L19" i="210"/>
  <c r="M19" i="210"/>
  <c r="N19" i="210"/>
  <c r="O19" i="210"/>
  <c r="P19" i="210"/>
  <c r="Q19" i="210"/>
  <c r="R19" i="210"/>
  <c r="CK19" i="210"/>
  <c r="CJ19" i="210"/>
  <c r="CI19" i="210"/>
  <c r="CH19" i="210"/>
  <c r="CG19" i="210"/>
  <c r="CF19" i="210"/>
  <c r="CE19" i="210"/>
  <c r="CD19" i="210"/>
  <c r="CC19" i="210"/>
  <c r="CB19" i="210"/>
  <c r="CA19" i="210"/>
  <c r="BZ19" i="210"/>
  <c r="BY19" i="210"/>
  <c r="BX19" i="210"/>
  <c r="BW19" i="210"/>
  <c r="DD18" i="210"/>
  <c r="DC18" i="210"/>
  <c r="DB18" i="210"/>
  <c r="DA18" i="210"/>
  <c r="CZ18" i="210"/>
  <c r="CY18" i="210"/>
  <c r="CX18" i="210"/>
  <c r="CW18" i="210"/>
  <c r="CV18" i="210"/>
  <c r="CU18" i="210"/>
  <c r="CT18" i="210"/>
  <c r="CS18" i="210"/>
  <c r="CR18" i="210"/>
  <c r="CQ18" i="210"/>
  <c r="CP18" i="210"/>
  <c r="CO18" i="210"/>
  <c r="CN18" i="210"/>
  <c r="CM18" i="210"/>
  <c r="CL18" i="210"/>
  <c r="D18" i="210"/>
  <c r="E18" i="210"/>
  <c r="F18" i="210"/>
  <c r="G18" i="210"/>
  <c r="H18" i="210"/>
  <c r="I18" i="210"/>
  <c r="J18" i="210"/>
  <c r="K18" i="210"/>
  <c r="L18" i="210"/>
  <c r="M18" i="210"/>
  <c r="N18" i="210"/>
  <c r="O18" i="210"/>
  <c r="P18" i="210"/>
  <c r="Q18" i="210"/>
  <c r="R18" i="210"/>
  <c r="CK18" i="210"/>
  <c r="CJ18" i="210"/>
  <c r="CI18" i="210"/>
  <c r="CH18" i="210"/>
  <c r="CG18" i="210"/>
  <c r="CF18" i="210"/>
  <c r="CE18" i="210"/>
  <c r="CD18" i="210"/>
  <c r="CC18" i="210"/>
  <c r="CB18" i="210"/>
  <c r="CA18" i="210"/>
  <c r="BZ18" i="210"/>
  <c r="BY18" i="210"/>
  <c r="BX18" i="210"/>
  <c r="BW18" i="210"/>
  <c r="DD17" i="210"/>
  <c r="DC17" i="210"/>
  <c r="DB17" i="210"/>
  <c r="DA17" i="210"/>
  <c r="CZ17" i="210"/>
  <c r="CY17" i="210"/>
  <c r="CX17" i="210"/>
  <c r="CW17" i="210"/>
  <c r="CV17" i="210"/>
  <c r="CU17" i="210"/>
  <c r="CT17" i="210"/>
  <c r="CS17" i="210"/>
  <c r="CR17" i="210"/>
  <c r="CQ17" i="210"/>
  <c r="CP17" i="210"/>
  <c r="CO17" i="210"/>
  <c r="CN17" i="210"/>
  <c r="CM17" i="210"/>
  <c r="CL17" i="210"/>
  <c r="D17" i="210"/>
  <c r="E17" i="210"/>
  <c r="F17" i="210"/>
  <c r="G17" i="210"/>
  <c r="H17" i="210"/>
  <c r="I17" i="210"/>
  <c r="J17" i="210"/>
  <c r="K17" i="210"/>
  <c r="L17" i="210"/>
  <c r="M17" i="210"/>
  <c r="N17" i="210"/>
  <c r="O17" i="210"/>
  <c r="P17" i="210"/>
  <c r="Q17" i="210"/>
  <c r="R17" i="210"/>
  <c r="CK17" i="210"/>
  <c r="CJ17" i="210"/>
  <c r="CI17" i="210"/>
  <c r="CH17" i="210"/>
  <c r="CG17" i="210"/>
  <c r="CF17" i="210"/>
  <c r="CE17" i="210"/>
  <c r="CD17" i="210"/>
  <c r="CC17" i="210"/>
  <c r="CB17" i="210"/>
  <c r="CA17" i="210"/>
  <c r="BZ17" i="210"/>
  <c r="BY17" i="210"/>
  <c r="BX17" i="210"/>
  <c r="BW17" i="210"/>
  <c r="DD16" i="210"/>
  <c r="DC16" i="210"/>
  <c r="DB16" i="210"/>
  <c r="DA16" i="210"/>
  <c r="CZ16" i="210"/>
  <c r="CY16" i="210"/>
  <c r="CX16" i="210"/>
  <c r="CW16" i="210"/>
  <c r="CV16" i="210"/>
  <c r="CU16" i="210"/>
  <c r="CT16" i="210"/>
  <c r="CS16" i="210"/>
  <c r="CR16" i="210"/>
  <c r="CQ16" i="210"/>
  <c r="CP16" i="210"/>
  <c r="CO16" i="210"/>
  <c r="CN16" i="210"/>
  <c r="CM16" i="210"/>
  <c r="CL16" i="210"/>
  <c r="D16" i="210"/>
  <c r="E16" i="210"/>
  <c r="F16" i="210"/>
  <c r="G16" i="210"/>
  <c r="H16" i="210"/>
  <c r="I16" i="210"/>
  <c r="J16" i="210"/>
  <c r="K16" i="210"/>
  <c r="L16" i="210"/>
  <c r="M16" i="210"/>
  <c r="N16" i="210"/>
  <c r="O16" i="210"/>
  <c r="P16" i="210"/>
  <c r="Q16" i="210"/>
  <c r="R16" i="210"/>
  <c r="CK16" i="210"/>
  <c r="CJ16" i="210"/>
  <c r="CI16" i="210"/>
  <c r="CH16" i="210"/>
  <c r="CG16" i="210"/>
  <c r="CF16" i="210"/>
  <c r="CE16" i="210"/>
  <c r="CD16" i="210"/>
  <c r="CC16" i="210"/>
  <c r="CB16" i="210"/>
  <c r="CA16" i="210"/>
  <c r="BZ16" i="210"/>
  <c r="BY16" i="210"/>
  <c r="BX16" i="210"/>
  <c r="BW16" i="210"/>
  <c r="DD15" i="210"/>
  <c r="DC15" i="210"/>
  <c r="DB15" i="210"/>
  <c r="DA15" i="210"/>
  <c r="CZ15" i="210"/>
  <c r="CY15" i="210"/>
  <c r="CX15" i="210"/>
  <c r="CW15" i="210"/>
  <c r="CV15" i="210"/>
  <c r="CU15" i="210"/>
  <c r="CT15" i="210"/>
  <c r="CS15" i="210"/>
  <c r="CR15" i="210"/>
  <c r="CQ15" i="210"/>
  <c r="CP15" i="210"/>
  <c r="CO15" i="210"/>
  <c r="CN15" i="210"/>
  <c r="CM15" i="210"/>
  <c r="CL15" i="210"/>
  <c r="D15" i="210"/>
  <c r="E15" i="210"/>
  <c r="F15" i="210"/>
  <c r="G15" i="210"/>
  <c r="H15" i="210"/>
  <c r="I15" i="210"/>
  <c r="J15" i="210"/>
  <c r="K15" i="210"/>
  <c r="L15" i="210"/>
  <c r="M15" i="210"/>
  <c r="N15" i="210"/>
  <c r="O15" i="210"/>
  <c r="P15" i="210"/>
  <c r="Q15" i="210"/>
  <c r="R15" i="210"/>
  <c r="CK15" i="210"/>
  <c r="CJ15" i="210"/>
  <c r="CI15" i="210"/>
  <c r="CH15" i="210"/>
  <c r="CG15" i="210"/>
  <c r="CF15" i="210"/>
  <c r="CE15" i="210"/>
  <c r="CD15" i="210"/>
  <c r="CC15" i="210"/>
  <c r="CB15" i="210"/>
  <c r="CA15" i="210"/>
  <c r="BZ15" i="210"/>
  <c r="BY15" i="210"/>
  <c r="BX15" i="210"/>
  <c r="BW15" i="210"/>
  <c r="D14" i="210"/>
  <c r="E14" i="210"/>
  <c r="F14" i="210"/>
  <c r="G14" i="210"/>
  <c r="H14" i="210"/>
  <c r="I14" i="210"/>
  <c r="J14" i="210"/>
  <c r="K14" i="210"/>
  <c r="L14" i="210"/>
  <c r="M14" i="210"/>
  <c r="N14" i="210"/>
  <c r="O14" i="210"/>
  <c r="P14" i="210"/>
  <c r="Q14" i="210"/>
  <c r="R14" i="210"/>
  <c r="D13" i="210"/>
  <c r="E13" i="210"/>
  <c r="F13" i="210"/>
  <c r="G13" i="210"/>
  <c r="H13" i="210"/>
  <c r="I13" i="210"/>
  <c r="J13" i="210"/>
  <c r="K13" i="210"/>
  <c r="L13" i="210"/>
  <c r="M13" i="210"/>
  <c r="N13" i="210"/>
  <c r="O13" i="210"/>
  <c r="P13" i="210"/>
  <c r="Q13" i="210"/>
  <c r="R13" i="210"/>
  <c r="D12" i="210"/>
  <c r="E12" i="210"/>
  <c r="F12" i="210"/>
  <c r="G12" i="210"/>
  <c r="H12" i="210"/>
  <c r="I12" i="210"/>
  <c r="J12" i="210"/>
  <c r="K12" i="210"/>
  <c r="L12" i="210"/>
  <c r="M12" i="210"/>
  <c r="N12" i="210"/>
  <c r="O12" i="210"/>
  <c r="P12" i="210"/>
  <c r="Q12" i="210"/>
  <c r="R12" i="210"/>
  <c r="D11" i="210"/>
  <c r="E11" i="210"/>
  <c r="F11" i="210"/>
  <c r="G11" i="210"/>
  <c r="H11" i="210"/>
  <c r="I11" i="210"/>
  <c r="J11" i="210"/>
  <c r="K11" i="210"/>
  <c r="L11" i="210"/>
  <c r="M11" i="210"/>
  <c r="N11" i="210"/>
  <c r="O11" i="210"/>
  <c r="P11" i="210"/>
  <c r="Q11" i="210"/>
  <c r="R11" i="210"/>
  <c r="D10" i="210"/>
  <c r="E10" i="210"/>
  <c r="F10" i="210"/>
  <c r="G10" i="210"/>
  <c r="H10" i="210"/>
  <c r="I10" i="210"/>
  <c r="J10" i="210"/>
  <c r="K10" i="210"/>
  <c r="L10" i="210"/>
  <c r="M10" i="210"/>
  <c r="N10" i="210"/>
  <c r="O10" i="210"/>
  <c r="P10" i="210"/>
  <c r="Q10" i="210"/>
  <c r="R10" i="210"/>
  <c r="D9" i="210"/>
  <c r="E9" i="210"/>
  <c r="F9" i="210"/>
  <c r="G9" i="210"/>
  <c r="H9" i="210"/>
  <c r="I9" i="210"/>
  <c r="J9" i="210"/>
  <c r="K9" i="210"/>
  <c r="L9" i="210"/>
  <c r="M9" i="210"/>
  <c r="N9" i="210"/>
  <c r="O9" i="210"/>
  <c r="P9" i="210"/>
  <c r="Q9" i="210"/>
  <c r="R9" i="210"/>
  <c r="D8" i="210"/>
  <c r="E8" i="210"/>
  <c r="F8" i="210"/>
  <c r="G8" i="210"/>
  <c r="H8" i="210"/>
  <c r="I8" i="210"/>
  <c r="J8" i="210"/>
  <c r="K8" i="210"/>
  <c r="L8" i="210"/>
  <c r="M8" i="210"/>
  <c r="N8" i="210"/>
  <c r="O8" i="210"/>
  <c r="P8" i="210"/>
  <c r="Q8" i="210"/>
  <c r="R8" i="210"/>
  <c r="D7" i="210"/>
  <c r="E7" i="210"/>
  <c r="F7" i="210"/>
  <c r="G7" i="210"/>
  <c r="H7" i="210"/>
  <c r="I7" i="210"/>
  <c r="J7" i="210"/>
  <c r="K7" i="210"/>
  <c r="L7" i="210"/>
  <c r="M7" i="210"/>
  <c r="N7" i="210"/>
  <c r="O7" i="210"/>
  <c r="P7" i="210"/>
  <c r="Q7" i="210"/>
  <c r="R7" i="210"/>
  <c r="D6" i="210"/>
  <c r="E6" i="210"/>
  <c r="F6" i="210"/>
  <c r="G6" i="210"/>
  <c r="H6" i="210"/>
  <c r="I6" i="210"/>
  <c r="J6" i="210"/>
  <c r="K6" i="210"/>
  <c r="L6" i="210"/>
  <c r="M6" i="210"/>
  <c r="N6" i="210"/>
  <c r="O6" i="210"/>
  <c r="P6" i="210"/>
  <c r="Q6" i="210"/>
  <c r="R6" i="210"/>
  <c r="DD2" i="210"/>
  <c r="DC2" i="210"/>
  <c r="DB2" i="210"/>
  <c r="DA2" i="210"/>
  <c r="CZ2" i="210"/>
  <c r="CY2" i="210"/>
  <c r="CX2" i="210"/>
  <c r="CW2" i="210"/>
  <c r="CV2" i="210"/>
  <c r="CU2" i="210"/>
  <c r="CT2" i="210"/>
  <c r="CS2" i="210"/>
  <c r="CR2" i="210"/>
  <c r="CQ2" i="210"/>
  <c r="CP2" i="210"/>
  <c r="CO2" i="210"/>
  <c r="CN2" i="210"/>
  <c r="CM2" i="210"/>
  <c r="CL2" i="210"/>
  <c r="CK2" i="210"/>
  <c r="CJ2" i="210"/>
  <c r="CI2" i="210"/>
  <c r="CH2" i="210"/>
  <c r="CG2" i="210"/>
  <c r="CF2" i="210"/>
  <c r="CE2" i="210"/>
  <c r="CD2" i="210"/>
  <c r="CC2" i="210"/>
  <c r="CB2" i="210"/>
  <c r="CA2" i="210"/>
  <c r="BZ2" i="210"/>
  <c r="BY2" i="210"/>
  <c r="BX2" i="210"/>
  <c r="BW2" i="210"/>
  <c r="BV2" i="210"/>
  <c r="B125" i="209"/>
  <c r="A125" i="209"/>
  <c r="B115" i="209"/>
  <c r="A115" i="209"/>
  <c r="B105" i="209"/>
  <c r="A105" i="209"/>
  <c r="C155" i="209"/>
  <c r="C152" i="209"/>
  <c r="C150" i="209"/>
  <c r="C148" i="209"/>
  <c r="C146" i="209"/>
  <c r="C144" i="209"/>
  <c r="DD134" i="209"/>
  <c r="DC134" i="209"/>
  <c r="DB134" i="209"/>
  <c r="DA134" i="209"/>
  <c r="CZ134" i="209"/>
  <c r="CY134" i="209"/>
  <c r="CX134" i="209"/>
  <c r="CW134" i="209"/>
  <c r="CV134" i="209"/>
  <c r="CU134" i="209"/>
  <c r="CT134" i="209"/>
  <c r="CS134" i="209"/>
  <c r="CR134" i="209"/>
  <c r="CQ134" i="209"/>
  <c r="CP134" i="209"/>
  <c r="CO134" i="209"/>
  <c r="CN134" i="209"/>
  <c r="CM134" i="209"/>
  <c r="CL134" i="209"/>
  <c r="Y138" i="202"/>
  <c r="Y134" i="202"/>
  <c r="BV134" i="209"/>
  <c r="BW134" i="209"/>
  <c r="BX134" i="209"/>
  <c r="BY134" i="209"/>
  <c r="BZ134" i="209"/>
  <c r="CA134" i="209"/>
  <c r="CB134" i="209"/>
  <c r="CC134" i="209"/>
  <c r="CD134" i="209"/>
  <c r="CE134" i="209"/>
  <c r="CF134" i="209"/>
  <c r="CG134" i="209"/>
  <c r="CH134" i="209"/>
  <c r="CI134" i="209"/>
  <c r="CJ134" i="209"/>
  <c r="CK134" i="209"/>
  <c r="V153" i="202"/>
  <c r="T134" i="202"/>
  <c r="C134" i="209"/>
  <c r="D134" i="209"/>
  <c r="E134" i="209"/>
  <c r="F134" i="209"/>
  <c r="G134" i="209"/>
  <c r="H134" i="209"/>
  <c r="I134" i="209"/>
  <c r="J134" i="209"/>
  <c r="K134" i="209"/>
  <c r="L134" i="209"/>
  <c r="M134" i="209"/>
  <c r="N134" i="209"/>
  <c r="O134" i="209"/>
  <c r="P134" i="209"/>
  <c r="Q134" i="209"/>
  <c r="R134" i="209"/>
  <c r="DD133" i="209"/>
  <c r="DC133" i="209"/>
  <c r="DB133" i="209"/>
  <c r="DA133" i="209"/>
  <c r="CZ133" i="209"/>
  <c r="CY133" i="209"/>
  <c r="CX133" i="209"/>
  <c r="CW133" i="209"/>
  <c r="CV133" i="209"/>
  <c r="CU133" i="209"/>
  <c r="CT133" i="209"/>
  <c r="CS133" i="209"/>
  <c r="CR133" i="209"/>
  <c r="CQ133" i="209"/>
  <c r="CP133" i="209"/>
  <c r="CO133" i="209"/>
  <c r="CN133" i="209"/>
  <c r="CM133" i="209"/>
  <c r="CL133" i="209"/>
  <c r="Y133" i="202"/>
  <c r="BV133" i="209"/>
  <c r="BW133" i="209"/>
  <c r="BX133" i="209"/>
  <c r="BY133" i="209"/>
  <c r="BZ133" i="209"/>
  <c r="CA133" i="209"/>
  <c r="CB133" i="209"/>
  <c r="CC133" i="209"/>
  <c r="CD133" i="209"/>
  <c r="CE133" i="209"/>
  <c r="CF133" i="209"/>
  <c r="CG133" i="209"/>
  <c r="CH133" i="209"/>
  <c r="CI133" i="209"/>
  <c r="CJ133" i="209"/>
  <c r="CK133" i="209"/>
  <c r="T133" i="202"/>
  <c r="C133" i="209"/>
  <c r="D133" i="209"/>
  <c r="E133" i="209"/>
  <c r="F133" i="209"/>
  <c r="G133" i="209"/>
  <c r="H133" i="209"/>
  <c r="I133" i="209"/>
  <c r="J133" i="209"/>
  <c r="K133" i="209"/>
  <c r="L133" i="209"/>
  <c r="M133" i="209"/>
  <c r="N133" i="209"/>
  <c r="O133" i="209"/>
  <c r="P133" i="209"/>
  <c r="Q133" i="209"/>
  <c r="R133" i="209"/>
  <c r="DD132" i="209"/>
  <c r="DC132" i="209"/>
  <c r="DB132" i="209"/>
  <c r="DA132" i="209"/>
  <c r="CZ132" i="209"/>
  <c r="CY132" i="209"/>
  <c r="CX132" i="209"/>
  <c r="CW132" i="209"/>
  <c r="CV132" i="209"/>
  <c r="CU132" i="209"/>
  <c r="CT132" i="209"/>
  <c r="CS132" i="209"/>
  <c r="CR132" i="209"/>
  <c r="CQ132" i="209"/>
  <c r="CP132" i="209"/>
  <c r="CO132" i="209"/>
  <c r="CN132" i="209"/>
  <c r="CM132" i="209"/>
  <c r="CL132" i="209"/>
  <c r="Y132" i="202"/>
  <c r="BV132" i="209"/>
  <c r="BW132" i="209"/>
  <c r="BX132" i="209"/>
  <c r="BY132" i="209"/>
  <c r="BZ132" i="209"/>
  <c r="CA132" i="209"/>
  <c r="CB132" i="209"/>
  <c r="CC132" i="209"/>
  <c r="CD132" i="209"/>
  <c r="CE132" i="209"/>
  <c r="CF132" i="209"/>
  <c r="CG132" i="209"/>
  <c r="CH132" i="209"/>
  <c r="CI132" i="209"/>
  <c r="CJ132" i="209"/>
  <c r="CK132" i="209"/>
  <c r="T132" i="202"/>
  <c r="C132" i="209"/>
  <c r="D132" i="209"/>
  <c r="E132" i="209"/>
  <c r="F132" i="209"/>
  <c r="G132" i="209"/>
  <c r="H132" i="209"/>
  <c r="I132" i="209"/>
  <c r="J132" i="209"/>
  <c r="K132" i="209"/>
  <c r="L132" i="209"/>
  <c r="M132" i="209"/>
  <c r="N132" i="209"/>
  <c r="O132" i="209"/>
  <c r="P132" i="209"/>
  <c r="Q132" i="209"/>
  <c r="R132" i="209"/>
  <c r="DD131" i="209"/>
  <c r="DC131" i="209"/>
  <c r="DB131" i="209"/>
  <c r="DA131" i="209"/>
  <c r="CZ131" i="209"/>
  <c r="CY131" i="209"/>
  <c r="CX131" i="209"/>
  <c r="CW131" i="209"/>
  <c r="CV131" i="209"/>
  <c r="CU131" i="209"/>
  <c r="CT131" i="209"/>
  <c r="CS131" i="209"/>
  <c r="CR131" i="209"/>
  <c r="CQ131" i="209"/>
  <c r="CP131" i="209"/>
  <c r="CO131" i="209"/>
  <c r="CN131" i="209"/>
  <c r="CM131" i="209"/>
  <c r="CL131" i="209"/>
  <c r="Y131" i="202"/>
  <c r="BV131" i="209"/>
  <c r="BW131" i="209"/>
  <c r="BX131" i="209"/>
  <c r="BY131" i="209"/>
  <c r="BZ131" i="209"/>
  <c r="CA131" i="209"/>
  <c r="CB131" i="209"/>
  <c r="CC131" i="209"/>
  <c r="CD131" i="209"/>
  <c r="CE131" i="209"/>
  <c r="CF131" i="209"/>
  <c r="CG131" i="209"/>
  <c r="CH131" i="209"/>
  <c r="CI131" i="209"/>
  <c r="CJ131" i="209"/>
  <c r="CK131" i="209"/>
  <c r="T131" i="202"/>
  <c r="C131" i="209"/>
  <c r="D131" i="209"/>
  <c r="E131" i="209"/>
  <c r="F131" i="209"/>
  <c r="G131" i="209"/>
  <c r="H131" i="209"/>
  <c r="I131" i="209"/>
  <c r="J131" i="209"/>
  <c r="K131" i="209"/>
  <c r="L131" i="209"/>
  <c r="M131" i="209"/>
  <c r="N131" i="209"/>
  <c r="O131" i="209"/>
  <c r="P131" i="209"/>
  <c r="Q131" i="209"/>
  <c r="R131" i="209"/>
  <c r="DD130" i="209"/>
  <c r="DC130" i="209"/>
  <c r="DB130" i="209"/>
  <c r="DA130" i="209"/>
  <c r="CZ130" i="209"/>
  <c r="CY130" i="209"/>
  <c r="CX130" i="209"/>
  <c r="CW130" i="209"/>
  <c r="CV130" i="209"/>
  <c r="CU130" i="209"/>
  <c r="CT130" i="209"/>
  <c r="CS130" i="209"/>
  <c r="CR130" i="209"/>
  <c r="CQ130" i="209"/>
  <c r="CP130" i="209"/>
  <c r="CO130" i="209"/>
  <c r="CN130" i="209"/>
  <c r="CM130" i="209"/>
  <c r="CL130" i="209"/>
  <c r="Y130" i="202"/>
  <c r="BV130" i="209"/>
  <c r="BW130" i="209"/>
  <c r="BX130" i="209"/>
  <c r="BY130" i="209"/>
  <c r="BZ130" i="209"/>
  <c r="CA130" i="209"/>
  <c r="CB130" i="209"/>
  <c r="CC130" i="209"/>
  <c r="CD130" i="209"/>
  <c r="CE130" i="209"/>
  <c r="CF130" i="209"/>
  <c r="CG130" i="209"/>
  <c r="CH130" i="209"/>
  <c r="CI130" i="209"/>
  <c r="CJ130" i="209"/>
  <c r="CK130" i="209"/>
  <c r="T130" i="202"/>
  <c r="C130" i="209"/>
  <c r="D130" i="209"/>
  <c r="E130" i="209"/>
  <c r="F130" i="209"/>
  <c r="G130" i="209"/>
  <c r="H130" i="209"/>
  <c r="I130" i="209"/>
  <c r="J130" i="209"/>
  <c r="K130" i="209"/>
  <c r="L130" i="209"/>
  <c r="M130" i="209"/>
  <c r="N130" i="209"/>
  <c r="O130" i="209"/>
  <c r="P130" i="209"/>
  <c r="Q130" i="209"/>
  <c r="R130" i="209"/>
  <c r="DD129" i="209"/>
  <c r="DC129" i="209"/>
  <c r="DB129" i="209"/>
  <c r="DA129" i="209"/>
  <c r="CZ129" i="209"/>
  <c r="CY129" i="209"/>
  <c r="CX129" i="209"/>
  <c r="CW129" i="209"/>
  <c r="CV129" i="209"/>
  <c r="CU129" i="209"/>
  <c r="CT129" i="209"/>
  <c r="CS129" i="209"/>
  <c r="CR129" i="209"/>
  <c r="CQ129" i="209"/>
  <c r="CP129" i="209"/>
  <c r="CO129" i="209"/>
  <c r="CN129" i="209"/>
  <c r="CM129" i="209"/>
  <c r="CL129" i="209"/>
  <c r="Y129" i="202"/>
  <c r="BV129" i="209"/>
  <c r="BW129" i="209"/>
  <c r="BX129" i="209"/>
  <c r="BY129" i="209"/>
  <c r="BZ129" i="209"/>
  <c r="CA129" i="209"/>
  <c r="CB129" i="209"/>
  <c r="CC129" i="209"/>
  <c r="CD129" i="209"/>
  <c r="CE129" i="209"/>
  <c r="CF129" i="209"/>
  <c r="CG129" i="209"/>
  <c r="CH129" i="209"/>
  <c r="CI129" i="209"/>
  <c r="CJ129" i="209"/>
  <c r="CK129" i="209"/>
  <c r="T129" i="202"/>
  <c r="C129" i="209"/>
  <c r="D129" i="209"/>
  <c r="E129" i="209"/>
  <c r="F129" i="209"/>
  <c r="G129" i="209"/>
  <c r="H129" i="209"/>
  <c r="I129" i="209"/>
  <c r="J129" i="209"/>
  <c r="K129" i="209"/>
  <c r="L129" i="209"/>
  <c r="M129" i="209"/>
  <c r="N129" i="209"/>
  <c r="O129" i="209"/>
  <c r="P129" i="209"/>
  <c r="Q129" i="209"/>
  <c r="R129" i="209"/>
  <c r="DD128" i="209"/>
  <c r="DC128" i="209"/>
  <c r="DB128" i="209"/>
  <c r="DA128" i="209"/>
  <c r="CZ128" i="209"/>
  <c r="CY128" i="209"/>
  <c r="CX128" i="209"/>
  <c r="CW128" i="209"/>
  <c r="CV128" i="209"/>
  <c r="CU128" i="209"/>
  <c r="CT128" i="209"/>
  <c r="CS128" i="209"/>
  <c r="CR128" i="209"/>
  <c r="CQ128" i="209"/>
  <c r="CP128" i="209"/>
  <c r="CO128" i="209"/>
  <c r="CN128" i="209"/>
  <c r="CM128" i="209"/>
  <c r="CL128" i="209"/>
  <c r="Y128" i="202"/>
  <c r="BV128" i="209"/>
  <c r="BW128" i="209"/>
  <c r="BX128" i="209"/>
  <c r="BY128" i="209"/>
  <c r="BZ128" i="209"/>
  <c r="CA128" i="209"/>
  <c r="CB128" i="209"/>
  <c r="CC128" i="209"/>
  <c r="CD128" i="209"/>
  <c r="CE128" i="209"/>
  <c r="CF128" i="209"/>
  <c r="CG128" i="209"/>
  <c r="CH128" i="209"/>
  <c r="CI128" i="209"/>
  <c r="CJ128" i="209"/>
  <c r="CK128" i="209"/>
  <c r="T128" i="202"/>
  <c r="C128" i="209"/>
  <c r="D128" i="209"/>
  <c r="E128" i="209"/>
  <c r="F128" i="209"/>
  <c r="G128" i="209"/>
  <c r="H128" i="209"/>
  <c r="I128" i="209"/>
  <c r="J128" i="209"/>
  <c r="K128" i="209"/>
  <c r="L128" i="209"/>
  <c r="M128" i="209"/>
  <c r="N128" i="209"/>
  <c r="O128" i="209"/>
  <c r="P128" i="209"/>
  <c r="Q128" i="209"/>
  <c r="R128" i="209"/>
  <c r="DD127" i="209"/>
  <c r="DC127" i="209"/>
  <c r="DB127" i="209"/>
  <c r="DA127" i="209"/>
  <c r="CZ127" i="209"/>
  <c r="CY127" i="209"/>
  <c r="CX127" i="209"/>
  <c r="CW127" i="209"/>
  <c r="CV127" i="209"/>
  <c r="CU127" i="209"/>
  <c r="CT127" i="209"/>
  <c r="CS127" i="209"/>
  <c r="CR127" i="209"/>
  <c r="CQ127" i="209"/>
  <c r="CP127" i="209"/>
  <c r="CO127" i="209"/>
  <c r="CN127" i="209"/>
  <c r="CM127" i="209"/>
  <c r="CL127" i="209"/>
  <c r="Y127" i="202"/>
  <c r="BV127" i="209"/>
  <c r="BW127" i="209"/>
  <c r="BX127" i="209"/>
  <c r="BY127" i="209"/>
  <c r="BZ127" i="209"/>
  <c r="CA127" i="209"/>
  <c r="CB127" i="209"/>
  <c r="CC127" i="209"/>
  <c r="CD127" i="209"/>
  <c r="CE127" i="209"/>
  <c r="CF127" i="209"/>
  <c r="CG127" i="209"/>
  <c r="CH127" i="209"/>
  <c r="CI127" i="209"/>
  <c r="CJ127" i="209"/>
  <c r="CK127" i="209"/>
  <c r="T127" i="202"/>
  <c r="C127" i="209"/>
  <c r="D127" i="209"/>
  <c r="E127" i="209"/>
  <c r="F127" i="209"/>
  <c r="G127" i="209"/>
  <c r="H127" i="209"/>
  <c r="I127" i="209"/>
  <c r="J127" i="209"/>
  <c r="K127" i="209"/>
  <c r="L127" i="209"/>
  <c r="M127" i="209"/>
  <c r="N127" i="209"/>
  <c r="O127" i="209"/>
  <c r="P127" i="209"/>
  <c r="Q127" i="209"/>
  <c r="R127" i="209"/>
  <c r="DD126" i="209"/>
  <c r="DC126" i="209"/>
  <c r="DB126" i="209"/>
  <c r="DA126" i="209"/>
  <c r="CZ126" i="209"/>
  <c r="CY126" i="209"/>
  <c r="CX126" i="209"/>
  <c r="CW126" i="209"/>
  <c r="CV126" i="209"/>
  <c r="CU126" i="209"/>
  <c r="CT126" i="209"/>
  <c r="CS126" i="209"/>
  <c r="CR126" i="209"/>
  <c r="CQ126" i="209"/>
  <c r="CP126" i="209"/>
  <c r="CO126" i="209"/>
  <c r="CN126" i="209"/>
  <c r="CM126" i="209"/>
  <c r="CL126" i="209"/>
  <c r="Y126" i="202"/>
  <c r="BV126" i="209"/>
  <c r="BW126" i="209"/>
  <c r="BX126" i="209"/>
  <c r="BY126" i="209"/>
  <c r="BZ126" i="209"/>
  <c r="CA126" i="209"/>
  <c r="CB126" i="209"/>
  <c r="CC126" i="209"/>
  <c r="CD126" i="209"/>
  <c r="CE126" i="209"/>
  <c r="CF126" i="209"/>
  <c r="CG126" i="209"/>
  <c r="CH126" i="209"/>
  <c r="CI126" i="209"/>
  <c r="CJ126" i="209"/>
  <c r="CK126" i="209"/>
  <c r="T126" i="202"/>
  <c r="C126" i="209"/>
  <c r="D126" i="209"/>
  <c r="E126" i="209"/>
  <c r="F126" i="209"/>
  <c r="G126" i="209"/>
  <c r="H126" i="209"/>
  <c r="I126" i="209"/>
  <c r="J126" i="209"/>
  <c r="K126" i="209"/>
  <c r="L126" i="209"/>
  <c r="M126" i="209"/>
  <c r="N126" i="209"/>
  <c r="O126" i="209"/>
  <c r="P126" i="209"/>
  <c r="Q126" i="209"/>
  <c r="R126" i="209"/>
  <c r="BS125" i="209"/>
  <c r="AK125" i="209"/>
  <c r="DD125" i="209"/>
  <c r="BR125" i="209"/>
  <c r="AJ125" i="209"/>
  <c r="DC125" i="209"/>
  <c r="BQ125" i="209"/>
  <c r="AI125" i="209"/>
  <c r="DB125" i="209"/>
  <c r="BP125" i="209"/>
  <c r="AH125" i="209"/>
  <c r="DA125" i="209"/>
  <c r="BO125" i="209"/>
  <c r="AG125" i="209"/>
  <c r="CZ125" i="209"/>
  <c r="BN125" i="209"/>
  <c r="AF125" i="209"/>
  <c r="CY125" i="209"/>
  <c r="BM125" i="209"/>
  <c r="AE125" i="209"/>
  <c r="CX125" i="209"/>
  <c r="BL125" i="209"/>
  <c r="AD125" i="209"/>
  <c r="CW125" i="209"/>
  <c r="BK125" i="209"/>
  <c r="AC125" i="209"/>
  <c r="CV125" i="209"/>
  <c r="BJ125" i="209"/>
  <c r="AB125" i="209"/>
  <c r="CU125" i="209"/>
  <c r="BI125" i="209"/>
  <c r="AA125" i="209"/>
  <c r="CT125" i="209"/>
  <c r="BH125" i="209"/>
  <c r="Z125" i="209"/>
  <c r="CS125" i="209"/>
  <c r="BG125" i="209"/>
  <c r="Y125" i="209"/>
  <c r="CR125" i="209"/>
  <c r="BF125" i="209"/>
  <c r="X125" i="209"/>
  <c r="CQ125" i="209"/>
  <c r="BE125" i="209"/>
  <c r="W125" i="209"/>
  <c r="CP125" i="209"/>
  <c r="BD125" i="209"/>
  <c r="V125" i="209"/>
  <c r="CO125" i="209"/>
  <c r="BC125" i="209"/>
  <c r="U125" i="209"/>
  <c r="CN125" i="209"/>
  <c r="BB125" i="209"/>
  <c r="T125" i="209"/>
  <c r="CM125" i="209"/>
  <c r="BA125" i="209"/>
  <c r="S125" i="209"/>
  <c r="CL125" i="209"/>
  <c r="Y125" i="202"/>
  <c r="BV125" i="209"/>
  <c r="BW125" i="209"/>
  <c r="BX125" i="209"/>
  <c r="BY125" i="209"/>
  <c r="BZ125" i="209"/>
  <c r="CA125" i="209"/>
  <c r="CB125" i="209"/>
  <c r="CC125" i="209"/>
  <c r="CD125" i="209"/>
  <c r="CE125" i="209"/>
  <c r="CF125" i="209"/>
  <c r="CG125" i="209"/>
  <c r="CH125" i="209"/>
  <c r="CI125" i="209"/>
  <c r="CJ125" i="209"/>
  <c r="CK125" i="209"/>
  <c r="AZ125" i="209"/>
  <c r="AY125" i="209"/>
  <c r="AX125" i="209"/>
  <c r="AW125" i="209"/>
  <c r="AV125" i="209"/>
  <c r="AU125" i="209"/>
  <c r="AT125" i="209"/>
  <c r="AS125" i="209"/>
  <c r="AR125" i="209"/>
  <c r="AQ125" i="209"/>
  <c r="AO125" i="209"/>
  <c r="AN125" i="209"/>
  <c r="AM125" i="209"/>
  <c r="AL125" i="209"/>
  <c r="U125" i="202"/>
  <c r="T125" i="202"/>
  <c r="C125" i="209"/>
  <c r="D125" i="209"/>
  <c r="E125" i="209"/>
  <c r="F125" i="209"/>
  <c r="G125" i="209"/>
  <c r="H125" i="209"/>
  <c r="I125" i="209"/>
  <c r="J125" i="209"/>
  <c r="K125" i="209"/>
  <c r="L125" i="209"/>
  <c r="M125" i="209"/>
  <c r="N125" i="209"/>
  <c r="O125" i="209"/>
  <c r="P125" i="209"/>
  <c r="Q125" i="209"/>
  <c r="R125" i="209"/>
  <c r="DD124" i="209"/>
  <c r="DC124" i="209"/>
  <c r="DB124" i="209"/>
  <c r="DA124" i="209"/>
  <c r="CZ124" i="209"/>
  <c r="CY124" i="209"/>
  <c r="CX124" i="209"/>
  <c r="CW124" i="209"/>
  <c r="CV124" i="209"/>
  <c r="CU124" i="209"/>
  <c r="CT124" i="209"/>
  <c r="CS124" i="209"/>
  <c r="CR124" i="209"/>
  <c r="CQ124" i="209"/>
  <c r="CP124" i="209"/>
  <c r="CO124" i="209"/>
  <c r="CN124" i="209"/>
  <c r="CM124" i="209"/>
  <c r="CL124" i="209"/>
  <c r="Y124" i="202"/>
  <c r="BV124" i="209"/>
  <c r="BW124" i="209"/>
  <c r="BX124" i="209"/>
  <c r="BY124" i="209"/>
  <c r="BZ124" i="209"/>
  <c r="CA124" i="209"/>
  <c r="CB124" i="209"/>
  <c r="CC124" i="209"/>
  <c r="CD124" i="209"/>
  <c r="CE124" i="209"/>
  <c r="CF124" i="209"/>
  <c r="CG124" i="209"/>
  <c r="CH124" i="209"/>
  <c r="CI124" i="209"/>
  <c r="CJ124" i="209"/>
  <c r="CK124" i="209"/>
  <c r="T124" i="202"/>
  <c r="C124" i="209"/>
  <c r="D124" i="209"/>
  <c r="E124" i="209"/>
  <c r="F124" i="209"/>
  <c r="G124" i="209"/>
  <c r="H124" i="209"/>
  <c r="I124" i="209"/>
  <c r="J124" i="209"/>
  <c r="K124" i="209"/>
  <c r="L124" i="209"/>
  <c r="M124" i="209"/>
  <c r="N124" i="209"/>
  <c r="O124" i="209"/>
  <c r="P124" i="209"/>
  <c r="Q124" i="209"/>
  <c r="R124" i="209"/>
  <c r="DD123" i="209"/>
  <c r="DC123" i="209"/>
  <c r="DB123" i="209"/>
  <c r="DA123" i="209"/>
  <c r="CZ123" i="209"/>
  <c r="CY123" i="209"/>
  <c r="CX123" i="209"/>
  <c r="CW123" i="209"/>
  <c r="CV123" i="209"/>
  <c r="CU123" i="209"/>
  <c r="CT123" i="209"/>
  <c r="CS123" i="209"/>
  <c r="CR123" i="209"/>
  <c r="CQ123" i="209"/>
  <c r="CP123" i="209"/>
  <c r="CO123" i="209"/>
  <c r="CN123" i="209"/>
  <c r="CM123" i="209"/>
  <c r="CL123" i="209"/>
  <c r="Y123" i="202"/>
  <c r="BV123" i="209"/>
  <c r="BW123" i="209"/>
  <c r="BX123" i="209"/>
  <c r="BY123" i="209"/>
  <c r="BZ123" i="209"/>
  <c r="CA123" i="209"/>
  <c r="CB123" i="209"/>
  <c r="CC123" i="209"/>
  <c r="CD123" i="209"/>
  <c r="CE123" i="209"/>
  <c r="CF123" i="209"/>
  <c r="CG123" i="209"/>
  <c r="CH123" i="209"/>
  <c r="CI123" i="209"/>
  <c r="CJ123" i="209"/>
  <c r="CK123" i="209"/>
  <c r="U152" i="202"/>
  <c r="T152" i="202"/>
  <c r="V152" i="202"/>
  <c r="T123" i="202"/>
  <c r="C123" i="209"/>
  <c r="D123" i="209"/>
  <c r="E123" i="209"/>
  <c r="F123" i="209"/>
  <c r="G123" i="209"/>
  <c r="H123" i="209"/>
  <c r="I123" i="209"/>
  <c r="J123" i="209"/>
  <c r="K123" i="209"/>
  <c r="L123" i="209"/>
  <c r="M123" i="209"/>
  <c r="N123" i="209"/>
  <c r="O123" i="209"/>
  <c r="P123" i="209"/>
  <c r="Q123" i="209"/>
  <c r="R123" i="209"/>
  <c r="DD122" i="209"/>
  <c r="DC122" i="209"/>
  <c r="DB122" i="209"/>
  <c r="DA122" i="209"/>
  <c r="CZ122" i="209"/>
  <c r="CY122" i="209"/>
  <c r="CX122" i="209"/>
  <c r="CW122" i="209"/>
  <c r="CV122" i="209"/>
  <c r="CU122" i="209"/>
  <c r="CT122" i="209"/>
  <c r="CS122" i="209"/>
  <c r="CR122" i="209"/>
  <c r="CQ122" i="209"/>
  <c r="CP122" i="209"/>
  <c r="CO122" i="209"/>
  <c r="CN122" i="209"/>
  <c r="CM122" i="209"/>
  <c r="CL122" i="209"/>
  <c r="Y122" i="202"/>
  <c r="BV122" i="209"/>
  <c r="BW122" i="209"/>
  <c r="BX122" i="209"/>
  <c r="BY122" i="209"/>
  <c r="BZ122" i="209"/>
  <c r="CA122" i="209"/>
  <c r="CB122" i="209"/>
  <c r="CC122" i="209"/>
  <c r="CD122" i="209"/>
  <c r="CE122" i="209"/>
  <c r="CF122" i="209"/>
  <c r="CG122" i="209"/>
  <c r="CH122" i="209"/>
  <c r="CI122" i="209"/>
  <c r="CJ122" i="209"/>
  <c r="CK122" i="209"/>
  <c r="T122" i="202"/>
  <c r="C122" i="209"/>
  <c r="D122" i="209"/>
  <c r="E122" i="209"/>
  <c r="F122" i="209"/>
  <c r="G122" i="209"/>
  <c r="H122" i="209"/>
  <c r="I122" i="209"/>
  <c r="J122" i="209"/>
  <c r="K122" i="209"/>
  <c r="L122" i="209"/>
  <c r="M122" i="209"/>
  <c r="N122" i="209"/>
  <c r="O122" i="209"/>
  <c r="P122" i="209"/>
  <c r="Q122" i="209"/>
  <c r="R122" i="209"/>
  <c r="DD121" i="209"/>
  <c r="DC121" i="209"/>
  <c r="DB121" i="209"/>
  <c r="DA121" i="209"/>
  <c r="CZ121" i="209"/>
  <c r="CY121" i="209"/>
  <c r="CX121" i="209"/>
  <c r="CW121" i="209"/>
  <c r="CV121" i="209"/>
  <c r="CU121" i="209"/>
  <c r="CT121" i="209"/>
  <c r="CS121" i="209"/>
  <c r="CR121" i="209"/>
  <c r="CQ121" i="209"/>
  <c r="CP121" i="209"/>
  <c r="CO121" i="209"/>
  <c r="CN121" i="209"/>
  <c r="CM121" i="209"/>
  <c r="CL121" i="209"/>
  <c r="Y121" i="202"/>
  <c r="BV121" i="209"/>
  <c r="BW121" i="209"/>
  <c r="BX121" i="209"/>
  <c r="BY121" i="209"/>
  <c r="BZ121" i="209"/>
  <c r="CA121" i="209"/>
  <c r="CB121" i="209"/>
  <c r="CC121" i="209"/>
  <c r="CD121" i="209"/>
  <c r="CE121" i="209"/>
  <c r="CF121" i="209"/>
  <c r="CG121" i="209"/>
  <c r="CH121" i="209"/>
  <c r="CI121" i="209"/>
  <c r="CJ121" i="209"/>
  <c r="CK121" i="209"/>
  <c r="T121" i="202"/>
  <c r="C121" i="209"/>
  <c r="D121" i="209"/>
  <c r="E121" i="209"/>
  <c r="F121" i="209"/>
  <c r="G121" i="209"/>
  <c r="H121" i="209"/>
  <c r="I121" i="209"/>
  <c r="J121" i="209"/>
  <c r="K121" i="209"/>
  <c r="L121" i="209"/>
  <c r="M121" i="209"/>
  <c r="N121" i="209"/>
  <c r="O121" i="209"/>
  <c r="P121" i="209"/>
  <c r="Q121" i="209"/>
  <c r="R121" i="209"/>
  <c r="DD120" i="209"/>
  <c r="DC120" i="209"/>
  <c r="DB120" i="209"/>
  <c r="DA120" i="209"/>
  <c r="CZ120" i="209"/>
  <c r="CY120" i="209"/>
  <c r="CX120" i="209"/>
  <c r="CW120" i="209"/>
  <c r="CV120" i="209"/>
  <c r="CU120" i="209"/>
  <c r="CT120" i="209"/>
  <c r="CS120" i="209"/>
  <c r="CR120" i="209"/>
  <c r="CQ120" i="209"/>
  <c r="CP120" i="209"/>
  <c r="CO120" i="209"/>
  <c r="CN120" i="209"/>
  <c r="CM120" i="209"/>
  <c r="CL120" i="209"/>
  <c r="Y120" i="202"/>
  <c r="BV120" i="209"/>
  <c r="BW120" i="209"/>
  <c r="BX120" i="209"/>
  <c r="BY120" i="209"/>
  <c r="BZ120" i="209"/>
  <c r="CA120" i="209"/>
  <c r="CB120" i="209"/>
  <c r="CC120" i="209"/>
  <c r="CD120" i="209"/>
  <c r="CE120" i="209"/>
  <c r="CF120" i="209"/>
  <c r="CG120" i="209"/>
  <c r="CH120" i="209"/>
  <c r="CI120" i="209"/>
  <c r="CJ120" i="209"/>
  <c r="CK120" i="209"/>
  <c r="T120" i="202"/>
  <c r="C120" i="209"/>
  <c r="D120" i="209"/>
  <c r="E120" i="209"/>
  <c r="F120" i="209"/>
  <c r="G120" i="209"/>
  <c r="H120" i="209"/>
  <c r="I120" i="209"/>
  <c r="J120" i="209"/>
  <c r="K120" i="209"/>
  <c r="L120" i="209"/>
  <c r="M120" i="209"/>
  <c r="N120" i="209"/>
  <c r="O120" i="209"/>
  <c r="P120" i="209"/>
  <c r="Q120" i="209"/>
  <c r="R120" i="209"/>
  <c r="DD119" i="209"/>
  <c r="DC119" i="209"/>
  <c r="DB119" i="209"/>
  <c r="DA119" i="209"/>
  <c r="CZ119" i="209"/>
  <c r="CY119" i="209"/>
  <c r="CX119" i="209"/>
  <c r="CW119" i="209"/>
  <c r="CV119" i="209"/>
  <c r="CU119" i="209"/>
  <c r="CT119" i="209"/>
  <c r="CS119" i="209"/>
  <c r="CR119" i="209"/>
  <c r="CQ119" i="209"/>
  <c r="CP119" i="209"/>
  <c r="CO119" i="209"/>
  <c r="CN119" i="209"/>
  <c r="CM119" i="209"/>
  <c r="CL119" i="209"/>
  <c r="Y119" i="202"/>
  <c r="BV119" i="209"/>
  <c r="BW119" i="209"/>
  <c r="BX119" i="209"/>
  <c r="BY119" i="209"/>
  <c r="BZ119" i="209"/>
  <c r="CA119" i="209"/>
  <c r="CB119" i="209"/>
  <c r="CC119" i="209"/>
  <c r="CD119" i="209"/>
  <c r="CE119" i="209"/>
  <c r="CF119" i="209"/>
  <c r="CG119" i="209"/>
  <c r="CH119" i="209"/>
  <c r="CI119" i="209"/>
  <c r="CJ119" i="209"/>
  <c r="CK119" i="209"/>
  <c r="T119" i="202"/>
  <c r="C119" i="209"/>
  <c r="D119" i="209"/>
  <c r="E119" i="209"/>
  <c r="F119" i="209"/>
  <c r="G119" i="209"/>
  <c r="H119" i="209"/>
  <c r="I119" i="209"/>
  <c r="J119" i="209"/>
  <c r="K119" i="209"/>
  <c r="L119" i="209"/>
  <c r="M119" i="209"/>
  <c r="N119" i="209"/>
  <c r="O119" i="209"/>
  <c r="P119" i="209"/>
  <c r="Q119" i="209"/>
  <c r="R119" i="209"/>
  <c r="DD118" i="209"/>
  <c r="DC118" i="209"/>
  <c r="DB118" i="209"/>
  <c r="DA118" i="209"/>
  <c r="CZ118" i="209"/>
  <c r="CY118" i="209"/>
  <c r="CX118" i="209"/>
  <c r="CW118" i="209"/>
  <c r="CV118" i="209"/>
  <c r="CU118" i="209"/>
  <c r="CT118" i="209"/>
  <c r="CS118" i="209"/>
  <c r="CR118" i="209"/>
  <c r="CQ118" i="209"/>
  <c r="CP118" i="209"/>
  <c r="CO118" i="209"/>
  <c r="CN118" i="209"/>
  <c r="CM118" i="209"/>
  <c r="CL118" i="209"/>
  <c r="Y118" i="202"/>
  <c r="BV118" i="209"/>
  <c r="BW118" i="209"/>
  <c r="BX118" i="209"/>
  <c r="BY118" i="209"/>
  <c r="BZ118" i="209"/>
  <c r="CA118" i="209"/>
  <c r="CB118" i="209"/>
  <c r="CC118" i="209"/>
  <c r="CD118" i="209"/>
  <c r="CE118" i="209"/>
  <c r="CF118" i="209"/>
  <c r="CG118" i="209"/>
  <c r="CH118" i="209"/>
  <c r="CI118" i="209"/>
  <c r="CJ118" i="209"/>
  <c r="CK118" i="209"/>
  <c r="T118" i="202"/>
  <c r="C118" i="209"/>
  <c r="D118" i="209"/>
  <c r="E118" i="209"/>
  <c r="F118" i="209"/>
  <c r="G118" i="209"/>
  <c r="H118" i="209"/>
  <c r="I118" i="209"/>
  <c r="J118" i="209"/>
  <c r="K118" i="209"/>
  <c r="L118" i="209"/>
  <c r="M118" i="209"/>
  <c r="N118" i="209"/>
  <c r="O118" i="209"/>
  <c r="P118" i="209"/>
  <c r="Q118" i="209"/>
  <c r="R118" i="209"/>
  <c r="DD117" i="209"/>
  <c r="DC117" i="209"/>
  <c r="DB117" i="209"/>
  <c r="DA117" i="209"/>
  <c r="CZ117" i="209"/>
  <c r="CY117" i="209"/>
  <c r="CX117" i="209"/>
  <c r="CW117" i="209"/>
  <c r="CV117" i="209"/>
  <c r="CU117" i="209"/>
  <c r="CT117" i="209"/>
  <c r="CS117" i="209"/>
  <c r="CR117" i="209"/>
  <c r="CQ117" i="209"/>
  <c r="CP117" i="209"/>
  <c r="CO117" i="209"/>
  <c r="CN117" i="209"/>
  <c r="CM117" i="209"/>
  <c r="CL117" i="209"/>
  <c r="Y117" i="202"/>
  <c r="BV117" i="209"/>
  <c r="BW117" i="209"/>
  <c r="BX117" i="209"/>
  <c r="BY117" i="209"/>
  <c r="BZ117" i="209"/>
  <c r="CA117" i="209"/>
  <c r="CB117" i="209"/>
  <c r="CC117" i="209"/>
  <c r="CD117" i="209"/>
  <c r="CE117" i="209"/>
  <c r="CF117" i="209"/>
  <c r="CG117" i="209"/>
  <c r="CH117" i="209"/>
  <c r="CI117" i="209"/>
  <c r="CJ117" i="209"/>
  <c r="CK117" i="209"/>
  <c r="T117" i="202"/>
  <c r="C117" i="209"/>
  <c r="D117" i="209"/>
  <c r="E117" i="209"/>
  <c r="F117" i="209"/>
  <c r="G117" i="209"/>
  <c r="H117" i="209"/>
  <c r="I117" i="209"/>
  <c r="J117" i="209"/>
  <c r="K117" i="209"/>
  <c r="L117" i="209"/>
  <c r="M117" i="209"/>
  <c r="N117" i="209"/>
  <c r="O117" i="209"/>
  <c r="P117" i="209"/>
  <c r="Q117" i="209"/>
  <c r="R117" i="209"/>
  <c r="DD116" i="209"/>
  <c r="DC116" i="209"/>
  <c r="DB116" i="209"/>
  <c r="DA116" i="209"/>
  <c r="CZ116" i="209"/>
  <c r="CY116" i="209"/>
  <c r="CX116" i="209"/>
  <c r="CW116" i="209"/>
  <c r="CV116" i="209"/>
  <c r="CU116" i="209"/>
  <c r="CT116" i="209"/>
  <c r="CS116" i="209"/>
  <c r="CR116" i="209"/>
  <c r="CQ116" i="209"/>
  <c r="CP116" i="209"/>
  <c r="CO116" i="209"/>
  <c r="CN116" i="209"/>
  <c r="CM116" i="209"/>
  <c r="CL116" i="209"/>
  <c r="Y116" i="202"/>
  <c r="BV116" i="209"/>
  <c r="BW116" i="209"/>
  <c r="BX116" i="209"/>
  <c r="BY116" i="209"/>
  <c r="BZ116" i="209"/>
  <c r="CA116" i="209"/>
  <c r="CB116" i="209"/>
  <c r="CC116" i="209"/>
  <c r="CD116" i="209"/>
  <c r="CE116" i="209"/>
  <c r="CF116" i="209"/>
  <c r="CG116" i="209"/>
  <c r="CH116" i="209"/>
  <c r="CI116" i="209"/>
  <c r="CJ116" i="209"/>
  <c r="CK116" i="209"/>
  <c r="T116" i="202"/>
  <c r="C116" i="209"/>
  <c r="D116" i="209"/>
  <c r="E116" i="209"/>
  <c r="F116" i="209"/>
  <c r="G116" i="209"/>
  <c r="H116" i="209"/>
  <c r="I116" i="209"/>
  <c r="J116" i="209"/>
  <c r="K116" i="209"/>
  <c r="L116" i="209"/>
  <c r="M116" i="209"/>
  <c r="N116" i="209"/>
  <c r="O116" i="209"/>
  <c r="P116" i="209"/>
  <c r="Q116" i="209"/>
  <c r="R116" i="209"/>
  <c r="BS115" i="209"/>
  <c r="AK115" i="209"/>
  <c r="DD115" i="209"/>
  <c r="BR115" i="209"/>
  <c r="AJ115" i="209"/>
  <c r="DC115" i="209"/>
  <c r="BQ115" i="209"/>
  <c r="AI115" i="209"/>
  <c r="DB115" i="209"/>
  <c r="BP115" i="209"/>
  <c r="AH115" i="209"/>
  <c r="DA115" i="209"/>
  <c r="BO115" i="209"/>
  <c r="AG115" i="209"/>
  <c r="CZ115" i="209"/>
  <c r="BN115" i="209"/>
  <c r="AF115" i="209"/>
  <c r="CY115" i="209"/>
  <c r="BM115" i="209"/>
  <c r="AE115" i="209"/>
  <c r="CX115" i="209"/>
  <c r="BL115" i="209"/>
  <c r="AD115" i="209"/>
  <c r="CW115" i="209"/>
  <c r="BK115" i="209"/>
  <c r="AC115" i="209"/>
  <c r="CV115" i="209"/>
  <c r="BJ115" i="209"/>
  <c r="AB115" i="209"/>
  <c r="CU115" i="209"/>
  <c r="BI115" i="209"/>
  <c r="AA115" i="209"/>
  <c r="CT115" i="209"/>
  <c r="BH115" i="209"/>
  <c r="Z115" i="209"/>
  <c r="CS115" i="209"/>
  <c r="BG115" i="209"/>
  <c r="Y115" i="209"/>
  <c r="CR115" i="209"/>
  <c r="BF115" i="209"/>
  <c r="X115" i="209"/>
  <c r="CQ115" i="209"/>
  <c r="BE115" i="209"/>
  <c r="W115" i="209"/>
  <c r="CP115" i="209"/>
  <c r="BD115" i="209"/>
  <c r="V115" i="209"/>
  <c r="CO115" i="209"/>
  <c r="BC115" i="209"/>
  <c r="U115" i="209"/>
  <c r="CN115" i="209"/>
  <c r="BB115" i="209"/>
  <c r="T115" i="209"/>
  <c r="CM115" i="209"/>
  <c r="BA115" i="209"/>
  <c r="S115" i="209"/>
  <c r="CL115" i="209"/>
  <c r="Y115" i="202"/>
  <c r="BV115" i="209"/>
  <c r="BW115" i="209"/>
  <c r="BX115" i="209"/>
  <c r="BY115" i="209"/>
  <c r="BZ115" i="209"/>
  <c r="CA115" i="209"/>
  <c r="CB115" i="209"/>
  <c r="CC115" i="209"/>
  <c r="CD115" i="209"/>
  <c r="CE115" i="209"/>
  <c r="CF115" i="209"/>
  <c r="CG115" i="209"/>
  <c r="CH115" i="209"/>
  <c r="CI115" i="209"/>
  <c r="CJ115" i="209"/>
  <c r="CK115" i="209"/>
  <c r="AZ115" i="209"/>
  <c r="AY115" i="209"/>
  <c r="AX115" i="209"/>
  <c r="AW115" i="209"/>
  <c r="AV115" i="209"/>
  <c r="AU115" i="209"/>
  <c r="AT115" i="209"/>
  <c r="AS115" i="209"/>
  <c r="AR115" i="209"/>
  <c r="AQ115" i="209"/>
  <c r="AP115" i="209"/>
  <c r="AO115" i="209"/>
  <c r="AN115" i="209"/>
  <c r="AM115" i="209"/>
  <c r="AL115" i="209"/>
  <c r="U115" i="202"/>
  <c r="T115" i="202"/>
  <c r="C115" i="209"/>
  <c r="D115" i="209"/>
  <c r="E115" i="209"/>
  <c r="F115" i="209"/>
  <c r="G115" i="209"/>
  <c r="H115" i="209"/>
  <c r="I115" i="209"/>
  <c r="J115" i="209"/>
  <c r="K115" i="209"/>
  <c r="L115" i="209"/>
  <c r="M115" i="209"/>
  <c r="N115" i="209"/>
  <c r="O115" i="209"/>
  <c r="P115" i="209"/>
  <c r="Q115" i="209"/>
  <c r="R115" i="209"/>
  <c r="DD114" i="209"/>
  <c r="DC114" i="209"/>
  <c r="DB114" i="209"/>
  <c r="DA114" i="209"/>
  <c r="CZ114" i="209"/>
  <c r="CY114" i="209"/>
  <c r="CX114" i="209"/>
  <c r="CW114" i="209"/>
  <c r="CV114" i="209"/>
  <c r="CU114" i="209"/>
  <c r="CT114" i="209"/>
  <c r="CS114" i="209"/>
  <c r="CR114" i="209"/>
  <c r="CQ114" i="209"/>
  <c r="CP114" i="209"/>
  <c r="CO114" i="209"/>
  <c r="CN114" i="209"/>
  <c r="CM114" i="209"/>
  <c r="CL114" i="209"/>
  <c r="Y114" i="202"/>
  <c r="BV114" i="209"/>
  <c r="BW114" i="209"/>
  <c r="BX114" i="209"/>
  <c r="BY114" i="209"/>
  <c r="BZ114" i="209"/>
  <c r="CA114" i="209"/>
  <c r="CB114" i="209"/>
  <c r="CC114" i="209"/>
  <c r="CD114" i="209"/>
  <c r="CE114" i="209"/>
  <c r="CF114" i="209"/>
  <c r="CG114" i="209"/>
  <c r="CH114" i="209"/>
  <c r="CI114" i="209"/>
  <c r="CJ114" i="209"/>
  <c r="CK114" i="209"/>
  <c r="T114" i="202"/>
  <c r="C114" i="209"/>
  <c r="D114" i="209"/>
  <c r="E114" i="209"/>
  <c r="F114" i="209"/>
  <c r="G114" i="209"/>
  <c r="H114" i="209"/>
  <c r="I114" i="209"/>
  <c r="J114" i="209"/>
  <c r="K114" i="209"/>
  <c r="L114" i="209"/>
  <c r="M114" i="209"/>
  <c r="N114" i="209"/>
  <c r="O114" i="209"/>
  <c r="P114" i="209"/>
  <c r="Q114" i="209"/>
  <c r="R114" i="209"/>
  <c r="DD113" i="209"/>
  <c r="DC113" i="209"/>
  <c r="DB113" i="209"/>
  <c r="DA113" i="209"/>
  <c r="CZ113" i="209"/>
  <c r="CY113" i="209"/>
  <c r="CX113" i="209"/>
  <c r="CW113" i="209"/>
  <c r="CV113" i="209"/>
  <c r="CU113" i="209"/>
  <c r="CT113" i="209"/>
  <c r="CS113" i="209"/>
  <c r="CR113" i="209"/>
  <c r="CQ113" i="209"/>
  <c r="CP113" i="209"/>
  <c r="CO113" i="209"/>
  <c r="CN113" i="209"/>
  <c r="CM113" i="209"/>
  <c r="CL113" i="209"/>
  <c r="Y113" i="202"/>
  <c r="BV113" i="209"/>
  <c r="BW113" i="209"/>
  <c r="BX113" i="209"/>
  <c r="BY113" i="209"/>
  <c r="BZ113" i="209"/>
  <c r="CA113" i="209"/>
  <c r="CB113" i="209"/>
  <c r="CC113" i="209"/>
  <c r="CD113" i="209"/>
  <c r="CE113" i="209"/>
  <c r="CF113" i="209"/>
  <c r="CG113" i="209"/>
  <c r="CH113" i="209"/>
  <c r="CI113" i="209"/>
  <c r="CJ113" i="209"/>
  <c r="CK113" i="209"/>
  <c r="U150" i="202"/>
  <c r="T150" i="202"/>
  <c r="V150" i="202"/>
  <c r="T113" i="202"/>
  <c r="C113" i="209"/>
  <c r="D113" i="209"/>
  <c r="E113" i="209"/>
  <c r="F113" i="209"/>
  <c r="G113" i="209"/>
  <c r="H113" i="209"/>
  <c r="I113" i="209"/>
  <c r="J113" i="209"/>
  <c r="K113" i="209"/>
  <c r="L113" i="209"/>
  <c r="M113" i="209"/>
  <c r="N113" i="209"/>
  <c r="O113" i="209"/>
  <c r="P113" i="209"/>
  <c r="Q113" i="209"/>
  <c r="R113" i="209"/>
  <c r="DD112" i="209"/>
  <c r="DC112" i="209"/>
  <c r="DB112" i="209"/>
  <c r="DA112" i="209"/>
  <c r="CZ112" i="209"/>
  <c r="CY112" i="209"/>
  <c r="CX112" i="209"/>
  <c r="CW112" i="209"/>
  <c r="CV112" i="209"/>
  <c r="CU112" i="209"/>
  <c r="CT112" i="209"/>
  <c r="CS112" i="209"/>
  <c r="CR112" i="209"/>
  <c r="CQ112" i="209"/>
  <c r="CP112" i="209"/>
  <c r="CO112" i="209"/>
  <c r="CN112" i="209"/>
  <c r="CM112" i="209"/>
  <c r="CL112" i="209"/>
  <c r="Y112" i="202"/>
  <c r="BV112" i="209"/>
  <c r="BW112" i="209"/>
  <c r="BX112" i="209"/>
  <c r="BY112" i="209"/>
  <c r="BZ112" i="209"/>
  <c r="CA112" i="209"/>
  <c r="CB112" i="209"/>
  <c r="CC112" i="209"/>
  <c r="CD112" i="209"/>
  <c r="CE112" i="209"/>
  <c r="CF112" i="209"/>
  <c r="CG112" i="209"/>
  <c r="CH112" i="209"/>
  <c r="CI112" i="209"/>
  <c r="CJ112" i="209"/>
  <c r="CK112" i="209"/>
  <c r="T112" i="202"/>
  <c r="C112" i="209"/>
  <c r="D112" i="209"/>
  <c r="E112" i="209"/>
  <c r="F112" i="209"/>
  <c r="G112" i="209"/>
  <c r="H112" i="209"/>
  <c r="I112" i="209"/>
  <c r="J112" i="209"/>
  <c r="K112" i="209"/>
  <c r="L112" i="209"/>
  <c r="M112" i="209"/>
  <c r="N112" i="209"/>
  <c r="O112" i="209"/>
  <c r="P112" i="209"/>
  <c r="Q112" i="209"/>
  <c r="R112" i="209"/>
  <c r="DD111" i="209"/>
  <c r="DC111" i="209"/>
  <c r="DB111" i="209"/>
  <c r="DA111" i="209"/>
  <c r="CZ111" i="209"/>
  <c r="CY111" i="209"/>
  <c r="CX111" i="209"/>
  <c r="CW111" i="209"/>
  <c r="CV111" i="209"/>
  <c r="CU111" i="209"/>
  <c r="CT111" i="209"/>
  <c r="CS111" i="209"/>
  <c r="CR111" i="209"/>
  <c r="CQ111" i="209"/>
  <c r="CP111" i="209"/>
  <c r="CO111" i="209"/>
  <c r="CN111" i="209"/>
  <c r="CM111" i="209"/>
  <c r="CL111" i="209"/>
  <c r="Y111" i="202"/>
  <c r="BV111" i="209"/>
  <c r="BW111" i="209"/>
  <c r="BX111" i="209"/>
  <c r="BY111" i="209"/>
  <c r="BZ111" i="209"/>
  <c r="CA111" i="209"/>
  <c r="CB111" i="209"/>
  <c r="CC111" i="209"/>
  <c r="CD111" i="209"/>
  <c r="CE111" i="209"/>
  <c r="CF111" i="209"/>
  <c r="CG111" i="209"/>
  <c r="CH111" i="209"/>
  <c r="CI111" i="209"/>
  <c r="CJ111" i="209"/>
  <c r="CK111" i="209"/>
  <c r="T111" i="202"/>
  <c r="C111" i="209"/>
  <c r="D111" i="209"/>
  <c r="E111" i="209"/>
  <c r="F111" i="209"/>
  <c r="G111" i="209"/>
  <c r="H111" i="209"/>
  <c r="I111" i="209"/>
  <c r="J111" i="209"/>
  <c r="K111" i="209"/>
  <c r="L111" i="209"/>
  <c r="M111" i="209"/>
  <c r="N111" i="209"/>
  <c r="O111" i="209"/>
  <c r="P111" i="209"/>
  <c r="Q111" i="209"/>
  <c r="R111" i="209"/>
  <c r="DD110" i="209"/>
  <c r="DC110" i="209"/>
  <c r="DB110" i="209"/>
  <c r="DA110" i="209"/>
  <c r="CZ110" i="209"/>
  <c r="CY110" i="209"/>
  <c r="CX110" i="209"/>
  <c r="CW110" i="209"/>
  <c r="CV110" i="209"/>
  <c r="CU110" i="209"/>
  <c r="CT110" i="209"/>
  <c r="CS110" i="209"/>
  <c r="CR110" i="209"/>
  <c r="CQ110" i="209"/>
  <c r="CP110" i="209"/>
  <c r="CO110" i="209"/>
  <c r="CN110" i="209"/>
  <c r="CM110" i="209"/>
  <c r="CL110" i="209"/>
  <c r="Y110" i="202"/>
  <c r="BV110" i="209"/>
  <c r="BW110" i="209"/>
  <c r="BX110" i="209"/>
  <c r="BY110" i="209"/>
  <c r="BZ110" i="209"/>
  <c r="CA110" i="209"/>
  <c r="CB110" i="209"/>
  <c r="CC110" i="209"/>
  <c r="CD110" i="209"/>
  <c r="CE110" i="209"/>
  <c r="CF110" i="209"/>
  <c r="CG110" i="209"/>
  <c r="CH110" i="209"/>
  <c r="CI110" i="209"/>
  <c r="CJ110" i="209"/>
  <c r="CK110" i="209"/>
  <c r="T110" i="202"/>
  <c r="C110" i="209"/>
  <c r="D110" i="209"/>
  <c r="E110" i="209"/>
  <c r="F110" i="209"/>
  <c r="G110" i="209"/>
  <c r="H110" i="209"/>
  <c r="I110" i="209"/>
  <c r="J110" i="209"/>
  <c r="K110" i="209"/>
  <c r="L110" i="209"/>
  <c r="M110" i="209"/>
  <c r="N110" i="209"/>
  <c r="O110" i="209"/>
  <c r="P110" i="209"/>
  <c r="Q110" i="209"/>
  <c r="R110" i="209"/>
  <c r="DD109" i="209"/>
  <c r="DC109" i="209"/>
  <c r="DB109" i="209"/>
  <c r="DA109" i="209"/>
  <c r="CZ109" i="209"/>
  <c r="CY109" i="209"/>
  <c r="CX109" i="209"/>
  <c r="CW109" i="209"/>
  <c r="CV109" i="209"/>
  <c r="CU109" i="209"/>
  <c r="CT109" i="209"/>
  <c r="CS109" i="209"/>
  <c r="CR109" i="209"/>
  <c r="CQ109" i="209"/>
  <c r="CP109" i="209"/>
  <c r="CO109" i="209"/>
  <c r="CN109" i="209"/>
  <c r="CM109" i="209"/>
  <c r="CL109" i="209"/>
  <c r="Y109" i="202"/>
  <c r="BV109" i="209"/>
  <c r="BW109" i="209"/>
  <c r="BX109" i="209"/>
  <c r="BY109" i="209"/>
  <c r="BZ109" i="209"/>
  <c r="CA109" i="209"/>
  <c r="CB109" i="209"/>
  <c r="CC109" i="209"/>
  <c r="CD109" i="209"/>
  <c r="CE109" i="209"/>
  <c r="CF109" i="209"/>
  <c r="CG109" i="209"/>
  <c r="CH109" i="209"/>
  <c r="CI109" i="209"/>
  <c r="CJ109" i="209"/>
  <c r="CK109" i="209"/>
  <c r="U148" i="202"/>
  <c r="T148" i="202"/>
  <c r="V148" i="202"/>
  <c r="T109" i="202"/>
  <c r="C109" i="209"/>
  <c r="D109" i="209"/>
  <c r="E109" i="209"/>
  <c r="F109" i="209"/>
  <c r="G109" i="209"/>
  <c r="H109" i="209"/>
  <c r="I109" i="209"/>
  <c r="J109" i="209"/>
  <c r="K109" i="209"/>
  <c r="L109" i="209"/>
  <c r="M109" i="209"/>
  <c r="N109" i="209"/>
  <c r="O109" i="209"/>
  <c r="P109" i="209"/>
  <c r="Q109" i="209"/>
  <c r="R109" i="209"/>
  <c r="DD108" i="209"/>
  <c r="DC108" i="209"/>
  <c r="DB108" i="209"/>
  <c r="DA108" i="209"/>
  <c r="CZ108" i="209"/>
  <c r="CY108" i="209"/>
  <c r="CX108" i="209"/>
  <c r="CW108" i="209"/>
  <c r="CV108" i="209"/>
  <c r="CU108" i="209"/>
  <c r="CT108" i="209"/>
  <c r="CS108" i="209"/>
  <c r="CR108" i="209"/>
  <c r="CQ108" i="209"/>
  <c r="CP108" i="209"/>
  <c r="CO108" i="209"/>
  <c r="CN108" i="209"/>
  <c r="CM108" i="209"/>
  <c r="CL108" i="209"/>
  <c r="Y108" i="202"/>
  <c r="BV108" i="209"/>
  <c r="BW108" i="209"/>
  <c r="BX108" i="209"/>
  <c r="BY108" i="209"/>
  <c r="BZ108" i="209"/>
  <c r="CA108" i="209"/>
  <c r="CB108" i="209"/>
  <c r="CC108" i="209"/>
  <c r="CD108" i="209"/>
  <c r="CE108" i="209"/>
  <c r="CF108" i="209"/>
  <c r="CG108" i="209"/>
  <c r="CH108" i="209"/>
  <c r="CI108" i="209"/>
  <c r="CJ108" i="209"/>
  <c r="CK108" i="209"/>
  <c r="T108" i="202"/>
  <c r="C108" i="209"/>
  <c r="D108" i="209"/>
  <c r="E108" i="209"/>
  <c r="F108" i="209"/>
  <c r="G108" i="209"/>
  <c r="H108" i="209"/>
  <c r="I108" i="209"/>
  <c r="J108" i="209"/>
  <c r="K108" i="209"/>
  <c r="L108" i="209"/>
  <c r="M108" i="209"/>
  <c r="N108" i="209"/>
  <c r="O108" i="209"/>
  <c r="P108" i="209"/>
  <c r="Q108" i="209"/>
  <c r="R108" i="209"/>
  <c r="DD107" i="209"/>
  <c r="DC107" i="209"/>
  <c r="DB107" i="209"/>
  <c r="DA107" i="209"/>
  <c r="CZ107" i="209"/>
  <c r="CY107" i="209"/>
  <c r="CX107" i="209"/>
  <c r="CW107" i="209"/>
  <c r="CV107" i="209"/>
  <c r="CU107" i="209"/>
  <c r="CT107" i="209"/>
  <c r="CS107" i="209"/>
  <c r="CR107" i="209"/>
  <c r="CQ107" i="209"/>
  <c r="CP107" i="209"/>
  <c r="CO107" i="209"/>
  <c r="CN107" i="209"/>
  <c r="CM107" i="209"/>
  <c r="CL107" i="209"/>
  <c r="Y107" i="202"/>
  <c r="BV107" i="209"/>
  <c r="BW107" i="209"/>
  <c r="BX107" i="209"/>
  <c r="BY107" i="209"/>
  <c r="BZ107" i="209"/>
  <c r="CA107" i="209"/>
  <c r="CB107" i="209"/>
  <c r="CC107" i="209"/>
  <c r="CD107" i="209"/>
  <c r="CE107" i="209"/>
  <c r="CF107" i="209"/>
  <c r="CG107" i="209"/>
  <c r="CH107" i="209"/>
  <c r="CI107" i="209"/>
  <c r="CJ107" i="209"/>
  <c r="CK107" i="209"/>
  <c r="T107" i="202"/>
  <c r="C107" i="209"/>
  <c r="D107" i="209"/>
  <c r="E107" i="209"/>
  <c r="F107" i="209"/>
  <c r="G107" i="209"/>
  <c r="H107" i="209"/>
  <c r="I107" i="209"/>
  <c r="J107" i="209"/>
  <c r="K107" i="209"/>
  <c r="L107" i="209"/>
  <c r="M107" i="209"/>
  <c r="N107" i="209"/>
  <c r="O107" i="209"/>
  <c r="P107" i="209"/>
  <c r="Q107" i="209"/>
  <c r="R107" i="209"/>
  <c r="DD106" i="209"/>
  <c r="DC106" i="209"/>
  <c r="DB106" i="209"/>
  <c r="DA106" i="209"/>
  <c r="CZ106" i="209"/>
  <c r="CY106" i="209"/>
  <c r="CX106" i="209"/>
  <c r="CW106" i="209"/>
  <c r="CV106" i="209"/>
  <c r="CU106" i="209"/>
  <c r="CT106" i="209"/>
  <c r="CS106" i="209"/>
  <c r="CR106" i="209"/>
  <c r="CQ106" i="209"/>
  <c r="CP106" i="209"/>
  <c r="CO106" i="209"/>
  <c r="CN106" i="209"/>
  <c r="CM106" i="209"/>
  <c r="CL106" i="209"/>
  <c r="Y106" i="202"/>
  <c r="BV106" i="209"/>
  <c r="BW106" i="209"/>
  <c r="BX106" i="209"/>
  <c r="BY106" i="209"/>
  <c r="BZ106" i="209"/>
  <c r="CA106" i="209"/>
  <c r="CB106" i="209"/>
  <c r="CC106" i="209"/>
  <c r="CD106" i="209"/>
  <c r="CE106" i="209"/>
  <c r="CF106" i="209"/>
  <c r="CG106" i="209"/>
  <c r="CH106" i="209"/>
  <c r="CI106" i="209"/>
  <c r="CJ106" i="209"/>
  <c r="CK106" i="209"/>
  <c r="T106" i="202"/>
  <c r="C106" i="209"/>
  <c r="D106" i="209"/>
  <c r="E106" i="209"/>
  <c r="F106" i="209"/>
  <c r="G106" i="209"/>
  <c r="H106" i="209"/>
  <c r="I106" i="209"/>
  <c r="J106" i="209"/>
  <c r="K106" i="209"/>
  <c r="L106" i="209"/>
  <c r="M106" i="209"/>
  <c r="N106" i="209"/>
  <c r="O106" i="209"/>
  <c r="P106" i="209"/>
  <c r="Q106" i="209"/>
  <c r="R106" i="209"/>
  <c r="BS105" i="209"/>
  <c r="AK105" i="209"/>
  <c r="DD105" i="209"/>
  <c r="BR105" i="209"/>
  <c r="AJ105" i="209"/>
  <c r="DC105" i="209"/>
  <c r="BQ105" i="209"/>
  <c r="AI105" i="209"/>
  <c r="DB105" i="209"/>
  <c r="BP105" i="209"/>
  <c r="AH105" i="209"/>
  <c r="DA105" i="209"/>
  <c r="BO105" i="209"/>
  <c r="AG105" i="209"/>
  <c r="CZ105" i="209"/>
  <c r="BN105" i="209"/>
  <c r="AF105" i="209"/>
  <c r="CY105" i="209"/>
  <c r="BM105" i="209"/>
  <c r="AE105" i="209"/>
  <c r="CX105" i="209"/>
  <c r="BL105" i="209"/>
  <c r="AD105" i="209"/>
  <c r="CW105" i="209"/>
  <c r="BK105" i="209"/>
  <c r="AC105" i="209"/>
  <c r="CV105" i="209"/>
  <c r="BJ105" i="209"/>
  <c r="AB105" i="209"/>
  <c r="CU105" i="209"/>
  <c r="BI105" i="209"/>
  <c r="AA105" i="209"/>
  <c r="CT105" i="209"/>
  <c r="BH105" i="209"/>
  <c r="Z105" i="209"/>
  <c r="CS105" i="209"/>
  <c r="BG105" i="209"/>
  <c r="Y105" i="209"/>
  <c r="CR105" i="209"/>
  <c r="BF105" i="209"/>
  <c r="X105" i="209"/>
  <c r="CQ105" i="209"/>
  <c r="BE105" i="209"/>
  <c r="W105" i="209"/>
  <c r="CP105" i="209"/>
  <c r="BD105" i="209"/>
  <c r="V105" i="209"/>
  <c r="CO105" i="209"/>
  <c r="BC105" i="209"/>
  <c r="U105" i="209"/>
  <c r="CN105" i="209"/>
  <c r="BB105" i="209"/>
  <c r="T105" i="209"/>
  <c r="CM105" i="209"/>
  <c r="BA105" i="209"/>
  <c r="S105" i="209"/>
  <c r="CL105" i="209"/>
  <c r="Y105" i="202"/>
  <c r="BV105" i="209"/>
  <c r="BW105" i="209"/>
  <c r="BX105" i="209"/>
  <c r="BY105" i="209"/>
  <c r="BZ105" i="209"/>
  <c r="CA105" i="209"/>
  <c r="CB105" i="209"/>
  <c r="CC105" i="209"/>
  <c r="CD105" i="209"/>
  <c r="CE105" i="209"/>
  <c r="CF105" i="209"/>
  <c r="CG105" i="209"/>
  <c r="CH105" i="209"/>
  <c r="CI105" i="209"/>
  <c r="CJ105" i="209"/>
  <c r="CK105" i="209"/>
  <c r="AZ105" i="209"/>
  <c r="AY105" i="209"/>
  <c r="AX105" i="209"/>
  <c r="AW105" i="209"/>
  <c r="AV105" i="209"/>
  <c r="AU105" i="209"/>
  <c r="AT105" i="209"/>
  <c r="AS105" i="209"/>
  <c r="AR105" i="209"/>
  <c r="AQ105" i="209"/>
  <c r="AP105" i="209"/>
  <c r="AO105" i="209"/>
  <c r="AN105" i="209"/>
  <c r="AM105" i="209"/>
  <c r="AL105" i="209"/>
  <c r="T105" i="202"/>
  <c r="C105" i="209"/>
  <c r="D105" i="209"/>
  <c r="E105" i="209"/>
  <c r="F105" i="209"/>
  <c r="G105" i="209"/>
  <c r="H105" i="209"/>
  <c r="I105" i="209"/>
  <c r="J105" i="209"/>
  <c r="K105" i="209"/>
  <c r="L105" i="209"/>
  <c r="M105" i="209"/>
  <c r="N105" i="209"/>
  <c r="O105" i="209"/>
  <c r="P105" i="209"/>
  <c r="Q105" i="209"/>
  <c r="R105" i="209"/>
  <c r="DD104" i="209"/>
  <c r="DC104" i="209"/>
  <c r="DB104" i="209"/>
  <c r="DA104" i="209"/>
  <c r="CZ104" i="209"/>
  <c r="CY104" i="209"/>
  <c r="CX104" i="209"/>
  <c r="CW104" i="209"/>
  <c r="CV104" i="209"/>
  <c r="CU104" i="209"/>
  <c r="CT104" i="209"/>
  <c r="CS104" i="209"/>
  <c r="CR104" i="209"/>
  <c r="CQ104" i="209"/>
  <c r="CP104" i="209"/>
  <c r="CO104" i="209"/>
  <c r="CN104" i="209"/>
  <c r="CM104" i="209"/>
  <c r="CL104" i="209"/>
  <c r="Y104" i="202"/>
  <c r="BV104" i="209"/>
  <c r="BW104" i="209"/>
  <c r="BX104" i="209"/>
  <c r="BY104" i="209"/>
  <c r="BZ104" i="209"/>
  <c r="CA104" i="209"/>
  <c r="CB104" i="209"/>
  <c r="CC104" i="209"/>
  <c r="CD104" i="209"/>
  <c r="CE104" i="209"/>
  <c r="CF104" i="209"/>
  <c r="CG104" i="209"/>
  <c r="CH104" i="209"/>
  <c r="CI104" i="209"/>
  <c r="CJ104" i="209"/>
  <c r="CK104" i="209"/>
  <c r="U104" i="202"/>
  <c r="T104" i="202"/>
  <c r="C104" i="209"/>
  <c r="D104" i="209"/>
  <c r="E104" i="209"/>
  <c r="F104" i="209"/>
  <c r="G104" i="209"/>
  <c r="H104" i="209"/>
  <c r="I104" i="209"/>
  <c r="J104" i="209"/>
  <c r="K104" i="209"/>
  <c r="L104" i="209"/>
  <c r="M104" i="209"/>
  <c r="N104" i="209"/>
  <c r="O104" i="209"/>
  <c r="P104" i="209"/>
  <c r="Q104" i="209"/>
  <c r="R104" i="209"/>
  <c r="DD103" i="209"/>
  <c r="DC103" i="209"/>
  <c r="DB103" i="209"/>
  <c r="DA103" i="209"/>
  <c r="CZ103" i="209"/>
  <c r="CY103" i="209"/>
  <c r="CX103" i="209"/>
  <c r="CW103" i="209"/>
  <c r="CV103" i="209"/>
  <c r="CU103" i="209"/>
  <c r="CT103" i="209"/>
  <c r="CS103" i="209"/>
  <c r="CR103" i="209"/>
  <c r="CQ103" i="209"/>
  <c r="CP103" i="209"/>
  <c r="CO103" i="209"/>
  <c r="CN103" i="209"/>
  <c r="CM103" i="209"/>
  <c r="CL103" i="209"/>
  <c r="T103" i="202"/>
  <c r="C103" i="209"/>
  <c r="D103" i="209"/>
  <c r="E103" i="209"/>
  <c r="F103" i="209"/>
  <c r="G103" i="209"/>
  <c r="H103" i="209"/>
  <c r="I103" i="209"/>
  <c r="J103" i="209"/>
  <c r="K103" i="209"/>
  <c r="L103" i="209"/>
  <c r="M103" i="209"/>
  <c r="N103" i="209"/>
  <c r="O103" i="209"/>
  <c r="P103" i="209"/>
  <c r="Q103" i="209"/>
  <c r="R103" i="209"/>
  <c r="CK103" i="209"/>
  <c r="CJ103" i="209"/>
  <c r="CI103" i="209"/>
  <c r="CH103" i="209"/>
  <c r="CG103" i="209"/>
  <c r="CF103" i="209"/>
  <c r="CE103" i="209"/>
  <c r="CD103" i="209"/>
  <c r="CC103" i="209"/>
  <c r="CB103" i="209"/>
  <c r="CA103" i="209"/>
  <c r="BZ103" i="209"/>
  <c r="BY103" i="209"/>
  <c r="BX103" i="209"/>
  <c r="BW103" i="209"/>
  <c r="Y103" i="202"/>
  <c r="BV103" i="209"/>
  <c r="DD102" i="209"/>
  <c r="DC102" i="209"/>
  <c r="DB102" i="209"/>
  <c r="DA102" i="209"/>
  <c r="CZ102" i="209"/>
  <c r="CY102" i="209"/>
  <c r="CX102" i="209"/>
  <c r="CW102" i="209"/>
  <c r="CV102" i="209"/>
  <c r="CU102" i="209"/>
  <c r="CT102" i="209"/>
  <c r="CS102" i="209"/>
  <c r="CR102" i="209"/>
  <c r="CQ102" i="209"/>
  <c r="CP102" i="209"/>
  <c r="CO102" i="209"/>
  <c r="CN102" i="209"/>
  <c r="CM102" i="209"/>
  <c r="CL102" i="209"/>
  <c r="T102" i="202"/>
  <c r="C102" i="209"/>
  <c r="D102" i="209"/>
  <c r="E102" i="209"/>
  <c r="F102" i="209"/>
  <c r="G102" i="209"/>
  <c r="H102" i="209"/>
  <c r="I102" i="209"/>
  <c r="J102" i="209"/>
  <c r="K102" i="209"/>
  <c r="L102" i="209"/>
  <c r="M102" i="209"/>
  <c r="N102" i="209"/>
  <c r="O102" i="209"/>
  <c r="P102" i="209"/>
  <c r="Q102" i="209"/>
  <c r="R102" i="209"/>
  <c r="CK102" i="209"/>
  <c r="CJ102" i="209"/>
  <c r="CI102" i="209"/>
  <c r="CH102" i="209"/>
  <c r="CG102" i="209"/>
  <c r="CF102" i="209"/>
  <c r="CE102" i="209"/>
  <c r="CD102" i="209"/>
  <c r="CC102" i="209"/>
  <c r="CB102" i="209"/>
  <c r="CA102" i="209"/>
  <c r="BZ102" i="209"/>
  <c r="BY102" i="209"/>
  <c r="BX102" i="209"/>
  <c r="BW102" i="209"/>
  <c r="Y102" i="202"/>
  <c r="BV102" i="209"/>
  <c r="DD101" i="209"/>
  <c r="DC101" i="209"/>
  <c r="DB101" i="209"/>
  <c r="DA101" i="209"/>
  <c r="CZ101" i="209"/>
  <c r="CY101" i="209"/>
  <c r="CX101" i="209"/>
  <c r="CW101" i="209"/>
  <c r="CV101" i="209"/>
  <c r="CU101" i="209"/>
  <c r="CT101" i="209"/>
  <c r="CS101" i="209"/>
  <c r="CR101" i="209"/>
  <c r="CQ101" i="209"/>
  <c r="CP101" i="209"/>
  <c r="CO101" i="209"/>
  <c r="CN101" i="209"/>
  <c r="CM101" i="209"/>
  <c r="CL101" i="209"/>
  <c r="T101" i="202"/>
  <c r="C101" i="209"/>
  <c r="D101" i="209"/>
  <c r="E101" i="209"/>
  <c r="F101" i="209"/>
  <c r="G101" i="209"/>
  <c r="H101" i="209"/>
  <c r="I101" i="209"/>
  <c r="J101" i="209"/>
  <c r="K101" i="209"/>
  <c r="L101" i="209"/>
  <c r="M101" i="209"/>
  <c r="N101" i="209"/>
  <c r="O101" i="209"/>
  <c r="P101" i="209"/>
  <c r="Q101" i="209"/>
  <c r="R101" i="209"/>
  <c r="CK101" i="209"/>
  <c r="CJ101" i="209"/>
  <c r="CI101" i="209"/>
  <c r="CH101" i="209"/>
  <c r="CG101" i="209"/>
  <c r="CF101" i="209"/>
  <c r="CE101" i="209"/>
  <c r="CD101" i="209"/>
  <c r="CC101" i="209"/>
  <c r="CB101" i="209"/>
  <c r="CA101" i="209"/>
  <c r="BZ101" i="209"/>
  <c r="BY101" i="209"/>
  <c r="BX101" i="209"/>
  <c r="BW101" i="209"/>
  <c r="Y101" i="202"/>
  <c r="BV101" i="209"/>
  <c r="DD100" i="209"/>
  <c r="DC100" i="209"/>
  <c r="DB100" i="209"/>
  <c r="DA100" i="209"/>
  <c r="CZ100" i="209"/>
  <c r="CY100" i="209"/>
  <c r="CX100" i="209"/>
  <c r="CW100" i="209"/>
  <c r="CV100" i="209"/>
  <c r="CU100" i="209"/>
  <c r="CT100" i="209"/>
  <c r="CS100" i="209"/>
  <c r="CR100" i="209"/>
  <c r="CQ100" i="209"/>
  <c r="CP100" i="209"/>
  <c r="CO100" i="209"/>
  <c r="CN100" i="209"/>
  <c r="CM100" i="209"/>
  <c r="CL100" i="209"/>
  <c r="T100" i="202"/>
  <c r="C100" i="209"/>
  <c r="D100" i="209"/>
  <c r="E100" i="209"/>
  <c r="F100" i="209"/>
  <c r="G100" i="209"/>
  <c r="H100" i="209"/>
  <c r="I100" i="209"/>
  <c r="J100" i="209"/>
  <c r="K100" i="209"/>
  <c r="L100" i="209"/>
  <c r="M100" i="209"/>
  <c r="N100" i="209"/>
  <c r="O100" i="209"/>
  <c r="P100" i="209"/>
  <c r="Q100" i="209"/>
  <c r="R100" i="209"/>
  <c r="CK100" i="209"/>
  <c r="CJ100" i="209"/>
  <c r="CI100" i="209"/>
  <c r="CH100" i="209"/>
  <c r="CG100" i="209"/>
  <c r="CF100" i="209"/>
  <c r="CE100" i="209"/>
  <c r="CD100" i="209"/>
  <c r="CC100" i="209"/>
  <c r="CB100" i="209"/>
  <c r="CA100" i="209"/>
  <c r="BZ100" i="209"/>
  <c r="BY100" i="209"/>
  <c r="BX100" i="209"/>
  <c r="BW100" i="209"/>
  <c r="Y100" i="202"/>
  <c r="BV100" i="209"/>
  <c r="DD99" i="209"/>
  <c r="DC99" i="209"/>
  <c r="DB99" i="209"/>
  <c r="DA99" i="209"/>
  <c r="CZ99" i="209"/>
  <c r="CY99" i="209"/>
  <c r="CX99" i="209"/>
  <c r="CW99" i="209"/>
  <c r="CV99" i="209"/>
  <c r="CU99" i="209"/>
  <c r="CT99" i="209"/>
  <c r="CS99" i="209"/>
  <c r="CR99" i="209"/>
  <c r="CQ99" i="209"/>
  <c r="CP99" i="209"/>
  <c r="CO99" i="209"/>
  <c r="CN99" i="209"/>
  <c r="CM99" i="209"/>
  <c r="CL99" i="209"/>
  <c r="T99" i="202"/>
  <c r="C99" i="209"/>
  <c r="D99" i="209"/>
  <c r="E99" i="209"/>
  <c r="F99" i="209"/>
  <c r="G99" i="209"/>
  <c r="H99" i="209"/>
  <c r="I99" i="209"/>
  <c r="J99" i="209"/>
  <c r="K99" i="209"/>
  <c r="L99" i="209"/>
  <c r="M99" i="209"/>
  <c r="N99" i="209"/>
  <c r="O99" i="209"/>
  <c r="P99" i="209"/>
  <c r="Q99" i="209"/>
  <c r="R99" i="209"/>
  <c r="CK99" i="209"/>
  <c r="CJ99" i="209"/>
  <c r="CI99" i="209"/>
  <c r="CH99" i="209"/>
  <c r="CG99" i="209"/>
  <c r="CF99" i="209"/>
  <c r="CE99" i="209"/>
  <c r="CD99" i="209"/>
  <c r="CC99" i="209"/>
  <c r="CB99" i="209"/>
  <c r="CA99" i="209"/>
  <c r="BZ99" i="209"/>
  <c r="BY99" i="209"/>
  <c r="BX99" i="209"/>
  <c r="BW99" i="209"/>
  <c r="Y99" i="202"/>
  <c r="BV99" i="209"/>
  <c r="DD98" i="209"/>
  <c r="DC98" i="209"/>
  <c r="DB98" i="209"/>
  <c r="DA98" i="209"/>
  <c r="CZ98" i="209"/>
  <c r="CY98" i="209"/>
  <c r="CX98" i="209"/>
  <c r="CW98" i="209"/>
  <c r="CV98" i="209"/>
  <c r="CU98" i="209"/>
  <c r="CT98" i="209"/>
  <c r="CS98" i="209"/>
  <c r="CR98" i="209"/>
  <c r="CQ98" i="209"/>
  <c r="CP98" i="209"/>
  <c r="CO98" i="209"/>
  <c r="CN98" i="209"/>
  <c r="CM98" i="209"/>
  <c r="CL98" i="209"/>
  <c r="T98" i="202"/>
  <c r="C98" i="209"/>
  <c r="D98" i="209"/>
  <c r="E98" i="209"/>
  <c r="F98" i="209"/>
  <c r="G98" i="209"/>
  <c r="H98" i="209"/>
  <c r="I98" i="209"/>
  <c r="J98" i="209"/>
  <c r="K98" i="209"/>
  <c r="L98" i="209"/>
  <c r="M98" i="209"/>
  <c r="N98" i="209"/>
  <c r="O98" i="209"/>
  <c r="P98" i="209"/>
  <c r="Q98" i="209"/>
  <c r="R98" i="209"/>
  <c r="CK98" i="209"/>
  <c r="CJ98" i="209"/>
  <c r="CI98" i="209"/>
  <c r="CH98" i="209"/>
  <c r="CG98" i="209"/>
  <c r="CF98" i="209"/>
  <c r="CE98" i="209"/>
  <c r="CD98" i="209"/>
  <c r="CC98" i="209"/>
  <c r="CB98" i="209"/>
  <c r="CA98" i="209"/>
  <c r="BZ98" i="209"/>
  <c r="BY98" i="209"/>
  <c r="BX98" i="209"/>
  <c r="BW98" i="209"/>
  <c r="Y98" i="202"/>
  <c r="BV98" i="209"/>
  <c r="DD97" i="209"/>
  <c r="DC97" i="209"/>
  <c r="DB97" i="209"/>
  <c r="DA97" i="209"/>
  <c r="CZ97" i="209"/>
  <c r="CY97" i="209"/>
  <c r="CX97" i="209"/>
  <c r="CW97" i="209"/>
  <c r="CV97" i="209"/>
  <c r="CU97" i="209"/>
  <c r="CT97" i="209"/>
  <c r="CS97" i="209"/>
  <c r="CR97" i="209"/>
  <c r="CQ97" i="209"/>
  <c r="CP97" i="209"/>
  <c r="CO97" i="209"/>
  <c r="CN97" i="209"/>
  <c r="CM97" i="209"/>
  <c r="CL97" i="209"/>
  <c r="T97" i="202"/>
  <c r="C97" i="209"/>
  <c r="D97" i="209"/>
  <c r="E97" i="209"/>
  <c r="F97" i="209"/>
  <c r="G97" i="209"/>
  <c r="H97" i="209"/>
  <c r="I97" i="209"/>
  <c r="J97" i="209"/>
  <c r="K97" i="209"/>
  <c r="L97" i="209"/>
  <c r="M97" i="209"/>
  <c r="N97" i="209"/>
  <c r="O97" i="209"/>
  <c r="P97" i="209"/>
  <c r="Q97" i="209"/>
  <c r="R97" i="209"/>
  <c r="CK97" i="209"/>
  <c r="CJ97" i="209"/>
  <c r="CI97" i="209"/>
  <c r="CH97" i="209"/>
  <c r="CG97" i="209"/>
  <c r="CF97" i="209"/>
  <c r="CE97" i="209"/>
  <c r="CD97" i="209"/>
  <c r="CC97" i="209"/>
  <c r="CB97" i="209"/>
  <c r="CA97" i="209"/>
  <c r="BZ97" i="209"/>
  <c r="BY97" i="209"/>
  <c r="BX97" i="209"/>
  <c r="BW97" i="209"/>
  <c r="Y97" i="202"/>
  <c r="BV97" i="209"/>
  <c r="DD96" i="209"/>
  <c r="DC96" i="209"/>
  <c r="DB96" i="209"/>
  <c r="DA96" i="209"/>
  <c r="CZ96" i="209"/>
  <c r="CY96" i="209"/>
  <c r="CX96" i="209"/>
  <c r="CW96" i="209"/>
  <c r="CV96" i="209"/>
  <c r="CU96" i="209"/>
  <c r="CT96" i="209"/>
  <c r="CS96" i="209"/>
  <c r="CR96" i="209"/>
  <c r="CQ96" i="209"/>
  <c r="CP96" i="209"/>
  <c r="CO96" i="209"/>
  <c r="CN96" i="209"/>
  <c r="CM96" i="209"/>
  <c r="CL96" i="209"/>
  <c r="T96" i="202"/>
  <c r="C96" i="209"/>
  <c r="D96" i="209"/>
  <c r="E96" i="209"/>
  <c r="F96" i="209"/>
  <c r="G96" i="209"/>
  <c r="H96" i="209"/>
  <c r="I96" i="209"/>
  <c r="J96" i="209"/>
  <c r="K96" i="209"/>
  <c r="L96" i="209"/>
  <c r="M96" i="209"/>
  <c r="N96" i="209"/>
  <c r="O96" i="209"/>
  <c r="P96" i="209"/>
  <c r="Q96" i="209"/>
  <c r="R96" i="209"/>
  <c r="CK96" i="209"/>
  <c r="CJ96" i="209"/>
  <c r="CI96" i="209"/>
  <c r="CH96" i="209"/>
  <c r="CG96" i="209"/>
  <c r="CF96" i="209"/>
  <c r="CE96" i="209"/>
  <c r="CD96" i="209"/>
  <c r="CC96" i="209"/>
  <c r="CB96" i="209"/>
  <c r="CA96" i="209"/>
  <c r="BZ96" i="209"/>
  <c r="BY96" i="209"/>
  <c r="BX96" i="209"/>
  <c r="BW96" i="209"/>
  <c r="Y96" i="202"/>
  <c r="BV96" i="209"/>
  <c r="DD95" i="209"/>
  <c r="DC95" i="209"/>
  <c r="DB95" i="209"/>
  <c r="DA95" i="209"/>
  <c r="CZ95" i="209"/>
  <c r="CY95" i="209"/>
  <c r="CX95" i="209"/>
  <c r="CW95" i="209"/>
  <c r="CV95" i="209"/>
  <c r="CU95" i="209"/>
  <c r="CT95" i="209"/>
  <c r="CS95" i="209"/>
  <c r="CR95" i="209"/>
  <c r="CQ95" i="209"/>
  <c r="CP95" i="209"/>
  <c r="CO95" i="209"/>
  <c r="CN95" i="209"/>
  <c r="CM95" i="209"/>
  <c r="CL95" i="209"/>
  <c r="Y95" i="202"/>
  <c r="BV95" i="209"/>
  <c r="DD94" i="209"/>
  <c r="DC94" i="209"/>
  <c r="DB94" i="209"/>
  <c r="DA94" i="209"/>
  <c r="CZ94" i="209"/>
  <c r="CY94" i="209"/>
  <c r="CX94" i="209"/>
  <c r="CW94" i="209"/>
  <c r="CV94" i="209"/>
  <c r="CU94" i="209"/>
  <c r="CT94" i="209"/>
  <c r="CS94" i="209"/>
  <c r="CR94" i="209"/>
  <c r="CQ94" i="209"/>
  <c r="CP94" i="209"/>
  <c r="CO94" i="209"/>
  <c r="CN94" i="209"/>
  <c r="CM94" i="209"/>
  <c r="CL94" i="209"/>
  <c r="T94" i="202"/>
  <c r="C94" i="209"/>
  <c r="D94" i="209"/>
  <c r="E94" i="209"/>
  <c r="F94" i="209"/>
  <c r="G94" i="209"/>
  <c r="H94" i="209"/>
  <c r="I94" i="209"/>
  <c r="J94" i="209"/>
  <c r="K94" i="209"/>
  <c r="L94" i="209"/>
  <c r="M94" i="209"/>
  <c r="N94" i="209"/>
  <c r="O94" i="209"/>
  <c r="P94" i="209"/>
  <c r="Q94" i="209"/>
  <c r="R94" i="209"/>
  <c r="Y89" i="202"/>
  <c r="Y90" i="202"/>
  <c r="Y91" i="202"/>
  <c r="Y92" i="202"/>
  <c r="Y93" i="202"/>
  <c r="Y94" i="202"/>
  <c r="BV94" i="209"/>
  <c r="DD93" i="209"/>
  <c r="DC93" i="209"/>
  <c r="DB93" i="209"/>
  <c r="DA93" i="209"/>
  <c r="CZ93" i="209"/>
  <c r="CY93" i="209"/>
  <c r="CX93" i="209"/>
  <c r="CW93" i="209"/>
  <c r="CV93" i="209"/>
  <c r="CU93" i="209"/>
  <c r="CT93" i="209"/>
  <c r="CS93" i="209"/>
  <c r="CR93" i="209"/>
  <c r="CQ93" i="209"/>
  <c r="CP93" i="209"/>
  <c r="CO93" i="209"/>
  <c r="CN93" i="209"/>
  <c r="CM93" i="209"/>
  <c r="CL93" i="209"/>
  <c r="T93" i="202"/>
  <c r="C93" i="209"/>
  <c r="D93" i="209"/>
  <c r="E93" i="209"/>
  <c r="F93" i="209"/>
  <c r="G93" i="209"/>
  <c r="H93" i="209"/>
  <c r="I93" i="209"/>
  <c r="J93" i="209"/>
  <c r="K93" i="209"/>
  <c r="L93" i="209"/>
  <c r="M93" i="209"/>
  <c r="N93" i="209"/>
  <c r="O93" i="209"/>
  <c r="P93" i="209"/>
  <c r="Q93" i="209"/>
  <c r="R93" i="209"/>
  <c r="BV93" i="209"/>
  <c r="DD92" i="209"/>
  <c r="DC92" i="209"/>
  <c r="DB92" i="209"/>
  <c r="DA92" i="209"/>
  <c r="CZ92" i="209"/>
  <c r="CY92" i="209"/>
  <c r="CX92" i="209"/>
  <c r="CW92" i="209"/>
  <c r="CV92" i="209"/>
  <c r="CU92" i="209"/>
  <c r="CT92" i="209"/>
  <c r="CS92" i="209"/>
  <c r="CR92" i="209"/>
  <c r="CQ92" i="209"/>
  <c r="CP92" i="209"/>
  <c r="CO92" i="209"/>
  <c r="CN92" i="209"/>
  <c r="CM92" i="209"/>
  <c r="CL92" i="209"/>
  <c r="T92" i="202"/>
  <c r="C92" i="209"/>
  <c r="D92" i="209"/>
  <c r="E92" i="209"/>
  <c r="F92" i="209"/>
  <c r="G92" i="209"/>
  <c r="H92" i="209"/>
  <c r="I92" i="209"/>
  <c r="J92" i="209"/>
  <c r="K92" i="209"/>
  <c r="L92" i="209"/>
  <c r="M92" i="209"/>
  <c r="N92" i="209"/>
  <c r="O92" i="209"/>
  <c r="P92" i="209"/>
  <c r="Q92" i="209"/>
  <c r="R92" i="209"/>
  <c r="BV92" i="209"/>
  <c r="DD91" i="209"/>
  <c r="DC91" i="209"/>
  <c r="DB91" i="209"/>
  <c r="DA91" i="209"/>
  <c r="CZ91" i="209"/>
  <c r="CY91" i="209"/>
  <c r="CX91" i="209"/>
  <c r="CW91" i="209"/>
  <c r="CV91" i="209"/>
  <c r="CU91" i="209"/>
  <c r="CT91" i="209"/>
  <c r="CS91" i="209"/>
  <c r="CR91" i="209"/>
  <c r="CQ91" i="209"/>
  <c r="CP91" i="209"/>
  <c r="CO91" i="209"/>
  <c r="CN91" i="209"/>
  <c r="CM91" i="209"/>
  <c r="CL91" i="209"/>
  <c r="T91" i="202"/>
  <c r="C91" i="209"/>
  <c r="D91" i="209"/>
  <c r="E91" i="209"/>
  <c r="F91" i="209"/>
  <c r="G91" i="209"/>
  <c r="H91" i="209"/>
  <c r="I91" i="209"/>
  <c r="J91" i="209"/>
  <c r="K91" i="209"/>
  <c r="L91" i="209"/>
  <c r="M91" i="209"/>
  <c r="N91" i="209"/>
  <c r="O91" i="209"/>
  <c r="P91" i="209"/>
  <c r="Q91" i="209"/>
  <c r="R91" i="209"/>
  <c r="BV91" i="209"/>
  <c r="DD90" i="209"/>
  <c r="DC90" i="209"/>
  <c r="DB90" i="209"/>
  <c r="DA90" i="209"/>
  <c r="CZ90" i="209"/>
  <c r="CY90" i="209"/>
  <c r="CX90" i="209"/>
  <c r="CW90" i="209"/>
  <c r="CV90" i="209"/>
  <c r="CU90" i="209"/>
  <c r="CT90" i="209"/>
  <c r="CS90" i="209"/>
  <c r="CR90" i="209"/>
  <c r="CQ90" i="209"/>
  <c r="CP90" i="209"/>
  <c r="CO90" i="209"/>
  <c r="CN90" i="209"/>
  <c r="CM90" i="209"/>
  <c r="CL90" i="209"/>
  <c r="T90" i="202"/>
  <c r="C90" i="209"/>
  <c r="D90" i="209"/>
  <c r="E90" i="209"/>
  <c r="F90" i="209"/>
  <c r="G90" i="209"/>
  <c r="H90" i="209"/>
  <c r="I90" i="209"/>
  <c r="J90" i="209"/>
  <c r="K90" i="209"/>
  <c r="L90" i="209"/>
  <c r="M90" i="209"/>
  <c r="N90" i="209"/>
  <c r="O90" i="209"/>
  <c r="P90" i="209"/>
  <c r="Q90" i="209"/>
  <c r="R90" i="209"/>
  <c r="BV90" i="209"/>
  <c r="DD89" i="209"/>
  <c r="DC89" i="209"/>
  <c r="DB89" i="209"/>
  <c r="DA89" i="209"/>
  <c r="CZ89" i="209"/>
  <c r="CY89" i="209"/>
  <c r="CX89" i="209"/>
  <c r="CW89" i="209"/>
  <c r="CV89" i="209"/>
  <c r="CU89" i="209"/>
  <c r="CT89" i="209"/>
  <c r="CS89" i="209"/>
  <c r="CR89" i="209"/>
  <c r="CQ89" i="209"/>
  <c r="CP89" i="209"/>
  <c r="CO89" i="209"/>
  <c r="CN89" i="209"/>
  <c r="CM89" i="209"/>
  <c r="CL89" i="209"/>
  <c r="BV89" i="209"/>
  <c r="DD88" i="209"/>
  <c r="DC88" i="209"/>
  <c r="DB88" i="209"/>
  <c r="DA88" i="209"/>
  <c r="CZ88" i="209"/>
  <c r="CY88" i="209"/>
  <c r="CX88" i="209"/>
  <c r="CW88" i="209"/>
  <c r="CV88" i="209"/>
  <c r="CU88" i="209"/>
  <c r="CT88" i="209"/>
  <c r="CS88" i="209"/>
  <c r="CR88" i="209"/>
  <c r="CQ88" i="209"/>
  <c r="CP88" i="209"/>
  <c r="CO88" i="209"/>
  <c r="CN88" i="209"/>
  <c r="CM88" i="209"/>
  <c r="CL88" i="209"/>
  <c r="T88" i="202"/>
  <c r="C88" i="209"/>
  <c r="D88" i="209"/>
  <c r="E88" i="209"/>
  <c r="F88" i="209"/>
  <c r="G88" i="209"/>
  <c r="H88" i="209"/>
  <c r="I88" i="209"/>
  <c r="J88" i="209"/>
  <c r="K88" i="209"/>
  <c r="L88" i="209"/>
  <c r="M88" i="209"/>
  <c r="N88" i="209"/>
  <c r="O88" i="209"/>
  <c r="P88" i="209"/>
  <c r="Q88" i="209"/>
  <c r="R88" i="209"/>
  <c r="CK88" i="209"/>
  <c r="CJ88" i="209"/>
  <c r="CI88" i="209"/>
  <c r="CH88" i="209"/>
  <c r="CG88" i="209"/>
  <c r="CF88" i="209"/>
  <c r="CE88" i="209"/>
  <c r="CD88" i="209"/>
  <c r="CC88" i="209"/>
  <c r="CB88" i="209"/>
  <c r="CA88" i="209"/>
  <c r="BZ88" i="209"/>
  <c r="BY88" i="209"/>
  <c r="BX88" i="209"/>
  <c r="BW88" i="209"/>
  <c r="Y88" i="202"/>
  <c r="BV88" i="209"/>
  <c r="DD87" i="209"/>
  <c r="DC87" i="209"/>
  <c r="DB87" i="209"/>
  <c r="DA87" i="209"/>
  <c r="CZ87" i="209"/>
  <c r="CY87" i="209"/>
  <c r="CX87" i="209"/>
  <c r="CW87" i="209"/>
  <c r="CV87" i="209"/>
  <c r="CU87" i="209"/>
  <c r="CT87" i="209"/>
  <c r="CS87" i="209"/>
  <c r="CR87" i="209"/>
  <c r="CQ87" i="209"/>
  <c r="CP87" i="209"/>
  <c r="CO87" i="209"/>
  <c r="CN87" i="209"/>
  <c r="CM87" i="209"/>
  <c r="CL87" i="209"/>
  <c r="T87" i="202"/>
  <c r="C87" i="209"/>
  <c r="D87" i="209"/>
  <c r="E87" i="209"/>
  <c r="F87" i="209"/>
  <c r="G87" i="209"/>
  <c r="H87" i="209"/>
  <c r="I87" i="209"/>
  <c r="J87" i="209"/>
  <c r="K87" i="209"/>
  <c r="L87" i="209"/>
  <c r="M87" i="209"/>
  <c r="N87" i="209"/>
  <c r="O87" i="209"/>
  <c r="P87" i="209"/>
  <c r="Q87" i="209"/>
  <c r="R87" i="209"/>
  <c r="CK87" i="209"/>
  <c r="CJ87" i="209"/>
  <c r="CI87" i="209"/>
  <c r="CH87" i="209"/>
  <c r="CG87" i="209"/>
  <c r="CF87" i="209"/>
  <c r="CE87" i="209"/>
  <c r="CD87" i="209"/>
  <c r="CC87" i="209"/>
  <c r="CB87" i="209"/>
  <c r="CA87" i="209"/>
  <c r="BZ87" i="209"/>
  <c r="BY87" i="209"/>
  <c r="BX87" i="209"/>
  <c r="BW87" i="209"/>
  <c r="Y87" i="202"/>
  <c r="BV87" i="209"/>
  <c r="DD86" i="209"/>
  <c r="DC86" i="209"/>
  <c r="DB86" i="209"/>
  <c r="DA86" i="209"/>
  <c r="CZ86" i="209"/>
  <c r="CY86" i="209"/>
  <c r="CX86" i="209"/>
  <c r="CW86" i="209"/>
  <c r="CV86" i="209"/>
  <c r="CU86" i="209"/>
  <c r="CT86" i="209"/>
  <c r="CS86" i="209"/>
  <c r="CR86" i="209"/>
  <c r="CQ86" i="209"/>
  <c r="CP86" i="209"/>
  <c r="CO86" i="209"/>
  <c r="CN86" i="209"/>
  <c r="CM86" i="209"/>
  <c r="CL86" i="209"/>
  <c r="T86" i="202"/>
  <c r="C86" i="209"/>
  <c r="D86" i="209"/>
  <c r="E86" i="209"/>
  <c r="F86" i="209"/>
  <c r="G86" i="209"/>
  <c r="H86" i="209"/>
  <c r="I86" i="209"/>
  <c r="J86" i="209"/>
  <c r="K86" i="209"/>
  <c r="L86" i="209"/>
  <c r="M86" i="209"/>
  <c r="N86" i="209"/>
  <c r="O86" i="209"/>
  <c r="P86" i="209"/>
  <c r="Q86" i="209"/>
  <c r="R86" i="209"/>
  <c r="CK86" i="209"/>
  <c r="CJ86" i="209"/>
  <c r="CI86" i="209"/>
  <c r="CH86" i="209"/>
  <c r="CG86" i="209"/>
  <c r="CF86" i="209"/>
  <c r="CE86" i="209"/>
  <c r="CD86" i="209"/>
  <c r="CC86" i="209"/>
  <c r="CB86" i="209"/>
  <c r="CA86" i="209"/>
  <c r="BZ86" i="209"/>
  <c r="BY86" i="209"/>
  <c r="BX86" i="209"/>
  <c r="BW86" i="209"/>
  <c r="Y86" i="202"/>
  <c r="BV86" i="209"/>
  <c r="DD85" i="209"/>
  <c r="DC85" i="209"/>
  <c r="DB85" i="209"/>
  <c r="DA85" i="209"/>
  <c r="CZ85" i="209"/>
  <c r="CY85" i="209"/>
  <c r="CX85" i="209"/>
  <c r="CW85" i="209"/>
  <c r="CV85" i="209"/>
  <c r="CU85" i="209"/>
  <c r="CT85" i="209"/>
  <c r="CS85" i="209"/>
  <c r="CR85" i="209"/>
  <c r="CQ85" i="209"/>
  <c r="CP85" i="209"/>
  <c r="CO85" i="209"/>
  <c r="CN85" i="209"/>
  <c r="CM85" i="209"/>
  <c r="CL85" i="209"/>
  <c r="T85" i="202"/>
  <c r="C85" i="209"/>
  <c r="D85" i="209"/>
  <c r="E85" i="209"/>
  <c r="F85" i="209"/>
  <c r="G85" i="209"/>
  <c r="H85" i="209"/>
  <c r="I85" i="209"/>
  <c r="J85" i="209"/>
  <c r="K85" i="209"/>
  <c r="L85" i="209"/>
  <c r="M85" i="209"/>
  <c r="N85" i="209"/>
  <c r="O85" i="209"/>
  <c r="P85" i="209"/>
  <c r="Q85" i="209"/>
  <c r="R85" i="209"/>
  <c r="CK85" i="209"/>
  <c r="CJ85" i="209"/>
  <c r="CI85" i="209"/>
  <c r="CH85" i="209"/>
  <c r="CG85" i="209"/>
  <c r="CF85" i="209"/>
  <c r="CE85" i="209"/>
  <c r="CD85" i="209"/>
  <c r="CC85" i="209"/>
  <c r="CB85" i="209"/>
  <c r="CA85" i="209"/>
  <c r="BZ85" i="209"/>
  <c r="BY85" i="209"/>
  <c r="BX85" i="209"/>
  <c r="BW85" i="209"/>
  <c r="Y85" i="202"/>
  <c r="BV85" i="209"/>
  <c r="DD84" i="209"/>
  <c r="DC84" i="209"/>
  <c r="DB84" i="209"/>
  <c r="DA84" i="209"/>
  <c r="CZ84" i="209"/>
  <c r="CY84" i="209"/>
  <c r="CX84" i="209"/>
  <c r="CW84" i="209"/>
  <c r="CV84" i="209"/>
  <c r="CU84" i="209"/>
  <c r="CT84" i="209"/>
  <c r="CS84" i="209"/>
  <c r="CR84" i="209"/>
  <c r="CQ84" i="209"/>
  <c r="CP84" i="209"/>
  <c r="CO84" i="209"/>
  <c r="CN84" i="209"/>
  <c r="CM84" i="209"/>
  <c r="CL84" i="209"/>
  <c r="T84" i="202"/>
  <c r="C84" i="209"/>
  <c r="D84" i="209"/>
  <c r="E84" i="209"/>
  <c r="F84" i="209"/>
  <c r="G84" i="209"/>
  <c r="H84" i="209"/>
  <c r="I84" i="209"/>
  <c r="J84" i="209"/>
  <c r="K84" i="209"/>
  <c r="L84" i="209"/>
  <c r="M84" i="209"/>
  <c r="N84" i="209"/>
  <c r="O84" i="209"/>
  <c r="P84" i="209"/>
  <c r="Q84" i="209"/>
  <c r="R84" i="209"/>
  <c r="CK84" i="209"/>
  <c r="CJ84" i="209"/>
  <c r="CI84" i="209"/>
  <c r="CH84" i="209"/>
  <c r="CG84" i="209"/>
  <c r="CF84" i="209"/>
  <c r="CE84" i="209"/>
  <c r="CD84" i="209"/>
  <c r="CC84" i="209"/>
  <c r="CB84" i="209"/>
  <c r="CA84" i="209"/>
  <c r="BZ84" i="209"/>
  <c r="BY84" i="209"/>
  <c r="BX84" i="209"/>
  <c r="BW84" i="209"/>
  <c r="Y84" i="202"/>
  <c r="BV84" i="209"/>
  <c r="DD83" i="209"/>
  <c r="DC83" i="209"/>
  <c r="DB83" i="209"/>
  <c r="DA83" i="209"/>
  <c r="CZ83" i="209"/>
  <c r="CY83" i="209"/>
  <c r="CX83" i="209"/>
  <c r="CW83" i="209"/>
  <c r="CV83" i="209"/>
  <c r="CU83" i="209"/>
  <c r="CT83" i="209"/>
  <c r="CS83" i="209"/>
  <c r="CR83" i="209"/>
  <c r="CQ83" i="209"/>
  <c r="CP83" i="209"/>
  <c r="CO83" i="209"/>
  <c r="CN83" i="209"/>
  <c r="CM83" i="209"/>
  <c r="CL83" i="209"/>
  <c r="T83" i="202"/>
  <c r="C83" i="209"/>
  <c r="D83" i="209"/>
  <c r="E83" i="209"/>
  <c r="F83" i="209"/>
  <c r="G83" i="209"/>
  <c r="H83" i="209"/>
  <c r="I83" i="209"/>
  <c r="J83" i="209"/>
  <c r="K83" i="209"/>
  <c r="L83" i="209"/>
  <c r="M83" i="209"/>
  <c r="N83" i="209"/>
  <c r="O83" i="209"/>
  <c r="P83" i="209"/>
  <c r="Q83" i="209"/>
  <c r="R83" i="209"/>
  <c r="CK83" i="209"/>
  <c r="CJ83" i="209"/>
  <c r="CI83" i="209"/>
  <c r="CH83" i="209"/>
  <c r="CG83" i="209"/>
  <c r="CF83" i="209"/>
  <c r="CE83" i="209"/>
  <c r="CD83" i="209"/>
  <c r="CC83" i="209"/>
  <c r="CB83" i="209"/>
  <c r="CA83" i="209"/>
  <c r="BZ83" i="209"/>
  <c r="BY83" i="209"/>
  <c r="BX83" i="209"/>
  <c r="BW83" i="209"/>
  <c r="Y83" i="202"/>
  <c r="BV83" i="209"/>
  <c r="DD82" i="209"/>
  <c r="DC82" i="209"/>
  <c r="DB82" i="209"/>
  <c r="DA82" i="209"/>
  <c r="CZ82" i="209"/>
  <c r="CY82" i="209"/>
  <c r="CX82" i="209"/>
  <c r="CW82" i="209"/>
  <c r="CV82" i="209"/>
  <c r="CU82" i="209"/>
  <c r="CT82" i="209"/>
  <c r="CS82" i="209"/>
  <c r="CR82" i="209"/>
  <c r="CQ82" i="209"/>
  <c r="CP82" i="209"/>
  <c r="CO82" i="209"/>
  <c r="CN82" i="209"/>
  <c r="CM82" i="209"/>
  <c r="CL82" i="209"/>
  <c r="T82" i="202"/>
  <c r="C82" i="209"/>
  <c r="D82" i="209"/>
  <c r="E82" i="209"/>
  <c r="F82" i="209"/>
  <c r="G82" i="209"/>
  <c r="H82" i="209"/>
  <c r="I82" i="209"/>
  <c r="J82" i="209"/>
  <c r="K82" i="209"/>
  <c r="L82" i="209"/>
  <c r="M82" i="209"/>
  <c r="N82" i="209"/>
  <c r="O82" i="209"/>
  <c r="P82" i="209"/>
  <c r="Q82" i="209"/>
  <c r="R82" i="209"/>
  <c r="CK82" i="209"/>
  <c r="CJ82" i="209"/>
  <c r="CI82" i="209"/>
  <c r="CH82" i="209"/>
  <c r="CG82" i="209"/>
  <c r="CF82" i="209"/>
  <c r="CE82" i="209"/>
  <c r="CD82" i="209"/>
  <c r="CC82" i="209"/>
  <c r="CB82" i="209"/>
  <c r="CA82" i="209"/>
  <c r="BZ82" i="209"/>
  <c r="BY82" i="209"/>
  <c r="BX82" i="209"/>
  <c r="BW82" i="209"/>
  <c r="Y82" i="202"/>
  <c r="BV82" i="209"/>
  <c r="DD81" i="209"/>
  <c r="DC81" i="209"/>
  <c r="DB81" i="209"/>
  <c r="DA81" i="209"/>
  <c r="CZ81" i="209"/>
  <c r="CY81" i="209"/>
  <c r="CX81" i="209"/>
  <c r="CW81" i="209"/>
  <c r="CV81" i="209"/>
  <c r="CU81" i="209"/>
  <c r="CT81" i="209"/>
  <c r="CS81" i="209"/>
  <c r="CR81" i="209"/>
  <c r="CQ81" i="209"/>
  <c r="CP81" i="209"/>
  <c r="CO81" i="209"/>
  <c r="CN81" i="209"/>
  <c r="CM81" i="209"/>
  <c r="CL81" i="209"/>
  <c r="T81" i="202"/>
  <c r="C81" i="209"/>
  <c r="D81" i="209"/>
  <c r="E81" i="209"/>
  <c r="F81" i="209"/>
  <c r="G81" i="209"/>
  <c r="H81" i="209"/>
  <c r="I81" i="209"/>
  <c r="J81" i="209"/>
  <c r="K81" i="209"/>
  <c r="L81" i="209"/>
  <c r="M81" i="209"/>
  <c r="N81" i="209"/>
  <c r="O81" i="209"/>
  <c r="P81" i="209"/>
  <c r="Q81" i="209"/>
  <c r="R81" i="209"/>
  <c r="CK81" i="209"/>
  <c r="CJ81" i="209"/>
  <c r="CI81" i="209"/>
  <c r="CH81" i="209"/>
  <c r="CG81" i="209"/>
  <c r="CF81" i="209"/>
  <c r="CE81" i="209"/>
  <c r="CD81" i="209"/>
  <c r="CC81" i="209"/>
  <c r="CB81" i="209"/>
  <c r="CA81" i="209"/>
  <c r="BZ81" i="209"/>
  <c r="BY81" i="209"/>
  <c r="BX81" i="209"/>
  <c r="BW81" i="209"/>
  <c r="Y81" i="202"/>
  <c r="BV81" i="209"/>
  <c r="DD80" i="209"/>
  <c r="DC80" i="209"/>
  <c r="DB80" i="209"/>
  <c r="DA80" i="209"/>
  <c r="CZ80" i="209"/>
  <c r="CY80" i="209"/>
  <c r="CX80" i="209"/>
  <c r="CW80" i="209"/>
  <c r="CV80" i="209"/>
  <c r="CU80" i="209"/>
  <c r="CT80" i="209"/>
  <c r="CS80" i="209"/>
  <c r="CR80" i="209"/>
  <c r="CQ80" i="209"/>
  <c r="CP80" i="209"/>
  <c r="CO80" i="209"/>
  <c r="CN80" i="209"/>
  <c r="CM80" i="209"/>
  <c r="CL80" i="209"/>
  <c r="T80" i="202"/>
  <c r="C80" i="209"/>
  <c r="D80" i="209"/>
  <c r="E80" i="209"/>
  <c r="F80" i="209"/>
  <c r="G80" i="209"/>
  <c r="H80" i="209"/>
  <c r="I80" i="209"/>
  <c r="J80" i="209"/>
  <c r="K80" i="209"/>
  <c r="L80" i="209"/>
  <c r="M80" i="209"/>
  <c r="N80" i="209"/>
  <c r="O80" i="209"/>
  <c r="P80" i="209"/>
  <c r="Q80" i="209"/>
  <c r="R80" i="209"/>
  <c r="CK80" i="209"/>
  <c r="CJ80" i="209"/>
  <c r="CI80" i="209"/>
  <c r="CH80" i="209"/>
  <c r="CG80" i="209"/>
  <c r="CF80" i="209"/>
  <c r="CE80" i="209"/>
  <c r="CD80" i="209"/>
  <c r="CC80" i="209"/>
  <c r="CB80" i="209"/>
  <c r="CA80" i="209"/>
  <c r="BZ80" i="209"/>
  <c r="BY80" i="209"/>
  <c r="BX80" i="209"/>
  <c r="BW80" i="209"/>
  <c r="Y80" i="202"/>
  <c r="BV80" i="209"/>
  <c r="DD79" i="209"/>
  <c r="DC79" i="209"/>
  <c r="DB79" i="209"/>
  <c r="DA79" i="209"/>
  <c r="CZ79" i="209"/>
  <c r="CY79" i="209"/>
  <c r="CX79" i="209"/>
  <c r="CW79" i="209"/>
  <c r="CV79" i="209"/>
  <c r="CU79" i="209"/>
  <c r="CT79" i="209"/>
  <c r="CS79" i="209"/>
  <c r="CR79" i="209"/>
  <c r="CQ79" i="209"/>
  <c r="CP79" i="209"/>
  <c r="CO79" i="209"/>
  <c r="CN79" i="209"/>
  <c r="CM79" i="209"/>
  <c r="CL79" i="209"/>
  <c r="T79" i="202"/>
  <c r="C79" i="209"/>
  <c r="D79" i="209"/>
  <c r="E79" i="209"/>
  <c r="F79" i="209"/>
  <c r="G79" i="209"/>
  <c r="H79" i="209"/>
  <c r="I79" i="209"/>
  <c r="J79" i="209"/>
  <c r="K79" i="209"/>
  <c r="L79" i="209"/>
  <c r="M79" i="209"/>
  <c r="N79" i="209"/>
  <c r="O79" i="209"/>
  <c r="P79" i="209"/>
  <c r="Q79" i="209"/>
  <c r="R79" i="209"/>
  <c r="CK79" i="209"/>
  <c r="CJ79" i="209"/>
  <c r="CI79" i="209"/>
  <c r="CH79" i="209"/>
  <c r="CG79" i="209"/>
  <c r="CF79" i="209"/>
  <c r="CE79" i="209"/>
  <c r="CD79" i="209"/>
  <c r="CC79" i="209"/>
  <c r="CB79" i="209"/>
  <c r="CA79" i="209"/>
  <c r="BZ79" i="209"/>
  <c r="BY79" i="209"/>
  <c r="BX79" i="209"/>
  <c r="BW79" i="209"/>
  <c r="Y79" i="202"/>
  <c r="BV79" i="209"/>
  <c r="DD78" i="209"/>
  <c r="DC78" i="209"/>
  <c r="DB78" i="209"/>
  <c r="DA78" i="209"/>
  <c r="CZ78" i="209"/>
  <c r="CY78" i="209"/>
  <c r="CX78" i="209"/>
  <c r="CW78" i="209"/>
  <c r="CV78" i="209"/>
  <c r="CU78" i="209"/>
  <c r="CT78" i="209"/>
  <c r="CS78" i="209"/>
  <c r="CR78" i="209"/>
  <c r="CQ78" i="209"/>
  <c r="CP78" i="209"/>
  <c r="CO78" i="209"/>
  <c r="CN78" i="209"/>
  <c r="CM78" i="209"/>
  <c r="CL78" i="209"/>
  <c r="T78" i="202"/>
  <c r="C78" i="209"/>
  <c r="D78" i="209"/>
  <c r="E78" i="209"/>
  <c r="F78" i="209"/>
  <c r="G78" i="209"/>
  <c r="H78" i="209"/>
  <c r="I78" i="209"/>
  <c r="J78" i="209"/>
  <c r="K78" i="209"/>
  <c r="L78" i="209"/>
  <c r="M78" i="209"/>
  <c r="N78" i="209"/>
  <c r="O78" i="209"/>
  <c r="P78" i="209"/>
  <c r="Q78" i="209"/>
  <c r="R78" i="209"/>
  <c r="CK78" i="209"/>
  <c r="CJ78" i="209"/>
  <c r="CI78" i="209"/>
  <c r="CH78" i="209"/>
  <c r="CG78" i="209"/>
  <c r="CF78" i="209"/>
  <c r="CE78" i="209"/>
  <c r="CD78" i="209"/>
  <c r="CC78" i="209"/>
  <c r="CB78" i="209"/>
  <c r="CA78" i="209"/>
  <c r="BZ78" i="209"/>
  <c r="BY78" i="209"/>
  <c r="BX78" i="209"/>
  <c r="BW78" i="209"/>
  <c r="Y78" i="202"/>
  <c r="BV78" i="209"/>
  <c r="DD77" i="209"/>
  <c r="DC77" i="209"/>
  <c r="DB77" i="209"/>
  <c r="DA77" i="209"/>
  <c r="CZ77" i="209"/>
  <c r="CY77" i="209"/>
  <c r="CX77" i="209"/>
  <c r="CW77" i="209"/>
  <c r="CV77" i="209"/>
  <c r="CU77" i="209"/>
  <c r="CT77" i="209"/>
  <c r="CS77" i="209"/>
  <c r="CR77" i="209"/>
  <c r="CQ77" i="209"/>
  <c r="CP77" i="209"/>
  <c r="CO77" i="209"/>
  <c r="CN77" i="209"/>
  <c r="CM77" i="209"/>
  <c r="CL77" i="209"/>
  <c r="T77" i="202"/>
  <c r="C77" i="209"/>
  <c r="D77" i="209"/>
  <c r="E77" i="209"/>
  <c r="F77" i="209"/>
  <c r="G77" i="209"/>
  <c r="H77" i="209"/>
  <c r="I77" i="209"/>
  <c r="J77" i="209"/>
  <c r="K77" i="209"/>
  <c r="L77" i="209"/>
  <c r="M77" i="209"/>
  <c r="N77" i="209"/>
  <c r="O77" i="209"/>
  <c r="P77" i="209"/>
  <c r="Q77" i="209"/>
  <c r="R77" i="209"/>
  <c r="CK77" i="209"/>
  <c r="CJ77" i="209"/>
  <c r="CI77" i="209"/>
  <c r="CH77" i="209"/>
  <c r="CG77" i="209"/>
  <c r="CF77" i="209"/>
  <c r="CE77" i="209"/>
  <c r="CD77" i="209"/>
  <c r="CC77" i="209"/>
  <c r="CB77" i="209"/>
  <c r="CA77" i="209"/>
  <c r="BZ77" i="209"/>
  <c r="BY77" i="209"/>
  <c r="BX77" i="209"/>
  <c r="BW77" i="209"/>
  <c r="Y77" i="202"/>
  <c r="BV77" i="209"/>
  <c r="DD76" i="209"/>
  <c r="DC76" i="209"/>
  <c r="DB76" i="209"/>
  <c r="DA76" i="209"/>
  <c r="CZ76" i="209"/>
  <c r="CY76" i="209"/>
  <c r="CX76" i="209"/>
  <c r="CW76" i="209"/>
  <c r="CV76" i="209"/>
  <c r="CU76" i="209"/>
  <c r="CT76" i="209"/>
  <c r="CS76" i="209"/>
  <c r="CR76" i="209"/>
  <c r="CQ76" i="209"/>
  <c r="CP76" i="209"/>
  <c r="CO76" i="209"/>
  <c r="CN76" i="209"/>
  <c r="CM76" i="209"/>
  <c r="CL76" i="209"/>
  <c r="T76" i="202"/>
  <c r="C76" i="209"/>
  <c r="D76" i="209"/>
  <c r="E76" i="209"/>
  <c r="F76" i="209"/>
  <c r="G76" i="209"/>
  <c r="H76" i="209"/>
  <c r="I76" i="209"/>
  <c r="J76" i="209"/>
  <c r="K76" i="209"/>
  <c r="L76" i="209"/>
  <c r="M76" i="209"/>
  <c r="N76" i="209"/>
  <c r="O76" i="209"/>
  <c r="P76" i="209"/>
  <c r="Q76" i="209"/>
  <c r="R76" i="209"/>
  <c r="CK76" i="209"/>
  <c r="CJ76" i="209"/>
  <c r="CI76" i="209"/>
  <c r="CH76" i="209"/>
  <c r="CG76" i="209"/>
  <c r="CF76" i="209"/>
  <c r="CE76" i="209"/>
  <c r="CD76" i="209"/>
  <c r="CC76" i="209"/>
  <c r="CB76" i="209"/>
  <c r="CA76" i="209"/>
  <c r="BZ76" i="209"/>
  <c r="BY76" i="209"/>
  <c r="BX76" i="209"/>
  <c r="BW76" i="209"/>
  <c r="Y76" i="202"/>
  <c r="BV76" i="209"/>
  <c r="DD75" i="209"/>
  <c r="DC75" i="209"/>
  <c r="DB75" i="209"/>
  <c r="DA75" i="209"/>
  <c r="CZ75" i="209"/>
  <c r="CY75" i="209"/>
  <c r="CX75" i="209"/>
  <c r="CW75" i="209"/>
  <c r="CV75" i="209"/>
  <c r="CU75" i="209"/>
  <c r="CT75" i="209"/>
  <c r="CS75" i="209"/>
  <c r="CR75" i="209"/>
  <c r="CQ75" i="209"/>
  <c r="CP75" i="209"/>
  <c r="CO75" i="209"/>
  <c r="CN75" i="209"/>
  <c r="CM75" i="209"/>
  <c r="CL75" i="209"/>
  <c r="T75" i="202"/>
  <c r="C75" i="209"/>
  <c r="D75" i="209"/>
  <c r="E75" i="209"/>
  <c r="F75" i="209"/>
  <c r="G75" i="209"/>
  <c r="H75" i="209"/>
  <c r="I75" i="209"/>
  <c r="J75" i="209"/>
  <c r="K75" i="209"/>
  <c r="L75" i="209"/>
  <c r="M75" i="209"/>
  <c r="N75" i="209"/>
  <c r="O75" i="209"/>
  <c r="P75" i="209"/>
  <c r="Q75" i="209"/>
  <c r="R75" i="209"/>
  <c r="CK75" i="209"/>
  <c r="CJ75" i="209"/>
  <c r="CI75" i="209"/>
  <c r="CH75" i="209"/>
  <c r="CG75" i="209"/>
  <c r="CF75" i="209"/>
  <c r="CE75" i="209"/>
  <c r="CD75" i="209"/>
  <c r="CC75" i="209"/>
  <c r="CB75" i="209"/>
  <c r="CA75" i="209"/>
  <c r="BZ75" i="209"/>
  <c r="BY75" i="209"/>
  <c r="BX75" i="209"/>
  <c r="BW75" i="209"/>
  <c r="Y75" i="202"/>
  <c r="BV75" i="209"/>
  <c r="DD74" i="209"/>
  <c r="DC74" i="209"/>
  <c r="DB74" i="209"/>
  <c r="DA74" i="209"/>
  <c r="CZ74" i="209"/>
  <c r="CY74" i="209"/>
  <c r="CX74" i="209"/>
  <c r="CW74" i="209"/>
  <c r="CV74" i="209"/>
  <c r="CU74" i="209"/>
  <c r="CT74" i="209"/>
  <c r="CS74" i="209"/>
  <c r="CR74" i="209"/>
  <c r="CQ74" i="209"/>
  <c r="CP74" i="209"/>
  <c r="CO74" i="209"/>
  <c r="CN74" i="209"/>
  <c r="CM74" i="209"/>
  <c r="CL74" i="209"/>
  <c r="T74" i="202"/>
  <c r="C74" i="209"/>
  <c r="D74" i="209"/>
  <c r="E74" i="209"/>
  <c r="F74" i="209"/>
  <c r="G74" i="209"/>
  <c r="H74" i="209"/>
  <c r="I74" i="209"/>
  <c r="J74" i="209"/>
  <c r="K74" i="209"/>
  <c r="L74" i="209"/>
  <c r="M74" i="209"/>
  <c r="N74" i="209"/>
  <c r="O74" i="209"/>
  <c r="P74" i="209"/>
  <c r="Q74" i="209"/>
  <c r="R74" i="209"/>
  <c r="CK74" i="209"/>
  <c r="CJ74" i="209"/>
  <c r="CI74" i="209"/>
  <c r="CH74" i="209"/>
  <c r="CG74" i="209"/>
  <c r="CF74" i="209"/>
  <c r="CE74" i="209"/>
  <c r="CD74" i="209"/>
  <c r="CC74" i="209"/>
  <c r="CB74" i="209"/>
  <c r="CA74" i="209"/>
  <c r="BZ74" i="209"/>
  <c r="BY74" i="209"/>
  <c r="BX74" i="209"/>
  <c r="BW74" i="209"/>
  <c r="Y74" i="202"/>
  <c r="BV74" i="209"/>
  <c r="DD73" i="209"/>
  <c r="DC73" i="209"/>
  <c r="DB73" i="209"/>
  <c r="DA73" i="209"/>
  <c r="CZ73" i="209"/>
  <c r="CY73" i="209"/>
  <c r="CX73" i="209"/>
  <c r="CW73" i="209"/>
  <c r="CV73" i="209"/>
  <c r="CU73" i="209"/>
  <c r="CT73" i="209"/>
  <c r="CS73" i="209"/>
  <c r="CR73" i="209"/>
  <c r="CQ73" i="209"/>
  <c r="CP73" i="209"/>
  <c r="CO73" i="209"/>
  <c r="CN73" i="209"/>
  <c r="CM73" i="209"/>
  <c r="CL73" i="209"/>
  <c r="T73" i="202"/>
  <c r="C73" i="209"/>
  <c r="D73" i="209"/>
  <c r="E73" i="209"/>
  <c r="F73" i="209"/>
  <c r="G73" i="209"/>
  <c r="H73" i="209"/>
  <c r="I73" i="209"/>
  <c r="J73" i="209"/>
  <c r="K73" i="209"/>
  <c r="L73" i="209"/>
  <c r="M73" i="209"/>
  <c r="N73" i="209"/>
  <c r="O73" i="209"/>
  <c r="P73" i="209"/>
  <c r="Q73" i="209"/>
  <c r="R73" i="209"/>
  <c r="CK73" i="209"/>
  <c r="CJ73" i="209"/>
  <c r="CI73" i="209"/>
  <c r="CH73" i="209"/>
  <c r="CG73" i="209"/>
  <c r="CF73" i="209"/>
  <c r="CE73" i="209"/>
  <c r="CD73" i="209"/>
  <c r="CC73" i="209"/>
  <c r="CB73" i="209"/>
  <c r="CA73" i="209"/>
  <c r="BZ73" i="209"/>
  <c r="BY73" i="209"/>
  <c r="BX73" i="209"/>
  <c r="BW73" i="209"/>
  <c r="Y73" i="202"/>
  <c r="BV73" i="209"/>
  <c r="DD72" i="209"/>
  <c r="DC72" i="209"/>
  <c r="DB72" i="209"/>
  <c r="DA72" i="209"/>
  <c r="CZ72" i="209"/>
  <c r="CY72" i="209"/>
  <c r="CX72" i="209"/>
  <c r="CW72" i="209"/>
  <c r="CV72" i="209"/>
  <c r="CU72" i="209"/>
  <c r="CT72" i="209"/>
  <c r="CS72" i="209"/>
  <c r="CR72" i="209"/>
  <c r="CQ72" i="209"/>
  <c r="CP72" i="209"/>
  <c r="CO72" i="209"/>
  <c r="CN72" i="209"/>
  <c r="CM72" i="209"/>
  <c r="CL72" i="209"/>
  <c r="T72" i="202"/>
  <c r="C72" i="209"/>
  <c r="D72" i="209"/>
  <c r="E72" i="209"/>
  <c r="F72" i="209"/>
  <c r="G72" i="209"/>
  <c r="H72" i="209"/>
  <c r="I72" i="209"/>
  <c r="J72" i="209"/>
  <c r="K72" i="209"/>
  <c r="L72" i="209"/>
  <c r="M72" i="209"/>
  <c r="N72" i="209"/>
  <c r="O72" i="209"/>
  <c r="P72" i="209"/>
  <c r="Q72" i="209"/>
  <c r="R72" i="209"/>
  <c r="CK72" i="209"/>
  <c r="CJ72" i="209"/>
  <c r="CI72" i="209"/>
  <c r="CH72" i="209"/>
  <c r="CG72" i="209"/>
  <c r="CF72" i="209"/>
  <c r="CE72" i="209"/>
  <c r="CD72" i="209"/>
  <c r="CC72" i="209"/>
  <c r="CB72" i="209"/>
  <c r="CA72" i="209"/>
  <c r="BZ72" i="209"/>
  <c r="BY72" i="209"/>
  <c r="BX72" i="209"/>
  <c r="BW72" i="209"/>
  <c r="Y72" i="202"/>
  <c r="BV72" i="209"/>
  <c r="DD71" i="209"/>
  <c r="DC71" i="209"/>
  <c r="DB71" i="209"/>
  <c r="DA71" i="209"/>
  <c r="CZ71" i="209"/>
  <c r="CY71" i="209"/>
  <c r="CX71" i="209"/>
  <c r="CW71" i="209"/>
  <c r="CV71" i="209"/>
  <c r="CU71" i="209"/>
  <c r="CT71" i="209"/>
  <c r="CS71" i="209"/>
  <c r="CR71" i="209"/>
  <c r="CQ71" i="209"/>
  <c r="CP71" i="209"/>
  <c r="CO71" i="209"/>
  <c r="CN71" i="209"/>
  <c r="CM71" i="209"/>
  <c r="CL71" i="209"/>
  <c r="T71" i="202"/>
  <c r="C71" i="209"/>
  <c r="D71" i="209"/>
  <c r="E71" i="209"/>
  <c r="F71" i="209"/>
  <c r="G71" i="209"/>
  <c r="H71" i="209"/>
  <c r="I71" i="209"/>
  <c r="J71" i="209"/>
  <c r="K71" i="209"/>
  <c r="L71" i="209"/>
  <c r="M71" i="209"/>
  <c r="N71" i="209"/>
  <c r="O71" i="209"/>
  <c r="P71" i="209"/>
  <c r="Q71" i="209"/>
  <c r="R71" i="209"/>
  <c r="CK71" i="209"/>
  <c r="CJ71" i="209"/>
  <c r="CI71" i="209"/>
  <c r="CH71" i="209"/>
  <c r="CG71" i="209"/>
  <c r="CF71" i="209"/>
  <c r="CE71" i="209"/>
  <c r="CD71" i="209"/>
  <c r="CC71" i="209"/>
  <c r="CB71" i="209"/>
  <c r="CA71" i="209"/>
  <c r="BZ71" i="209"/>
  <c r="BY71" i="209"/>
  <c r="BX71" i="209"/>
  <c r="BW71" i="209"/>
  <c r="Y71" i="202"/>
  <c r="BV71" i="209"/>
  <c r="DD70" i="209"/>
  <c r="DC70" i="209"/>
  <c r="DB70" i="209"/>
  <c r="DA70" i="209"/>
  <c r="CZ70" i="209"/>
  <c r="CY70" i="209"/>
  <c r="CX70" i="209"/>
  <c r="CW70" i="209"/>
  <c r="CV70" i="209"/>
  <c r="CU70" i="209"/>
  <c r="CT70" i="209"/>
  <c r="CS70" i="209"/>
  <c r="CR70" i="209"/>
  <c r="CQ70" i="209"/>
  <c r="CP70" i="209"/>
  <c r="CO70" i="209"/>
  <c r="CN70" i="209"/>
  <c r="CM70" i="209"/>
  <c r="CL70" i="209"/>
  <c r="T70" i="202"/>
  <c r="C70" i="209"/>
  <c r="D70" i="209"/>
  <c r="E70" i="209"/>
  <c r="F70" i="209"/>
  <c r="G70" i="209"/>
  <c r="H70" i="209"/>
  <c r="I70" i="209"/>
  <c r="J70" i="209"/>
  <c r="K70" i="209"/>
  <c r="L70" i="209"/>
  <c r="M70" i="209"/>
  <c r="N70" i="209"/>
  <c r="O70" i="209"/>
  <c r="P70" i="209"/>
  <c r="Q70" i="209"/>
  <c r="R70" i="209"/>
  <c r="CK70" i="209"/>
  <c r="CJ70" i="209"/>
  <c r="CI70" i="209"/>
  <c r="CH70" i="209"/>
  <c r="CG70" i="209"/>
  <c r="CF70" i="209"/>
  <c r="CE70" i="209"/>
  <c r="CD70" i="209"/>
  <c r="CC70" i="209"/>
  <c r="CB70" i="209"/>
  <c r="CA70" i="209"/>
  <c r="BZ70" i="209"/>
  <c r="BY70" i="209"/>
  <c r="BX70" i="209"/>
  <c r="BW70" i="209"/>
  <c r="Y70" i="202"/>
  <c r="BV70" i="209"/>
  <c r="DD69" i="209"/>
  <c r="DC69" i="209"/>
  <c r="DB69" i="209"/>
  <c r="DA69" i="209"/>
  <c r="CZ69" i="209"/>
  <c r="CY69" i="209"/>
  <c r="CX69" i="209"/>
  <c r="CW69" i="209"/>
  <c r="CV69" i="209"/>
  <c r="CU69" i="209"/>
  <c r="CT69" i="209"/>
  <c r="CS69" i="209"/>
  <c r="CR69" i="209"/>
  <c r="CQ69" i="209"/>
  <c r="CP69" i="209"/>
  <c r="CO69" i="209"/>
  <c r="CN69" i="209"/>
  <c r="CM69" i="209"/>
  <c r="CL69" i="209"/>
  <c r="T69" i="202"/>
  <c r="C69" i="209"/>
  <c r="D69" i="209"/>
  <c r="E69" i="209"/>
  <c r="F69" i="209"/>
  <c r="G69" i="209"/>
  <c r="H69" i="209"/>
  <c r="I69" i="209"/>
  <c r="J69" i="209"/>
  <c r="K69" i="209"/>
  <c r="L69" i="209"/>
  <c r="M69" i="209"/>
  <c r="N69" i="209"/>
  <c r="O69" i="209"/>
  <c r="P69" i="209"/>
  <c r="Q69" i="209"/>
  <c r="R69" i="209"/>
  <c r="CK69" i="209"/>
  <c r="CJ69" i="209"/>
  <c r="CI69" i="209"/>
  <c r="CH69" i="209"/>
  <c r="CG69" i="209"/>
  <c r="CF69" i="209"/>
  <c r="CE69" i="209"/>
  <c r="CD69" i="209"/>
  <c r="CC69" i="209"/>
  <c r="CB69" i="209"/>
  <c r="CA69" i="209"/>
  <c r="BZ69" i="209"/>
  <c r="BY69" i="209"/>
  <c r="BX69" i="209"/>
  <c r="BW69" i="209"/>
  <c r="Y69" i="202"/>
  <c r="BV69" i="209"/>
  <c r="DD68" i="209"/>
  <c r="DC68" i="209"/>
  <c r="DB68" i="209"/>
  <c r="DA68" i="209"/>
  <c r="CZ68" i="209"/>
  <c r="CY68" i="209"/>
  <c r="CX68" i="209"/>
  <c r="CW68" i="209"/>
  <c r="CV68" i="209"/>
  <c r="CU68" i="209"/>
  <c r="CT68" i="209"/>
  <c r="CS68" i="209"/>
  <c r="CR68" i="209"/>
  <c r="CQ68" i="209"/>
  <c r="CP68" i="209"/>
  <c r="CO68" i="209"/>
  <c r="CN68" i="209"/>
  <c r="CM68" i="209"/>
  <c r="CL68" i="209"/>
  <c r="T68" i="202"/>
  <c r="C68" i="209"/>
  <c r="D68" i="209"/>
  <c r="E68" i="209"/>
  <c r="F68" i="209"/>
  <c r="G68" i="209"/>
  <c r="H68" i="209"/>
  <c r="I68" i="209"/>
  <c r="J68" i="209"/>
  <c r="K68" i="209"/>
  <c r="L68" i="209"/>
  <c r="M68" i="209"/>
  <c r="N68" i="209"/>
  <c r="O68" i="209"/>
  <c r="P68" i="209"/>
  <c r="Q68" i="209"/>
  <c r="R68" i="209"/>
  <c r="CK68" i="209"/>
  <c r="CJ68" i="209"/>
  <c r="CI68" i="209"/>
  <c r="CH68" i="209"/>
  <c r="CG68" i="209"/>
  <c r="CF68" i="209"/>
  <c r="CE68" i="209"/>
  <c r="CD68" i="209"/>
  <c r="CC68" i="209"/>
  <c r="CB68" i="209"/>
  <c r="CA68" i="209"/>
  <c r="BZ68" i="209"/>
  <c r="BY68" i="209"/>
  <c r="BX68" i="209"/>
  <c r="BW68" i="209"/>
  <c r="Y68" i="202"/>
  <c r="BV68" i="209"/>
  <c r="DD67" i="209"/>
  <c r="DC67" i="209"/>
  <c r="DB67" i="209"/>
  <c r="DA67" i="209"/>
  <c r="CZ67" i="209"/>
  <c r="CY67" i="209"/>
  <c r="CX67" i="209"/>
  <c r="CW67" i="209"/>
  <c r="CV67" i="209"/>
  <c r="CU67" i="209"/>
  <c r="CT67" i="209"/>
  <c r="CS67" i="209"/>
  <c r="CR67" i="209"/>
  <c r="CQ67" i="209"/>
  <c r="CP67" i="209"/>
  <c r="CO67" i="209"/>
  <c r="CN67" i="209"/>
  <c r="CM67" i="209"/>
  <c r="CL67" i="209"/>
  <c r="T67" i="202"/>
  <c r="C67" i="209"/>
  <c r="D67" i="209"/>
  <c r="E67" i="209"/>
  <c r="F67" i="209"/>
  <c r="G67" i="209"/>
  <c r="H67" i="209"/>
  <c r="I67" i="209"/>
  <c r="J67" i="209"/>
  <c r="K67" i="209"/>
  <c r="L67" i="209"/>
  <c r="M67" i="209"/>
  <c r="N67" i="209"/>
  <c r="O67" i="209"/>
  <c r="P67" i="209"/>
  <c r="Q67" i="209"/>
  <c r="R67" i="209"/>
  <c r="CK67" i="209"/>
  <c r="CJ67" i="209"/>
  <c r="CI67" i="209"/>
  <c r="CH67" i="209"/>
  <c r="CG67" i="209"/>
  <c r="CF67" i="209"/>
  <c r="CE67" i="209"/>
  <c r="CD67" i="209"/>
  <c r="CC67" i="209"/>
  <c r="CB67" i="209"/>
  <c r="CA67" i="209"/>
  <c r="BZ67" i="209"/>
  <c r="BY67" i="209"/>
  <c r="BX67" i="209"/>
  <c r="BW67" i="209"/>
  <c r="Y67" i="202"/>
  <c r="BV67" i="209"/>
  <c r="DD66" i="209"/>
  <c r="DC66" i="209"/>
  <c r="DB66" i="209"/>
  <c r="DA66" i="209"/>
  <c r="CZ66" i="209"/>
  <c r="CY66" i="209"/>
  <c r="CX66" i="209"/>
  <c r="CW66" i="209"/>
  <c r="CV66" i="209"/>
  <c r="CU66" i="209"/>
  <c r="CT66" i="209"/>
  <c r="CS66" i="209"/>
  <c r="CR66" i="209"/>
  <c r="CQ66" i="209"/>
  <c r="CP66" i="209"/>
  <c r="CO66" i="209"/>
  <c r="CN66" i="209"/>
  <c r="CM66" i="209"/>
  <c r="CL66" i="209"/>
  <c r="T66" i="202"/>
  <c r="C66" i="209"/>
  <c r="D66" i="209"/>
  <c r="E66" i="209"/>
  <c r="F66" i="209"/>
  <c r="G66" i="209"/>
  <c r="H66" i="209"/>
  <c r="I66" i="209"/>
  <c r="J66" i="209"/>
  <c r="K66" i="209"/>
  <c r="L66" i="209"/>
  <c r="M66" i="209"/>
  <c r="N66" i="209"/>
  <c r="O66" i="209"/>
  <c r="P66" i="209"/>
  <c r="Q66" i="209"/>
  <c r="R66" i="209"/>
  <c r="CK66" i="209"/>
  <c r="CJ66" i="209"/>
  <c r="CI66" i="209"/>
  <c r="CH66" i="209"/>
  <c r="CG66" i="209"/>
  <c r="CF66" i="209"/>
  <c r="CE66" i="209"/>
  <c r="CD66" i="209"/>
  <c r="CC66" i="209"/>
  <c r="CB66" i="209"/>
  <c r="CA66" i="209"/>
  <c r="BZ66" i="209"/>
  <c r="BY66" i="209"/>
  <c r="BX66" i="209"/>
  <c r="BW66" i="209"/>
  <c r="Y66" i="202"/>
  <c r="BV66" i="209"/>
  <c r="DD65" i="209"/>
  <c r="DC65" i="209"/>
  <c r="DB65" i="209"/>
  <c r="DA65" i="209"/>
  <c r="CZ65" i="209"/>
  <c r="CY65" i="209"/>
  <c r="CX65" i="209"/>
  <c r="CW65" i="209"/>
  <c r="CV65" i="209"/>
  <c r="CU65" i="209"/>
  <c r="CT65" i="209"/>
  <c r="CS65" i="209"/>
  <c r="CR65" i="209"/>
  <c r="CQ65" i="209"/>
  <c r="CP65" i="209"/>
  <c r="CO65" i="209"/>
  <c r="CN65" i="209"/>
  <c r="CM65" i="209"/>
  <c r="CL65" i="209"/>
  <c r="T65" i="202"/>
  <c r="C65" i="209"/>
  <c r="D65" i="209"/>
  <c r="E65" i="209"/>
  <c r="F65" i="209"/>
  <c r="G65" i="209"/>
  <c r="H65" i="209"/>
  <c r="I65" i="209"/>
  <c r="J65" i="209"/>
  <c r="K65" i="209"/>
  <c r="L65" i="209"/>
  <c r="M65" i="209"/>
  <c r="N65" i="209"/>
  <c r="O65" i="209"/>
  <c r="P65" i="209"/>
  <c r="Q65" i="209"/>
  <c r="R65" i="209"/>
  <c r="CK65" i="209"/>
  <c r="CJ65" i="209"/>
  <c r="CI65" i="209"/>
  <c r="CH65" i="209"/>
  <c r="CG65" i="209"/>
  <c r="CF65" i="209"/>
  <c r="CE65" i="209"/>
  <c r="CD65" i="209"/>
  <c r="CC65" i="209"/>
  <c r="CB65" i="209"/>
  <c r="CA65" i="209"/>
  <c r="BZ65" i="209"/>
  <c r="BY65" i="209"/>
  <c r="BX65" i="209"/>
  <c r="BW65" i="209"/>
  <c r="Y65" i="202"/>
  <c r="BV65" i="209"/>
  <c r="DD64" i="209"/>
  <c r="DC64" i="209"/>
  <c r="DB64" i="209"/>
  <c r="DA64" i="209"/>
  <c r="CZ64" i="209"/>
  <c r="CY64" i="209"/>
  <c r="CX64" i="209"/>
  <c r="CW64" i="209"/>
  <c r="CV64" i="209"/>
  <c r="CU64" i="209"/>
  <c r="CT64" i="209"/>
  <c r="CS64" i="209"/>
  <c r="CR64" i="209"/>
  <c r="CQ64" i="209"/>
  <c r="CP64" i="209"/>
  <c r="CO64" i="209"/>
  <c r="CN64" i="209"/>
  <c r="CM64" i="209"/>
  <c r="CL64" i="209"/>
  <c r="T64" i="202"/>
  <c r="C64" i="209"/>
  <c r="D64" i="209"/>
  <c r="E64" i="209"/>
  <c r="F64" i="209"/>
  <c r="G64" i="209"/>
  <c r="H64" i="209"/>
  <c r="I64" i="209"/>
  <c r="J64" i="209"/>
  <c r="K64" i="209"/>
  <c r="L64" i="209"/>
  <c r="M64" i="209"/>
  <c r="N64" i="209"/>
  <c r="O64" i="209"/>
  <c r="P64" i="209"/>
  <c r="Q64" i="209"/>
  <c r="R64" i="209"/>
  <c r="CK64" i="209"/>
  <c r="CJ64" i="209"/>
  <c r="CI64" i="209"/>
  <c r="CH64" i="209"/>
  <c r="CG64" i="209"/>
  <c r="CF64" i="209"/>
  <c r="CE64" i="209"/>
  <c r="CD64" i="209"/>
  <c r="CC64" i="209"/>
  <c r="CB64" i="209"/>
  <c r="CA64" i="209"/>
  <c r="BZ64" i="209"/>
  <c r="BY64" i="209"/>
  <c r="BX64" i="209"/>
  <c r="BW64" i="209"/>
  <c r="Y64" i="202"/>
  <c r="BV64" i="209"/>
  <c r="DD63" i="209"/>
  <c r="DC63" i="209"/>
  <c r="DB63" i="209"/>
  <c r="DA63" i="209"/>
  <c r="CZ63" i="209"/>
  <c r="CY63" i="209"/>
  <c r="CX63" i="209"/>
  <c r="CW63" i="209"/>
  <c r="CV63" i="209"/>
  <c r="CU63" i="209"/>
  <c r="CT63" i="209"/>
  <c r="CS63" i="209"/>
  <c r="CR63" i="209"/>
  <c r="CQ63" i="209"/>
  <c r="CP63" i="209"/>
  <c r="CO63" i="209"/>
  <c r="CN63" i="209"/>
  <c r="CM63" i="209"/>
  <c r="CL63" i="209"/>
  <c r="T63" i="202"/>
  <c r="C63" i="209"/>
  <c r="D63" i="209"/>
  <c r="E63" i="209"/>
  <c r="F63" i="209"/>
  <c r="G63" i="209"/>
  <c r="H63" i="209"/>
  <c r="I63" i="209"/>
  <c r="J63" i="209"/>
  <c r="K63" i="209"/>
  <c r="L63" i="209"/>
  <c r="M63" i="209"/>
  <c r="N63" i="209"/>
  <c r="O63" i="209"/>
  <c r="P63" i="209"/>
  <c r="Q63" i="209"/>
  <c r="R63" i="209"/>
  <c r="CK63" i="209"/>
  <c r="CJ63" i="209"/>
  <c r="CI63" i="209"/>
  <c r="CH63" i="209"/>
  <c r="CG63" i="209"/>
  <c r="CF63" i="209"/>
  <c r="CE63" i="209"/>
  <c r="CD63" i="209"/>
  <c r="CC63" i="209"/>
  <c r="CB63" i="209"/>
  <c r="CA63" i="209"/>
  <c r="BZ63" i="209"/>
  <c r="BY63" i="209"/>
  <c r="BX63" i="209"/>
  <c r="BW63" i="209"/>
  <c r="Y63" i="202"/>
  <c r="BV63" i="209"/>
  <c r="DD62" i="209"/>
  <c r="DC62" i="209"/>
  <c r="DB62" i="209"/>
  <c r="DA62" i="209"/>
  <c r="CZ62" i="209"/>
  <c r="CY62" i="209"/>
  <c r="CX62" i="209"/>
  <c r="CW62" i="209"/>
  <c r="CV62" i="209"/>
  <c r="CU62" i="209"/>
  <c r="CT62" i="209"/>
  <c r="CS62" i="209"/>
  <c r="CR62" i="209"/>
  <c r="CQ62" i="209"/>
  <c r="CP62" i="209"/>
  <c r="CO62" i="209"/>
  <c r="CN62" i="209"/>
  <c r="CM62" i="209"/>
  <c r="CL62" i="209"/>
  <c r="T62" i="202"/>
  <c r="C62" i="209"/>
  <c r="D62" i="209"/>
  <c r="E62" i="209"/>
  <c r="F62" i="209"/>
  <c r="G62" i="209"/>
  <c r="H62" i="209"/>
  <c r="I62" i="209"/>
  <c r="J62" i="209"/>
  <c r="K62" i="209"/>
  <c r="L62" i="209"/>
  <c r="M62" i="209"/>
  <c r="N62" i="209"/>
  <c r="O62" i="209"/>
  <c r="P62" i="209"/>
  <c r="Q62" i="209"/>
  <c r="R62" i="209"/>
  <c r="CK62" i="209"/>
  <c r="CJ62" i="209"/>
  <c r="CI62" i="209"/>
  <c r="CH62" i="209"/>
  <c r="CG62" i="209"/>
  <c r="CF62" i="209"/>
  <c r="CE62" i="209"/>
  <c r="CD62" i="209"/>
  <c r="CC62" i="209"/>
  <c r="CB62" i="209"/>
  <c r="CA62" i="209"/>
  <c r="BZ62" i="209"/>
  <c r="BY62" i="209"/>
  <c r="BX62" i="209"/>
  <c r="BW62" i="209"/>
  <c r="Y62" i="202"/>
  <c r="BV62" i="209"/>
  <c r="DD61" i="209"/>
  <c r="DC61" i="209"/>
  <c r="DB61" i="209"/>
  <c r="DA61" i="209"/>
  <c r="CZ61" i="209"/>
  <c r="CY61" i="209"/>
  <c r="CX61" i="209"/>
  <c r="CW61" i="209"/>
  <c r="CV61" i="209"/>
  <c r="CU61" i="209"/>
  <c r="CT61" i="209"/>
  <c r="CS61" i="209"/>
  <c r="CR61" i="209"/>
  <c r="CQ61" i="209"/>
  <c r="CP61" i="209"/>
  <c r="CO61" i="209"/>
  <c r="CN61" i="209"/>
  <c r="CM61" i="209"/>
  <c r="CL61" i="209"/>
  <c r="T61" i="202"/>
  <c r="C61" i="209"/>
  <c r="D61" i="209"/>
  <c r="E61" i="209"/>
  <c r="F61" i="209"/>
  <c r="G61" i="209"/>
  <c r="H61" i="209"/>
  <c r="I61" i="209"/>
  <c r="J61" i="209"/>
  <c r="K61" i="209"/>
  <c r="L61" i="209"/>
  <c r="M61" i="209"/>
  <c r="N61" i="209"/>
  <c r="O61" i="209"/>
  <c r="P61" i="209"/>
  <c r="Q61" i="209"/>
  <c r="R61" i="209"/>
  <c r="CK61" i="209"/>
  <c r="CJ61" i="209"/>
  <c r="CI61" i="209"/>
  <c r="CH61" i="209"/>
  <c r="CG61" i="209"/>
  <c r="CF61" i="209"/>
  <c r="CE61" i="209"/>
  <c r="CD61" i="209"/>
  <c r="CC61" i="209"/>
  <c r="CB61" i="209"/>
  <c r="CA61" i="209"/>
  <c r="BZ61" i="209"/>
  <c r="BY61" i="209"/>
  <c r="BX61" i="209"/>
  <c r="BW61" i="209"/>
  <c r="Y61" i="202"/>
  <c r="BV61" i="209"/>
  <c r="DD60" i="209"/>
  <c r="DC60" i="209"/>
  <c r="DB60" i="209"/>
  <c r="DA60" i="209"/>
  <c r="CZ60" i="209"/>
  <c r="CY60" i="209"/>
  <c r="CX60" i="209"/>
  <c r="CW60" i="209"/>
  <c r="CV60" i="209"/>
  <c r="CU60" i="209"/>
  <c r="CT60" i="209"/>
  <c r="CS60" i="209"/>
  <c r="CR60" i="209"/>
  <c r="CQ60" i="209"/>
  <c r="CP60" i="209"/>
  <c r="CO60" i="209"/>
  <c r="CN60" i="209"/>
  <c r="CM60" i="209"/>
  <c r="CL60" i="209"/>
  <c r="T60" i="202"/>
  <c r="C60" i="209"/>
  <c r="D60" i="209"/>
  <c r="E60" i="209"/>
  <c r="F60" i="209"/>
  <c r="G60" i="209"/>
  <c r="H60" i="209"/>
  <c r="I60" i="209"/>
  <c r="J60" i="209"/>
  <c r="K60" i="209"/>
  <c r="L60" i="209"/>
  <c r="M60" i="209"/>
  <c r="N60" i="209"/>
  <c r="O60" i="209"/>
  <c r="P60" i="209"/>
  <c r="Q60" i="209"/>
  <c r="R60" i="209"/>
  <c r="CK60" i="209"/>
  <c r="CJ60" i="209"/>
  <c r="CI60" i="209"/>
  <c r="CH60" i="209"/>
  <c r="CG60" i="209"/>
  <c r="CF60" i="209"/>
  <c r="CE60" i="209"/>
  <c r="CD60" i="209"/>
  <c r="CC60" i="209"/>
  <c r="CB60" i="209"/>
  <c r="CA60" i="209"/>
  <c r="BZ60" i="209"/>
  <c r="BY60" i="209"/>
  <c r="BX60" i="209"/>
  <c r="BW60" i="209"/>
  <c r="Y60" i="202"/>
  <c r="BV60" i="209"/>
  <c r="DD59" i="209"/>
  <c r="DC59" i="209"/>
  <c r="DB59" i="209"/>
  <c r="DA59" i="209"/>
  <c r="CZ59" i="209"/>
  <c r="CY59" i="209"/>
  <c r="CX59" i="209"/>
  <c r="CW59" i="209"/>
  <c r="CV59" i="209"/>
  <c r="CU59" i="209"/>
  <c r="CT59" i="209"/>
  <c r="CS59" i="209"/>
  <c r="CR59" i="209"/>
  <c r="CQ59" i="209"/>
  <c r="CP59" i="209"/>
  <c r="CO59" i="209"/>
  <c r="CN59" i="209"/>
  <c r="CM59" i="209"/>
  <c r="CL59" i="209"/>
  <c r="T59" i="202"/>
  <c r="C59" i="209"/>
  <c r="D59" i="209"/>
  <c r="E59" i="209"/>
  <c r="F59" i="209"/>
  <c r="G59" i="209"/>
  <c r="H59" i="209"/>
  <c r="I59" i="209"/>
  <c r="J59" i="209"/>
  <c r="K59" i="209"/>
  <c r="L59" i="209"/>
  <c r="M59" i="209"/>
  <c r="N59" i="209"/>
  <c r="O59" i="209"/>
  <c r="P59" i="209"/>
  <c r="Q59" i="209"/>
  <c r="R59" i="209"/>
  <c r="CK59" i="209"/>
  <c r="CJ59" i="209"/>
  <c r="CI59" i="209"/>
  <c r="CH59" i="209"/>
  <c r="CG59" i="209"/>
  <c r="CF59" i="209"/>
  <c r="CE59" i="209"/>
  <c r="CD59" i="209"/>
  <c r="CC59" i="209"/>
  <c r="CB59" i="209"/>
  <c r="CA59" i="209"/>
  <c r="BZ59" i="209"/>
  <c r="BY59" i="209"/>
  <c r="BX59" i="209"/>
  <c r="BW59" i="209"/>
  <c r="Y59" i="202"/>
  <c r="BV59" i="209"/>
  <c r="DD58" i="209"/>
  <c r="DC58" i="209"/>
  <c r="DB58" i="209"/>
  <c r="DA58" i="209"/>
  <c r="CZ58" i="209"/>
  <c r="CY58" i="209"/>
  <c r="CX58" i="209"/>
  <c r="CW58" i="209"/>
  <c r="CV58" i="209"/>
  <c r="CU58" i="209"/>
  <c r="CT58" i="209"/>
  <c r="CS58" i="209"/>
  <c r="CR58" i="209"/>
  <c r="CQ58" i="209"/>
  <c r="CP58" i="209"/>
  <c r="CO58" i="209"/>
  <c r="CN58" i="209"/>
  <c r="CM58" i="209"/>
  <c r="CL58" i="209"/>
  <c r="T58" i="202"/>
  <c r="C58" i="209"/>
  <c r="D58" i="209"/>
  <c r="E58" i="209"/>
  <c r="F58" i="209"/>
  <c r="G58" i="209"/>
  <c r="H58" i="209"/>
  <c r="I58" i="209"/>
  <c r="J58" i="209"/>
  <c r="K58" i="209"/>
  <c r="L58" i="209"/>
  <c r="M58" i="209"/>
  <c r="N58" i="209"/>
  <c r="O58" i="209"/>
  <c r="P58" i="209"/>
  <c r="Q58" i="209"/>
  <c r="R58" i="209"/>
  <c r="CK58" i="209"/>
  <c r="CJ58" i="209"/>
  <c r="CI58" i="209"/>
  <c r="CH58" i="209"/>
  <c r="CG58" i="209"/>
  <c r="CF58" i="209"/>
  <c r="CE58" i="209"/>
  <c r="CD58" i="209"/>
  <c r="CC58" i="209"/>
  <c r="CB58" i="209"/>
  <c r="CA58" i="209"/>
  <c r="BZ58" i="209"/>
  <c r="BY58" i="209"/>
  <c r="BX58" i="209"/>
  <c r="BW58" i="209"/>
  <c r="Y58" i="202"/>
  <c r="BV58" i="209"/>
  <c r="DD57" i="209"/>
  <c r="DC57" i="209"/>
  <c r="DB57" i="209"/>
  <c r="DA57" i="209"/>
  <c r="CZ57" i="209"/>
  <c r="CY57" i="209"/>
  <c r="CX57" i="209"/>
  <c r="CW57" i="209"/>
  <c r="CV57" i="209"/>
  <c r="CU57" i="209"/>
  <c r="CT57" i="209"/>
  <c r="CS57" i="209"/>
  <c r="CR57" i="209"/>
  <c r="CQ57" i="209"/>
  <c r="CP57" i="209"/>
  <c r="CO57" i="209"/>
  <c r="CN57" i="209"/>
  <c r="CM57" i="209"/>
  <c r="CL57" i="209"/>
  <c r="T57" i="202"/>
  <c r="C57" i="209"/>
  <c r="D57" i="209"/>
  <c r="E57" i="209"/>
  <c r="F57" i="209"/>
  <c r="G57" i="209"/>
  <c r="H57" i="209"/>
  <c r="I57" i="209"/>
  <c r="J57" i="209"/>
  <c r="K57" i="209"/>
  <c r="L57" i="209"/>
  <c r="M57" i="209"/>
  <c r="N57" i="209"/>
  <c r="O57" i="209"/>
  <c r="P57" i="209"/>
  <c r="Q57" i="209"/>
  <c r="R57" i="209"/>
  <c r="CK57" i="209"/>
  <c r="CJ57" i="209"/>
  <c r="CI57" i="209"/>
  <c r="CH57" i="209"/>
  <c r="CG57" i="209"/>
  <c r="CF57" i="209"/>
  <c r="CE57" i="209"/>
  <c r="CD57" i="209"/>
  <c r="CC57" i="209"/>
  <c r="CB57" i="209"/>
  <c r="CA57" i="209"/>
  <c r="BZ57" i="209"/>
  <c r="BY57" i="209"/>
  <c r="BX57" i="209"/>
  <c r="BW57" i="209"/>
  <c r="Y57" i="202"/>
  <c r="BV57" i="209"/>
  <c r="DD56" i="209"/>
  <c r="DC56" i="209"/>
  <c r="DB56" i="209"/>
  <c r="DA56" i="209"/>
  <c r="CZ56" i="209"/>
  <c r="CY56" i="209"/>
  <c r="CX56" i="209"/>
  <c r="CW56" i="209"/>
  <c r="CV56" i="209"/>
  <c r="CU56" i="209"/>
  <c r="CT56" i="209"/>
  <c r="CS56" i="209"/>
  <c r="CR56" i="209"/>
  <c r="CQ56" i="209"/>
  <c r="CP56" i="209"/>
  <c r="CO56" i="209"/>
  <c r="CN56" i="209"/>
  <c r="CM56" i="209"/>
  <c r="CL56" i="209"/>
  <c r="T56" i="202"/>
  <c r="C56" i="209"/>
  <c r="D56" i="209"/>
  <c r="E56" i="209"/>
  <c r="F56" i="209"/>
  <c r="G56" i="209"/>
  <c r="H56" i="209"/>
  <c r="I56" i="209"/>
  <c r="J56" i="209"/>
  <c r="K56" i="209"/>
  <c r="L56" i="209"/>
  <c r="M56" i="209"/>
  <c r="N56" i="209"/>
  <c r="O56" i="209"/>
  <c r="P56" i="209"/>
  <c r="Q56" i="209"/>
  <c r="R56" i="209"/>
  <c r="CK56" i="209"/>
  <c r="CJ56" i="209"/>
  <c r="CI56" i="209"/>
  <c r="CH56" i="209"/>
  <c r="CG56" i="209"/>
  <c r="CF56" i="209"/>
  <c r="CE56" i="209"/>
  <c r="CD56" i="209"/>
  <c r="CC56" i="209"/>
  <c r="CB56" i="209"/>
  <c r="CA56" i="209"/>
  <c r="BZ56" i="209"/>
  <c r="BY56" i="209"/>
  <c r="BX56" i="209"/>
  <c r="BW56" i="209"/>
  <c r="Y56" i="202"/>
  <c r="BV56" i="209"/>
  <c r="DD55" i="209"/>
  <c r="DC55" i="209"/>
  <c r="DB55" i="209"/>
  <c r="DA55" i="209"/>
  <c r="CZ55" i="209"/>
  <c r="CY55" i="209"/>
  <c r="CX55" i="209"/>
  <c r="CW55" i="209"/>
  <c r="CV55" i="209"/>
  <c r="CU55" i="209"/>
  <c r="CT55" i="209"/>
  <c r="CS55" i="209"/>
  <c r="CR55" i="209"/>
  <c r="CQ55" i="209"/>
  <c r="CP55" i="209"/>
  <c r="CO55" i="209"/>
  <c r="CN55" i="209"/>
  <c r="CM55" i="209"/>
  <c r="CL55" i="209"/>
  <c r="T55" i="202"/>
  <c r="C55" i="209"/>
  <c r="D55" i="209"/>
  <c r="E55" i="209"/>
  <c r="F55" i="209"/>
  <c r="G55" i="209"/>
  <c r="H55" i="209"/>
  <c r="I55" i="209"/>
  <c r="J55" i="209"/>
  <c r="K55" i="209"/>
  <c r="L55" i="209"/>
  <c r="M55" i="209"/>
  <c r="N55" i="209"/>
  <c r="O55" i="209"/>
  <c r="P55" i="209"/>
  <c r="Q55" i="209"/>
  <c r="R55" i="209"/>
  <c r="CK55" i="209"/>
  <c r="CJ55" i="209"/>
  <c r="CI55" i="209"/>
  <c r="CH55" i="209"/>
  <c r="CG55" i="209"/>
  <c r="CF55" i="209"/>
  <c r="CE55" i="209"/>
  <c r="CD55" i="209"/>
  <c r="CC55" i="209"/>
  <c r="CB55" i="209"/>
  <c r="CA55" i="209"/>
  <c r="BZ55" i="209"/>
  <c r="BY55" i="209"/>
  <c r="BX55" i="209"/>
  <c r="BW55" i="209"/>
  <c r="Y55" i="202"/>
  <c r="BV55" i="209"/>
  <c r="DD54" i="209"/>
  <c r="DC54" i="209"/>
  <c r="DB54" i="209"/>
  <c r="DA54" i="209"/>
  <c r="CZ54" i="209"/>
  <c r="CY54" i="209"/>
  <c r="CX54" i="209"/>
  <c r="CW54" i="209"/>
  <c r="CV54" i="209"/>
  <c r="CU54" i="209"/>
  <c r="CT54" i="209"/>
  <c r="CS54" i="209"/>
  <c r="CR54" i="209"/>
  <c r="CQ54" i="209"/>
  <c r="CP54" i="209"/>
  <c r="CO54" i="209"/>
  <c r="CN54" i="209"/>
  <c r="CM54" i="209"/>
  <c r="CL54" i="209"/>
  <c r="T54" i="202"/>
  <c r="C54" i="209"/>
  <c r="D54" i="209"/>
  <c r="E54" i="209"/>
  <c r="F54" i="209"/>
  <c r="G54" i="209"/>
  <c r="H54" i="209"/>
  <c r="I54" i="209"/>
  <c r="J54" i="209"/>
  <c r="K54" i="209"/>
  <c r="L54" i="209"/>
  <c r="M54" i="209"/>
  <c r="N54" i="209"/>
  <c r="O54" i="209"/>
  <c r="P54" i="209"/>
  <c r="Q54" i="209"/>
  <c r="R54" i="209"/>
  <c r="CK54" i="209"/>
  <c r="CJ54" i="209"/>
  <c r="CI54" i="209"/>
  <c r="CH54" i="209"/>
  <c r="CG54" i="209"/>
  <c r="CF54" i="209"/>
  <c r="CE54" i="209"/>
  <c r="CD54" i="209"/>
  <c r="CC54" i="209"/>
  <c r="CB54" i="209"/>
  <c r="CA54" i="209"/>
  <c r="BZ54" i="209"/>
  <c r="BY54" i="209"/>
  <c r="BX54" i="209"/>
  <c r="BW54" i="209"/>
  <c r="Y54" i="202"/>
  <c r="BV54" i="209"/>
  <c r="DD53" i="209"/>
  <c r="DC53" i="209"/>
  <c r="DB53" i="209"/>
  <c r="DA53" i="209"/>
  <c r="CZ53" i="209"/>
  <c r="CY53" i="209"/>
  <c r="CX53" i="209"/>
  <c r="CW53" i="209"/>
  <c r="CV53" i="209"/>
  <c r="CU53" i="209"/>
  <c r="CT53" i="209"/>
  <c r="CS53" i="209"/>
  <c r="CR53" i="209"/>
  <c r="CQ53" i="209"/>
  <c r="CP53" i="209"/>
  <c r="CO53" i="209"/>
  <c r="CN53" i="209"/>
  <c r="CM53" i="209"/>
  <c r="CL53" i="209"/>
  <c r="T53" i="202"/>
  <c r="C53" i="209"/>
  <c r="D53" i="209"/>
  <c r="E53" i="209"/>
  <c r="F53" i="209"/>
  <c r="G53" i="209"/>
  <c r="H53" i="209"/>
  <c r="I53" i="209"/>
  <c r="J53" i="209"/>
  <c r="K53" i="209"/>
  <c r="L53" i="209"/>
  <c r="M53" i="209"/>
  <c r="N53" i="209"/>
  <c r="O53" i="209"/>
  <c r="P53" i="209"/>
  <c r="Q53" i="209"/>
  <c r="R53" i="209"/>
  <c r="CK53" i="209"/>
  <c r="CJ53" i="209"/>
  <c r="CI53" i="209"/>
  <c r="CH53" i="209"/>
  <c r="CG53" i="209"/>
  <c r="CF53" i="209"/>
  <c r="CE53" i="209"/>
  <c r="CD53" i="209"/>
  <c r="CC53" i="209"/>
  <c r="CB53" i="209"/>
  <c r="CA53" i="209"/>
  <c r="BZ53" i="209"/>
  <c r="BY53" i="209"/>
  <c r="BX53" i="209"/>
  <c r="BW53" i="209"/>
  <c r="Y53" i="202"/>
  <c r="BV53" i="209"/>
  <c r="DD52" i="209"/>
  <c r="DC52" i="209"/>
  <c r="DB52" i="209"/>
  <c r="DA52" i="209"/>
  <c r="CZ52" i="209"/>
  <c r="CY52" i="209"/>
  <c r="CX52" i="209"/>
  <c r="CW52" i="209"/>
  <c r="CV52" i="209"/>
  <c r="CU52" i="209"/>
  <c r="CT52" i="209"/>
  <c r="CS52" i="209"/>
  <c r="CR52" i="209"/>
  <c r="CQ52" i="209"/>
  <c r="CP52" i="209"/>
  <c r="CO52" i="209"/>
  <c r="CN52" i="209"/>
  <c r="CM52" i="209"/>
  <c r="CL52" i="209"/>
  <c r="T52" i="202"/>
  <c r="C52" i="209"/>
  <c r="D52" i="209"/>
  <c r="E52" i="209"/>
  <c r="F52" i="209"/>
  <c r="G52" i="209"/>
  <c r="H52" i="209"/>
  <c r="I52" i="209"/>
  <c r="J52" i="209"/>
  <c r="K52" i="209"/>
  <c r="L52" i="209"/>
  <c r="M52" i="209"/>
  <c r="N52" i="209"/>
  <c r="O52" i="209"/>
  <c r="P52" i="209"/>
  <c r="Q52" i="209"/>
  <c r="R52" i="209"/>
  <c r="CK52" i="209"/>
  <c r="CJ52" i="209"/>
  <c r="CI52" i="209"/>
  <c r="CH52" i="209"/>
  <c r="CG52" i="209"/>
  <c r="CF52" i="209"/>
  <c r="CE52" i="209"/>
  <c r="CD52" i="209"/>
  <c r="CC52" i="209"/>
  <c r="CB52" i="209"/>
  <c r="CA52" i="209"/>
  <c r="BZ52" i="209"/>
  <c r="BY52" i="209"/>
  <c r="BX52" i="209"/>
  <c r="BW52" i="209"/>
  <c r="Y52" i="202"/>
  <c r="BV52" i="209"/>
  <c r="DD51" i="209"/>
  <c r="DC51" i="209"/>
  <c r="DB51" i="209"/>
  <c r="DA51" i="209"/>
  <c r="CZ51" i="209"/>
  <c r="CY51" i="209"/>
  <c r="CX51" i="209"/>
  <c r="CW51" i="209"/>
  <c r="CV51" i="209"/>
  <c r="CU51" i="209"/>
  <c r="CT51" i="209"/>
  <c r="CS51" i="209"/>
  <c r="CR51" i="209"/>
  <c r="CQ51" i="209"/>
  <c r="CP51" i="209"/>
  <c r="CO51" i="209"/>
  <c r="CN51" i="209"/>
  <c r="CM51" i="209"/>
  <c r="CL51" i="209"/>
  <c r="T51" i="202"/>
  <c r="C51" i="209"/>
  <c r="D51" i="209"/>
  <c r="E51" i="209"/>
  <c r="F51" i="209"/>
  <c r="G51" i="209"/>
  <c r="H51" i="209"/>
  <c r="I51" i="209"/>
  <c r="J51" i="209"/>
  <c r="K51" i="209"/>
  <c r="L51" i="209"/>
  <c r="M51" i="209"/>
  <c r="N51" i="209"/>
  <c r="O51" i="209"/>
  <c r="P51" i="209"/>
  <c r="Q51" i="209"/>
  <c r="R51" i="209"/>
  <c r="CK51" i="209"/>
  <c r="CJ51" i="209"/>
  <c r="CI51" i="209"/>
  <c r="CH51" i="209"/>
  <c r="CG51" i="209"/>
  <c r="CF51" i="209"/>
  <c r="CE51" i="209"/>
  <c r="CD51" i="209"/>
  <c r="CC51" i="209"/>
  <c r="CB51" i="209"/>
  <c r="CA51" i="209"/>
  <c r="BZ51" i="209"/>
  <c r="BY51" i="209"/>
  <c r="BX51" i="209"/>
  <c r="BW51" i="209"/>
  <c r="Y51" i="202"/>
  <c r="BV51" i="209"/>
  <c r="DD50" i="209"/>
  <c r="DC50" i="209"/>
  <c r="DB50" i="209"/>
  <c r="DA50" i="209"/>
  <c r="CZ50" i="209"/>
  <c r="CY50" i="209"/>
  <c r="CX50" i="209"/>
  <c r="CW50" i="209"/>
  <c r="CV50" i="209"/>
  <c r="CU50" i="209"/>
  <c r="CT50" i="209"/>
  <c r="CS50" i="209"/>
  <c r="CR50" i="209"/>
  <c r="CQ50" i="209"/>
  <c r="CP50" i="209"/>
  <c r="CO50" i="209"/>
  <c r="CN50" i="209"/>
  <c r="CM50" i="209"/>
  <c r="CL50" i="209"/>
  <c r="T50" i="202"/>
  <c r="C50" i="209"/>
  <c r="D50" i="209"/>
  <c r="E50" i="209"/>
  <c r="F50" i="209"/>
  <c r="G50" i="209"/>
  <c r="H50" i="209"/>
  <c r="I50" i="209"/>
  <c r="J50" i="209"/>
  <c r="K50" i="209"/>
  <c r="L50" i="209"/>
  <c r="M50" i="209"/>
  <c r="N50" i="209"/>
  <c r="O50" i="209"/>
  <c r="P50" i="209"/>
  <c r="Q50" i="209"/>
  <c r="R50" i="209"/>
  <c r="CK50" i="209"/>
  <c r="CJ50" i="209"/>
  <c r="CI50" i="209"/>
  <c r="CH50" i="209"/>
  <c r="CG50" i="209"/>
  <c r="CF50" i="209"/>
  <c r="CE50" i="209"/>
  <c r="CD50" i="209"/>
  <c r="CC50" i="209"/>
  <c r="CB50" i="209"/>
  <c r="CA50" i="209"/>
  <c r="BZ50" i="209"/>
  <c r="BY50" i="209"/>
  <c r="BX50" i="209"/>
  <c r="BW50" i="209"/>
  <c r="Y50" i="202"/>
  <c r="BV50" i="209"/>
  <c r="DD49" i="209"/>
  <c r="DC49" i="209"/>
  <c r="DB49" i="209"/>
  <c r="DA49" i="209"/>
  <c r="CZ49" i="209"/>
  <c r="CY49" i="209"/>
  <c r="CX49" i="209"/>
  <c r="CW49" i="209"/>
  <c r="CV49" i="209"/>
  <c r="CU49" i="209"/>
  <c r="CT49" i="209"/>
  <c r="CS49" i="209"/>
  <c r="CR49" i="209"/>
  <c r="CQ49" i="209"/>
  <c r="CP49" i="209"/>
  <c r="CO49" i="209"/>
  <c r="CN49" i="209"/>
  <c r="CM49" i="209"/>
  <c r="CL49" i="209"/>
  <c r="T49" i="202"/>
  <c r="C49" i="209"/>
  <c r="D49" i="209"/>
  <c r="E49" i="209"/>
  <c r="F49" i="209"/>
  <c r="G49" i="209"/>
  <c r="H49" i="209"/>
  <c r="I49" i="209"/>
  <c r="J49" i="209"/>
  <c r="K49" i="209"/>
  <c r="L49" i="209"/>
  <c r="M49" i="209"/>
  <c r="N49" i="209"/>
  <c r="O49" i="209"/>
  <c r="P49" i="209"/>
  <c r="Q49" i="209"/>
  <c r="R49" i="209"/>
  <c r="CK49" i="209"/>
  <c r="CJ49" i="209"/>
  <c r="CI49" i="209"/>
  <c r="CH49" i="209"/>
  <c r="CG49" i="209"/>
  <c r="CF49" i="209"/>
  <c r="CE49" i="209"/>
  <c r="CD49" i="209"/>
  <c r="CC49" i="209"/>
  <c r="CB49" i="209"/>
  <c r="CA49" i="209"/>
  <c r="BZ49" i="209"/>
  <c r="BY49" i="209"/>
  <c r="BX49" i="209"/>
  <c r="BW49" i="209"/>
  <c r="Y49" i="202"/>
  <c r="BV49" i="209"/>
  <c r="DD48" i="209"/>
  <c r="DC48" i="209"/>
  <c r="DB48" i="209"/>
  <c r="DA48" i="209"/>
  <c r="CZ48" i="209"/>
  <c r="CY48" i="209"/>
  <c r="CX48" i="209"/>
  <c r="CW48" i="209"/>
  <c r="CV48" i="209"/>
  <c r="CU48" i="209"/>
  <c r="CT48" i="209"/>
  <c r="CS48" i="209"/>
  <c r="CR48" i="209"/>
  <c r="CQ48" i="209"/>
  <c r="CP48" i="209"/>
  <c r="CO48" i="209"/>
  <c r="CN48" i="209"/>
  <c r="CM48" i="209"/>
  <c r="CL48" i="209"/>
  <c r="T48" i="202"/>
  <c r="C48" i="209"/>
  <c r="D48" i="209"/>
  <c r="E48" i="209"/>
  <c r="F48" i="209"/>
  <c r="G48" i="209"/>
  <c r="H48" i="209"/>
  <c r="I48" i="209"/>
  <c r="J48" i="209"/>
  <c r="K48" i="209"/>
  <c r="L48" i="209"/>
  <c r="M48" i="209"/>
  <c r="N48" i="209"/>
  <c r="O48" i="209"/>
  <c r="P48" i="209"/>
  <c r="Q48" i="209"/>
  <c r="R48" i="209"/>
  <c r="CK48" i="209"/>
  <c r="CJ48" i="209"/>
  <c r="CI48" i="209"/>
  <c r="CH48" i="209"/>
  <c r="CG48" i="209"/>
  <c r="CF48" i="209"/>
  <c r="CE48" i="209"/>
  <c r="CD48" i="209"/>
  <c r="CC48" i="209"/>
  <c r="CB48" i="209"/>
  <c r="CA48" i="209"/>
  <c r="BZ48" i="209"/>
  <c r="BY48" i="209"/>
  <c r="BX48" i="209"/>
  <c r="BW48" i="209"/>
  <c r="Y48" i="202"/>
  <c r="BV48" i="209"/>
  <c r="DD47" i="209"/>
  <c r="DC47" i="209"/>
  <c r="DB47" i="209"/>
  <c r="DA47" i="209"/>
  <c r="CZ47" i="209"/>
  <c r="CY47" i="209"/>
  <c r="CX47" i="209"/>
  <c r="CW47" i="209"/>
  <c r="CV47" i="209"/>
  <c r="CU47" i="209"/>
  <c r="CT47" i="209"/>
  <c r="CS47" i="209"/>
  <c r="CR47" i="209"/>
  <c r="CQ47" i="209"/>
  <c r="CP47" i="209"/>
  <c r="CO47" i="209"/>
  <c r="CN47" i="209"/>
  <c r="CM47" i="209"/>
  <c r="CL47" i="209"/>
  <c r="T47" i="202"/>
  <c r="C47" i="209"/>
  <c r="D47" i="209"/>
  <c r="E47" i="209"/>
  <c r="F47" i="209"/>
  <c r="G47" i="209"/>
  <c r="H47" i="209"/>
  <c r="I47" i="209"/>
  <c r="J47" i="209"/>
  <c r="K47" i="209"/>
  <c r="L47" i="209"/>
  <c r="M47" i="209"/>
  <c r="N47" i="209"/>
  <c r="O47" i="209"/>
  <c r="P47" i="209"/>
  <c r="Q47" i="209"/>
  <c r="R47" i="209"/>
  <c r="CK47" i="209"/>
  <c r="CJ47" i="209"/>
  <c r="CI47" i="209"/>
  <c r="CH47" i="209"/>
  <c r="CG47" i="209"/>
  <c r="CF47" i="209"/>
  <c r="CE47" i="209"/>
  <c r="CD47" i="209"/>
  <c r="CC47" i="209"/>
  <c r="CB47" i="209"/>
  <c r="CA47" i="209"/>
  <c r="BZ47" i="209"/>
  <c r="BY47" i="209"/>
  <c r="BX47" i="209"/>
  <c r="BW47" i="209"/>
  <c r="Y47" i="202"/>
  <c r="BV47" i="209"/>
  <c r="DD46" i="209"/>
  <c r="DC46" i="209"/>
  <c r="DB46" i="209"/>
  <c r="DA46" i="209"/>
  <c r="CZ46" i="209"/>
  <c r="CY46" i="209"/>
  <c r="CX46" i="209"/>
  <c r="CW46" i="209"/>
  <c r="CV46" i="209"/>
  <c r="CU46" i="209"/>
  <c r="CT46" i="209"/>
  <c r="CS46" i="209"/>
  <c r="CR46" i="209"/>
  <c r="CQ46" i="209"/>
  <c r="CP46" i="209"/>
  <c r="CO46" i="209"/>
  <c r="CN46" i="209"/>
  <c r="CM46" i="209"/>
  <c r="CL46" i="209"/>
  <c r="T46" i="202"/>
  <c r="C46" i="209"/>
  <c r="D46" i="209"/>
  <c r="E46" i="209"/>
  <c r="F46" i="209"/>
  <c r="G46" i="209"/>
  <c r="H46" i="209"/>
  <c r="I46" i="209"/>
  <c r="J46" i="209"/>
  <c r="K46" i="209"/>
  <c r="L46" i="209"/>
  <c r="M46" i="209"/>
  <c r="N46" i="209"/>
  <c r="O46" i="209"/>
  <c r="P46" i="209"/>
  <c r="Q46" i="209"/>
  <c r="R46" i="209"/>
  <c r="CK46" i="209"/>
  <c r="CJ46" i="209"/>
  <c r="CI46" i="209"/>
  <c r="CH46" i="209"/>
  <c r="CG46" i="209"/>
  <c r="CF46" i="209"/>
  <c r="CE46" i="209"/>
  <c r="CD46" i="209"/>
  <c r="CC46" i="209"/>
  <c r="CB46" i="209"/>
  <c r="CA46" i="209"/>
  <c r="BZ46" i="209"/>
  <c r="BY46" i="209"/>
  <c r="BX46" i="209"/>
  <c r="BW46" i="209"/>
  <c r="Y46" i="202"/>
  <c r="BV46" i="209"/>
  <c r="DD45" i="209"/>
  <c r="DC45" i="209"/>
  <c r="DB45" i="209"/>
  <c r="DA45" i="209"/>
  <c r="CZ45" i="209"/>
  <c r="CY45" i="209"/>
  <c r="CX45" i="209"/>
  <c r="CW45" i="209"/>
  <c r="CV45" i="209"/>
  <c r="CU45" i="209"/>
  <c r="CT45" i="209"/>
  <c r="CS45" i="209"/>
  <c r="CR45" i="209"/>
  <c r="CQ45" i="209"/>
  <c r="CP45" i="209"/>
  <c r="CO45" i="209"/>
  <c r="CN45" i="209"/>
  <c r="CM45" i="209"/>
  <c r="CL45" i="209"/>
  <c r="T45" i="202"/>
  <c r="C45" i="209"/>
  <c r="D45" i="209"/>
  <c r="E45" i="209"/>
  <c r="F45" i="209"/>
  <c r="G45" i="209"/>
  <c r="H45" i="209"/>
  <c r="I45" i="209"/>
  <c r="J45" i="209"/>
  <c r="K45" i="209"/>
  <c r="L45" i="209"/>
  <c r="M45" i="209"/>
  <c r="N45" i="209"/>
  <c r="O45" i="209"/>
  <c r="P45" i="209"/>
  <c r="Q45" i="209"/>
  <c r="R45" i="209"/>
  <c r="CK45" i="209"/>
  <c r="CJ45" i="209"/>
  <c r="CI45" i="209"/>
  <c r="CH45" i="209"/>
  <c r="CG45" i="209"/>
  <c r="CF45" i="209"/>
  <c r="CE45" i="209"/>
  <c r="CD45" i="209"/>
  <c r="CC45" i="209"/>
  <c r="CB45" i="209"/>
  <c r="CA45" i="209"/>
  <c r="BZ45" i="209"/>
  <c r="BY45" i="209"/>
  <c r="BX45" i="209"/>
  <c r="BW45" i="209"/>
  <c r="Y45" i="202"/>
  <c r="BV45" i="209"/>
  <c r="DD44" i="209"/>
  <c r="DC44" i="209"/>
  <c r="DB44" i="209"/>
  <c r="DA44" i="209"/>
  <c r="CZ44" i="209"/>
  <c r="CY44" i="209"/>
  <c r="CX44" i="209"/>
  <c r="CW44" i="209"/>
  <c r="CV44" i="209"/>
  <c r="CU44" i="209"/>
  <c r="CT44" i="209"/>
  <c r="CS44" i="209"/>
  <c r="CR44" i="209"/>
  <c r="CQ44" i="209"/>
  <c r="CP44" i="209"/>
  <c r="CO44" i="209"/>
  <c r="CN44" i="209"/>
  <c r="CM44" i="209"/>
  <c r="CL44" i="209"/>
  <c r="T44" i="202"/>
  <c r="C44" i="209"/>
  <c r="D44" i="209"/>
  <c r="E44" i="209"/>
  <c r="F44" i="209"/>
  <c r="G44" i="209"/>
  <c r="H44" i="209"/>
  <c r="I44" i="209"/>
  <c r="J44" i="209"/>
  <c r="K44" i="209"/>
  <c r="L44" i="209"/>
  <c r="M44" i="209"/>
  <c r="N44" i="209"/>
  <c r="O44" i="209"/>
  <c r="P44" i="209"/>
  <c r="Q44" i="209"/>
  <c r="R44" i="209"/>
  <c r="CK44" i="209"/>
  <c r="CJ44" i="209"/>
  <c r="CI44" i="209"/>
  <c r="CH44" i="209"/>
  <c r="CG44" i="209"/>
  <c r="CF44" i="209"/>
  <c r="CE44" i="209"/>
  <c r="CD44" i="209"/>
  <c r="CC44" i="209"/>
  <c r="CB44" i="209"/>
  <c r="CA44" i="209"/>
  <c r="BZ44" i="209"/>
  <c r="BY44" i="209"/>
  <c r="BX44" i="209"/>
  <c r="BW44" i="209"/>
  <c r="Y44" i="202"/>
  <c r="BV44" i="209"/>
  <c r="DD43" i="209"/>
  <c r="DC43" i="209"/>
  <c r="DB43" i="209"/>
  <c r="DA43" i="209"/>
  <c r="CZ43" i="209"/>
  <c r="CY43" i="209"/>
  <c r="CX43" i="209"/>
  <c r="CW43" i="209"/>
  <c r="CV43" i="209"/>
  <c r="CU43" i="209"/>
  <c r="CT43" i="209"/>
  <c r="CS43" i="209"/>
  <c r="CR43" i="209"/>
  <c r="CQ43" i="209"/>
  <c r="CP43" i="209"/>
  <c r="CO43" i="209"/>
  <c r="CN43" i="209"/>
  <c r="CM43" i="209"/>
  <c r="CL43" i="209"/>
  <c r="T43" i="202"/>
  <c r="C43" i="209"/>
  <c r="D43" i="209"/>
  <c r="E43" i="209"/>
  <c r="F43" i="209"/>
  <c r="G43" i="209"/>
  <c r="H43" i="209"/>
  <c r="I43" i="209"/>
  <c r="J43" i="209"/>
  <c r="K43" i="209"/>
  <c r="L43" i="209"/>
  <c r="M43" i="209"/>
  <c r="N43" i="209"/>
  <c r="O43" i="209"/>
  <c r="P43" i="209"/>
  <c r="Q43" i="209"/>
  <c r="R43" i="209"/>
  <c r="CK43" i="209"/>
  <c r="CJ43" i="209"/>
  <c r="CI43" i="209"/>
  <c r="CH43" i="209"/>
  <c r="CG43" i="209"/>
  <c r="CF43" i="209"/>
  <c r="CE43" i="209"/>
  <c r="CD43" i="209"/>
  <c r="CC43" i="209"/>
  <c r="CB43" i="209"/>
  <c r="CA43" i="209"/>
  <c r="BZ43" i="209"/>
  <c r="BY43" i="209"/>
  <c r="BX43" i="209"/>
  <c r="BW43" i="209"/>
  <c r="Y43" i="202"/>
  <c r="BV43" i="209"/>
  <c r="DD42" i="209"/>
  <c r="DC42" i="209"/>
  <c r="DB42" i="209"/>
  <c r="DA42" i="209"/>
  <c r="CZ42" i="209"/>
  <c r="CY42" i="209"/>
  <c r="CX42" i="209"/>
  <c r="CW42" i="209"/>
  <c r="CV42" i="209"/>
  <c r="CU42" i="209"/>
  <c r="CT42" i="209"/>
  <c r="CS42" i="209"/>
  <c r="CR42" i="209"/>
  <c r="CQ42" i="209"/>
  <c r="CP42" i="209"/>
  <c r="CO42" i="209"/>
  <c r="CN42" i="209"/>
  <c r="CM42" i="209"/>
  <c r="CL42" i="209"/>
  <c r="T42" i="202"/>
  <c r="C42" i="209"/>
  <c r="D42" i="209"/>
  <c r="E42" i="209"/>
  <c r="F42" i="209"/>
  <c r="G42" i="209"/>
  <c r="H42" i="209"/>
  <c r="I42" i="209"/>
  <c r="J42" i="209"/>
  <c r="K42" i="209"/>
  <c r="L42" i="209"/>
  <c r="M42" i="209"/>
  <c r="N42" i="209"/>
  <c r="O42" i="209"/>
  <c r="P42" i="209"/>
  <c r="Q42" i="209"/>
  <c r="R42" i="209"/>
  <c r="CK42" i="209"/>
  <c r="CJ42" i="209"/>
  <c r="CI42" i="209"/>
  <c r="CH42" i="209"/>
  <c r="CG42" i="209"/>
  <c r="CF42" i="209"/>
  <c r="CE42" i="209"/>
  <c r="CD42" i="209"/>
  <c r="CC42" i="209"/>
  <c r="CB42" i="209"/>
  <c r="CA42" i="209"/>
  <c r="BZ42" i="209"/>
  <c r="BY42" i="209"/>
  <c r="BX42" i="209"/>
  <c r="BW42" i="209"/>
  <c r="Y42" i="202"/>
  <c r="BV42" i="209"/>
  <c r="DD41" i="209"/>
  <c r="DC41" i="209"/>
  <c r="DB41" i="209"/>
  <c r="DA41" i="209"/>
  <c r="CZ41" i="209"/>
  <c r="CY41" i="209"/>
  <c r="CX41" i="209"/>
  <c r="CW41" i="209"/>
  <c r="CV41" i="209"/>
  <c r="CU41" i="209"/>
  <c r="CT41" i="209"/>
  <c r="CS41" i="209"/>
  <c r="CR41" i="209"/>
  <c r="CQ41" i="209"/>
  <c r="CP41" i="209"/>
  <c r="CO41" i="209"/>
  <c r="CN41" i="209"/>
  <c r="CM41" i="209"/>
  <c r="CL41" i="209"/>
  <c r="T41" i="202"/>
  <c r="C41" i="209"/>
  <c r="D41" i="209"/>
  <c r="E41" i="209"/>
  <c r="F41" i="209"/>
  <c r="G41" i="209"/>
  <c r="H41" i="209"/>
  <c r="I41" i="209"/>
  <c r="J41" i="209"/>
  <c r="K41" i="209"/>
  <c r="L41" i="209"/>
  <c r="M41" i="209"/>
  <c r="N41" i="209"/>
  <c r="O41" i="209"/>
  <c r="P41" i="209"/>
  <c r="Q41" i="209"/>
  <c r="R41" i="209"/>
  <c r="CK41" i="209"/>
  <c r="CJ41" i="209"/>
  <c r="CI41" i="209"/>
  <c r="CH41" i="209"/>
  <c r="CG41" i="209"/>
  <c r="CF41" i="209"/>
  <c r="CE41" i="209"/>
  <c r="CD41" i="209"/>
  <c r="CC41" i="209"/>
  <c r="CB41" i="209"/>
  <c r="CA41" i="209"/>
  <c r="BZ41" i="209"/>
  <c r="BY41" i="209"/>
  <c r="BX41" i="209"/>
  <c r="BW41" i="209"/>
  <c r="Y41" i="202"/>
  <c r="BV41" i="209"/>
  <c r="DD40" i="209"/>
  <c r="DC40" i="209"/>
  <c r="DB40" i="209"/>
  <c r="DA40" i="209"/>
  <c r="CZ40" i="209"/>
  <c r="CY40" i="209"/>
  <c r="CX40" i="209"/>
  <c r="CW40" i="209"/>
  <c r="CV40" i="209"/>
  <c r="CU40" i="209"/>
  <c r="CT40" i="209"/>
  <c r="CS40" i="209"/>
  <c r="CR40" i="209"/>
  <c r="CQ40" i="209"/>
  <c r="CP40" i="209"/>
  <c r="CO40" i="209"/>
  <c r="CN40" i="209"/>
  <c r="CM40" i="209"/>
  <c r="CL40" i="209"/>
  <c r="T40" i="202"/>
  <c r="C40" i="209"/>
  <c r="D40" i="209"/>
  <c r="E40" i="209"/>
  <c r="F40" i="209"/>
  <c r="G40" i="209"/>
  <c r="H40" i="209"/>
  <c r="I40" i="209"/>
  <c r="J40" i="209"/>
  <c r="K40" i="209"/>
  <c r="L40" i="209"/>
  <c r="M40" i="209"/>
  <c r="N40" i="209"/>
  <c r="O40" i="209"/>
  <c r="P40" i="209"/>
  <c r="Q40" i="209"/>
  <c r="R40" i="209"/>
  <c r="CK40" i="209"/>
  <c r="CJ40" i="209"/>
  <c r="CI40" i="209"/>
  <c r="CH40" i="209"/>
  <c r="CG40" i="209"/>
  <c r="CF40" i="209"/>
  <c r="CE40" i="209"/>
  <c r="CD40" i="209"/>
  <c r="CC40" i="209"/>
  <c r="CB40" i="209"/>
  <c r="CA40" i="209"/>
  <c r="BZ40" i="209"/>
  <c r="BY40" i="209"/>
  <c r="BX40" i="209"/>
  <c r="BW40" i="209"/>
  <c r="Y40" i="202"/>
  <c r="BV40" i="209"/>
  <c r="DD39" i="209"/>
  <c r="DC39" i="209"/>
  <c r="DB39" i="209"/>
  <c r="DA39" i="209"/>
  <c r="CZ39" i="209"/>
  <c r="CY39" i="209"/>
  <c r="CX39" i="209"/>
  <c r="CW39" i="209"/>
  <c r="CV39" i="209"/>
  <c r="CU39" i="209"/>
  <c r="CT39" i="209"/>
  <c r="CS39" i="209"/>
  <c r="CR39" i="209"/>
  <c r="CQ39" i="209"/>
  <c r="CP39" i="209"/>
  <c r="CO39" i="209"/>
  <c r="CN39" i="209"/>
  <c r="CM39" i="209"/>
  <c r="CL39" i="209"/>
  <c r="T39" i="202"/>
  <c r="C39" i="209"/>
  <c r="D39" i="209"/>
  <c r="E39" i="209"/>
  <c r="F39" i="209"/>
  <c r="G39" i="209"/>
  <c r="H39" i="209"/>
  <c r="I39" i="209"/>
  <c r="J39" i="209"/>
  <c r="K39" i="209"/>
  <c r="L39" i="209"/>
  <c r="M39" i="209"/>
  <c r="N39" i="209"/>
  <c r="O39" i="209"/>
  <c r="P39" i="209"/>
  <c r="Q39" i="209"/>
  <c r="R39" i="209"/>
  <c r="CK39" i="209"/>
  <c r="CJ39" i="209"/>
  <c r="CI39" i="209"/>
  <c r="CH39" i="209"/>
  <c r="CG39" i="209"/>
  <c r="CF39" i="209"/>
  <c r="CE39" i="209"/>
  <c r="CD39" i="209"/>
  <c r="CC39" i="209"/>
  <c r="CB39" i="209"/>
  <c r="CA39" i="209"/>
  <c r="BZ39" i="209"/>
  <c r="BY39" i="209"/>
  <c r="BX39" i="209"/>
  <c r="BW39" i="209"/>
  <c r="Y39" i="202"/>
  <c r="BV39" i="209"/>
  <c r="DD38" i="209"/>
  <c r="DC38" i="209"/>
  <c r="DB38" i="209"/>
  <c r="DA38" i="209"/>
  <c r="CZ38" i="209"/>
  <c r="CY38" i="209"/>
  <c r="CX38" i="209"/>
  <c r="CW38" i="209"/>
  <c r="CV38" i="209"/>
  <c r="CU38" i="209"/>
  <c r="CT38" i="209"/>
  <c r="CS38" i="209"/>
  <c r="CR38" i="209"/>
  <c r="CQ38" i="209"/>
  <c r="CP38" i="209"/>
  <c r="CO38" i="209"/>
  <c r="CN38" i="209"/>
  <c r="CM38" i="209"/>
  <c r="CL38" i="209"/>
  <c r="T38" i="202"/>
  <c r="C38" i="209"/>
  <c r="D38" i="209"/>
  <c r="E38" i="209"/>
  <c r="F38" i="209"/>
  <c r="G38" i="209"/>
  <c r="H38" i="209"/>
  <c r="I38" i="209"/>
  <c r="J38" i="209"/>
  <c r="K38" i="209"/>
  <c r="L38" i="209"/>
  <c r="M38" i="209"/>
  <c r="N38" i="209"/>
  <c r="O38" i="209"/>
  <c r="P38" i="209"/>
  <c r="Q38" i="209"/>
  <c r="R38" i="209"/>
  <c r="CK38" i="209"/>
  <c r="CJ38" i="209"/>
  <c r="CI38" i="209"/>
  <c r="CH38" i="209"/>
  <c r="CG38" i="209"/>
  <c r="CF38" i="209"/>
  <c r="CE38" i="209"/>
  <c r="CD38" i="209"/>
  <c r="CC38" i="209"/>
  <c r="CB38" i="209"/>
  <c r="CA38" i="209"/>
  <c r="BZ38" i="209"/>
  <c r="BY38" i="209"/>
  <c r="BX38" i="209"/>
  <c r="BW38" i="209"/>
  <c r="Y38" i="202"/>
  <c r="BV38" i="209"/>
  <c r="DD37" i="209"/>
  <c r="DC37" i="209"/>
  <c r="DB37" i="209"/>
  <c r="DA37" i="209"/>
  <c r="CZ37" i="209"/>
  <c r="CY37" i="209"/>
  <c r="CX37" i="209"/>
  <c r="CW37" i="209"/>
  <c r="CV37" i="209"/>
  <c r="CU37" i="209"/>
  <c r="CT37" i="209"/>
  <c r="CS37" i="209"/>
  <c r="CR37" i="209"/>
  <c r="CQ37" i="209"/>
  <c r="CP37" i="209"/>
  <c r="CO37" i="209"/>
  <c r="CN37" i="209"/>
  <c r="CM37" i="209"/>
  <c r="CL37" i="209"/>
  <c r="T37" i="202"/>
  <c r="C37" i="209"/>
  <c r="D37" i="209"/>
  <c r="E37" i="209"/>
  <c r="F37" i="209"/>
  <c r="G37" i="209"/>
  <c r="H37" i="209"/>
  <c r="I37" i="209"/>
  <c r="J37" i="209"/>
  <c r="K37" i="209"/>
  <c r="L37" i="209"/>
  <c r="M37" i="209"/>
  <c r="N37" i="209"/>
  <c r="O37" i="209"/>
  <c r="P37" i="209"/>
  <c r="Q37" i="209"/>
  <c r="R37" i="209"/>
  <c r="CK37" i="209"/>
  <c r="CJ37" i="209"/>
  <c r="CI37" i="209"/>
  <c r="CH37" i="209"/>
  <c r="CG37" i="209"/>
  <c r="CF37" i="209"/>
  <c r="CE37" i="209"/>
  <c r="CD37" i="209"/>
  <c r="CC37" i="209"/>
  <c r="CB37" i="209"/>
  <c r="CA37" i="209"/>
  <c r="BZ37" i="209"/>
  <c r="BY37" i="209"/>
  <c r="BX37" i="209"/>
  <c r="BW37" i="209"/>
  <c r="Y37" i="202"/>
  <c r="BV37" i="209"/>
  <c r="DD36" i="209"/>
  <c r="DC36" i="209"/>
  <c r="DB36" i="209"/>
  <c r="DA36" i="209"/>
  <c r="CZ36" i="209"/>
  <c r="CY36" i="209"/>
  <c r="CX36" i="209"/>
  <c r="CW36" i="209"/>
  <c r="CV36" i="209"/>
  <c r="CU36" i="209"/>
  <c r="CT36" i="209"/>
  <c r="CS36" i="209"/>
  <c r="CR36" i="209"/>
  <c r="CQ36" i="209"/>
  <c r="CP36" i="209"/>
  <c r="CO36" i="209"/>
  <c r="CN36" i="209"/>
  <c r="CM36" i="209"/>
  <c r="CL36" i="209"/>
  <c r="T36" i="202"/>
  <c r="C36" i="209"/>
  <c r="D36" i="209"/>
  <c r="E36" i="209"/>
  <c r="F36" i="209"/>
  <c r="G36" i="209"/>
  <c r="H36" i="209"/>
  <c r="I36" i="209"/>
  <c r="J36" i="209"/>
  <c r="K36" i="209"/>
  <c r="L36" i="209"/>
  <c r="M36" i="209"/>
  <c r="N36" i="209"/>
  <c r="O36" i="209"/>
  <c r="P36" i="209"/>
  <c r="Q36" i="209"/>
  <c r="R36" i="209"/>
  <c r="CK36" i="209"/>
  <c r="CJ36" i="209"/>
  <c r="CI36" i="209"/>
  <c r="CH36" i="209"/>
  <c r="CG36" i="209"/>
  <c r="CF36" i="209"/>
  <c r="CE36" i="209"/>
  <c r="CD36" i="209"/>
  <c r="CC36" i="209"/>
  <c r="CB36" i="209"/>
  <c r="CA36" i="209"/>
  <c r="BZ36" i="209"/>
  <c r="BY36" i="209"/>
  <c r="BX36" i="209"/>
  <c r="BW36" i="209"/>
  <c r="Y36" i="202"/>
  <c r="BV36" i="209"/>
  <c r="DD35" i="209"/>
  <c r="DC35" i="209"/>
  <c r="DB35" i="209"/>
  <c r="DA35" i="209"/>
  <c r="CZ35" i="209"/>
  <c r="CY35" i="209"/>
  <c r="CX35" i="209"/>
  <c r="CW35" i="209"/>
  <c r="CV35" i="209"/>
  <c r="CU35" i="209"/>
  <c r="CT35" i="209"/>
  <c r="CS35" i="209"/>
  <c r="CR35" i="209"/>
  <c r="CQ35" i="209"/>
  <c r="CP35" i="209"/>
  <c r="CO35" i="209"/>
  <c r="CN35" i="209"/>
  <c r="CM35" i="209"/>
  <c r="CL35" i="209"/>
  <c r="T35" i="202"/>
  <c r="C35" i="209"/>
  <c r="D35" i="209"/>
  <c r="E35" i="209"/>
  <c r="F35" i="209"/>
  <c r="G35" i="209"/>
  <c r="H35" i="209"/>
  <c r="I35" i="209"/>
  <c r="J35" i="209"/>
  <c r="K35" i="209"/>
  <c r="L35" i="209"/>
  <c r="M35" i="209"/>
  <c r="N35" i="209"/>
  <c r="O35" i="209"/>
  <c r="P35" i="209"/>
  <c r="Q35" i="209"/>
  <c r="R35" i="209"/>
  <c r="CK35" i="209"/>
  <c r="CJ35" i="209"/>
  <c r="CI35" i="209"/>
  <c r="CH35" i="209"/>
  <c r="CG35" i="209"/>
  <c r="CF35" i="209"/>
  <c r="CE35" i="209"/>
  <c r="CD35" i="209"/>
  <c r="CC35" i="209"/>
  <c r="CB35" i="209"/>
  <c r="CA35" i="209"/>
  <c r="BZ35" i="209"/>
  <c r="BY35" i="209"/>
  <c r="BX35" i="209"/>
  <c r="BW35" i="209"/>
  <c r="Y35" i="202"/>
  <c r="BV35" i="209"/>
  <c r="DD34" i="209"/>
  <c r="DC34" i="209"/>
  <c r="DB34" i="209"/>
  <c r="DA34" i="209"/>
  <c r="CZ34" i="209"/>
  <c r="CY34" i="209"/>
  <c r="CX34" i="209"/>
  <c r="CW34" i="209"/>
  <c r="CV34" i="209"/>
  <c r="CU34" i="209"/>
  <c r="CT34" i="209"/>
  <c r="CS34" i="209"/>
  <c r="CR34" i="209"/>
  <c r="CQ34" i="209"/>
  <c r="CP34" i="209"/>
  <c r="CO34" i="209"/>
  <c r="CN34" i="209"/>
  <c r="CM34" i="209"/>
  <c r="CL34" i="209"/>
  <c r="T34" i="202"/>
  <c r="C34" i="209"/>
  <c r="D34" i="209"/>
  <c r="E34" i="209"/>
  <c r="F34" i="209"/>
  <c r="G34" i="209"/>
  <c r="H34" i="209"/>
  <c r="I34" i="209"/>
  <c r="J34" i="209"/>
  <c r="K34" i="209"/>
  <c r="L34" i="209"/>
  <c r="M34" i="209"/>
  <c r="N34" i="209"/>
  <c r="O34" i="209"/>
  <c r="P34" i="209"/>
  <c r="Q34" i="209"/>
  <c r="R34" i="209"/>
  <c r="CK34" i="209"/>
  <c r="CJ34" i="209"/>
  <c r="CI34" i="209"/>
  <c r="CH34" i="209"/>
  <c r="CG34" i="209"/>
  <c r="CF34" i="209"/>
  <c r="CE34" i="209"/>
  <c r="CD34" i="209"/>
  <c r="CC34" i="209"/>
  <c r="CB34" i="209"/>
  <c r="CA34" i="209"/>
  <c r="BZ34" i="209"/>
  <c r="BY34" i="209"/>
  <c r="BX34" i="209"/>
  <c r="BW34" i="209"/>
  <c r="Y34" i="202"/>
  <c r="BV34" i="209"/>
  <c r="DD33" i="209"/>
  <c r="DC33" i="209"/>
  <c r="DB33" i="209"/>
  <c r="DA33" i="209"/>
  <c r="CZ33" i="209"/>
  <c r="CY33" i="209"/>
  <c r="CX33" i="209"/>
  <c r="CW33" i="209"/>
  <c r="CV33" i="209"/>
  <c r="CU33" i="209"/>
  <c r="CT33" i="209"/>
  <c r="CS33" i="209"/>
  <c r="CR33" i="209"/>
  <c r="CQ33" i="209"/>
  <c r="CP33" i="209"/>
  <c r="CO33" i="209"/>
  <c r="CN33" i="209"/>
  <c r="CM33" i="209"/>
  <c r="CL33" i="209"/>
  <c r="T33" i="202"/>
  <c r="C33" i="209"/>
  <c r="D33" i="209"/>
  <c r="E33" i="209"/>
  <c r="F33" i="209"/>
  <c r="G33" i="209"/>
  <c r="H33" i="209"/>
  <c r="I33" i="209"/>
  <c r="J33" i="209"/>
  <c r="K33" i="209"/>
  <c r="L33" i="209"/>
  <c r="M33" i="209"/>
  <c r="N33" i="209"/>
  <c r="O33" i="209"/>
  <c r="P33" i="209"/>
  <c r="Q33" i="209"/>
  <c r="R33" i="209"/>
  <c r="CK33" i="209"/>
  <c r="CJ33" i="209"/>
  <c r="CI33" i="209"/>
  <c r="CH33" i="209"/>
  <c r="CG33" i="209"/>
  <c r="CF33" i="209"/>
  <c r="CE33" i="209"/>
  <c r="CD33" i="209"/>
  <c r="CC33" i="209"/>
  <c r="CB33" i="209"/>
  <c r="CA33" i="209"/>
  <c r="BZ33" i="209"/>
  <c r="BY33" i="209"/>
  <c r="BX33" i="209"/>
  <c r="BW33" i="209"/>
  <c r="Y33" i="202"/>
  <c r="BV33" i="209"/>
  <c r="DD32" i="209"/>
  <c r="DC32" i="209"/>
  <c r="DB32" i="209"/>
  <c r="DA32" i="209"/>
  <c r="CZ32" i="209"/>
  <c r="CY32" i="209"/>
  <c r="CX32" i="209"/>
  <c r="CW32" i="209"/>
  <c r="CV32" i="209"/>
  <c r="CU32" i="209"/>
  <c r="CT32" i="209"/>
  <c r="CS32" i="209"/>
  <c r="CR32" i="209"/>
  <c r="CQ32" i="209"/>
  <c r="CP32" i="209"/>
  <c r="CO32" i="209"/>
  <c r="CN32" i="209"/>
  <c r="CM32" i="209"/>
  <c r="CL32" i="209"/>
  <c r="T32" i="202"/>
  <c r="C32" i="209"/>
  <c r="D32" i="209"/>
  <c r="E32" i="209"/>
  <c r="F32" i="209"/>
  <c r="G32" i="209"/>
  <c r="H32" i="209"/>
  <c r="I32" i="209"/>
  <c r="J32" i="209"/>
  <c r="K32" i="209"/>
  <c r="L32" i="209"/>
  <c r="M32" i="209"/>
  <c r="N32" i="209"/>
  <c r="O32" i="209"/>
  <c r="P32" i="209"/>
  <c r="Q32" i="209"/>
  <c r="R32" i="209"/>
  <c r="CK32" i="209"/>
  <c r="CJ32" i="209"/>
  <c r="CI32" i="209"/>
  <c r="CH32" i="209"/>
  <c r="CG32" i="209"/>
  <c r="CF32" i="209"/>
  <c r="CE32" i="209"/>
  <c r="CD32" i="209"/>
  <c r="CC32" i="209"/>
  <c r="CB32" i="209"/>
  <c r="CA32" i="209"/>
  <c r="BZ32" i="209"/>
  <c r="BY32" i="209"/>
  <c r="BX32" i="209"/>
  <c r="BW32" i="209"/>
  <c r="Y32" i="202"/>
  <c r="BV32" i="209"/>
  <c r="DD31" i="209"/>
  <c r="DC31" i="209"/>
  <c r="DB31" i="209"/>
  <c r="DA31" i="209"/>
  <c r="CZ31" i="209"/>
  <c r="CY31" i="209"/>
  <c r="CX31" i="209"/>
  <c r="CW31" i="209"/>
  <c r="CV31" i="209"/>
  <c r="CU31" i="209"/>
  <c r="CT31" i="209"/>
  <c r="CS31" i="209"/>
  <c r="CR31" i="209"/>
  <c r="CQ31" i="209"/>
  <c r="CP31" i="209"/>
  <c r="CO31" i="209"/>
  <c r="CN31" i="209"/>
  <c r="CM31" i="209"/>
  <c r="CL31" i="209"/>
  <c r="T31" i="202"/>
  <c r="C31" i="209"/>
  <c r="D31" i="209"/>
  <c r="E31" i="209"/>
  <c r="F31" i="209"/>
  <c r="G31" i="209"/>
  <c r="H31" i="209"/>
  <c r="I31" i="209"/>
  <c r="J31" i="209"/>
  <c r="K31" i="209"/>
  <c r="L31" i="209"/>
  <c r="M31" i="209"/>
  <c r="N31" i="209"/>
  <c r="O31" i="209"/>
  <c r="P31" i="209"/>
  <c r="Q31" i="209"/>
  <c r="R31" i="209"/>
  <c r="CK31" i="209"/>
  <c r="CJ31" i="209"/>
  <c r="CI31" i="209"/>
  <c r="CH31" i="209"/>
  <c r="CG31" i="209"/>
  <c r="CF31" i="209"/>
  <c r="CE31" i="209"/>
  <c r="CD31" i="209"/>
  <c r="CC31" i="209"/>
  <c r="CB31" i="209"/>
  <c r="CA31" i="209"/>
  <c r="BZ31" i="209"/>
  <c r="BY31" i="209"/>
  <c r="BX31" i="209"/>
  <c r="BW31" i="209"/>
  <c r="Y31" i="202"/>
  <c r="BV31" i="209"/>
  <c r="DD30" i="209"/>
  <c r="DC30" i="209"/>
  <c r="DB30" i="209"/>
  <c r="DA30" i="209"/>
  <c r="CZ30" i="209"/>
  <c r="CY30" i="209"/>
  <c r="CX30" i="209"/>
  <c r="CW30" i="209"/>
  <c r="CV30" i="209"/>
  <c r="CU30" i="209"/>
  <c r="CT30" i="209"/>
  <c r="CS30" i="209"/>
  <c r="CR30" i="209"/>
  <c r="CQ30" i="209"/>
  <c r="CP30" i="209"/>
  <c r="CO30" i="209"/>
  <c r="CN30" i="209"/>
  <c r="CM30" i="209"/>
  <c r="CL30" i="209"/>
  <c r="T30" i="202"/>
  <c r="C30" i="209"/>
  <c r="D30" i="209"/>
  <c r="E30" i="209"/>
  <c r="F30" i="209"/>
  <c r="G30" i="209"/>
  <c r="H30" i="209"/>
  <c r="I30" i="209"/>
  <c r="J30" i="209"/>
  <c r="K30" i="209"/>
  <c r="L30" i="209"/>
  <c r="M30" i="209"/>
  <c r="N30" i="209"/>
  <c r="O30" i="209"/>
  <c r="P30" i="209"/>
  <c r="Q30" i="209"/>
  <c r="R30" i="209"/>
  <c r="CK30" i="209"/>
  <c r="CJ30" i="209"/>
  <c r="CI30" i="209"/>
  <c r="CH30" i="209"/>
  <c r="CG30" i="209"/>
  <c r="CF30" i="209"/>
  <c r="CE30" i="209"/>
  <c r="CD30" i="209"/>
  <c r="CC30" i="209"/>
  <c r="CB30" i="209"/>
  <c r="CA30" i="209"/>
  <c r="BZ30" i="209"/>
  <c r="BY30" i="209"/>
  <c r="BX30" i="209"/>
  <c r="BW30" i="209"/>
  <c r="Y30" i="202"/>
  <c r="BV30" i="209"/>
  <c r="DD29" i="209"/>
  <c r="DC29" i="209"/>
  <c r="DB29" i="209"/>
  <c r="DA29" i="209"/>
  <c r="CZ29" i="209"/>
  <c r="CY29" i="209"/>
  <c r="CX29" i="209"/>
  <c r="CW29" i="209"/>
  <c r="CV29" i="209"/>
  <c r="CU29" i="209"/>
  <c r="CT29" i="209"/>
  <c r="CS29" i="209"/>
  <c r="CR29" i="209"/>
  <c r="CQ29" i="209"/>
  <c r="CP29" i="209"/>
  <c r="CO29" i="209"/>
  <c r="CN29" i="209"/>
  <c r="CM29" i="209"/>
  <c r="CL29" i="209"/>
  <c r="T29" i="202"/>
  <c r="C29" i="209"/>
  <c r="D29" i="209"/>
  <c r="E29" i="209"/>
  <c r="F29" i="209"/>
  <c r="G29" i="209"/>
  <c r="H29" i="209"/>
  <c r="I29" i="209"/>
  <c r="J29" i="209"/>
  <c r="K29" i="209"/>
  <c r="L29" i="209"/>
  <c r="M29" i="209"/>
  <c r="N29" i="209"/>
  <c r="O29" i="209"/>
  <c r="P29" i="209"/>
  <c r="Q29" i="209"/>
  <c r="R29" i="209"/>
  <c r="CK29" i="209"/>
  <c r="CJ29" i="209"/>
  <c r="CI29" i="209"/>
  <c r="CH29" i="209"/>
  <c r="CG29" i="209"/>
  <c r="CF29" i="209"/>
  <c r="CE29" i="209"/>
  <c r="CD29" i="209"/>
  <c r="CC29" i="209"/>
  <c r="CB29" i="209"/>
  <c r="CA29" i="209"/>
  <c r="BZ29" i="209"/>
  <c r="BY29" i="209"/>
  <c r="BX29" i="209"/>
  <c r="BW29" i="209"/>
  <c r="Y29" i="202"/>
  <c r="BV29" i="209"/>
  <c r="DD28" i="209"/>
  <c r="DC28" i="209"/>
  <c r="DB28" i="209"/>
  <c r="DA28" i="209"/>
  <c r="CZ28" i="209"/>
  <c r="CY28" i="209"/>
  <c r="CX28" i="209"/>
  <c r="CW28" i="209"/>
  <c r="CV28" i="209"/>
  <c r="CU28" i="209"/>
  <c r="CT28" i="209"/>
  <c r="CS28" i="209"/>
  <c r="CR28" i="209"/>
  <c r="CQ28" i="209"/>
  <c r="CP28" i="209"/>
  <c r="CO28" i="209"/>
  <c r="CN28" i="209"/>
  <c r="CM28" i="209"/>
  <c r="CL28" i="209"/>
  <c r="T28" i="202"/>
  <c r="C28" i="209"/>
  <c r="D28" i="209"/>
  <c r="E28" i="209"/>
  <c r="F28" i="209"/>
  <c r="G28" i="209"/>
  <c r="H28" i="209"/>
  <c r="I28" i="209"/>
  <c r="J28" i="209"/>
  <c r="K28" i="209"/>
  <c r="L28" i="209"/>
  <c r="M28" i="209"/>
  <c r="N28" i="209"/>
  <c r="O28" i="209"/>
  <c r="P28" i="209"/>
  <c r="Q28" i="209"/>
  <c r="R28" i="209"/>
  <c r="CK28" i="209"/>
  <c r="CJ28" i="209"/>
  <c r="CI28" i="209"/>
  <c r="CH28" i="209"/>
  <c r="CG28" i="209"/>
  <c r="CF28" i="209"/>
  <c r="CE28" i="209"/>
  <c r="CD28" i="209"/>
  <c r="CC28" i="209"/>
  <c r="CB28" i="209"/>
  <c r="CA28" i="209"/>
  <c r="BZ28" i="209"/>
  <c r="BY28" i="209"/>
  <c r="BX28" i="209"/>
  <c r="BW28" i="209"/>
  <c r="Y28" i="202"/>
  <c r="BV28" i="209"/>
  <c r="DD27" i="209"/>
  <c r="DC27" i="209"/>
  <c r="DB27" i="209"/>
  <c r="DA27" i="209"/>
  <c r="CZ27" i="209"/>
  <c r="CY27" i="209"/>
  <c r="CX27" i="209"/>
  <c r="CW27" i="209"/>
  <c r="CV27" i="209"/>
  <c r="CU27" i="209"/>
  <c r="CT27" i="209"/>
  <c r="CS27" i="209"/>
  <c r="CR27" i="209"/>
  <c r="CQ27" i="209"/>
  <c r="CP27" i="209"/>
  <c r="CO27" i="209"/>
  <c r="CN27" i="209"/>
  <c r="CM27" i="209"/>
  <c r="CL27" i="209"/>
  <c r="T27" i="202"/>
  <c r="C27" i="209"/>
  <c r="D27" i="209"/>
  <c r="E27" i="209"/>
  <c r="F27" i="209"/>
  <c r="G27" i="209"/>
  <c r="H27" i="209"/>
  <c r="I27" i="209"/>
  <c r="J27" i="209"/>
  <c r="K27" i="209"/>
  <c r="L27" i="209"/>
  <c r="M27" i="209"/>
  <c r="N27" i="209"/>
  <c r="O27" i="209"/>
  <c r="P27" i="209"/>
  <c r="Q27" i="209"/>
  <c r="R27" i="209"/>
  <c r="CK27" i="209"/>
  <c r="CJ27" i="209"/>
  <c r="CI27" i="209"/>
  <c r="CH27" i="209"/>
  <c r="CG27" i="209"/>
  <c r="CF27" i="209"/>
  <c r="CE27" i="209"/>
  <c r="CD27" i="209"/>
  <c r="CC27" i="209"/>
  <c r="CB27" i="209"/>
  <c r="CA27" i="209"/>
  <c r="BZ27" i="209"/>
  <c r="BY27" i="209"/>
  <c r="BX27" i="209"/>
  <c r="BW27" i="209"/>
  <c r="Y27" i="202"/>
  <c r="BV27" i="209"/>
  <c r="DD26" i="209"/>
  <c r="DC26" i="209"/>
  <c r="DB26" i="209"/>
  <c r="DA26" i="209"/>
  <c r="CZ26" i="209"/>
  <c r="CY26" i="209"/>
  <c r="CX26" i="209"/>
  <c r="CW26" i="209"/>
  <c r="CV26" i="209"/>
  <c r="CU26" i="209"/>
  <c r="CT26" i="209"/>
  <c r="CS26" i="209"/>
  <c r="CR26" i="209"/>
  <c r="CQ26" i="209"/>
  <c r="CP26" i="209"/>
  <c r="CO26" i="209"/>
  <c r="CN26" i="209"/>
  <c r="CM26" i="209"/>
  <c r="CL26" i="209"/>
  <c r="T26" i="202"/>
  <c r="C26" i="209"/>
  <c r="D26" i="209"/>
  <c r="E26" i="209"/>
  <c r="F26" i="209"/>
  <c r="G26" i="209"/>
  <c r="H26" i="209"/>
  <c r="I26" i="209"/>
  <c r="J26" i="209"/>
  <c r="K26" i="209"/>
  <c r="L26" i="209"/>
  <c r="M26" i="209"/>
  <c r="N26" i="209"/>
  <c r="O26" i="209"/>
  <c r="P26" i="209"/>
  <c r="Q26" i="209"/>
  <c r="R26" i="209"/>
  <c r="CK26" i="209"/>
  <c r="CJ26" i="209"/>
  <c r="CI26" i="209"/>
  <c r="CH26" i="209"/>
  <c r="CG26" i="209"/>
  <c r="CF26" i="209"/>
  <c r="CE26" i="209"/>
  <c r="CD26" i="209"/>
  <c r="CC26" i="209"/>
  <c r="CB26" i="209"/>
  <c r="CA26" i="209"/>
  <c r="BZ26" i="209"/>
  <c r="BY26" i="209"/>
  <c r="BX26" i="209"/>
  <c r="BW26" i="209"/>
  <c r="Y26" i="202"/>
  <c r="BV26" i="209"/>
  <c r="DD25" i="209"/>
  <c r="DC25" i="209"/>
  <c r="DB25" i="209"/>
  <c r="DA25" i="209"/>
  <c r="CZ25" i="209"/>
  <c r="CY25" i="209"/>
  <c r="CX25" i="209"/>
  <c r="CW25" i="209"/>
  <c r="CV25" i="209"/>
  <c r="CU25" i="209"/>
  <c r="CT25" i="209"/>
  <c r="CS25" i="209"/>
  <c r="CR25" i="209"/>
  <c r="CQ25" i="209"/>
  <c r="CP25" i="209"/>
  <c r="CO25" i="209"/>
  <c r="CN25" i="209"/>
  <c r="CM25" i="209"/>
  <c r="CL25" i="209"/>
  <c r="T25" i="202"/>
  <c r="C25" i="209"/>
  <c r="D25" i="209"/>
  <c r="E25" i="209"/>
  <c r="F25" i="209"/>
  <c r="G25" i="209"/>
  <c r="H25" i="209"/>
  <c r="I25" i="209"/>
  <c r="J25" i="209"/>
  <c r="K25" i="209"/>
  <c r="L25" i="209"/>
  <c r="M25" i="209"/>
  <c r="N25" i="209"/>
  <c r="O25" i="209"/>
  <c r="P25" i="209"/>
  <c r="Q25" i="209"/>
  <c r="R25" i="209"/>
  <c r="CK25" i="209"/>
  <c r="CJ25" i="209"/>
  <c r="CI25" i="209"/>
  <c r="CH25" i="209"/>
  <c r="CG25" i="209"/>
  <c r="CF25" i="209"/>
  <c r="CE25" i="209"/>
  <c r="CD25" i="209"/>
  <c r="CC25" i="209"/>
  <c r="CB25" i="209"/>
  <c r="CA25" i="209"/>
  <c r="BZ25" i="209"/>
  <c r="BY25" i="209"/>
  <c r="BX25" i="209"/>
  <c r="BW25" i="209"/>
  <c r="Y25" i="202"/>
  <c r="BV25" i="209"/>
  <c r="DD24" i="209"/>
  <c r="DC24" i="209"/>
  <c r="DB24" i="209"/>
  <c r="DA24" i="209"/>
  <c r="CZ24" i="209"/>
  <c r="CY24" i="209"/>
  <c r="CX24" i="209"/>
  <c r="CW24" i="209"/>
  <c r="CV24" i="209"/>
  <c r="CU24" i="209"/>
  <c r="CT24" i="209"/>
  <c r="CS24" i="209"/>
  <c r="CR24" i="209"/>
  <c r="CQ24" i="209"/>
  <c r="CP24" i="209"/>
  <c r="CO24" i="209"/>
  <c r="CN24" i="209"/>
  <c r="CM24" i="209"/>
  <c r="CL24" i="209"/>
  <c r="T24" i="202"/>
  <c r="C24" i="209"/>
  <c r="D24" i="209"/>
  <c r="E24" i="209"/>
  <c r="F24" i="209"/>
  <c r="G24" i="209"/>
  <c r="H24" i="209"/>
  <c r="I24" i="209"/>
  <c r="J24" i="209"/>
  <c r="K24" i="209"/>
  <c r="L24" i="209"/>
  <c r="M24" i="209"/>
  <c r="N24" i="209"/>
  <c r="O24" i="209"/>
  <c r="P24" i="209"/>
  <c r="Q24" i="209"/>
  <c r="R24" i="209"/>
  <c r="CK24" i="209"/>
  <c r="CJ24" i="209"/>
  <c r="CI24" i="209"/>
  <c r="CH24" i="209"/>
  <c r="CG24" i="209"/>
  <c r="CF24" i="209"/>
  <c r="CE24" i="209"/>
  <c r="CD24" i="209"/>
  <c r="CC24" i="209"/>
  <c r="CB24" i="209"/>
  <c r="CA24" i="209"/>
  <c r="BZ24" i="209"/>
  <c r="BY24" i="209"/>
  <c r="BX24" i="209"/>
  <c r="BW24" i="209"/>
  <c r="Y24" i="202"/>
  <c r="BV24" i="209"/>
  <c r="DD23" i="209"/>
  <c r="DC23" i="209"/>
  <c r="DB23" i="209"/>
  <c r="DA23" i="209"/>
  <c r="CZ23" i="209"/>
  <c r="CY23" i="209"/>
  <c r="CX23" i="209"/>
  <c r="CW23" i="209"/>
  <c r="CV23" i="209"/>
  <c r="CU23" i="209"/>
  <c r="CT23" i="209"/>
  <c r="CS23" i="209"/>
  <c r="CR23" i="209"/>
  <c r="CQ23" i="209"/>
  <c r="CP23" i="209"/>
  <c r="CO23" i="209"/>
  <c r="CN23" i="209"/>
  <c r="CM23" i="209"/>
  <c r="CL23" i="209"/>
  <c r="T23" i="202"/>
  <c r="C23" i="209"/>
  <c r="D23" i="209"/>
  <c r="E23" i="209"/>
  <c r="F23" i="209"/>
  <c r="G23" i="209"/>
  <c r="H23" i="209"/>
  <c r="I23" i="209"/>
  <c r="J23" i="209"/>
  <c r="K23" i="209"/>
  <c r="L23" i="209"/>
  <c r="M23" i="209"/>
  <c r="N23" i="209"/>
  <c r="O23" i="209"/>
  <c r="P23" i="209"/>
  <c r="Q23" i="209"/>
  <c r="R23" i="209"/>
  <c r="CK23" i="209"/>
  <c r="CJ23" i="209"/>
  <c r="CI23" i="209"/>
  <c r="CH23" i="209"/>
  <c r="CG23" i="209"/>
  <c r="CF23" i="209"/>
  <c r="CE23" i="209"/>
  <c r="CD23" i="209"/>
  <c r="CC23" i="209"/>
  <c r="CB23" i="209"/>
  <c r="CA23" i="209"/>
  <c r="BZ23" i="209"/>
  <c r="BY23" i="209"/>
  <c r="BX23" i="209"/>
  <c r="BW23" i="209"/>
  <c r="Y23" i="202"/>
  <c r="BV23" i="209"/>
  <c r="DD22" i="209"/>
  <c r="DC22" i="209"/>
  <c r="DB22" i="209"/>
  <c r="DA22" i="209"/>
  <c r="CZ22" i="209"/>
  <c r="CY22" i="209"/>
  <c r="CX22" i="209"/>
  <c r="CW22" i="209"/>
  <c r="CV22" i="209"/>
  <c r="CU22" i="209"/>
  <c r="CT22" i="209"/>
  <c r="CS22" i="209"/>
  <c r="CR22" i="209"/>
  <c r="CQ22" i="209"/>
  <c r="CP22" i="209"/>
  <c r="CO22" i="209"/>
  <c r="CN22" i="209"/>
  <c r="CM22" i="209"/>
  <c r="CL22" i="209"/>
  <c r="T22" i="202"/>
  <c r="C22" i="209"/>
  <c r="D22" i="209"/>
  <c r="E22" i="209"/>
  <c r="F22" i="209"/>
  <c r="G22" i="209"/>
  <c r="H22" i="209"/>
  <c r="I22" i="209"/>
  <c r="J22" i="209"/>
  <c r="K22" i="209"/>
  <c r="L22" i="209"/>
  <c r="M22" i="209"/>
  <c r="N22" i="209"/>
  <c r="O22" i="209"/>
  <c r="P22" i="209"/>
  <c r="Q22" i="209"/>
  <c r="R22" i="209"/>
  <c r="CK22" i="209"/>
  <c r="CJ22" i="209"/>
  <c r="CI22" i="209"/>
  <c r="CH22" i="209"/>
  <c r="CG22" i="209"/>
  <c r="CF22" i="209"/>
  <c r="CE22" i="209"/>
  <c r="CD22" i="209"/>
  <c r="CC22" i="209"/>
  <c r="CB22" i="209"/>
  <c r="CA22" i="209"/>
  <c r="BZ22" i="209"/>
  <c r="BY22" i="209"/>
  <c r="BX22" i="209"/>
  <c r="BW22" i="209"/>
  <c r="Y22" i="202"/>
  <c r="BV22" i="209"/>
  <c r="DD21" i="209"/>
  <c r="DC21" i="209"/>
  <c r="DB21" i="209"/>
  <c r="DA21" i="209"/>
  <c r="CZ21" i="209"/>
  <c r="CY21" i="209"/>
  <c r="CX21" i="209"/>
  <c r="CW21" i="209"/>
  <c r="CV21" i="209"/>
  <c r="CU21" i="209"/>
  <c r="CT21" i="209"/>
  <c r="CS21" i="209"/>
  <c r="CR21" i="209"/>
  <c r="CQ21" i="209"/>
  <c r="CP21" i="209"/>
  <c r="CO21" i="209"/>
  <c r="CN21" i="209"/>
  <c r="CM21" i="209"/>
  <c r="CL21" i="209"/>
  <c r="T21" i="202"/>
  <c r="C21" i="209"/>
  <c r="D21" i="209"/>
  <c r="E21" i="209"/>
  <c r="F21" i="209"/>
  <c r="G21" i="209"/>
  <c r="H21" i="209"/>
  <c r="I21" i="209"/>
  <c r="J21" i="209"/>
  <c r="K21" i="209"/>
  <c r="L21" i="209"/>
  <c r="M21" i="209"/>
  <c r="N21" i="209"/>
  <c r="O21" i="209"/>
  <c r="P21" i="209"/>
  <c r="Q21" i="209"/>
  <c r="R21" i="209"/>
  <c r="CK21" i="209"/>
  <c r="CJ21" i="209"/>
  <c r="CI21" i="209"/>
  <c r="CH21" i="209"/>
  <c r="CG21" i="209"/>
  <c r="CF21" i="209"/>
  <c r="CE21" i="209"/>
  <c r="CD21" i="209"/>
  <c r="CC21" i="209"/>
  <c r="CB21" i="209"/>
  <c r="CA21" i="209"/>
  <c r="BZ21" i="209"/>
  <c r="BY21" i="209"/>
  <c r="BX21" i="209"/>
  <c r="BW21" i="209"/>
  <c r="Y21" i="202"/>
  <c r="BV21" i="209"/>
  <c r="DD20" i="209"/>
  <c r="DC20" i="209"/>
  <c r="DB20" i="209"/>
  <c r="DA20" i="209"/>
  <c r="CZ20" i="209"/>
  <c r="CY20" i="209"/>
  <c r="CX20" i="209"/>
  <c r="CW20" i="209"/>
  <c r="CV20" i="209"/>
  <c r="CU20" i="209"/>
  <c r="CT20" i="209"/>
  <c r="CS20" i="209"/>
  <c r="CR20" i="209"/>
  <c r="CQ20" i="209"/>
  <c r="CP20" i="209"/>
  <c r="CO20" i="209"/>
  <c r="CN20" i="209"/>
  <c r="CM20" i="209"/>
  <c r="CL20" i="209"/>
  <c r="T20" i="202"/>
  <c r="C20" i="209"/>
  <c r="D20" i="209"/>
  <c r="E20" i="209"/>
  <c r="F20" i="209"/>
  <c r="G20" i="209"/>
  <c r="H20" i="209"/>
  <c r="I20" i="209"/>
  <c r="J20" i="209"/>
  <c r="K20" i="209"/>
  <c r="L20" i="209"/>
  <c r="M20" i="209"/>
  <c r="N20" i="209"/>
  <c r="O20" i="209"/>
  <c r="P20" i="209"/>
  <c r="Q20" i="209"/>
  <c r="R20" i="209"/>
  <c r="CK20" i="209"/>
  <c r="CJ20" i="209"/>
  <c r="CI20" i="209"/>
  <c r="CH20" i="209"/>
  <c r="CG20" i="209"/>
  <c r="CF20" i="209"/>
  <c r="CE20" i="209"/>
  <c r="CD20" i="209"/>
  <c r="CC20" i="209"/>
  <c r="CB20" i="209"/>
  <c r="CA20" i="209"/>
  <c r="BZ20" i="209"/>
  <c r="BY20" i="209"/>
  <c r="BX20" i="209"/>
  <c r="BW20" i="209"/>
  <c r="Y20" i="202"/>
  <c r="BV20" i="209"/>
  <c r="DD19" i="209"/>
  <c r="DC19" i="209"/>
  <c r="DB19" i="209"/>
  <c r="DA19" i="209"/>
  <c r="CZ19" i="209"/>
  <c r="CY19" i="209"/>
  <c r="CX19" i="209"/>
  <c r="CW19" i="209"/>
  <c r="CV19" i="209"/>
  <c r="CU19" i="209"/>
  <c r="CT19" i="209"/>
  <c r="CS19" i="209"/>
  <c r="CR19" i="209"/>
  <c r="CQ19" i="209"/>
  <c r="CP19" i="209"/>
  <c r="CO19" i="209"/>
  <c r="CN19" i="209"/>
  <c r="CM19" i="209"/>
  <c r="CL19" i="209"/>
  <c r="T19" i="202"/>
  <c r="C19" i="209"/>
  <c r="D19" i="209"/>
  <c r="E19" i="209"/>
  <c r="F19" i="209"/>
  <c r="G19" i="209"/>
  <c r="H19" i="209"/>
  <c r="I19" i="209"/>
  <c r="J19" i="209"/>
  <c r="K19" i="209"/>
  <c r="L19" i="209"/>
  <c r="M19" i="209"/>
  <c r="N19" i="209"/>
  <c r="O19" i="209"/>
  <c r="P19" i="209"/>
  <c r="Q19" i="209"/>
  <c r="R19" i="209"/>
  <c r="CK19" i="209"/>
  <c r="CJ19" i="209"/>
  <c r="CI19" i="209"/>
  <c r="CH19" i="209"/>
  <c r="CG19" i="209"/>
  <c r="CF19" i="209"/>
  <c r="CE19" i="209"/>
  <c r="CD19" i="209"/>
  <c r="CC19" i="209"/>
  <c r="CB19" i="209"/>
  <c r="CA19" i="209"/>
  <c r="BZ19" i="209"/>
  <c r="BY19" i="209"/>
  <c r="BX19" i="209"/>
  <c r="BW19" i="209"/>
  <c r="Y19" i="202"/>
  <c r="BV19" i="209"/>
  <c r="DD18" i="209"/>
  <c r="DC18" i="209"/>
  <c r="DB18" i="209"/>
  <c r="DA18" i="209"/>
  <c r="CZ18" i="209"/>
  <c r="CY18" i="209"/>
  <c r="CX18" i="209"/>
  <c r="CW18" i="209"/>
  <c r="CV18" i="209"/>
  <c r="CU18" i="209"/>
  <c r="CT18" i="209"/>
  <c r="CS18" i="209"/>
  <c r="CR18" i="209"/>
  <c r="CQ18" i="209"/>
  <c r="CP18" i="209"/>
  <c r="CO18" i="209"/>
  <c r="CN18" i="209"/>
  <c r="CM18" i="209"/>
  <c r="CL18" i="209"/>
  <c r="T18" i="202"/>
  <c r="C18" i="209"/>
  <c r="D18" i="209"/>
  <c r="E18" i="209"/>
  <c r="F18" i="209"/>
  <c r="G18" i="209"/>
  <c r="H18" i="209"/>
  <c r="I18" i="209"/>
  <c r="J18" i="209"/>
  <c r="K18" i="209"/>
  <c r="L18" i="209"/>
  <c r="M18" i="209"/>
  <c r="N18" i="209"/>
  <c r="O18" i="209"/>
  <c r="P18" i="209"/>
  <c r="Q18" i="209"/>
  <c r="R18" i="209"/>
  <c r="CK18" i="209"/>
  <c r="CJ18" i="209"/>
  <c r="CI18" i="209"/>
  <c r="CH18" i="209"/>
  <c r="CG18" i="209"/>
  <c r="CF18" i="209"/>
  <c r="CE18" i="209"/>
  <c r="CD18" i="209"/>
  <c r="CC18" i="209"/>
  <c r="CB18" i="209"/>
  <c r="CA18" i="209"/>
  <c r="BZ18" i="209"/>
  <c r="BY18" i="209"/>
  <c r="BX18" i="209"/>
  <c r="BW18" i="209"/>
  <c r="Y18" i="202"/>
  <c r="BV18" i="209"/>
  <c r="DD17" i="209"/>
  <c r="DC17" i="209"/>
  <c r="DB17" i="209"/>
  <c r="DA17" i="209"/>
  <c r="CZ17" i="209"/>
  <c r="CY17" i="209"/>
  <c r="CX17" i="209"/>
  <c r="CW17" i="209"/>
  <c r="CV17" i="209"/>
  <c r="CU17" i="209"/>
  <c r="CT17" i="209"/>
  <c r="CS17" i="209"/>
  <c r="CR17" i="209"/>
  <c r="CQ17" i="209"/>
  <c r="CP17" i="209"/>
  <c r="CO17" i="209"/>
  <c r="CN17" i="209"/>
  <c r="CM17" i="209"/>
  <c r="CL17" i="209"/>
  <c r="T17" i="202"/>
  <c r="C17" i="209"/>
  <c r="D17" i="209"/>
  <c r="E17" i="209"/>
  <c r="F17" i="209"/>
  <c r="G17" i="209"/>
  <c r="H17" i="209"/>
  <c r="I17" i="209"/>
  <c r="J17" i="209"/>
  <c r="K17" i="209"/>
  <c r="L17" i="209"/>
  <c r="M17" i="209"/>
  <c r="N17" i="209"/>
  <c r="O17" i="209"/>
  <c r="P17" i="209"/>
  <c r="Q17" i="209"/>
  <c r="R17" i="209"/>
  <c r="CK17" i="209"/>
  <c r="CJ17" i="209"/>
  <c r="CI17" i="209"/>
  <c r="CH17" i="209"/>
  <c r="CG17" i="209"/>
  <c r="CF17" i="209"/>
  <c r="CE17" i="209"/>
  <c r="CD17" i="209"/>
  <c r="CC17" i="209"/>
  <c r="CB17" i="209"/>
  <c r="CA17" i="209"/>
  <c r="BZ17" i="209"/>
  <c r="BY17" i="209"/>
  <c r="BX17" i="209"/>
  <c r="BW17" i="209"/>
  <c r="Y17" i="202"/>
  <c r="BV17" i="209"/>
  <c r="DD16" i="209"/>
  <c r="DC16" i="209"/>
  <c r="DB16" i="209"/>
  <c r="DA16" i="209"/>
  <c r="CZ16" i="209"/>
  <c r="CY16" i="209"/>
  <c r="CX16" i="209"/>
  <c r="CW16" i="209"/>
  <c r="CV16" i="209"/>
  <c r="CU16" i="209"/>
  <c r="CT16" i="209"/>
  <c r="CS16" i="209"/>
  <c r="CR16" i="209"/>
  <c r="CQ16" i="209"/>
  <c r="CP16" i="209"/>
  <c r="CO16" i="209"/>
  <c r="CN16" i="209"/>
  <c r="CM16" i="209"/>
  <c r="CL16" i="209"/>
  <c r="T16" i="202"/>
  <c r="C16" i="209"/>
  <c r="D16" i="209"/>
  <c r="E16" i="209"/>
  <c r="F16" i="209"/>
  <c r="G16" i="209"/>
  <c r="H16" i="209"/>
  <c r="I16" i="209"/>
  <c r="J16" i="209"/>
  <c r="K16" i="209"/>
  <c r="L16" i="209"/>
  <c r="M16" i="209"/>
  <c r="N16" i="209"/>
  <c r="O16" i="209"/>
  <c r="P16" i="209"/>
  <c r="Q16" i="209"/>
  <c r="R16" i="209"/>
  <c r="CK16" i="209"/>
  <c r="CJ16" i="209"/>
  <c r="CI16" i="209"/>
  <c r="CH16" i="209"/>
  <c r="CG16" i="209"/>
  <c r="CF16" i="209"/>
  <c r="CE16" i="209"/>
  <c r="CD16" i="209"/>
  <c r="CC16" i="209"/>
  <c r="CB16" i="209"/>
  <c r="CA16" i="209"/>
  <c r="BZ16" i="209"/>
  <c r="BY16" i="209"/>
  <c r="BX16" i="209"/>
  <c r="BW16" i="209"/>
  <c r="Y16" i="202"/>
  <c r="BV16" i="209"/>
  <c r="DD15" i="209"/>
  <c r="DC15" i="209"/>
  <c r="DB15" i="209"/>
  <c r="DA15" i="209"/>
  <c r="CZ15" i="209"/>
  <c r="CY15" i="209"/>
  <c r="CX15" i="209"/>
  <c r="CW15" i="209"/>
  <c r="CV15" i="209"/>
  <c r="CU15" i="209"/>
  <c r="CT15" i="209"/>
  <c r="CS15" i="209"/>
  <c r="CR15" i="209"/>
  <c r="CQ15" i="209"/>
  <c r="CP15" i="209"/>
  <c r="CO15" i="209"/>
  <c r="CN15" i="209"/>
  <c r="CM15" i="209"/>
  <c r="CL15" i="209"/>
  <c r="T15" i="202"/>
  <c r="C15" i="209"/>
  <c r="D15" i="209"/>
  <c r="E15" i="209"/>
  <c r="F15" i="209"/>
  <c r="G15" i="209"/>
  <c r="H15" i="209"/>
  <c r="I15" i="209"/>
  <c r="J15" i="209"/>
  <c r="K15" i="209"/>
  <c r="L15" i="209"/>
  <c r="M15" i="209"/>
  <c r="N15" i="209"/>
  <c r="O15" i="209"/>
  <c r="P15" i="209"/>
  <c r="Q15" i="209"/>
  <c r="R15" i="209"/>
  <c r="CK15" i="209"/>
  <c r="CJ15" i="209"/>
  <c r="CI15" i="209"/>
  <c r="CH15" i="209"/>
  <c r="CG15" i="209"/>
  <c r="CF15" i="209"/>
  <c r="CE15" i="209"/>
  <c r="CD15" i="209"/>
  <c r="CC15" i="209"/>
  <c r="CB15" i="209"/>
  <c r="CA15" i="209"/>
  <c r="BZ15" i="209"/>
  <c r="BY15" i="209"/>
  <c r="BX15" i="209"/>
  <c r="BW15" i="209"/>
  <c r="Y15" i="202"/>
  <c r="BV15" i="209"/>
  <c r="DD14" i="209"/>
  <c r="DC14" i="209"/>
  <c r="DB14" i="209"/>
  <c r="DA14" i="209"/>
  <c r="CZ14" i="209"/>
  <c r="CY14" i="209"/>
  <c r="CX14" i="209"/>
  <c r="CW14" i="209"/>
  <c r="CV14" i="209"/>
  <c r="CU14" i="209"/>
  <c r="CT14" i="209"/>
  <c r="CS14" i="209"/>
  <c r="CR14" i="209"/>
  <c r="CQ14" i="209"/>
  <c r="CP14" i="209"/>
  <c r="CO14" i="209"/>
  <c r="CN14" i="209"/>
  <c r="CM14" i="209"/>
  <c r="CL14" i="209"/>
  <c r="T14" i="202"/>
  <c r="C14" i="209"/>
  <c r="D14" i="209"/>
  <c r="E14" i="209"/>
  <c r="F14" i="209"/>
  <c r="G14" i="209"/>
  <c r="H14" i="209"/>
  <c r="I14" i="209"/>
  <c r="J14" i="209"/>
  <c r="K14" i="209"/>
  <c r="L14" i="209"/>
  <c r="M14" i="209"/>
  <c r="N14" i="209"/>
  <c r="O14" i="209"/>
  <c r="P14" i="209"/>
  <c r="Q14" i="209"/>
  <c r="R14" i="209"/>
  <c r="CK14" i="209"/>
  <c r="CJ14" i="209"/>
  <c r="CI14" i="209"/>
  <c r="CH14" i="209"/>
  <c r="CG14" i="209"/>
  <c r="CF14" i="209"/>
  <c r="CE14" i="209"/>
  <c r="CD14" i="209"/>
  <c r="CC14" i="209"/>
  <c r="CB14" i="209"/>
  <c r="CA14" i="209"/>
  <c r="BZ14" i="209"/>
  <c r="BY14" i="209"/>
  <c r="BX14" i="209"/>
  <c r="BW14" i="209"/>
  <c r="Y14" i="202"/>
  <c r="BV14" i="209"/>
  <c r="DD13" i="209"/>
  <c r="DC13" i="209"/>
  <c r="DB13" i="209"/>
  <c r="DA13" i="209"/>
  <c r="CZ13" i="209"/>
  <c r="CY13" i="209"/>
  <c r="CX13" i="209"/>
  <c r="CW13" i="209"/>
  <c r="CV13" i="209"/>
  <c r="CU13" i="209"/>
  <c r="CT13" i="209"/>
  <c r="CS13" i="209"/>
  <c r="CR13" i="209"/>
  <c r="CQ13" i="209"/>
  <c r="CP13" i="209"/>
  <c r="CO13" i="209"/>
  <c r="CN13" i="209"/>
  <c r="CM13" i="209"/>
  <c r="CL13" i="209"/>
  <c r="T13" i="202"/>
  <c r="C13" i="209"/>
  <c r="D13" i="209"/>
  <c r="E13" i="209"/>
  <c r="F13" i="209"/>
  <c r="G13" i="209"/>
  <c r="H13" i="209"/>
  <c r="I13" i="209"/>
  <c r="J13" i="209"/>
  <c r="K13" i="209"/>
  <c r="L13" i="209"/>
  <c r="M13" i="209"/>
  <c r="N13" i="209"/>
  <c r="O13" i="209"/>
  <c r="P13" i="209"/>
  <c r="Q13" i="209"/>
  <c r="R13" i="209"/>
  <c r="CK13" i="209"/>
  <c r="CJ13" i="209"/>
  <c r="CI13" i="209"/>
  <c r="CH13" i="209"/>
  <c r="CG13" i="209"/>
  <c r="CF13" i="209"/>
  <c r="CE13" i="209"/>
  <c r="CD13" i="209"/>
  <c r="CC13" i="209"/>
  <c r="CB13" i="209"/>
  <c r="CA13" i="209"/>
  <c r="BZ13" i="209"/>
  <c r="BY13" i="209"/>
  <c r="BX13" i="209"/>
  <c r="BW13" i="209"/>
  <c r="Y13" i="202"/>
  <c r="BV13" i="209"/>
  <c r="DD12" i="209"/>
  <c r="DC12" i="209"/>
  <c r="DB12" i="209"/>
  <c r="DA12" i="209"/>
  <c r="CZ12" i="209"/>
  <c r="CY12" i="209"/>
  <c r="CX12" i="209"/>
  <c r="CW12" i="209"/>
  <c r="CV12" i="209"/>
  <c r="CU12" i="209"/>
  <c r="CT12" i="209"/>
  <c r="CS12" i="209"/>
  <c r="CR12" i="209"/>
  <c r="CQ12" i="209"/>
  <c r="CP12" i="209"/>
  <c r="CO12" i="209"/>
  <c r="CN12" i="209"/>
  <c r="CM12" i="209"/>
  <c r="CL12" i="209"/>
  <c r="T12" i="202"/>
  <c r="C12" i="209"/>
  <c r="D12" i="209"/>
  <c r="E12" i="209"/>
  <c r="F12" i="209"/>
  <c r="G12" i="209"/>
  <c r="H12" i="209"/>
  <c r="I12" i="209"/>
  <c r="J12" i="209"/>
  <c r="K12" i="209"/>
  <c r="L12" i="209"/>
  <c r="M12" i="209"/>
  <c r="N12" i="209"/>
  <c r="O12" i="209"/>
  <c r="P12" i="209"/>
  <c r="Q12" i="209"/>
  <c r="R12" i="209"/>
  <c r="CK12" i="209"/>
  <c r="CJ12" i="209"/>
  <c r="CI12" i="209"/>
  <c r="CH12" i="209"/>
  <c r="CG12" i="209"/>
  <c r="CF12" i="209"/>
  <c r="CE12" i="209"/>
  <c r="CD12" i="209"/>
  <c r="CC12" i="209"/>
  <c r="CB12" i="209"/>
  <c r="CA12" i="209"/>
  <c r="BZ12" i="209"/>
  <c r="BY12" i="209"/>
  <c r="BX12" i="209"/>
  <c r="BW12" i="209"/>
  <c r="Y12" i="202"/>
  <c r="BV12" i="209"/>
  <c r="DD11" i="209"/>
  <c r="DC11" i="209"/>
  <c r="DB11" i="209"/>
  <c r="DA11" i="209"/>
  <c r="CZ11" i="209"/>
  <c r="CY11" i="209"/>
  <c r="CX11" i="209"/>
  <c r="CW11" i="209"/>
  <c r="CV11" i="209"/>
  <c r="CU11" i="209"/>
  <c r="CT11" i="209"/>
  <c r="CS11" i="209"/>
  <c r="CR11" i="209"/>
  <c r="CQ11" i="209"/>
  <c r="CP11" i="209"/>
  <c r="CO11" i="209"/>
  <c r="CN11" i="209"/>
  <c r="CM11" i="209"/>
  <c r="CL11" i="209"/>
  <c r="T11" i="202"/>
  <c r="C11" i="209"/>
  <c r="D11" i="209"/>
  <c r="E11" i="209"/>
  <c r="F11" i="209"/>
  <c r="G11" i="209"/>
  <c r="H11" i="209"/>
  <c r="I11" i="209"/>
  <c r="J11" i="209"/>
  <c r="K11" i="209"/>
  <c r="L11" i="209"/>
  <c r="M11" i="209"/>
  <c r="N11" i="209"/>
  <c r="O11" i="209"/>
  <c r="P11" i="209"/>
  <c r="Q11" i="209"/>
  <c r="R11" i="209"/>
  <c r="CK11" i="209"/>
  <c r="CJ11" i="209"/>
  <c r="CI11" i="209"/>
  <c r="CH11" i="209"/>
  <c r="CG11" i="209"/>
  <c r="CF11" i="209"/>
  <c r="CE11" i="209"/>
  <c r="CD11" i="209"/>
  <c r="CC11" i="209"/>
  <c r="CB11" i="209"/>
  <c r="CA11" i="209"/>
  <c r="BZ11" i="209"/>
  <c r="BY11" i="209"/>
  <c r="BX11" i="209"/>
  <c r="BW11" i="209"/>
  <c r="Y11" i="202"/>
  <c r="BV11" i="209"/>
  <c r="DD10" i="209"/>
  <c r="DC10" i="209"/>
  <c r="DB10" i="209"/>
  <c r="DA10" i="209"/>
  <c r="CZ10" i="209"/>
  <c r="CY10" i="209"/>
  <c r="CX10" i="209"/>
  <c r="CW10" i="209"/>
  <c r="CV10" i="209"/>
  <c r="CU10" i="209"/>
  <c r="CT10" i="209"/>
  <c r="CS10" i="209"/>
  <c r="CR10" i="209"/>
  <c r="CQ10" i="209"/>
  <c r="CP10" i="209"/>
  <c r="CO10" i="209"/>
  <c r="CN10" i="209"/>
  <c r="CM10" i="209"/>
  <c r="CL10" i="209"/>
  <c r="T10" i="202"/>
  <c r="C10" i="209"/>
  <c r="D10" i="209"/>
  <c r="E10" i="209"/>
  <c r="F10" i="209"/>
  <c r="G10" i="209"/>
  <c r="H10" i="209"/>
  <c r="I10" i="209"/>
  <c r="J10" i="209"/>
  <c r="K10" i="209"/>
  <c r="L10" i="209"/>
  <c r="M10" i="209"/>
  <c r="N10" i="209"/>
  <c r="O10" i="209"/>
  <c r="P10" i="209"/>
  <c r="Q10" i="209"/>
  <c r="R10" i="209"/>
  <c r="CK10" i="209"/>
  <c r="CJ10" i="209"/>
  <c r="CI10" i="209"/>
  <c r="CH10" i="209"/>
  <c r="CG10" i="209"/>
  <c r="CF10" i="209"/>
  <c r="CE10" i="209"/>
  <c r="CD10" i="209"/>
  <c r="CC10" i="209"/>
  <c r="CB10" i="209"/>
  <c r="CA10" i="209"/>
  <c r="BZ10" i="209"/>
  <c r="BY10" i="209"/>
  <c r="BX10" i="209"/>
  <c r="BW10" i="209"/>
  <c r="Y10" i="202"/>
  <c r="BV10" i="209"/>
  <c r="T9" i="202"/>
  <c r="C9" i="209"/>
  <c r="D9" i="209"/>
  <c r="E9" i="209"/>
  <c r="F9" i="209"/>
  <c r="G9" i="209"/>
  <c r="H9" i="209"/>
  <c r="I9" i="209"/>
  <c r="J9" i="209"/>
  <c r="K9" i="209"/>
  <c r="L9" i="209"/>
  <c r="M9" i="209"/>
  <c r="N9" i="209"/>
  <c r="O9" i="209"/>
  <c r="P9" i="209"/>
  <c r="Q9" i="209"/>
  <c r="R9" i="209"/>
  <c r="Y9" i="202"/>
  <c r="T8" i="202"/>
  <c r="C8" i="209"/>
  <c r="D8" i="209"/>
  <c r="E8" i="209"/>
  <c r="F8" i="209"/>
  <c r="G8" i="209"/>
  <c r="H8" i="209"/>
  <c r="I8" i="209"/>
  <c r="J8" i="209"/>
  <c r="K8" i="209"/>
  <c r="L8" i="209"/>
  <c r="M8" i="209"/>
  <c r="N8" i="209"/>
  <c r="O8" i="209"/>
  <c r="P8" i="209"/>
  <c r="Q8" i="209"/>
  <c r="R8" i="209"/>
  <c r="Y8" i="202"/>
  <c r="T7" i="202"/>
  <c r="C7" i="209"/>
  <c r="D7" i="209"/>
  <c r="E7" i="209"/>
  <c r="F7" i="209"/>
  <c r="G7" i="209"/>
  <c r="H7" i="209"/>
  <c r="I7" i="209"/>
  <c r="J7" i="209"/>
  <c r="K7" i="209"/>
  <c r="L7" i="209"/>
  <c r="M7" i="209"/>
  <c r="N7" i="209"/>
  <c r="O7" i="209"/>
  <c r="P7" i="209"/>
  <c r="Q7" i="209"/>
  <c r="R7" i="209"/>
  <c r="Y7" i="202"/>
  <c r="T6" i="202"/>
  <c r="C6" i="209"/>
  <c r="D6" i="209"/>
  <c r="E6" i="209"/>
  <c r="F6" i="209"/>
  <c r="G6" i="209"/>
  <c r="H6" i="209"/>
  <c r="I6" i="209"/>
  <c r="J6" i="209"/>
  <c r="K6" i="209"/>
  <c r="L6" i="209"/>
  <c r="M6" i="209"/>
  <c r="N6" i="209"/>
  <c r="O6" i="209"/>
  <c r="P6" i="209"/>
  <c r="Q6" i="209"/>
  <c r="R6" i="209"/>
  <c r="Y6" i="202"/>
  <c r="T5" i="202"/>
  <c r="Y5" i="202"/>
  <c r="C5" i="209"/>
  <c r="DD2" i="209"/>
  <c r="DC2" i="209"/>
  <c r="DB2" i="209"/>
  <c r="DA2" i="209"/>
  <c r="CZ2" i="209"/>
  <c r="CY2" i="209"/>
  <c r="CX2" i="209"/>
  <c r="CW2" i="209"/>
  <c r="CV2" i="209"/>
  <c r="CU2" i="209"/>
  <c r="CT2" i="209"/>
  <c r="CS2" i="209"/>
  <c r="CR2" i="209"/>
  <c r="CQ2" i="209"/>
  <c r="CP2" i="209"/>
  <c r="CO2" i="209"/>
  <c r="CN2" i="209"/>
  <c r="CM2" i="209"/>
  <c r="CL2" i="209"/>
  <c r="CK2" i="209"/>
  <c r="CJ2" i="209"/>
  <c r="CI2" i="209"/>
  <c r="CH2" i="209"/>
  <c r="CG2" i="209"/>
  <c r="CF2" i="209"/>
  <c r="CE2" i="209"/>
  <c r="CD2" i="209"/>
  <c r="CC2" i="209"/>
  <c r="CB2" i="209"/>
  <c r="CA2" i="209"/>
  <c r="BZ2" i="209"/>
  <c r="BY2" i="209"/>
  <c r="BX2" i="209"/>
  <c r="BW2" i="209"/>
  <c r="BV2" i="209"/>
  <c r="X6" i="202"/>
  <c r="X7" i="202"/>
  <c r="X8" i="202"/>
  <c r="X9" i="202"/>
  <c r="X10" i="202"/>
  <c r="X11" i="202"/>
  <c r="X12" i="202"/>
  <c r="X13" i="202"/>
  <c r="X14" i="202"/>
  <c r="X15" i="202"/>
  <c r="X16" i="202"/>
  <c r="X17" i="202"/>
  <c r="X18" i="202"/>
  <c r="X19" i="202"/>
  <c r="X20" i="202"/>
  <c r="X21" i="202"/>
  <c r="X22" i="202"/>
  <c r="X23" i="202"/>
  <c r="X24" i="202"/>
  <c r="X25" i="202"/>
  <c r="X26" i="202"/>
  <c r="X27" i="202"/>
  <c r="X28" i="202"/>
  <c r="X29" i="202"/>
  <c r="X30" i="202"/>
  <c r="X31" i="202"/>
  <c r="X32" i="202"/>
  <c r="X33" i="202"/>
  <c r="X34" i="202"/>
  <c r="X35" i="202"/>
  <c r="X36" i="202"/>
  <c r="X37" i="202"/>
  <c r="X38" i="202"/>
  <c r="X39" i="202"/>
  <c r="X40" i="202"/>
  <c r="X41" i="202"/>
  <c r="X42" i="202"/>
  <c r="X43" i="202"/>
  <c r="X44" i="202"/>
  <c r="X45" i="202"/>
  <c r="X46" i="202"/>
  <c r="X47" i="202"/>
  <c r="X48" i="202"/>
  <c r="X49" i="202"/>
  <c r="X50" i="202"/>
  <c r="X51" i="202"/>
  <c r="X52" i="202"/>
  <c r="X53" i="202"/>
  <c r="X54" i="202"/>
  <c r="X55" i="202"/>
  <c r="X56" i="202"/>
  <c r="X57" i="202"/>
  <c r="X58" i="202"/>
  <c r="X59" i="202"/>
  <c r="X60" i="202"/>
  <c r="X61" i="202"/>
  <c r="X62" i="202"/>
  <c r="X63" i="202"/>
  <c r="X64" i="202"/>
  <c r="X65" i="202"/>
  <c r="X66" i="202"/>
  <c r="X67" i="202"/>
  <c r="X68" i="202"/>
  <c r="X69" i="202"/>
  <c r="X70" i="202"/>
  <c r="X71" i="202"/>
  <c r="X72" i="202"/>
  <c r="X73" i="202"/>
  <c r="X74" i="202"/>
  <c r="X75" i="202"/>
  <c r="X76" i="202"/>
  <c r="X77" i="202"/>
  <c r="X78" i="202"/>
  <c r="X79" i="202"/>
  <c r="X80" i="202"/>
  <c r="X81" i="202"/>
  <c r="X82" i="202"/>
  <c r="X83" i="202"/>
  <c r="X84" i="202"/>
  <c r="X85" i="202"/>
  <c r="X86" i="202"/>
  <c r="X87" i="202"/>
  <c r="X88" i="202"/>
  <c r="X89" i="202"/>
  <c r="X90" i="202"/>
  <c r="X91" i="202"/>
  <c r="X92" i="202"/>
  <c r="X93" i="202"/>
  <c r="X94" i="202"/>
  <c r="X95" i="202"/>
  <c r="X96" i="202"/>
  <c r="X97" i="202"/>
  <c r="X98" i="202"/>
  <c r="X99" i="202"/>
  <c r="X100" i="202"/>
  <c r="X101" i="202"/>
  <c r="X102" i="202"/>
  <c r="X103" i="202"/>
  <c r="V104" i="202"/>
  <c r="X104" i="202"/>
  <c r="X105" i="202"/>
  <c r="X106" i="202"/>
  <c r="X107" i="202"/>
  <c r="X108" i="202"/>
  <c r="X109" i="202"/>
  <c r="X110" i="202"/>
  <c r="X111" i="202"/>
  <c r="X112" i="202"/>
  <c r="X113" i="202"/>
  <c r="X114" i="202"/>
  <c r="V115" i="202"/>
  <c r="X115" i="202"/>
  <c r="X116" i="202"/>
  <c r="X117" i="202"/>
  <c r="X118" i="202"/>
  <c r="X119" i="202"/>
  <c r="X120" i="202"/>
  <c r="X121" i="202"/>
  <c r="X122" i="202"/>
  <c r="X123" i="202"/>
  <c r="X124" i="202"/>
  <c r="V125" i="202"/>
  <c r="X125" i="202"/>
  <c r="X126" i="202"/>
  <c r="X127" i="202"/>
  <c r="X128" i="202"/>
  <c r="X129" i="202"/>
  <c r="X130" i="202"/>
  <c r="X131" i="202"/>
  <c r="X132" i="202"/>
  <c r="X133" i="202"/>
  <c r="X134" i="202"/>
  <c r="X5" i="202"/>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C6" i="202"/>
  <c r="C7" i="202"/>
  <c r="C8" i="202"/>
  <c r="C9" i="202"/>
  <c r="C10" i="202"/>
  <c r="C11" i="202"/>
  <c r="C12" i="202"/>
  <c r="C13" i="202"/>
  <c r="C14" i="202"/>
  <c r="C15" i="202"/>
  <c r="C16" i="202"/>
  <c r="C17" i="202"/>
  <c r="C18" i="202"/>
  <c r="C19" i="202"/>
  <c r="C20" i="202"/>
  <c r="C21" i="202"/>
  <c r="C22" i="202"/>
  <c r="C23" i="202"/>
  <c r="C24" i="202"/>
  <c r="C25" i="202"/>
  <c r="C26" i="202"/>
  <c r="C27" i="202"/>
  <c r="C28" i="202"/>
  <c r="C29" i="202"/>
  <c r="C30" i="202"/>
  <c r="C31" i="202"/>
  <c r="C32" i="202"/>
  <c r="C33" i="202"/>
  <c r="C34" i="202"/>
  <c r="C35" i="202"/>
  <c r="C36" i="202"/>
  <c r="C37" i="202"/>
  <c r="C38" i="202"/>
  <c r="C39" i="202"/>
  <c r="C40" i="202"/>
  <c r="C41" i="202"/>
  <c r="C42" i="202"/>
  <c r="C43" i="202"/>
  <c r="C44" i="202"/>
  <c r="C45" i="202"/>
  <c r="C46" i="202"/>
  <c r="C47" i="202"/>
  <c r="C48" i="202"/>
  <c r="C49" i="202"/>
  <c r="C50" i="202"/>
  <c r="C51" i="202"/>
  <c r="C52" i="202"/>
  <c r="C53" i="202"/>
  <c r="C54" i="202"/>
  <c r="C55" i="202"/>
  <c r="C56" i="202"/>
  <c r="C57" i="202"/>
  <c r="C58" i="202"/>
  <c r="C59" i="202"/>
  <c r="C60" i="202"/>
  <c r="C61" i="202"/>
  <c r="C62" i="202"/>
  <c r="C63" i="202"/>
  <c r="C64" i="202"/>
  <c r="C65" i="202"/>
  <c r="C66" i="202"/>
  <c r="C67" i="202"/>
  <c r="C68" i="202"/>
  <c r="C69" i="202"/>
  <c r="C70" i="202"/>
  <c r="C71" i="202"/>
  <c r="C72" i="202"/>
  <c r="C73" i="202"/>
  <c r="C74" i="202"/>
  <c r="C75" i="202"/>
  <c r="C76" i="202"/>
  <c r="C77" i="202"/>
  <c r="C78" i="202"/>
  <c r="C79" i="202"/>
  <c r="C80" i="202"/>
  <c r="C81" i="202"/>
  <c r="C82" i="202"/>
  <c r="C83" i="202"/>
  <c r="C84" i="202"/>
  <c r="C85" i="202"/>
  <c r="C86" i="202"/>
  <c r="C87" i="202"/>
  <c r="C88" i="202"/>
  <c r="C89" i="202"/>
  <c r="C90" i="202"/>
  <c r="C91" i="202"/>
  <c r="C92" i="202"/>
  <c r="C93" i="202"/>
  <c r="C94" i="202"/>
  <c r="C95" i="202"/>
  <c r="C96" i="202"/>
  <c r="C97" i="202"/>
  <c r="C98" i="202"/>
  <c r="C99" i="202"/>
  <c r="C100" i="202"/>
  <c r="C101" i="202"/>
  <c r="C102" i="202"/>
  <c r="C103" i="202"/>
  <c r="C104" i="202"/>
  <c r="C105" i="202"/>
  <c r="C106" i="202"/>
  <c r="C107" i="202"/>
  <c r="C108" i="202"/>
  <c r="C109" i="202"/>
  <c r="C110" i="202"/>
  <c r="C111" i="202"/>
  <c r="C112" i="202"/>
  <c r="C113" i="202"/>
  <c r="C114" i="202"/>
  <c r="C115" i="202"/>
  <c r="C116" i="202"/>
  <c r="C117" i="202"/>
  <c r="C118" i="202"/>
  <c r="C119" i="202"/>
  <c r="C120" i="202"/>
  <c r="C121" i="202"/>
  <c r="C122" i="202"/>
  <c r="C123" i="202"/>
  <c r="C124" i="202"/>
  <c r="C125" i="202"/>
  <c r="C126" i="202"/>
  <c r="C127" i="202"/>
  <c r="C128" i="202"/>
  <c r="C129" i="202"/>
  <c r="C130" i="202"/>
  <c r="C131" i="202"/>
  <c r="C132" i="202"/>
  <c r="C133" i="202"/>
  <c r="C134" i="202"/>
  <c r="C5" i="202"/>
  <c r="P134" i="202"/>
  <c r="P133" i="202"/>
  <c r="P132" i="202"/>
  <c r="P131" i="202"/>
  <c r="P130" i="202"/>
  <c r="P129" i="202"/>
  <c r="P128" i="202"/>
  <c r="P127" i="202"/>
  <c r="P126" i="202"/>
  <c r="N125" i="202"/>
  <c r="P125" i="202"/>
  <c r="P124" i="202"/>
  <c r="P123" i="202"/>
  <c r="P122" i="202"/>
  <c r="P121" i="202"/>
  <c r="P120" i="202"/>
  <c r="P119" i="202"/>
  <c r="P118" i="202"/>
  <c r="P117" i="202"/>
  <c r="P116" i="202"/>
  <c r="N115" i="202"/>
  <c r="P115" i="202"/>
  <c r="P114" i="202"/>
  <c r="P113" i="202"/>
  <c r="P112" i="202"/>
  <c r="P111" i="202"/>
  <c r="P110" i="202"/>
  <c r="P109" i="202"/>
  <c r="P108" i="202"/>
  <c r="P107" i="202"/>
  <c r="P106" i="202"/>
  <c r="P105" i="202"/>
  <c r="N104" i="202"/>
  <c r="P104" i="202"/>
  <c r="P103" i="202"/>
  <c r="P102" i="202"/>
  <c r="P101" i="202"/>
  <c r="P100" i="202"/>
  <c r="P99" i="202"/>
  <c r="P98" i="202"/>
  <c r="P97" i="202"/>
  <c r="P96" i="202"/>
  <c r="P95" i="202"/>
  <c r="P94" i="202"/>
  <c r="P93" i="202"/>
  <c r="P92" i="202"/>
  <c r="P91" i="202"/>
  <c r="P90" i="202"/>
  <c r="P89" i="202"/>
  <c r="P88" i="202"/>
  <c r="P87" i="202"/>
  <c r="P86" i="202"/>
  <c r="P85" i="202"/>
  <c r="P84" i="202"/>
  <c r="P83" i="202"/>
  <c r="P82" i="202"/>
  <c r="P81" i="202"/>
  <c r="P80" i="202"/>
  <c r="P79" i="202"/>
  <c r="P78" i="202"/>
  <c r="P77" i="202"/>
  <c r="P76" i="202"/>
  <c r="P75" i="202"/>
  <c r="P74" i="202"/>
  <c r="P73" i="202"/>
  <c r="P72" i="202"/>
  <c r="P71" i="202"/>
  <c r="P70" i="202"/>
  <c r="P69" i="202"/>
  <c r="P68" i="202"/>
  <c r="P67" i="202"/>
  <c r="P66" i="202"/>
  <c r="P65" i="202"/>
  <c r="P64" i="202"/>
  <c r="P63" i="202"/>
  <c r="P62" i="202"/>
  <c r="P61" i="202"/>
  <c r="P60" i="202"/>
  <c r="P59" i="202"/>
  <c r="P58" i="202"/>
  <c r="P57" i="202"/>
  <c r="P56" i="202"/>
  <c r="P55" i="202"/>
  <c r="P54" i="202"/>
  <c r="P53" i="202"/>
  <c r="P52" i="202"/>
  <c r="P51" i="202"/>
  <c r="P50" i="202"/>
  <c r="P49" i="202"/>
  <c r="P48" i="202"/>
  <c r="P47" i="202"/>
  <c r="P46" i="202"/>
  <c r="P45" i="202"/>
  <c r="P44" i="202"/>
  <c r="P43" i="202"/>
  <c r="P42" i="202"/>
  <c r="P41" i="202"/>
  <c r="P40" i="202"/>
  <c r="P39" i="202"/>
  <c r="P38" i="202"/>
  <c r="P37" i="202"/>
  <c r="P36" i="202"/>
  <c r="P35" i="202"/>
  <c r="P34" i="202"/>
  <c r="P33" i="202"/>
  <c r="P32" i="202"/>
  <c r="P31" i="202"/>
  <c r="P30" i="202"/>
  <c r="P29" i="202"/>
  <c r="P28" i="202"/>
  <c r="P27" i="202"/>
  <c r="P26" i="202"/>
  <c r="P25" i="202"/>
  <c r="P24" i="202"/>
  <c r="P23" i="202"/>
  <c r="P22" i="202"/>
  <c r="P21" i="202"/>
  <c r="P20" i="202"/>
  <c r="P19" i="202"/>
  <c r="P18" i="202"/>
  <c r="P17" i="202"/>
  <c r="P16" i="202"/>
  <c r="P15" i="202"/>
  <c r="L5" i="202"/>
  <c r="W125" i="202"/>
  <c r="W115" i="202"/>
  <c r="W104" i="202"/>
  <c r="V151" i="202"/>
  <c r="V149" i="202"/>
  <c r="V147" i="202"/>
  <c r="U146" i="202"/>
  <c r="T146" i="202"/>
  <c r="V146" i="202"/>
  <c r="V145" i="202"/>
  <c r="U144" i="202"/>
  <c r="T144" i="202"/>
  <c r="V144" i="202"/>
  <c r="V143" i="202"/>
  <c r="M144" i="202"/>
  <c r="L144" i="202"/>
  <c r="N144" i="202"/>
  <c r="M146" i="202"/>
  <c r="L146" i="202"/>
  <c r="N146" i="202"/>
  <c r="N145" i="202"/>
  <c r="N147" i="202"/>
  <c r="N149" i="202"/>
  <c r="N151" i="202"/>
  <c r="N143" i="202"/>
  <c r="O125" i="202"/>
  <c r="O115" i="202"/>
  <c r="O104" i="202"/>
  <c r="IP9" i="14"/>
  <c r="IP10" i="14"/>
  <c r="IP11" i="14"/>
  <c r="IP12" i="14"/>
  <c r="IP13" i="14"/>
  <c r="IP14" i="14"/>
  <c r="IP15" i="14"/>
  <c r="IP16" i="14"/>
  <c r="IP17" i="14"/>
  <c r="IP18" i="14"/>
  <c r="IP19" i="14"/>
  <c r="IP20" i="14"/>
  <c r="IP21" i="14"/>
  <c r="IP22" i="14"/>
  <c r="IP23" i="14"/>
  <c r="IP24" i="14"/>
  <c r="IP25" i="14"/>
  <c r="IP26" i="14"/>
  <c r="IP27" i="14"/>
  <c r="IP28" i="14"/>
  <c r="IP29" i="14"/>
  <c r="IP30" i="14"/>
  <c r="IP31" i="14"/>
  <c r="IP32" i="14"/>
  <c r="IP33" i="14"/>
  <c r="IP34" i="14"/>
  <c r="IP35" i="14"/>
  <c r="IP36" i="14"/>
  <c r="IP37" i="14"/>
  <c r="IP38" i="14"/>
  <c r="IP39" i="14"/>
  <c r="IP40" i="14"/>
  <c r="IP41" i="14"/>
  <c r="IP42" i="14"/>
  <c r="IP43" i="14"/>
  <c r="IP44" i="14"/>
  <c r="IP45" i="14"/>
  <c r="IP46" i="14"/>
  <c r="IP47" i="14"/>
  <c r="IP48" i="14"/>
  <c r="IP49" i="14"/>
  <c r="IP50" i="14"/>
  <c r="IP51" i="14"/>
  <c r="IP52" i="14"/>
  <c r="IP53" i="14"/>
  <c r="IP54" i="14"/>
  <c r="IP55" i="14"/>
  <c r="IP56" i="14"/>
  <c r="IP57" i="14"/>
  <c r="IP58" i="14"/>
  <c r="IP59" i="14"/>
  <c r="IP60" i="14"/>
  <c r="IP61" i="14"/>
  <c r="IP62" i="14"/>
  <c r="IP63" i="14"/>
  <c r="IP64" i="14"/>
  <c r="IP65" i="14"/>
  <c r="IP66" i="14"/>
  <c r="IP67" i="14"/>
  <c r="IP68" i="14"/>
  <c r="IP69" i="14"/>
  <c r="IP70" i="14"/>
  <c r="IP71" i="14"/>
  <c r="IP72" i="14"/>
  <c r="IP73" i="14"/>
  <c r="IP74" i="14"/>
  <c r="IP75" i="14"/>
  <c r="IP76" i="14"/>
  <c r="IP77" i="14"/>
  <c r="IP78" i="14"/>
  <c r="IP79" i="14"/>
  <c r="IP80" i="14"/>
  <c r="IP81" i="14"/>
  <c r="IP82" i="14"/>
  <c r="IP83" i="14"/>
  <c r="IP84" i="14"/>
  <c r="IP85" i="14"/>
  <c r="IP86" i="14"/>
  <c r="IP87" i="14"/>
  <c r="IP88" i="14"/>
  <c r="IP89" i="14"/>
  <c r="IP90" i="14"/>
  <c r="IP91" i="14"/>
  <c r="IP92" i="14"/>
  <c r="IP93" i="14"/>
  <c r="IP94" i="14"/>
  <c r="IP95" i="14"/>
  <c r="IP96" i="14"/>
  <c r="IP97" i="14"/>
  <c r="IP98" i="14"/>
  <c r="IP99" i="14"/>
  <c r="IP100" i="14"/>
  <c r="IP101" i="14"/>
  <c r="IP102" i="14"/>
  <c r="IP103" i="14"/>
  <c r="IP104" i="14"/>
  <c r="IP105" i="14"/>
  <c r="IP106" i="14"/>
  <c r="IP107" i="14"/>
  <c r="IP8" i="14"/>
  <c r="L6" i="194"/>
  <c r="G6" i="194"/>
  <c r="G105" i="202"/>
  <c r="N15" i="134"/>
  <c r="M15" i="134"/>
  <c r="K15" i="134"/>
  <c r="J15" i="134"/>
  <c r="N14" i="134"/>
  <c r="M14" i="134"/>
  <c r="K14" i="134"/>
  <c r="J14" i="134"/>
  <c r="N13" i="134"/>
  <c r="M13" i="134"/>
  <c r="K13" i="134"/>
  <c r="J13" i="13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6" i="202"/>
  <c r="D7" i="202"/>
  <c r="D8" i="202"/>
  <c r="D9" i="202"/>
  <c r="D10" i="202"/>
  <c r="D11" i="202"/>
  <c r="D12" i="202"/>
  <c r="D13" i="202"/>
  <c r="D14" i="202"/>
  <c r="D15" i="202"/>
  <c r="D16" i="202"/>
  <c r="D17" i="202"/>
  <c r="D18" i="202"/>
  <c r="D19" i="202"/>
  <c r="D20" i="202"/>
  <c r="D21" i="202"/>
  <c r="D22" i="202"/>
  <c r="D23" i="202"/>
  <c r="D24" i="202"/>
  <c r="D25" i="202"/>
  <c r="D26" i="202"/>
  <c r="D27" i="202"/>
  <c r="D28" i="202"/>
  <c r="D29" i="202"/>
  <c r="D30" i="202"/>
  <c r="D31" i="202"/>
  <c r="D32" i="202"/>
  <c r="D33" i="202"/>
  <c r="D34" i="202"/>
  <c r="D35" i="202"/>
  <c r="D36" i="202"/>
  <c r="D37" i="202"/>
  <c r="D38" i="202"/>
  <c r="D39" i="202"/>
  <c r="D40" i="202"/>
  <c r="D41" i="202"/>
  <c r="D42" i="202"/>
  <c r="D43" i="202"/>
  <c r="D44" i="202"/>
  <c r="D45" i="202"/>
  <c r="D46" i="202"/>
  <c r="D47" i="202"/>
  <c r="D48" i="202"/>
  <c r="D49" i="202"/>
  <c r="D50" i="202"/>
  <c r="D51" i="202"/>
  <c r="D52" i="202"/>
  <c r="D53" i="202"/>
  <c r="D54" i="202"/>
  <c r="D55" i="202"/>
  <c r="D56" i="202"/>
  <c r="D57" i="202"/>
  <c r="D58" i="202"/>
  <c r="D59" i="202"/>
  <c r="D60" i="202"/>
  <c r="D61" i="202"/>
  <c r="D62" i="202"/>
  <c r="D63" i="202"/>
  <c r="D64" i="202"/>
  <c r="D65" i="202"/>
  <c r="D66" i="202"/>
  <c r="D67" i="202"/>
  <c r="D68" i="202"/>
  <c r="D69" i="202"/>
  <c r="D70" i="202"/>
  <c r="D71" i="202"/>
  <c r="D72" i="202"/>
  <c r="D73" i="202"/>
  <c r="D74" i="202"/>
  <c r="D75" i="202"/>
  <c r="D76" i="202"/>
  <c r="D77" i="202"/>
  <c r="D78" i="202"/>
  <c r="D79" i="202"/>
  <c r="D80" i="202"/>
  <c r="D81" i="202"/>
  <c r="D82" i="202"/>
  <c r="D83" i="202"/>
  <c r="D84" i="202"/>
  <c r="D85" i="202"/>
  <c r="D86" i="202"/>
  <c r="D87" i="202"/>
  <c r="D88" i="202"/>
  <c r="D89" i="202"/>
  <c r="D90" i="202"/>
  <c r="D91" i="202"/>
  <c r="D92" i="202"/>
  <c r="D93" i="202"/>
  <c r="D94" i="202"/>
  <c r="D95" i="202"/>
  <c r="D96" i="202"/>
  <c r="D97" i="202"/>
  <c r="D98" i="202"/>
  <c r="D99" i="202"/>
  <c r="D100" i="202"/>
  <c r="D101" i="202"/>
  <c r="D102" i="202"/>
  <c r="D103" i="202"/>
  <c r="D104" i="202"/>
  <c r="D105" i="202"/>
  <c r="D106" i="202"/>
  <c r="D107" i="202"/>
  <c r="D108" i="202"/>
  <c r="D109" i="202"/>
  <c r="D110" i="202"/>
  <c r="D111" i="202"/>
  <c r="D112" i="202"/>
  <c r="D113" i="202"/>
  <c r="D114" i="202"/>
  <c r="D115" i="202"/>
  <c r="D116" i="202"/>
  <c r="D117" i="202"/>
  <c r="D118" i="202"/>
  <c r="D119" i="202"/>
  <c r="D120" i="202"/>
  <c r="D121" i="202"/>
  <c r="D122" i="202"/>
  <c r="D123" i="202"/>
  <c r="D124" i="202"/>
  <c r="D125" i="202"/>
  <c r="D126" i="202"/>
  <c r="D127" i="202"/>
  <c r="D128" i="202"/>
  <c r="D129" i="202"/>
  <c r="D130" i="202"/>
  <c r="D131" i="202"/>
  <c r="D132" i="202"/>
  <c r="D133" i="202"/>
  <c r="D134" i="202"/>
  <c r="D5" i="202"/>
  <c r="I10" i="202"/>
  <c r="I11" i="202"/>
  <c r="I12" i="202"/>
  <c r="I13" i="202"/>
  <c r="I14" i="202"/>
  <c r="I15" i="202"/>
  <c r="J15" i="202"/>
  <c r="I16" i="202"/>
  <c r="J16" i="202"/>
  <c r="I17" i="202"/>
  <c r="J17" i="202"/>
  <c r="I18" i="202"/>
  <c r="J18" i="202"/>
  <c r="I19" i="202"/>
  <c r="J19" i="202"/>
  <c r="I20" i="202"/>
  <c r="J20" i="202"/>
  <c r="I21" i="202"/>
  <c r="J21" i="202"/>
  <c r="I22" i="202"/>
  <c r="J22" i="202"/>
  <c r="I23" i="202"/>
  <c r="J23" i="202"/>
  <c r="I24" i="202"/>
  <c r="J24" i="202"/>
  <c r="I25" i="202"/>
  <c r="J25" i="202"/>
  <c r="I26" i="202"/>
  <c r="J26" i="202"/>
  <c r="I27" i="202"/>
  <c r="J27" i="202"/>
  <c r="I28" i="202"/>
  <c r="J28" i="202"/>
  <c r="I29" i="202"/>
  <c r="J29" i="202"/>
  <c r="I30" i="202"/>
  <c r="J30" i="202"/>
  <c r="I31" i="202"/>
  <c r="J31" i="202"/>
  <c r="I32" i="202"/>
  <c r="J32" i="202"/>
  <c r="I33" i="202"/>
  <c r="J33" i="202"/>
  <c r="I34" i="202"/>
  <c r="J34" i="202"/>
  <c r="I35" i="202"/>
  <c r="J35" i="202"/>
  <c r="I36" i="202"/>
  <c r="J36" i="202"/>
  <c r="I37" i="202"/>
  <c r="J37" i="202"/>
  <c r="I38" i="202"/>
  <c r="J38" i="202"/>
  <c r="I39" i="202"/>
  <c r="J39" i="202"/>
  <c r="I40" i="202"/>
  <c r="J40" i="202"/>
  <c r="I41" i="202"/>
  <c r="J41" i="202"/>
  <c r="I42" i="202"/>
  <c r="J42" i="202"/>
  <c r="I43" i="202"/>
  <c r="J43" i="202"/>
  <c r="I44" i="202"/>
  <c r="J44" i="202"/>
  <c r="I45" i="202"/>
  <c r="J45" i="202"/>
  <c r="I46" i="202"/>
  <c r="J46" i="202"/>
  <c r="I47" i="202"/>
  <c r="J47" i="202"/>
  <c r="I48" i="202"/>
  <c r="J48" i="202"/>
  <c r="I49" i="202"/>
  <c r="J49" i="202"/>
  <c r="I50" i="202"/>
  <c r="J50" i="202"/>
  <c r="I51" i="202"/>
  <c r="J51" i="202"/>
  <c r="I52" i="202"/>
  <c r="J52" i="202"/>
  <c r="I53" i="202"/>
  <c r="J53" i="202"/>
  <c r="I54" i="202"/>
  <c r="J54" i="202"/>
  <c r="I55" i="202"/>
  <c r="J55" i="202"/>
  <c r="I56" i="202"/>
  <c r="J56" i="202"/>
  <c r="I57" i="202"/>
  <c r="J57" i="202"/>
  <c r="I58" i="202"/>
  <c r="J58" i="202"/>
  <c r="I59" i="202"/>
  <c r="J59" i="202"/>
  <c r="I60" i="202"/>
  <c r="J60" i="202"/>
  <c r="I61" i="202"/>
  <c r="J61" i="202"/>
  <c r="I62" i="202"/>
  <c r="J62" i="202"/>
  <c r="I63" i="202"/>
  <c r="J63" i="202"/>
  <c r="I64" i="202"/>
  <c r="J64" i="202"/>
  <c r="I65" i="202"/>
  <c r="J65" i="202"/>
  <c r="I66" i="202"/>
  <c r="J66" i="202"/>
  <c r="I67" i="202"/>
  <c r="J67" i="202"/>
  <c r="I68" i="202"/>
  <c r="J68" i="202"/>
  <c r="I69" i="202"/>
  <c r="J69" i="202"/>
  <c r="I70" i="202"/>
  <c r="J70" i="202"/>
  <c r="I71" i="202"/>
  <c r="J71" i="202"/>
  <c r="I72" i="202"/>
  <c r="J72" i="202"/>
  <c r="I73" i="202"/>
  <c r="J73" i="202"/>
  <c r="I74" i="202"/>
  <c r="J74" i="202"/>
  <c r="I75" i="202"/>
  <c r="J75" i="202"/>
  <c r="I76" i="202"/>
  <c r="J76" i="202"/>
  <c r="I77" i="202"/>
  <c r="J77" i="202"/>
  <c r="I78" i="202"/>
  <c r="J78" i="202"/>
  <c r="I79" i="202"/>
  <c r="J79" i="202"/>
  <c r="I80" i="202"/>
  <c r="J80" i="202"/>
  <c r="I81" i="202"/>
  <c r="J81" i="202"/>
  <c r="I82" i="202"/>
  <c r="J82" i="202"/>
  <c r="I83" i="202"/>
  <c r="J83" i="202"/>
  <c r="I84" i="202"/>
  <c r="J84" i="202"/>
  <c r="I85" i="202"/>
  <c r="J85" i="202"/>
  <c r="I86" i="202"/>
  <c r="J86" i="202"/>
  <c r="I87" i="202"/>
  <c r="J87" i="202"/>
  <c r="I88" i="202"/>
  <c r="J88" i="202"/>
  <c r="I89" i="202"/>
  <c r="J89" i="202"/>
  <c r="I90" i="202"/>
  <c r="J90" i="202"/>
  <c r="I91" i="202"/>
  <c r="J91" i="202"/>
  <c r="I92" i="202"/>
  <c r="J92" i="202"/>
  <c r="I93" i="202"/>
  <c r="J93" i="202"/>
  <c r="I94" i="202"/>
  <c r="J94" i="202"/>
  <c r="I95" i="202"/>
  <c r="J95" i="202"/>
  <c r="I96" i="202"/>
  <c r="J96" i="202"/>
  <c r="I97" i="202"/>
  <c r="J97" i="202"/>
  <c r="I98" i="202"/>
  <c r="J98" i="202"/>
  <c r="I99" i="202"/>
  <c r="J99" i="202"/>
  <c r="I100" i="202"/>
  <c r="J100" i="202"/>
  <c r="I101" i="202"/>
  <c r="J101" i="202"/>
  <c r="I102" i="202"/>
  <c r="J102" i="202"/>
  <c r="I103" i="202"/>
  <c r="J103" i="202"/>
  <c r="I104" i="202"/>
  <c r="J104" i="202"/>
  <c r="E105" i="202"/>
  <c r="I105" i="202"/>
  <c r="F105" i="202"/>
  <c r="J105" i="202"/>
  <c r="I106" i="202"/>
  <c r="J106" i="202"/>
  <c r="I107" i="202"/>
  <c r="J107" i="202"/>
  <c r="I108" i="202"/>
  <c r="J108" i="202"/>
  <c r="I109" i="202"/>
  <c r="J109" i="202"/>
  <c r="I110" i="202"/>
  <c r="J110" i="202"/>
  <c r="I111" i="202"/>
  <c r="J111" i="202"/>
  <c r="I112" i="202"/>
  <c r="J112" i="202"/>
  <c r="I113" i="202"/>
  <c r="J113" i="202"/>
  <c r="I114" i="202"/>
  <c r="J114" i="202"/>
  <c r="E115" i="202"/>
  <c r="I115" i="202"/>
  <c r="F115" i="202"/>
  <c r="J115" i="202"/>
  <c r="I116" i="202"/>
  <c r="J116" i="202"/>
  <c r="I117" i="202"/>
  <c r="J117" i="202"/>
  <c r="I118" i="202"/>
  <c r="J118" i="202"/>
  <c r="I119" i="202"/>
  <c r="J119" i="202"/>
  <c r="I120" i="202"/>
  <c r="J120" i="202"/>
  <c r="I121" i="202"/>
  <c r="J121" i="202"/>
  <c r="I122" i="202"/>
  <c r="J122" i="202"/>
  <c r="I123" i="202"/>
  <c r="J123" i="202"/>
  <c r="I124" i="202"/>
  <c r="J124" i="202"/>
  <c r="E125" i="202"/>
  <c r="I125" i="202"/>
  <c r="F125" i="202"/>
  <c r="J125" i="202"/>
  <c r="I126" i="202"/>
  <c r="J126" i="202"/>
  <c r="I127" i="202"/>
  <c r="J127" i="202"/>
  <c r="I128" i="202"/>
  <c r="J128" i="202"/>
  <c r="I129" i="202"/>
  <c r="J129" i="202"/>
  <c r="I130" i="202"/>
  <c r="J130" i="202"/>
  <c r="I131" i="202"/>
  <c r="J131" i="202"/>
  <c r="I132" i="202"/>
  <c r="J132" i="202"/>
  <c r="I133" i="202"/>
  <c r="J133" i="202"/>
  <c r="I134" i="202"/>
  <c r="J134" i="202"/>
  <c r="I9" i="202"/>
  <c r="N12" i="134"/>
  <c r="M12" i="134"/>
  <c r="K12" i="134"/>
  <c r="J12" i="134"/>
  <c r="N9" i="194"/>
  <c r="O9" i="194"/>
  <c r="B9" i="194"/>
  <c r="B8" i="194"/>
  <c r="B125" i="202"/>
  <c r="B115" i="202"/>
  <c r="B105" i="202"/>
  <c r="A125" i="202"/>
  <c r="G125" i="202"/>
  <c r="G115" i="202"/>
  <c r="A115" i="202"/>
  <c r="A105" i="202"/>
  <c r="FJ100" i="14"/>
  <c r="BJ108" i="14"/>
  <c r="AU108" i="14"/>
  <c r="AW108" i="14"/>
  <c r="AX108" i="14"/>
  <c r="BC108" i="14"/>
  <c r="AX107" i="14"/>
  <c r="AW107" i="14"/>
  <c r="I13" i="197"/>
  <c r="B13" i="197"/>
  <c r="I12" i="197"/>
  <c r="B12" i="197"/>
  <c r="I11" i="197"/>
  <c r="B11" i="197"/>
  <c r="I10" i="197"/>
  <c r="B10" i="197"/>
  <c r="I9" i="197"/>
  <c r="B9" i="197"/>
  <c r="I8" i="197"/>
  <c r="B8" i="197"/>
  <c r="I7" i="197"/>
  <c r="B7" i="197"/>
  <c r="L6" i="197"/>
  <c r="I6" i="197"/>
  <c r="F6" i="197"/>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105" i="14"/>
  <c r="F106" i="14"/>
  <c r="F107" i="14"/>
  <c r="F6" i="14"/>
  <c r="B15" i="194"/>
  <c r="B14" i="194"/>
  <c r="B13" i="194"/>
  <c r="B12" i="194"/>
  <c r="B11" i="194"/>
  <c r="B10" i="194"/>
  <c r="B7" i="194"/>
  <c r="E6" i="192"/>
  <c r="B13" i="192"/>
  <c r="B12" i="192"/>
  <c r="B11" i="192"/>
  <c r="B10" i="192"/>
  <c r="B9" i="192"/>
  <c r="B8" i="192"/>
  <c r="B7" i="192"/>
  <c r="K6" i="192"/>
  <c r="H6" i="192"/>
  <c r="FN100" i="14"/>
  <c r="HR79" i="14"/>
  <c r="HQ79" i="14"/>
  <c r="HP79" i="14"/>
  <c r="HO79" i="14"/>
  <c r="GM78" i="14"/>
  <c r="AX10" i="14"/>
  <c r="AX11" i="14"/>
  <c r="AX12" i="14"/>
  <c r="AX13" i="14"/>
  <c r="AX14" i="14"/>
  <c r="AX15" i="14"/>
  <c r="AX16" i="14"/>
  <c r="AX17" i="14"/>
  <c r="AX18" i="14"/>
  <c r="AX19" i="14"/>
  <c r="AX20" i="14"/>
  <c r="AX21" i="14"/>
  <c r="AX22" i="14"/>
  <c r="AX23" i="14"/>
  <c r="AX24" i="14"/>
  <c r="AX25" i="14"/>
  <c r="AX26" i="14"/>
  <c r="AX27" i="14"/>
  <c r="AX28" i="14"/>
  <c r="AX29" i="14"/>
  <c r="AX30" i="14"/>
  <c r="AX31" i="14"/>
  <c r="AX32" i="14"/>
  <c r="AX33" i="14"/>
  <c r="AX34" i="14"/>
  <c r="AX35" i="14"/>
  <c r="AX36" i="14"/>
  <c r="AX37" i="14"/>
  <c r="AX38" i="14"/>
  <c r="AX39" i="14"/>
  <c r="AX40" i="14"/>
  <c r="AX41" i="14"/>
  <c r="AX42" i="14"/>
  <c r="AX43" i="14"/>
  <c r="AX44" i="14"/>
  <c r="AX45" i="14"/>
  <c r="AX46" i="14"/>
  <c r="AX47" i="14"/>
  <c r="AX48" i="14"/>
  <c r="AX49" i="14"/>
  <c r="AX50" i="14"/>
  <c r="AX51" i="14"/>
  <c r="AX52" i="14"/>
  <c r="AX53" i="14"/>
  <c r="AX54" i="14"/>
  <c r="AX55" i="14"/>
  <c r="AX56" i="14"/>
  <c r="AX57" i="14"/>
  <c r="AX58" i="14"/>
  <c r="AX59" i="14"/>
  <c r="AX60" i="14"/>
  <c r="AX61" i="14"/>
  <c r="AX62" i="14"/>
  <c r="AX63" i="14"/>
  <c r="AX64" i="14"/>
  <c r="AX65" i="14"/>
  <c r="AX66" i="14"/>
  <c r="AX67" i="14"/>
  <c r="AX68" i="14"/>
  <c r="AX69" i="14"/>
  <c r="AX70" i="14"/>
  <c r="AX71" i="14"/>
  <c r="AX72" i="14"/>
  <c r="AX73" i="14"/>
  <c r="AX74" i="14"/>
  <c r="AX75" i="14"/>
  <c r="AX76" i="14"/>
  <c r="AX77" i="14"/>
  <c r="AX78" i="14"/>
  <c r="AX79" i="14"/>
  <c r="AX80" i="14"/>
  <c r="AX81" i="14"/>
  <c r="AX82" i="14"/>
  <c r="AX83" i="14"/>
  <c r="AX84" i="14"/>
  <c r="AX85" i="14"/>
  <c r="AX86" i="14"/>
  <c r="AX87" i="14"/>
  <c r="AX88" i="14"/>
  <c r="AX89" i="14"/>
  <c r="AX90" i="14"/>
  <c r="AX91" i="14"/>
  <c r="AX92" i="14"/>
  <c r="AX93" i="14"/>
  <c r="AX94" i="14"/>
  <c r="AX95" i="14"/>
  <c r="AX96" i="14"/>
  <c r="AX97" i="14"/>
  <c r="AX98" i="14"/>
  <c r="AX99" i="14"/>
  <c r="AX100" i="14"/>
  <c r="AX101" i="14"/>
  <c r="AX102" i="14"/>
  <c r="AX103" i="14"/>
  <c r="AX104" i="14"/>
  <c r="AX105" i="14"/>
  <c r="AX106" i="14"/>
  <c r="AX9" i="14"/>
  <c r="IF56" i="14"/>
  <c r="IF57" i="14"/>
  <c r="IF58" i="14"/>
  <c r="IF59" i="14"/>
  <c r="HY55" i="14"/>
  <c r="HY56" i="14"/>
  <c r="AU10" i="14"/>
  <c r="AU11" i="14"/>
  <c r="AU12" i="14"/>
  <c r="AU13" i="14"/>
  <c r="AU14" i="14"/>
  <c r="AU15" i="14"/>
  <c r="AU16" i="14"/>
  <c r="AU17" i="14"/>
  <c r="AU18" i="14"/>
  <c r="AU19" i="14"/>
  <c r="AU20" i="14"/>
  <c r="AU21" i="14"/>
  <c r="AU22" i="14"/>
  <c r="AU23" i="14"/>
  <c r="AU24" i="14"/>
  <c r="AU25" i="14"/>
  <c r="AU26" i="14"/>
  <c r="AU27" i="14"/>
  <c r="AU28" i="14"/>
  <c r="AU29" i="14"/>
  <c r="AU30" i="14"/>
  <c r="AU31" i="14"/>
  <c r="AU32" i="14"/>
  <c r="AU33" i="14"/>
  <c r="AU34" i="14"/>
  <c r="AU35" i="14"/>
  <c r="AU36" i="14"/>
  <c r="AU37" i="14"/>
  <c r="AU38" i="14"/>
  <c r="AU53" i="14"/>
  <c r="AU54" i="14"/>
  <c r="AU55" i="14"/>
  <c r="AU56" i="14"/>
  <c r="AU57" i="14"/>
  <c r="AU58" i="14"/>
  <c r="AU59" i="14"/>
  <c r="AU60" i="14"/>
  <c r="AU61" i="14"/>
  <c r="AU62" i="14"/>
  <c r="AU63" i="14"/>
  <c r="AU64" i="14"/>
  <c r="AU65" i="14"/>
  <c r="AU66" i="14"/>
  <c r="AU67" i="14"/>
  <c r="AU68" i="14"/>
  <c r="AU69" i="14"/>
  <c r="AU70" i="14"/>
  <c r="AU71" i="14"/>
  <c r="AU72" i="14"/>
  <c r="AU73" i="14"/>
  <c r="AU74" i="14"/>
  <c r="AU75" i="14"/>
  <c r="AU76" i="14"/>
  <c r="AU77" i="14"/>
  <c r="AU78" i="14"/>
  <c r="AU79" i="14"/>
  <c r="AU80" i="14"/>
  <c r="AU81" i="14"/>
  <c r="AU82" i="14"/>
  <c r="AU83" i="14"/>
  <c r="AU84" i="14"/>
  <c r="AU85" i="14"/>
  <c r="AU86" i="14"/>
  <c r="AU87" i="14"/>
  <c r="AU88" i="14"/>
  <c r="AU89" i="14"/>
  <c r="AU90" i="14"/>
  <c r="AU91" i="14"/>
  <c r="AU92" i="14"/>
  <c r="AU93" i="14"/>
  <c r="AU94" i="14"/>
  <c r="AU95" i="14"/>
  <c r="AU96" i="14"/>
  <c r="AU97" i="14"/>
  <c r="AU98" i="14"/>
  <c r="AU99" i="14"/>
  <c r="AU100" i="14"/>
  <c r="AU101" i="14"/>
  <c r="AU102" i="14"/>
  <c r="AU103" i="14"/>
  <c r="AU104" i="14"/>
  <c r="AU105" i="14"/>
  <c r="AU106" i="14"/>
  <c r="AU107" i="14"/>
  <c r="AU9" i="14"/>
  <c r="AW9" i="14"/>
  <c r="AW10" i="14"/>
  <c r="AW11" i="14"/>
  <c r="AW12" i="14"/>
  <c r="AW13" i="14"/>
  <c r="AW14" i="14"/>
  <c r="AW15" i="14"/>
  <c r="AW16" i="14"/>
  <c r="AW17" i="14"/>
  <c r="AW18" i="14"/>
  <c r="AW19" i="14"/>
  <c r="AW20" i="14"/>
  <c r="AW21" i="14"/>
  <c r="AW22" i="14"/>
  <c r="AW23" i="14"/>
  <c r="AW24" i="14"/>
  <c r="AW25" i="14"/>
  <c r="AW26" i="14"/>
  <c r="AW27" i="14"/>
  <c r="AW28" i="14"/>
  <c r="AW29" i="14"/>
  <c r="AW30" i="14"/>
  <c r="AW31" i="14"/>
  <c r="AW32" i="14"/>
  <c r="AW33" i="14"/>
  <c r="AW34" i="14"/>
  <c r="AW35" i="14"/>
  <c r="AW36" i="14"/>
  <c r="AW37" i="14"/>
  <c r="AW38" i="14"/>
  <c r="AW53" i="14"/>
  <c r="AW54" i="14"/>
  <c r="AW55" i="14"/>
  <c r="AW56" i="14"/>
  <c r="AW57" i="14"/>
  <c r="AW58" i="14"/>
  <c r="AW59" i="14"/>
  <c r="AW60" i="14"/>
  <c r="AW61" i="14"/>
  <c r="AW62" i="14"/>
  <c r="AW63" i="14"/>
  <c r="AW64" i="14"/>
  <c r="AW65" i="14"/>
  <c r="AW66" i="14"/>
  <c r="AW67" i="14"/>
  <c r="AW68" i="14"/>
  <c r="AW69" i="14"/>
  <c r="AW70" i="14"/>
  <c r="AW71" i="14"/>
  <c r="AW72" i="14"/>
  <c r="AW73" i="14"/>
  <c r="AW74" i="14"/>
  <c r="AW75" i="14"/>
  <c r="AW76" i="14"/>
  <c r="AW77" i="14"/>
  <c r="AW78" i="14"/>
  <c r="AW79" i="14"/>
  <c r="AW80" i="14"/>
  <c r="AW81" i="14"/>
  <c r="AW82" i="14"/>
  <c r="AW83" i="14"/>
  <c r="AW84" i="14"/>
  <c r="AW85" i="14"/>
  <c r="AW86" i="14"/>
  <c r="AW87" i="14"/>
  <c r="AW88" i="14"/>
  <c r="AW89" i="14"/>
  <c r="AW90" i="14"/>
  <c r="AW91" i="14"/>
  <c r="AW92" i="14"/>
  <c r="AW93" i="14"/>
  <c r="AW94" i="14"/>
  <c r="AW95" i="14"/>
  <c r="AW96" i="14"/>
  <c r="AW97" i="14"/>
  <c r="AW98" i="14"/>
  <c r="AW99" i="14"/>
  <c r="AW100" i="14"/>
  <c r="AW101" i="14"/>
  <c r="AW102" i="14"/>
  <c r="AW103" i="14"/>
  <c r="AW104" i="14"/>
  <c r="AW105" i="14"/>
  <c r="AW106" i="14"/>
  <c r="BA70" i="14"/>
  <c r="BA71" i="14"/>
  <c r="BA72" i="14"/>
  <c r="BA73" i="14"/>
  <c r="BA74" i="14"/>
  <c r="BA75" i="14"/>
  <c r="BA76" i="14"/>
  <c r="BA77" i="14"/>
  <c r="BA78" i="14"/>
  <c r="BA79" i="14"/>
  <c r="BA80" i="14"/>
  <c r="BA81" i="14"/>
  <c r="BA82" i="14"/>
  <c r="FO100" i="14"/>
  <c r="G118" i="14"/>
  <c r="G117" i="14"/>
  <c r="H107" i="14"/>
  <c r="H73" i="14"/>
  <c r="H118" i="14"/>
  <c r="H40" i="14"/>
  <c r="H117" i="14"/>
  <c r="AN107" i="14"/>
  <c r="AN73" i="14"/>
  <c r="AN118" i="14"/>
  <c r="AN40" i="14"/>
  <c r="AN117" i="14"/>
  <c r="AM118" i="14"/>
  <c r="AM117" i="14"/>
  <c r="P118" i="14"/>
  <c r="P117" i="14"/>
  <c r="Z60" i="14"/>
  <c r="AA60" i="14"/>
  <c r="AA59" i="14"/>
  <c r="AA58" i="14"/>
  <c r="AA57" i="14"/>
  <c r="AA56" i="14"/>
  <c r="AA55" i="14"/>
  <c r="AA54" i="14"/>
  <c r="AA53" i="14"/>
  <c r="AA52" i="14"/>
  <c r="AA51" i="14"/>
  <c r="AA50" i="14"/>
  <c r="AA49" i="14"/>
  <c r="AA48" i="14"/>
  <c r="AA47" i="14"/>
  <c r="AA46" i="14"/>
  <c r="AA45" i="14"/>
  <c r="AA44" i="14"/>
  <c r="AA43" i="14"/>
  <c r="AA42" i="14"/>
  <c r="Z42" i="14"/>
  <c r="R42" i="14"/>
  <c r="AA41" i="14"/>
  <c r="Z41" i="14"/>
  <c r="R41" i="14"/>
  <c r="V42" i="14"/>
  <c r="Z43" i="14"/>
  <c r="R43" i="14"/>
  <c r="V43" i="14"/>
  <c r="Z44" i="14"/>
  <c r="R44" i="14"/>
  <c r="V44" i="14"/>
  <c r="Z45" i="14"/>
  <c r="R45" i="14"/>
  <c r="V45" i="14"/>
  <c r="Z46" i="14"/>
  <c r="R46" i="14"/>
  <c r="V46" i="14"/>
  <c r="Z47" i="14"/>
  <c r="R47" i="14"/>
  <c r="V47" i="14"/>
  <c r="Z48" i="14"/>
  <c r="R48" i="14"/>
  <c r="V48" i="14"/>
  <c r="Z49" i="14"/>
  <c r="R49" i="14"/>
  <c r="V49" i="14"/>
  <c r="Z50" i="14"/>
  <c r="R50" i="14"/>
  <c r="V50" i="14"/>
  <c r="Z51" i="14"/>
  <c r="R51" i="14"/>
  <c r="V51" i="14"/>
  <c r="Z52" i="14"/>
  <c r="R52" i="14"/>
  <c r="V52" i="14"/>
  <c r="Z53" i="14"/>
  <c r="R53" i="14"/>
  <c r="V53" i="14"/>
  <c r="Z54" i="14"/>
  <c r="R54" i="14"/>
  <c r="V54" i="14"/>
  <c r="Z55" i="14"/>
  <c r="R55" i="14"/>
  <c r="V55" i="14"/>
  <c r="Z56" i="14"/>
  <c r="R56" i="14"/>
  <c r="V56" i="14"/>
  <c r="Z57" i="14"/>
  <c r="R57" i="14"/>
  <c r="V57" i="14"/>
  <c r="Z58" i="14"/>
  <c r="R58" i="14"/>
  <c r="V58" i="14"/>
  <c r="Z59" i="14"/>
  <c r="R59" i="14"/>
  <c r="V59" i="14"/>
  <c r="V60" i="14"/>
  <c r="V61" i="14"/>
  <c r="V62" i="14"/>
  <c r="V63" i="14"/>
  <c r="V64" i="14"/>
  <c r="V65" i="14"/>
  <c r="V66" i="14"/>
  <c r="V67" i="14"/>
  <c r="V68" i="14"/>
  <c r="V69" i="14"/>
  <c r="V70" i="14"/>
  <c r="V71" i="14"/>
  <c r="V72" i="14"/>
  <c r="V73" i="14"/>
  <c r="V74" i="14"/>
  <c r="V75" i="14"/>
  <c r="V76" i="14"/>
  <c r="V77" i="14"/>
  <c r="V78" i="14"/>
  <c r="V79" i="14"/>
  <c r="V80" i="14"/>
  <c r="V81" i="14"/>
  <c r="V82" i="14"/>
  <c r="V83" i="14"/>
  <c r="V84" i="14"/>
  <c r="V85" i="14"/>
  <c r="V86" i="14"/>
  <c r="V87" i="14"/>
  <c r="V88" i="14"/>
  <c r="V89" i="14"/>
  <c r="V90" i="14"/>
  <c r="V91" i="14"/>
  <c r="V92" i="14"/>
  <c r="V93" i="14"/>
  <c r="V94" i="14"/>
  <c r="V95" i="14"/>
  <c r="V96" i="14"/>
  <c r="V97" i="14"/>
  <c r="V98" i="14"/>
  <c r="V99" i="14"/>
  <c r="V100" i="14"/>
  <c r="V101" i="14"/>
  <c r="V102" i="14"/>
  <c r="V103" i="14"/>
  <c r="V104" i="14"/>
  <c r="V105" i="14"/>
  <c r="V106" i="14"/>
  <c r="V107" i="14"/>
  <c r="V108" i="14"/>
  <c r="AN42" i="14"/>
  <c r="S42" i="14"/>
  <c r="AN41" i="14"/>
  <c r="S41" i="14"/>
  <c r="T42" i="14"/>
  <c r="T41" i="14"/>
  <c r="U42" i="14"/>
  <c r="AN43" i="14"/>
  <c r="S43" i="14"/>
  <c r="T43" i="14"/>
  <c r="U43" i="14"/>
  <c r="AN44" i="14"/>
  <c r="S44" i="14"/>
  <c r="T44" i="14"/>
  <c r="U44" i="14"/>
  <c r="AN45" i="14"/>
  <c r="S45" i="14"/>
  <c r="T45" i="14"/>
  <c r="U45" i="14"/>
  <c r="AN46" i="14"/>
  <c r="S46" i="14"/>
  <c r="T46" i="14"/>
  <c r="U46" i="14"/>
  <c r="AN47" i="14"/>
  <c r="S47" i="14"/>
  <c r="T47" i="14"/>
  <c r="U47" i="14"/>
  <c r="AN48" i="14"/>
  <c r="S48" i="14"/>
  <c r="T48" i="14"/>
  <c r="U48" i="14"/>
  <c r="AN49" i="14"/>
  <c r="S49" i="14"/>
  <c r="T49" i="14"/>
  <c r="U49" i="14"/>
  <c r="AN50" i="14"/>
  <c r="S50" i="14"/>
  <c r="T50" i="14"/>
  <c r="U50" i="14"/>
  <c r="AN51" i="14"/>
  <c r="S51" i="14"/>
  <c r="T51" i="14"/>
  <c r="U51" i="14"/>
  <c r="AN52" i="14"/>
  <c r="S52" i="14"/>
  <c r="T52" i="14"/>
  <c r="U52" i="14"/>
  <c r="AN53" i="14"/>
  <c r="S53" i="14"/>
  <c r="T53" i="14"/>
  <c r="U53" i="14"/>
  <c r="AN54" i="14"/>
  <c r="S54" i="14"/>
  <c r="T54" i="14"/>
  <c r="U54" i="14"/>
  <c r="AN55" i="14"/>
  <c r="S55" i="14"/>
  <c r="T55" i="14"/>
  <c r="U55" i="14"/>
  <c r="AN56" i="14"/>
  <c r="S56" i="14"/>
  <c r="T56" i="14"/>
  <c r="U56" i="14"/>
  <c r="AN57" i="14"/>
  <c r="S57" i="14"/>
  <c r="T57" i="14"/>
  <c r="U57" i="14"/>
  <c r="AN58" i="14"/>
  <c r="S58" i="14"/>
  <c r="T58" i="14"/>
  <c r="U58" i="14"/>
  <c r="AN59" i="14"/>
  <c r="S59" i="14"/>
  <c r="T59" i="14"/>
  <c r="U59" i="14"/>
  <c r="AN60" i="14"/>
  <c r="S60" i="14"/>
  <c r="T60" i="14"/>
  <c r="U60" i="14"/>
  <c r="AN61" i="14"/>
  <c r="S61" i="14"/>
  <c r="T61" i="14"/>
  <c r="U61" i="14"/>
  <c r="AN62" i="14"/>
  <c r="S62" i="14"/>
  <c r="T62" i="14"/>
  <c r="U62" i="14"/>
  <c r="AN63" i="14"/>
  <c r="S63" i="14"/>
  <c r="T63" i="14"/>
  <c r="U63" i="14"/>
  <c r="AN64" i="14"/>
  <c r="S64" i="14"/>
  <c r="T64" i="14"/>
  <c r="U64" i="14"/>
  <c r="AN65" i="14"/>
  <c r="S65" i="14"/>
  <c r="T65" i="14"/>
  <c r="U65" i="14"/>
  <c r="AN66" i="14"/>
  <c r="S66" i="14"/>
  <c r="T66" i="14"/>
  <c r="U66" i="14"/>
  <c r="AN67" i="14"/>
  <c r="S67" i="14"/>
  <c r="T67" i="14"/>
  <c r="U67" i="14"/>
  <c r="AN68" i="14"/>
  <c r="S68" i="14"/>
  <c r="T68" i="14"/>
  <c r="U68" i="14"/>
  <c r="AN69" i="14"/>
  <c r="S69" i="14"/>
  <c r="T69" i="14"/>
  <c r="U69" i="14"/>
  <c r="AN70" i="14"/>
  <c r="S70" i="14"/>
  <c r="T70" i="14"/>
  <c r="U70" i="14"/>
  <c r="AN71" i="14"/>
  <c r="S71" i="14"/>
  <c r="T71" i="14"/>
  <c r="U71" i="14"/>
  <c r="AN72" i="14"/>
  <c r="S72" i="14"/>
  <c r="T72" i="14"/>
  <c r="U72" i="14"/>
  <c r="S73" i="14"/>
  <c r="T73" i="14"/>
  <c r="U73" i="14"/>
  <c r="AN74" i="14"/>
  <c r="S74" i="14"/>
  <c r="T74" i="14"/>
  <c r="U74" i="14"/>
  <c r="AN75" i="14"/>
  <c r="S75" i="14"/>
  <c r="T75" i="14"/>
  <c r="U75" i="14"/>
  <c r="AN76" i="14"/>
  <c r="S76" i="14"/>
  <c r="T76" i="14"/>
  <c r="U76" i="14"/>
  <c r="AN77" i="14"/>
  <c r="S77" i="14"/>
  <c r="T77" i="14"/>
  <c r="U77" i="14"/>
  <c r="AN78" i="14"/>
  <c r="S78" i="14"/>
  <c r="T78" i="14"/>
  <c r="U78" i="14"/>
  <c r="AN79" i="14"/>
  <c r="S79" i="14"/>
  <c r="T79" i="14"/>
  <c r="U79" i="14"/>
  <c r="AN80" i="14"/>
  <c r="S80" i="14"/>
  <c r="T80" i="14"/>
  <c r="U80" i="14"/>
  <c r="AN81" i="14"/>
  <c r="S81" i="14"/>
  <c r="T81" i="14"/>
  <c r="U81" i="14"/>
  <c r="AN82" i="14"/>
  <c r="S82" i="14"/>
  <c r="T82" i="14"/>
  <c r="U82" i="14"/>
  <c r="AN83" i="14"/>
  <c r="S83" i="14"/>
  <c r="T83" i="14"/>
  <c r="U83" i="14"/>
  <c r="AN84" i="14"/>
  <c r="S84" i="14"/>
  <c r="T84" i="14"/>
  <c r="U84" i="14"/>
  <c r="AN85" i="14"/>
  <c r="S85" i="14"/>
  <c r="T85" i="14"/>
  <c r="U85" i="14"/>
  <c r="AN86" i="14"/>
  <c r="S86" i="14"/>
  <c r="T86" i="14"/>
  <c r="U86" i="14"/>
  <c r="AN87" i="14"/>
  <c r="S87" i="14"/>
  <c r="T87" i="14"/>
  <c r="U87" i="14"/>
  <c r="AN88" i="14"/>
  <c r="S88" i="14"/>
  <c r="T88" i="14"/>
  <c r="U88" i="14"/>
  <c r="AN89" i="14"/>
  <c r="S89" i="14"/>
  <c r="T89" i="14"/>
  <c r="U89" i="14"/>
  <c r="AN90" i="14"/>
  <c r="S90" i="14"/>
  <c r="T90" i="14"/>
  <c r="U90" i="14"/>
  <c r="AN91" i="14"/>
  <c r="S91" i="14"/>
  <c r="T91" i="14"/>
  <c r="U91" i="14"/>
  <c r="AN92" i="14"/>
  <c r="S92" i="14"/>
  <c r="T92" i="14"/>
  <c r="U92" i="14"/>
  <c r="AN93" i="14"/>
  <c r="S93" i="14"/>
  <c r="T93" i="14"/>
  <c r="U93" i="14"/>
  <c r="AN94" i="14"/>
  <c r="S94" i="14"/>
  <c r="T94" i="14"/>
  <c r="U94" i="14"/>
  <c r="AN95" i="14"/>
  <c r="S95" i="14"/>
  <c r="T95" i="14"/>
  <c r="U95" i="14"/>
  <c r="AN96" i="14"/>
  <c r="S96" i="14"/>
  <c r="T96" i="14"/>
  <c r="U96" i="14"/>
  <c r="AN97" i="14"/>
  <c r="S97" i="14"/>
  <c r="T97" i="14"/>
  <c r="U97" i="14"/>
  <c r="AN98" i="14"/>
  <c r="S98" i="14"/>
  <c r="T98" i="14"/>
  <c r="U98" i="14"/>
  <c r="AN99" i="14"/>
  <c r="S99" i="14"/>
  <c r="T99" i="14"/>
  <c r="U99" i="14"/>
  <c r="AN100" i="14"/>
  <c r="S100" i="14"/>
  <c r="T100" i="14"/>
  <c r="U100" i="14"/>
  <c r="AN101" i="14"/>
  <c r="S101" i="14"/>
  <c r="T101" i="14"/>
  <c r="U101" i="14"/>
  <c r="AN102" i="14"/>
  <c r="S102" i="14"/>
  <c r="T102" i="14"/>
  <c r="U102" i="14"/>
  <c r="AN103" i="14"/>
  <c r="S103" i="14"/>
  <c r="T103" i="14"/>
  <c r="U103" i="14"/>
  <c r="AN104" i="14"/>
  <c r="S104" i="14"/>
  <c r="T104" i="14"/>
  <c r="U104" i="14"/>
  <c r="AN105" i="14"/>
  <c r="S105" i="14"/>
  <c r="T105" i="14"/>
  <c r="U105" i="14"/>
  <c r="AN106" i="14"/>
  <c r="S106" i="14"/>
  <c r="T106" i="14"/>
  <c r="U106" i="14"/>
  <c r="S107" i="14"/>
  <c r="T107" i="14"/>
  <c r="U107" i="14"/>
  <c r="AN108" i="14"/>
  <c r="S108" i="14"/>
  <c r="T108" i="14"/>
  <c r="U108" i="14"/>
  <c r="U41" i="14"/>
  <c r="Q107" i="14"/>
  <c r="Q68" i="14"/>
  <c r="Q116" i="14"/>
  <c r="H68" i="14"/>
  <c r="H116" i="14"/>
  <c r="Q40" i="14"/>
  <c r="Q41" i="14"/>
  <c r="Q42" i="14"/>
  <c r="Q43" i="14"/>
  <c r="Q44" i="14"/>
  <c r="Q45" i="14"/>
  <c r="Q46" i="14"/>
  <c r="Q47" i="14"/>
  <c r="Q48" i="14"/>
  <c r="Q49" i="14"/>
  <c r="Q50" i="14"/>
  <c r="Q51" i="14"/>
  <c r="Q52" i="14"/>
  <c r="Q53" i="14"/>
  <c r="Q54" i="14"/>
  <c r="Q55" i="14"/>
  <c r="Q56" i="14"/>
  <c r="Q57" i="14"/>
  <c r="Q58" i="14"/>
  <c r="Q59" i="14"/>
  <c r="Q60" i="14"/>
  <c r="Q61" i="14"/>
  <c r="Q62" i="14"/>
  <c r="Q63" i="14"/>
  <c r="Q64" i="14"/>
  <c r="Q65" i="14"/>
  <c r="Q66" i="14"/>
  <c r="Q67" i="14"/>
  <c r="Q69" i="14"/>
  <c r="Q70" i="14"/>
  <c r="Q71" i="14"/>
  <c r="Q72" i="14"/>
  <c r="Q73" i="14"/>
  <c r="Q74" i="14"/>
  <c r="Q75" i="14"/>
  <c r="Q76" i="14"/>
  <c r="Q77" i="14"/>
  <c r="Q78" i="14"/>
  <c r="Q79" i="14"/>
  <c r="Q80" i="14"/>
  <c r="Q81" i="14"/>
  <c r="Q82" i="14"/>
  <c r="Q83" i="14"/>
  <c r="Q84" i="14"/>
  <c r="Q85" i="14"/>
  <c r="Q86" i="14"/>
  <c r="Q87" i="14"/>
  <c r="Q88" i="14"/>
  <c r="Q89" i="14"/>
  <c r="Q90" i="14"/>
  <c r="Q91" i="14"/>
  <c r="Q92" i="14"/>
  <c r="Q93" i="14"/>
  <c r="Q94" i="14"/>
  <c r="Q95" i="14"/>
  <c r="Q96" i="14"/>
  <c r="Q97" i="14"/>
  <c r="Q98" i="14"/>
  <c r="Q99" i="14"/>
  <c r="Q100" i="14"/>
  <c r="Q101" i="14"/>
  <c r="Q102" i="14"/>
  <c r="Q103" i="14"/>
  <c r="Q104" i="14"/>
  <c r="Q105" i="14"/>
  <c r="Q106" i="14"/>
  <c r="Q39" i="14"/>
  <c r="H39"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9" i="14"/>
  <c r="H70" i="14"/>
  <c r="H71" i="14"/>
  <c r="H72"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38" i="14"/>
  <c r="B6" i="178"/>
  <c r="H6" i="178"/>
  <c r="G6" i="178"/>
  <c r="K6" i="178"/>
  <c r="J6" i="178"/>
  <c r="B7" i="178"/>
  <c r="H7" i="178"/>
  <c r="G7" i="178"/>
  <c r="K7" i="178"/>
  <c r="J7" i="178"/>
  <c r="B8" i="178"/>
  <c r="H8" i="178"/>
  <c r="G8" i="178"/>
  <c r="K8" i="178"/>
  <c r="J8" i="178"/>
  <c r="B9" i="178"/>
  <c r="H9" i="178"/>
  <c r="G9" i="178"/>
  <c r="K9" i="178"/>
  <c r="J9" i="178"/>
  <c r="B10" i="178"/>
  <c r="H10" i="178"/>
  <c r="G10" i="178"/>
  <c r="K10" i="178"/>
  <c r="J10" i="178"/>
  <c r="B11" i="178"/>
  <c r="H11" i="178"/>
  <c r="G11" i="178"/>
  <c r="K11" i="178"/>
  <c r="J11" i="178"/>
  <c r="B12" i="178"/>
  <c r="H12" i="178"/>
  <c r="G12" i="178"/>
  <c r="K12" i="178"/>
  <c r="J12" i="178"/>
  <c r="B13" i="178"/>
  <c r="H13" i="178"/>
  <c r="G13" i="178"/>
  <c r="K13" i="178"/>
  <c r="J13" i="178"/>
  <c r="B14" i="178"/>
  <c r="H14" i="178"/>
  <c r="G14" i="178"/>
  <c r="K14" i="178"/>
  <c r="J14" i="178"/>
  <c r="B15" i="178"/>
  <c r="H15" i="178"/>
  <c r="G15" i="178"/>
  <c r="K15" i="178"/>
  <c r="J15" i="178"/>
  <c r="B16" i="178"/>
  <c r="H16" i="178"/>
  <c r="G16" i="178"/>
  <c r="K16" i="178"/>
  <c r="J16" i="178"/>
  <c r="B17" i="178"/>
  <c r="H17" i="178"/>
  <c r="G17" i="178"/>
  <c r="K17" i="178"/>
  <c r="J17" i="178"/>
  <c r="B18" i="178"/>
  <c r="H18" i="178"/>
  <c r="G18" i="178"/>
  <c r="K18" i="178"/>
  <c r="J18" i="178"/>
  <c r="B19" i="178"/>
  <c r="H19" i="178"/>
  <c r="G19" i="178"/>
  <c r="K19" i="178"/>
  <c r="J19" i="178"/>
  <c r="B20" i="178"/>
  <c r="H20" i="178"/>
  <c r="G20" i="178"/>
  <c r="K20" i="178"/>
  <c r="J20" i="178"/>
  <c r="B21" i="178"/>
  <c r="H21" i="178"/>
  <c r="G21" i="178"/>
  <c r="K21" i="178"/>
  <c r="J21" i="178"/>
  <c r="B22" i="178"/>
  <c r="H22" i="178"/>
  <c r="G22" i="178"/>
  <c r="K22" i="178"/>
  <c r="J22" i="178"/>
  <c r="A23" i="178"/>
  <c r="B23" i="178"/>
  <c r="H23" i="178"/>
  <c r="G23" i="178"/>
  <c r="K23" i="178"/>
  <c r="J23" i="178"/>
  <c r="A24" i="178"/>
  <c r="B24" i="178"/>
  <c r="H24" i="178"/>
  <c r="G24" i="178"/>
  <c r="K24" i="178"/>
  <c r="J24" i="178"/>
  <c r="A25" i="178"/>
  <c r="B25" i="178"/>
  <c r="H25" i="178"/>
  <c r="G25" i="178"/>
  <c r="K25" i="178"/>
  <c r="J25" i="178"/>
  <c r="A26" i="178"/>
  <c r="B26" i="178"/>
  <c r="H26" i="178"/>
  <c r="G26" i="178"/>
  <c r="K26" i="178"/>
  <c r="J26" i="178"/>
  <c r="A27" i="178"/>
  <c r="B27" i="178"/>
  <c r="H27" i="178"/>
  <c r="G27" i="178"/>
  <c r="K27" i="178"/>
  <c r="J27" i="178"/>
  <c r="A28" i="178"/>
  <c r="B28" i="178"/>
  <c r="H28" i="178"/>
  <c r="G28" i="178"/>
  <c r="K28" i="178"/>
  <c r="J28" i="178"/>
  <c r="A29" i="178"/>
  <c r="B29" i="178"/>
  <c r="H29" i="178"/>
  <c r="G29" i="178"/>
  <c r="K29" i="178"/>
  <c r="J29" i="178"/>
  <c r="A30" i="178"/>
  <c r="B30" i="178"/>
  <c r="H30" i="178"/>
  <c r="G30" i="178"/>
  <c r="K30" i="178"/>
  <c r="J30" i="178"/>
  <c r="A31" i="178"/>
  <c r="B31" i="178"/>
  <c r="H31" i="178"/>
  <c r="G31" i="178"/>
  <c r="K31" i="178"/>
  <c r="J31" i="178"/>
  <c r="A32" i="178"/>
  <c r="B32" i="178"/>
  <c r="H32" i="178"/>
  <c r="G32" i="178"/>
  <c r="K32" i="178"/>
  <c r="J32" i="178"/>
  <c r="A33" i="178"/>
  <c r="B33" i="178"/>
  <c r="H33" i="178"/>
  <c r="G33" i="178"/>
  <c r="K33" i="178"/>
  <c r="J33" i="178"/>
  <c r="A34" i="178"/>
  <c r="B34" i="178"/>
  <c r="H34" i="178"/>
  <c r="G34" i="178"/>
  <c r="K34" i="178"/>
  <c r="J34" i="178"/>
  <c r="A35" i="178"/>
  <c r="B35" i="178"/>
  <c r="H35" i="178"/>
  <c r="G35" i="178"/>
  <c r="K35" i="178"/>
  <c r="J35" i="178"/>
  <c r="A36" i="178"/>
  <c r="B36" i="178"/>
  <c r="H36" i="178"/>
  <c r="G36" i="178"/>
  <c r="K36" i="178"/>
  <c r="J36" i="178"/>
  <c r="A37" i="178"/>
  <c r="B37" i="178"/>
  <c r="H37" i="178"/>
  <c r="G37" i="178"/>
  <c r="K37" i="178"/>
  <c r="J37" i="178"/>
  <c r="A38" i="178"/>
  <c r="B38" i="178"/>
  <c r="H38" i="178"/>
  <c r="G38" i="178"/>
  <c r="K38" i="178"/>
  <c r="J38" i="178"/>
  <c r="A39" i="178"/>
  <c r="A40" i="178"/>
  <c r="A41" i="178"/>
  <c r="A43" i="178"/>
  <c r="A44" i="178"/>
  <c r="A45" i="178"/>
  <c r="A46" i="178"/>
  <c r="A47" i="178"/>
  <c r="A48" i="178"/>
  <c r="A49" i="178"/>
  <c r="A50" i="178"/>
  <c r="A51" i="178"/>
  <c r="A52" i="178"/>
  <c r="A53" i="178"/>
  <c r="B53" i="178"/>
  <c r="H53" i="178"/>
  <c r="G53" i="178"/>
  <c r="K53" i="178"/>
  <c r="J53" i="178"/>
  <c r="A54" i="178"/>
  <c r="B54" i="178"/>
  <c r="H54" i="178"/>
  <c r="G54" i="178"/>
  <c r="K54" i="178"/>
  <c r="J54" i="178"/>
  <c r="A55" i="178"/>
  <c r="B55" i="178"/>
  <c r="H55" i="178"/>
  <c r="G55" i="178"/>
  <c r="K55" i="178"/>
  <c r="J55" i="178"/>
  <c r="A56" i="178"/>
  <c r="B56" i="178"/>
  <c r="H56" i="178"/>
  <c r="G56" i="178"/>
  <c r="K56" i="178"/>
  <c r="J56" i="178"/>
  <c r="A57" i="178"/>
  <c r="B57" i="178"/>
  <c r="H57" i="178"/>
  <c r="G57" i="178"/>
  <c r="K57" i="178"/>
  <c r="J57" i="178"/>
  <c r="A58" i="178"/>
  <c r="B58" i="178"/>
  <c r="H58" i="178"/>
  <c r="G58" i="178"/>
  <c r="K58" i="178"/>
  <c r="J58" i="178"/>
  <c r="A59" i="178"/>
  <c r="B59" i="178"/>
  <c r="H59" i="178"/>
  <c r="G59" i="178"/>
  <c r="K59" i="178"/>
  <c r="J59" i="178"/>
  <c r="A60" i="178"/>
  <c r="B60" i="178"/>
  <c r="H60" i="178"/>
  <c r="G60" i="178"/>
  <c r="K60" i="178"/>
  <c r="J60" i="178"/>
  <c r="A61" i="178"/>
  <c r="B61" i="178"/>
  <c r="H61" i="178"/>
  <c r="G61" i="178"/>
  <c r="K61" i="178"/>
  <c r="J61" i="178"/>
  <c r="A62" i="178"/>
  <c r="B62" i="178"/>
  <c r="H62" i="178"/>
  <c r="G62" i="178"/>
  <c r="K62" i="178"/>
  <c r="J62" i="178"/>
  <c r="A63" i="178"/>
  <c r="B63" i="178"/>
  <c r="H63" i="178"/>
  <c r="G63" i="178"/>
  <c r="K63" i="178"/>
  <c r="J63" i="178"/>
  <c r="B64" i="178"/>
  <c r="H64" i="178"/>
  <c r="G64" i="178"/>
  <c r="K64" i="178"/>
  <c r="J64" i="178"/>
  <c r="B65" i="178"/>
  <c r="H65" i="178"/>
  <c r="G65" i="178"/>
  <c r="K65" i="178"/>
  <c r="J65" i="178"/>
  <c r="B66" i="178"/>
  <c r="H66" i="178"/>
  <c r="G66" i="178"/>
  <c r="K66" i="178"/>
  <c r="J66" i="178"/>
  <c r="B67" i="178"/>
  <c r="H67" i="178"/>
  <c r="G67" i="178"/>
  <c r="K67" i="178"/>
  <c r="J67" i="178"/>
  <c r="B68" i="178"/>
  <c r="H68" i="178"/>
  <c r="G68" i="178"/>
  <c r="K68" i="178"/>
  <c r="J68" i="178"/>
  <c r="B69" i="178"/>
  <c r="H69" i="178"/>
  <c r="G69" i="178"/>
  <c r="K69" i="178"/>
  <c r="J69" i="178"/>
  <c r="B70" i="178"/>
  <c r="H70" i="178"/>
  <c r="G70" i="178"/>
  <c r="K70" i="178"/>
  <c r="J70" i="178"/>
  <c r="B71" i="178"/>
  <c r="H71" i="178"/>
  <c r="G71" i="178"/>
  <c r="K71" i="178"/>
  <c r="J71" i="178"/>
  <c r="B72" i="178"/>
  <c r="H72" i="178"/>
  <c r="G72" i="178"/>
  <c r="K72" i="178"/>
  <c r="J72" i="178"/>
  <c r="B73" i="178"/>
  <c r="H73" i="178"/>
  <c r="G73" i="178"/>
  <c r="K73" i="178"/>
  <c r="J73" i="178"/>
  <c r="B74" i="178"/>
  <c r="H74" i="178"/>
  <c r="G74" i="178"/>
  <c r="K74" i="178"/>
  <c r="J74" i="178"/>
  <c r="B75" i="178"/>
  <c r="H75" i="178"/>
  <c r="G75" i="178"/>
  <c r="K75" i="178"/>
  <c r="J75" i="178"/>
  <c r="B76" i="178"/>
  <c r="H76" i="178"/>
  <c r="G76" i="178"/>
  <c r="K76" i="178"/>
  <c r="J76" i="178"/>
  <c r="B77" i="178"/>
  <c r="H77" i="178"/>
  <c r="G77" i="178"/>
  <c r="K77" i="178"/>
  <c r="J77" i="178"/>
  <c r="B78" i="178"/>
  <c r="H78" i="178"/>
  <c r="G78" i="178"/>
  <c r="K78" i="178"/>
  <c r="J78" i="178"/>
  <c r="B79" i="178"/>
  <c r="H79" i="178"/>
  <c r="G79" i="178"/>
  <c r="K79" i="178"/>
  <c r="J79" i="178"/>
  <c r="B80" i="178"/>
  <c r="H80" i="178"/>
  <c r="G80" i="178"/>
  <c r="K80" i="178"/>
  <c r="J80" i="178"/>
  <c r="B81" i="178"/>
  <c r="H81" i="178"/>
  <c r="G81" i="178"/>
  <c r="K81" i="178"/>
  <c r="J81" i="178"/>
  <c r="B82" i="178"/>
  <c r="H82" i="178"/>
  <c r="G82" i="178"/>
  <c r="K82" i="178"/>
  <c r="J82" i="178"/>
  <c r="B83" i="178"/>
  <c r="H83" i="178"/>
  <c r="G83" i="178"/>
  <c r="K83" i="178"/>
  <c r="J83" i="178"/>
  <c r="B84" i="178"/>
  <c r="H84" i="178"/>
  <c r="G84" i="178"/>
  <c r="K84" i="178"/>
  <c r="J84" i="178"/>
  <c r="B85" i="178"/>
  <c r="H85" i="178"/>
  <c r="G85" i="178"/>
  <c r="K85" i="178"/>
  <c r="J85" i="178"/>
  <c r="B86" i="178"/>
  <c r="H86" i="178"/>
  <c r="G86" i="178"/>
  <c r="K86" i="178"/>
  <c r="J86" i="178"/>
  <c r="B87" i="178"/>
  <c r="H87" i="178"/>
  <c r="G87" i="178"/>
  <c r="K87" i="178"/>
  <c r="J87" i="178"/>
  <c r="B88" i="178"/>
  <c r="H88" i="178"/>
  <c r="G88" i="178"/>
  <c r="K88" i="178"/>
  <c r="J88" i="178"/>
  <c r="B89" i="178"/>
  <c r="H89" i="178"/>
  <c r="G89" i="178"/>
  <c r="K89" i="178"/>
  <c r="J89" i="178"/>
  <c r="B90" i="178"/>
  <c r="H90" i="178"/>
  <c r="G90" i="178"/>
  <c r="K90" i="178"/>
  <c r="J90" i="178"/>
  <c r="B91" i="178"/>
  <c r="H91" i="178"/>
  <c r="G91" i="178"/>
  <c r="K91" i="178"/>
  <c r="J91" i="178"/>
  <c r="B92" i="178"/>
  <c r="H92" i="178"/>
  <c r="G92" i="178"/>
  <c r="K92" i="178"/>
  <c r="J92" i="178"/>
  <c r="B93" i="178"/>
  <c r="H93" i="178"/>
  <c r="G93" i="178"/>
  <c r="K93" i="178"/>
  <c r="J93" i="178"/>
  <c r="B94" i="178"/>
  <c r="H94" i="178"/>
  <c r="G94" i="178"/>
  <c r="K94" i="178"/>
  <c r="J94" i="178"/>
  <c r="B95" i="178"/>
  <c r="H95" i="178"/>
  <c r="G95" i="178"/>
  <c r="K95" i="178"/>
  <c r="J95" i="178"/>
  <c r="B96" i="178"/>
  <c r="H96" i="178"/>
  <c r="G96" i="178"/>
  <c r="K96" i="178"/>
  <c r="J96" i="178"/>
  <c r="B97" i="178"/>
  <c r="H97" i="178"/>
  <c r="G97" i="178"/>
  <c r="K97" i="178"/>
  <c r="J97" i="178"/>
  <c r="B98" i="178"/>
  <c r="H98" i="178"/>
  <c r="G98" i="178"/>
  <c r="K98" i="178"/>
  <c r="J98" i="178"/>
  <c r="B99" i="178"/>
  <c r="H99" i="178"/>
  <c r="G99" i="178"/>
  <c r="K99" i="178"/>
  <c r="J99" i="178"/>
  <c r="B100" i="178"/>
  <c r="H100" i="178"/>
  <c r="G100" i="178"/>
  <c r="K100" i="178"/>
  <c r="J100" i="178"/>
  <c r="B101" i="178"/>
  <c r="H101" i="178"/>
  <c r="G101" i="178"/>
  <c r="K101" i="178"/>
  <c r="J101" i="178"/>
  <c r="B102" i="178"/>
  <c r="H102" i="178"/>
  <c r="G102" i="178"/>
  <c r="K102" i="178"/>
  <c r="J102" i="178"/>
  <c r="B103" i="178"/>
  <c r="H103" i="178"/>
  <c r="G103" i="178"/>
  <c r="K103" i="178"/>
  <c r="J103" i="178"/>
  <c r="B104" i="178"/>
  <c r="H104" i="178"/>
  <c r="G104" i="178"/>
  <c r="K104" i="178"/>
  <c r="J104" i="178"/>
  <c r="B105" i="178"/>
  <c r="H105" i="178"/>
  <c r="G105" i="178"/>
  <c r="K105" i="178"/>
  <c r="J105" i="178"/>
  <c r="B106" i="178"/>
  <c r="H106" i="178"/>
  <c r="G106" i="178"/>
  <c r="K106" i="178"/>
  <c r="J106" i="178"/>
  <c r="B107" i="178"/>
  <c r="H107" i="178"/>
  <c r="G107" i="178"/>
  <c r="K107" i="178"/>
  <c r="J107" i="178"/>
  <c r="B108" i="178"/>
  <c r="H108" i="178"/>
  <c r="G108" i="178"/>
  <c r="K108" i="178"/>
  <c r="J108" i="178"/>
  <c r="B109" i="178"/>
  <c r="H109" i="178"/>
  <c r="G109" i="178"/>
  <c r="K109" i="178"/>
  <c r="J109" i="178"/>
  <c r="B110" i="178"/>
  <c r="H110" i="178"/>
  <c r="G110" i="178"/>
  <c r="K110" i="178"/>
  <c r="J110" i="178"/>
  <c r="B111" i="178"/>
  <c r="H111" i="178"/>
  <c r="G111" i="178"/>
  <c r="K111" i="178"/>
  <c r="J111" i="178"/>
  <c r="B112" i="178"/>
  <c r="H112" i="178"/>
  <c r="G112" i="178"/>
  <c r="K112" i="178"/>
  <c r="J112" i="178"/>
  <c r="B113" i="178"/>
  <c r="H113" i="178"/>
  <c r="G113" i="178"/>
  <c r="K113" i="178"/>
  <c r="J113" i="178"/>
  <c r="B7" i="177"/>
  <c r="C7" i="177"/>
  <c r="M7" i="177"/>
  <c r="N7" i="177"/>
  <c r="K7" i="177"/>
  <c r="I7" i="177"/>
  <c r="Q7" i="177"/>
  <c r="R7" i="177"/>
  <c r="O7" i="177"/>
  <c r="J7" i="177"/>
  <c r="H7" i="177"/>
  <c r="B8" i="177"/>
  <c r="C8" i="177"/>
  <c r="M8" i="177"/>
  <c r="N8" i="177"/>
  <c r="K8" i="177"/>
  <c r="I8" i="177"/>
  <c r="Q8" i="177"/>
  <c r="R8" i="177"/>
  <c r="O8" i="177"/>
  <c r="J8" i="177"/>
  <c r="H8" i="177"/>
  <c r="B9" i="177"/>
  <c r="C9" i="177"/>
  <c r="M9" i="177"/>
  <c r="N9" i="177"/>
  <c r="K9" i="177"/>
  <c r="I9" i="177"/>
  <c r="Q9" i="177"/>
  <c r="R9" i="177"/>
  <c r="O9" i="177"/>
  <c r="J9" i="177"/>
  <c r="H9" i="177"/>
  <c r="B10" i="177"/>
  <c r="C10" i="177"/>
  <c r="M10" i="177"/>
  <c r="N10" i="177"/>
  <c r="K10" i="177"/>
  <c r="I10" i="177"/>
  <c r="Q10" i="177"/>
  <c r="R10" i="177"/>
  <c r="O10" i="177"/>
  <c r="J10" i="177"/>
  <c r="H10" i="177"/>
  <c r="B11" i="177"/>
  <c r="C11" i="177"/>
  <c r="M11" i="177"/>
  <c r="N11" i="177"/>
  <c r="K11" i="177"/>
  <c r="I11" i="177"/>
  <c r="Q11" i="177"/>
  <c r="R11" i="177"/>
  <c r="O11" i="177"/>
  <c r="J11" i="177"/>
  <c r="H11" i="177"/>
  <c r="B12" i="177"/>
  <c r="C12" i="177"/>
  <c r="M12" i="177"/>
  <c r="N12" i="177"/>
  <c r="K12" i="177"/>
  <c r="I12" i="177"/>
  <c r="Q12" i="177"/>
  <c r="R12" i="177"/>
  <c r="O12" i="177"/>
  <c r="J12" i="177"/>
  <c r="H12" i="177"/>
  <c r="B13" i="177"/>
  <c r="C13" i="177"/>
  <c r="M13" i="177"/>
  <c r="N13" i="177"/>
  <c r="K13" i="177"/>
  <c r="I13" i="177"/>
  <c r="Q13" i="177"/>
  <c r="R13" i="177"/>
  <c r="O13" i="177"/>
  <c r="J13" i="177"/>
  <c r="H13" i="177"/>
  <c r="B14" i="177"/>
  <c r="C14" i="177"/>
  <c r="M14" i="177"/>
  <c r="N14" i="177"/>
  <c r="K14" i="177"/>
  <c r="I14" i="177"/>
  <c r="Q14" i="177"/>
  <c r="R14" i="177"/>
  <c r="O14" i="177"/>
  <c r="J14" i="177"/>
  <c r="H14" i="177"/>
  <c r="B15" i="177"/>
  <c r="C15" i="177"/>
  <c r="M15" i="177"/>
  <c r="N15" i="177"/>
  <c r="K15" i="177"/>
  <c r="I15" i="177"/>
  <c r="Q15" i="177"/>
  <c r="R15" i="177"/>
  <c r="O15" i="177"/>
  <c r="J15" i="177"/>
  <c r="H15" i="177"/>
  <c r="B16" i="177"/>
  <c r="C16" i="177"/>
  <c r="M16" i="177"/>
  <c r="N16" i="177"/>
  <c r="K16" i="177"/>
  <c r="I16" i="177"/>
  <c r="Q16" i="177"/>
  <c r="R16" i="177"/>
  <c r="O16" i="177"/>
  <c r="J16" i="177"/>
  <c r="H16" i="177"/>
  <c r="B17" i="177"/>
  <c r="C17" i="177"/>
  <c r="M17" i="177"/>
  <c r="N17" i="177"/>
  <c r="K17" i="177"/>
  <c r="I17" i="177"/>
  <c r="Q17" i="177"/>
  <c r="R17" i="177"/>
  <c r="O17" i="177"/>
  <c r="J17" i="177"/>
  <c r="H17" i="177"/>
  <c r="B18" i="177"/>
  <c r="C18" i="177"/>
  <c r="M18" i="177"/>
  <c r="N18" i="177"/>
  <c r="K18" i="177"/>
  <c r="I18" i="177"/>
  <c r="Q18" i="177"/>
  <c r="R18" i="177"/>
  <c r="O18" i="177"/>
  <c r="J18" i="177"/>
  <c r="H18" i="177"/>
  <c r="B19" i="177"/>
  <c r="C19" i="177"/>
  <c r="M19" i="177"/>
  <c r="N19" i="177"/>
  <c r="K19" i="177"/>
  <c r="I19" i="177"/>
  <c r="Q19" i="177"/>
  <c r="R19" i="177"/>
  <c r="O19" i="177"/>
  <c r="J19" i="177"/>
  <c r="H19" i="177"/>
  <c r="B20" i="177"/>
  <c r="C20" i="177"/>
  <c r="M20" i="177"/>
  <c r="N20" i="177"/>
  <c r="K20" i="177"/>
  <c r="I20" i="177"/>
  <c r="Q20" i="177"/>
  <c r="R20" i="177"/>
  <c r="O20" i="177"/>
  <c r="J20" i="177"/>
  <c r="H20" i="177"/>
  <c r="B21" i="177"/>
  <c r="C21" i="177"/>
  <c r="M21" i="177"/>
  <c r="N21" i="177"/>
  <c r="K21" i="177"/>
  <c r="I21" i="177"/>
  <c r="Q21" i="177"/>
  <c r="R21" i="177"/>
  <c r="O21" i="177"/>
  <c r="J21" i="177"/>
  <c r="H21" i="177"/>
  <c r="B22" i="177"/>
  <c r="C22" i="177"/>
  <c r="M22" i="177"/>
  <c r="N22" i="177"/>
  <c r="K22" i="177"/>
  <c r="I22" i="177"/>
  <c r="Q22" i="177"/>
  <c r="R22" i="177"/>
  <c r="O22" i="177"/>
  <c r="J22" i="177"/>
  <c r="H22" i="177"/>
  <c r="B23" i="177"/>
  <c r="C23" i="177"/>
  <c r="M23" i="177"/>
  <c r="N23" i="177"/>
  <c r="K23" i="177"/>
  <c r="I23" i="177"/>
  <c r="Q23" i="177"/>
  <c r="R23" i="177"/>
  <c r="O23" i="177"/>
  <c r="J23" i="177"/>
  <c r="H23" i="177"/>
  <c r="A24" i="177"/>
  <c r="B24" i="177"/>
  <c r="C24" i="177"/>
  <c r="M24" i="177"/>
  <c r="N24" i="177"/>
  <c r="K24" i="177"/>
  <c r="I24" i="177"/>
  <c r="Q24" i="177"/>
  <c r="R24" i="177"/>
  <c r="O24" i="177"/>
  <c r="J24" i="177"/>
  <c r="H24" i="177"/>
  <c r="A25" i="177"/>
  <c r="B25" i="177"/>
  <c r="C25" i="177"/>
  <c r="M25" i="177"/>
  <c r="N25" i="177"/>
  <c r="K25" i="177"/>
  <c r="I25" i="177"/>
  <c r="Q25" i="177"/>
  <c r="R25" i="177"/>
  <c r="O25" i="177"/>
  <c r="J25" i="177"/>
  <c r="H25" i="177"/>
  <c r="A26" i="177"/>
  <c r="B26" i="177"/>
  <c r="C26" i="177"/>
  <c r="M26" i="177"/>
  <c r="N26" i="177"/>
  <c r="K26" i="177"/>
  <c r="I26" i="177"/>
  <c r="Q26" i="177"/>
  <c r="R26" i="177"/>
  <c r="O26" i="177"/>
  <c r="J26" i="177"/>
  <c r="H26" i="177"/>
  <c r="A27" i="177"/>
  <c r="B27" i="177"/>
  <c r="C27" i="177"/>
  <c r="M27" i="177"/>
  <c r="N27" i="177"/>
  <c r="K27" i="177"/>
  <c r="I27" i="177"/>
  <c r="Q27" i="177"/>
  <c r="R27" i="177"/>
  <c r="O27" i="177"/>
  <c r="J27" i="177"/>
  <c r="H27" i="177"/>
  <c r="A28" i="177"/>
  <c r="B28" i="177"/>
  <c r="C28" i="177"/>
  <c r="M28" i="177"/>
  <c r="N28" i="177"/>
  <c r="K28" i="177"/>
  <c r="I28" i="177"/>
  <c r="Q28" i="177"/>
  <c r="R28" i="177"/>
  <c r="O28" i="177"/>
  <c r="J28" i="177"/>
  <c r="H28" i="177"/>
  <c r="A29" i="177"/>
  <c r="B29" i="177"/>
  <c r="C29" i="177"/>
  <c r="M29" i="177"/>
  <c r="N29" i="177"/>
  <c r="K29" i="177"/>
  <c r="I29" i="177"/>
  <c r="Q29" i="177"/>
  <c r="R29" i="177"/>
  <c r="O29" i="177"/>
  <c r="J29" i="177"/>
  <c r="H29" i="177"/>
  <c r="A30" i="177"/>
  <c r="B30" i="177"/>
  <c r="C30" i="177"/>
  <c r="M30" i="177"/>
  <c r="N30" i="177"/>
  <c r="K30" i="177"/>
  <c r="I30" i="177"/>
  <c r="Q30" i="177"/>
  <c r="R30" i="177"/>
  <c r="O30" i="177"/>
  <c r="J30" i="177"/>
  <c r="H30" i="177"/>
  <c r="A31" i="177"/>
  <c r="B31" i="177"/>
  <c r="C31" i="177"/>
  <c r="M31" i="177"/>
  <c r="N31" i="177"/>
  <c r="K31" i="177"/>
  <c r="I31" i="177"/>
  <c r="Q31" i="177"/>
  <c r="R31" i="177"/>
  <c r="O31" i="177"/>
  <c r="J31" i="177"/>
  <c r="H31" i="177"/>
  <c r="A32" i="177"/>
  <c r="B32" i="177"/>
  <c r="C32" i="177"/>
  <c r="M32" i="177"/>
  <c r="N32" i="177"/>
  <c r="K32" i="177"/>
  <c r="I32" i="177"/>
  <c r="Q32" i="177"/>
  <c r="R32" i="177"/>
  <c r="O32" i="177"/>
  <c r="J32" i="177"/>
  <c r="H32" i="177"/>
  <c r="A33" i="177"/>
  <c r="B33" i="177"/>
  <c r="C33" i="177"/>
  <c r="M33" i="177"/>
  <c r="N33" i="177"/>
  <c r="K33" i="177"/>
  <c r="I33" i="177"/>
  <c r="Q33" i="177"/>
  <c r="R33" i="177"/>
  <c r="O33" i="177"/>
  <c r="J33" i="177"/>
  <c r="H33" i="177"/>
  <c r="A34" i="177"/>
  <c r="B34" i="177"/>
  <c r="C34" i="177"/>
  <c r="M34" i="177"/>
  <c r="N34" i="177"/>
  <c r="K34" i="177"/>
  <c r="I34" i="177"/>
  <c r="Q34" i="177"/>
  <c r="R34" i="177"/>
  <c r="O34" i="177"/>
  <c r="J34" i="177"/>
  <c r="H34" i="177"/>
  <c r="A35" i="177"/>
  <c r="B35" i="177"/>
  <c r="C35" i="177"/>
  <c r="M35" i="177"/>
  <c r="N35" i="177"/>
  <c r="K35" i="177"/>
  <c r="I35" i="177"/>
  <c r="Q35" i="177"/>
  <c r="R35" i="177"/>
  <c r="O35" i="177"/>
  <c r="J35" i="177"/>
  <c r="H35" i="177"/>
  <c r="A36" i="177"/>
  <c r="B36" i="177"/>
  <c r="C36" i="177"/>
  <c r="M36" i="177"/>
  <c r="N36" i="177"/>
  <c r="K36" i="177"/>
  <c r="I36" i="177"/>
  <c r="Q36" i="177"/>
  <c r="R36" i="177"/>
  <c r="O36" i="177"/>
  <c r="J36" i="177"/>
  <c r="H36" i="177"/>
  <c r="A37" i="177"/>
  <c r="B37" i="177"/>
  <c r="C37" i="177"/>
  <c r="M37" i="177"/>
  <c r="N37" i="177"/>
  <c r="K37" i="177"/>
  <c r="I37" i="177"/>
  <c r="Q37" i="177"/>
  <c r="R37" i="177"/>
  <c r="O37" i="177"/>
  <c r="J37" i="177"/>
  <c r="H37" i="177"/>
  <c r="A38" i="177"/>
  <c r="B38" i="177"/>
  <c r="C38" i="177"/>
  <c r="M38" i="177"/>
  <c r="N38" i="177"/>
  <c r="K38" i="177"/>
  <c r="I38" i="177"/>
  <c r="Q38" i="177"/>
  <c r="R38" i="177"/>
  <c r="O38" i="177"/>
  <c r="J38" i="177"/>
  <c r="H38" i="177"/>
  <c r="A39" i="177"/>
  <c r="B39" i="177"/>
  <c r="C39" i="177"/>
  <c r="M39" i="177"/>
  <c r="N39" i="177"/>
  <c r="K39" i="177"/>
  <c r="I39" i="177"/>
  <c r="Q39" i="177"/>
  <c r="R39" i="177"/>
  <c r="O39" i="177"/>
  <c r="J39" i="177"/>
  <c r="H39" i="177"/>
  <c r="A40" i="177"/>
  <c r="A41" i="177"/>
  <c r="A42" i="177"/>
  <c r="A44" i="177"/>
  <c r="A45" i="177"/>
  <c r="A46" i="177"/>
  <c r="A47" i="177"/>
  <c r="A48" i="177"/>
  <c r="A49" i="177"/>
  <c r="A50" i="177"/>
  <c r="A51" i="177"/>
  <c r="A52" i="177"/>
  <c r="A53" i="177"/>
  <c r="A54" i="177"/>
  <c r="B54" i="177"/>
  <c r="C54" i="177"/>
  <c r="M54" i="177"/>
  <c r="N54" i="177"/>
  <c r="K54" i="177"/>
  <c r="I54" i="177"/>
  <c r="Q54" i="177"/>
  <c r="R54" i="177"/>
  <c r="O54" i="177"/>
  <c r="J54" i="177"/>
  <c r="H54" i="177"/>
  <c r="A55" i="177"/>
  <c r="B55" i="177"/>
  <c r="C55" i="177"/>
  <c r="M55" i="177"/>
  <c r="N55" i="177"/>
  <c r="K55" i="177"/>
  <c r="I55" i="177"/>
  <c r="Q55" i="177"/>
  <c r="R55" i="177"/>
  <c r="O55" i="177"/>
  <c r="J55" i="177"/>
  <c r="H55" i="177"/>
  <c r="A56" i="177"/>
  <c r="B56" i="177"/>
  <c r="C56" i="177"/>
  <c r="M56" i="177"/>
  <c r="N56" i="177"/>
  <c r="K56" i="177"/>
  <c r="I56" i="177"/>
  <c r="Q56" i="177"/>
  <c r="R56" i="177"/>
  <c r="O56" i="177"/>
  <c r="J56" i="177"/>
  <c r="H56" i="177"/>
  <c r="A57" i="177"/>
  <c r="B57" i="177"/>
  <c r="C57" i="177"/>
  <c r="M57" i="177"/>
  <c r="N57" i="177"/>
  <c r="K57" i="177"/>
  <c r="I57" i="177"/>
  <c r="Q57" i="177"/>
  <c r="R57" i="177"/>
  <c r="O57" i="177"/>
  <c r="J57" i="177"/>
  <c r="H57" i="177"/>
  <c r="A58" i="177"/>
  <c r="B58" i="177"/>
  <c r="C58" i="177"/>
  <c r="M58" i="177"/>
  <c r="N58" i="177"/>
  <c r="K58" i="177"/>
  <c r="I58" i="177"/>
  <c r="Q58" i="177"/>
  <c r="R58" i="177"/>
  <c r="O58" i="177"/>
  <c r="J58" i="177"/>
  <c r="H58" i="177"/>
  <c r="A59" i="177"/>
  <c r="B59" i="177"/>
  <c r="C59" i="177"/>
  <c r="M59" i="177"/>
  <c r="N59" i="177"/>
  <c r="K59" i="177"/>
  <c r="I59" i="177"/>
  <c r="Q59" i="177"/>
  <c r="R59" i="177"/>
  <c r="O59" i="177"/>
  <c r="J59" i="177"/>
  <c r="H59" i="177"/>
  <c r="A60" i="177"/>
  <c r="B60" i="177"/>
  <c r="C60" i="177"/>
  <c r="M60" i="177"/>
  <c r="N60" i="177"/>
  <c r="K60" i="177"/>
  <c r="I60" i="177"/>
  <c r="Q60" i="177"/>
  <c r="R60" i="177"/>
  <c r="O60" i="177"/>
  <c r="J60" i="177"/>
  <c r="H60" i="177"/>
  <c r="A61" i="177"/>
  <c r="B61" i="177"/>
  <c r="C61" i="177"/>
  <c r="M61" i="177"/>
  <c r="N61" i="177"/>
  <c r="K61" i="177"/>
  <c r="I61" i="177"/>
  <c r="Q61" i="177"/>
  <c r="R61" i="177"/>
  <c r="O61" i="177"/>
  <c r="J61" i="177"/>
  <c r="H61" i="177"/>
  <c r="A62" i="177"/>
  <c r="B62" i="177"/>
  <c r="C62" i="177"/>
  <c r="M62" i="177"/>
  <c r="N62" i="177"/>
  <c r="K62" i="177"/>
  <c r="I62" i="177"/>
  <c r="Q62" i="177"/>
  <c r="R62" i="177"/>
  <c r="O62" i="177"/>
  <c r="J62" i="177"/>
  <c r="H62" i="177"/>
  <c r="A63" i="177"/>
  <c r="B63" i="177"/>
  <c r="C63" i="177"/>
  <c r="M63" i="177"/>
  <c r="N63" i="177"/>
  <c r="K63" i="177"/>
  <c r="I63" i="177"/>
  <c r="Q63" i="177"/>
  <c r="R63" i="177"/>
  <c r="O63" i="177"/>
  <c r="J63" i="177"/>
  <c r="H63" i="177"/>
  <c r="A64" i="177"/>
  <c r="B64" i="177"/>
  <c r="C64" i="177"/>
  <c r="M64" i="177"/>
  <c r="N64" i="177"/>
  <c r="K64" i="177"/>
  <c r="I64" i="177"/>
  <c r="Q64" i="177"/>
  <c r="R64" i="177"/>
  <c r="O64" i="177"/>
  <c r="J64" i="177"/>
  <c r="H64" i="177"/>
  <c r="B65" i="177"/>
  <c r="C65" i="177"/>
  <c r="M65" i="177"/>
  <c r="N65" i="177"/>
  <c r="K65" i="177"/>
  <c r="I65" i="177"/>
  <c r="Q65" i="177"/>
  <c r="R65" i="177"/>
  <c r="O65" i="177"/>
  <c r="J65" i="177"/>
  <c r="H65" i="177"/>
  <c r="B66" i="177"/>
  <c r="C66" i="177"/>
  <c r="M66" i="177"/>
  <c r="N66" i="177"/>
  <c r="K66" i="177"/>
  <c r="I66" i="177"/>
  <c r="Q66" i="177"/>
  <c r="R66" i="177"/>
  <c r="O66" i="177"/>
  <c r="J66" i="177"/>
  <c r="H66" i="177"/>
  <c r="B67" i="177"/>
  <c r="C67" i="177"/>
  <c r="M67" i="177"/>
  <c r="N67" i="177"/>
  <c r="K67" i="177"/>
  <c r="I67" i="177"/>
  <c r="Q67" i="177"/>
  <c r="R67" i="177"/>
  <c r="O67" i="177"/>
  <c r="J67" i="177"/>
  <c r="H67" i="177"/>
  <c r="B68" i="177"/>
  <c r="C68" i="177"/>
  <c r="M68" i="177"/>
  <c r="N68" i="177"/>
  <c r="K68" i="177"/>
  <c r="I68" i="177"/>
  <c r="Q68" i="177"/>
  <c r="R68" i="177"/>
  <c r="O68" i="177"/>
  <c r="J68" i="177"/>
  <c r="H68" i="177"/>
  <c r="B69" i="177"/>
  <c r="C69" i="177"/>
  <c r="M69" i="177"/>
  <c r="N69" i="177"/>
  <c r="K69" i="177"/>
  <c r="I69" i="177"/>
  <c r="Q69" i="177"/>
  <c r="R69" i="177"/>
  <c r="O69" i="177"/>
  <c r="J69" i="177"/>
  <c r="H69" i="177"/>
  <c r="B70" i="177"/>
  <c r="C70" i="177"/>
  <c r="M70" i="177"/>
  <c r="N70" i="177"/>
  <c r="K70" i="177"/>
  <c r="I70" i="177"/>
  <c r="Q70" i="177"/>
  <c r="R70" i="177"/>
  <c r="O70" i="177"/>
  <c r="J70" i="177"/>
  <c r="H70" i="177"/>
  <c r="B71" i="177"/>
  <c r="C71" i="177"/>
  <c r="M71" i="177"/>
  <c r="N71" i="177"/>
  <c r="K71" i="177"/>
  <c r="I71" i="177"/>
  <c r="Q71" i="177"/>
  <c r="R71" i="177"/>
  <c r="O71" i="177"/>
  <c r="J71" i="177"/>
  <c r="H71" i="177"/>
  <c r="B72" i="177"/>
  <c r="C72" i="177"/>
  <c r="M72" i="177"/>
  <c r="N72" i="177"/>
  <c r="K72" i="177"/>
  <c r="I72" i="177"/>
  <c r="Q72" i="177"/>
  <c r="R72" i="177"/>
  <c r="O72" i="177"/>
  <c r="J72" i="177"/>
  <c r="H72" i="177"/>
  <c r="B73" i="177"/>
  <c r="C73" i="177"/>
  <c r="M73" i="177"/>
  <c r="N73" i="177"/>
  <c r="K73" i="177"/>
  <c r="I73" i="177"/>
  <c r="Q73" i="177"/>
  <c r="R73" i="177"/>
  <c r="O73" i="177"/>
  <c r="J73" i="177"/>
  <c r="H73" i="177"/>
  <c r="B74" i="177"/>
  <c r="C74" i="177"/>
  <c r="M74" i="177"/>
  <c r="N74" i="177"/>
  <c r="K74" i="177"/>
  <c r="I74" i="177"/>
  <c r="Q74" i="177"/>
  <c r="R74" i="177"/>
  <c r="O74" i="177"/>
  <c r="J74" i="177"/>
  <c r="H74" i="177"/>
  <c r="B75" i="177"/>
  <c r="C75" i="177"/>
  <c r="M75" i="177"/>
  <c r="N75" i="177"/>
  <c r="K75" i="177"/>
  <c r="I75" i="177"/>
  <c r="Q75" i="177"/>
  <c r="R75" i="177"/>
  <c r="O75" i="177"/>
  <c r="J75" i="177"/>
  <c r="H75" i="177"/>
  <c r="B76" i="177"/>
  <c r="C76" i="177"/>
  <c r="M76" i="177"/>
  <c r="N76" i="177"/>
  <c r="K76" i="177"/>
  <c r="I76" i="177"/>
  <c r="Q76" i="177"/>
  <c r="R76" i="177"/>
  <c r="O76" i="177"/>
  <c r="J76" i="177"/>
  <c r="H76" i="177"/>
  <c r="B77" i="177"/>
  <c r="C77" i="177"/>
  <c r="M77" i="177"/>
  <c r="N77" i="177"/>
  <c r="K77" i="177"/>
  <c r="I77" i="177"/>
  <c r="Q77" i="177"/>
  <c r="R77" i="177"/>
  <c r="O77" i="177"/>
  <c r="J77" i="177"/>
  <c r="H77" i="177"/>
  <c r="B78" i="177"/>
  <c r="C78" i="177"/>
  <c r="M78" i="177"/>
  <c r="N78" i="177"/>
  <c r="K78" i="177"/>
  <c r="I78" i="177"/>
  <c r="Q78" i="177"/>
  <c r="R78" i="177"/>
  <c r="O78" i="177"/>
  <c r="J78" i="177"/>
  <c r="H78" i="177"/>
  <c r="B79" i="177"/>
  <c r="C79" i="177"/>
  <c r="M79" i="177"/>
  <c r="N79" i="177"/>
  <c r="K79" i="177"/>
  <c r="I79" i="177"/>
  <c r="Q79" i="177"/>
  <c r="R79" i="177"/>
  <c r="O79" i="177"/>
  <c r="J79" i="177"/>
  <c r="H79" i="177"/>
  <c r="B80" i="177"/>
  <c r="C80" i="177"/>
  <c r="M80" i="177"/>
  <c r="N80" i="177"/>
  <c r="K80" i="177"/>
  <c r="I80" i="177"/>
  <c r="Q80" i="177"/>
  <c r="R80" i="177"/>
  <c r="O80" i="177"/>
  <c r="J80" i="177"/>
  <c r="H80" i="177"/>
  <c r="B81" i="177"/>
  <c r="C81" i="177"/>
  <c r="M81" i="177"/>
  <c r="N81" i="177"/>
  <c r="K81" i="177"/>
  <c r="I81" i="177"/>
  <c r="Q81" i="177"/>
  <c r="R81" i="177"/>
  <c r="O81" i="177"/>
  <c r="J81" i="177"/>
  <c r="H81" i="177"/>
  <c r="B82" i="177"/>
  <c r="C82" i="177"/>
  <c r="M82" i="177"/>
  <c r="N82" i="177"/>
  <c r="K82" i="177"/>
  <c r="I82" i="177"/>
  <c r="Q82" i="177"/>
  <c r="R82" i="177"/>
  <c r="O82" i="177"/>
  <c r="J82" i="177"/>
  <c r="H82" i="177"/>
  <c r="B83" i="177"/>
  <c r="C83" i="177"/>
  <c r="M83" i="177"/>
  <c r="N83" i="177"/>
  <c r="K83" i="177"/>
  <c r="I83" i="177"/>
  <c r="Q83" i="177"/>
  <c r="R83" i="177"/>
  <c r="O83" i="177"/>
  <c r="J83" i="177"/>
  <c r="H83" i="177"/>
  <c r="B84" i="177"/>
  <c r="C84" i="177"/>
  <c r="M84" i="177"/>
  <c r="N84" i="177"/>
  <c r="K84" i="177"/>
  <c r="I84" i="177"/>
  <c r="Q84" i="177"/>
  <c r="R84" i="177"/>
  <c r="O84" i="177"/>
  <c r="J84" i="177"/>
  <c r="H84" i="177"/>
  <c r="B85" i="177"/>
  <c r="C85" i="177"/>
  <c r="M85" i="177"/>
  <c r="N85" i="177"/>
  <c r="K85" i="177"/>
  <c r="I85" i="177"/>
  <c r="Q85" i="177"/>
  <c r="R85" i="177"/>
  <c r="O85" i="177"/>
  <c r="J85" i="177"/>
  <c r="H85" i="177"/>
  <c r="B86" i="177"/>
  <c r="C86" i="177"/>
  <c r="M86" i="177"/>
  <c r="N86" i="177"/>
  <c r="K86" i="177"/>
  <c r="I86" i="177"/>
  <c r="Q86" i="177"/>
  <c r="R86" i="177"/>
  <c r="O86" i="177"/>
  <c r="J86" i="177"/>
  <c r="H86" i="177"/>
  <c r="B87" i="177"/>
  <c r="C87" i="177"/>
  <c r="M87" i="177"/>
  <c r="N87" i="177"/>
  <c r="K87" i="177"/>
  <c r="I87" i="177"/>
  <c r="Q87" i="177"/>
  <c r="R87" i="177"/>
  <c r="O87" i="177"/>
  <c r="J87" i="177"/>
  <c r="H87" i="177"/>
  <c r="B88" i="177"/>
  <c r="C88" i="177"/>
  <c r="M88" i="177"/>
  <c r="N88" i="177"/>
  <c r="K88" i="177"/>
  <c r="I88" i="177"/>
  <c r="Q88" i="177"/>
  <c r="R88" i="177"/>
  <c r="O88" i="177"/>
  <c r="J88" i="177"/>
  <c r="H88" i="177"/>
  <c r="B89" i="177"/>
  <c r="C89" i="177"/>
  <c r="M89" i="177"/>
  <c r="N89" i="177"/>
  <c r="K89" i="177"/>
  <c r="I89" i="177"/>
  <c r="Q89" i="177"/>
  <c r="R89" i="177"/>
  <c r="O89" i="177"/>
  <c r="J89" i="177"/>
  <c r="H89" i="177"/>
  <c r="B90" i="177"/>
  <c r="C90" i="177"/>
  <c r="M90" i="177"/>
  <c r="N90" i="177"/>
  <c r="K90" i="177"/>
  <c r="I90" i="177"/>
  <c r="Q90" i="177"/>
  <c r="R90" i="177"/>
  <c r="O90" i="177"/>
  <c r="J90" i="177"/>
  <c r="H90" i="177"/>
  <c r="B91" i="177"/>
  <c r="C91" i="177"/>
  <c r="M91" i="177"/>
  <c r="N91" i="177"/>
  <c r="K91" i="177"/>
  <c r="I91" i="177"/>
  <c r="Q91" i="177"/>
  <c r="R91" i="177"/>
  <c r="O91" i="177"/>
  <c r="J91" i="177"/>
  <c r="H91" i="177"/>
  <c r="B92" i="177"/>
  <c r="C92" i="177"/>
  <c r="M92" i="177"/>
  <c r="N92" i="177"/>
  <c r="K92" i="177"/>
  <c r="I92" i="177"/>
  <c r="Q92" i="177"/>
  <c r="R92" i="177"/>
  <c r="O92" i="177"/>
  <c r="J92" i="177"/>
  <c r="H92" i="177"/>
  <c r="A93" i="177"/>
  <c r="B93" i="177"/>
  <c r="C93" i="177"/>
  <c r="M93" i="177"/>
  <c r="N93" i="177"/>
  <c r="K93" i="177"/>
  <c r="I93" i="177"/>
  <c r="Q93" i="177"/>
  <c r="R93" i="177"/>
  <c r="O93" i="177"/>
  <c r="J93" i="177"/>
  <c r="H93" i="177"/>
  <c r="A94" i="177"/>
  <c r="B94" i="177"/>
  <c r="C94" i="177"/>
  <c r="M94" i="177"/>
  <c r="N94" i="177"/>
  <c r="K94" i="177"/>
  <c r="I94" i="177"/>
  <c r="Q94" i="177"/>
  <c r="R94" i="177"/>
  <c r="O94" i="177"/>
  <c r="J94" i="177"/>
  <c r="H94" i="177"/>
  <c r="A95" i="177"/>
  <c r="B95" i="177"/>
  <c r="C95" i="177"/>
  <c r="M95" i="177"/>
  <c r="N95" i="177"/>
  <c r="K95" i="177"/>
  <c r="I95" i="177"/>
  <c r="Q95" i="177"/>
  <c r="R95" i="177"/>
  <c r="O95" i="177"/>
  <c r="J95" i="177"/>
  <c r="H95" i="177"/>
  <c r="A96" i="177"/>
  <c r="B96" i="177"/>
  <c r="C96" i="177"/>
  <c r="M96" i="177"/>
  <c r="N96" i="177"/>
  <c r="K96" i="177"/>
  <c r="I96" i="177"/>
  <c r="Q96" i="177"/>
  <c r="R96" i="177"/>
  <c r="O96" i="177"/>
  <c r="J96" i="177"/>
  <c r="H96" i="177"/>
  <c r="A97" i="177"/>
  <c r="B97" i="177"/>
  <c r="C97" i="177"/>
  <c r="M97" i="177"/>
  <c r="N97" i="177"/>
  <c r="K97" i="177"/>
  <c r="I97" i="177"/>
  <c r="Q97" i="177"/>
  <c r="R97" i="177"/>
  <c r="O97" i="177"/>
  <c r="J97" i="177"/>
  <c r="H97" i="177"/>
  <c r="A98" i="177"/>
  <c r="B98" i="177"/>
  <c r="C98" i="177"/>
  <c r="M98" i="177"/>
  <c r="N98" i="177"/>
  <c r="K98" i="177"/>
  <c r="I98" i="177"/>
  <c r="Q98" i="177"/>
  <c r="R98" i="177"/>
  <c r="O98" i="177"/>
  <c r="J98" i="177"/>
  <c r="H98" i="177"/>
  <c r="A99" i="177"/>
  <c r="B99" i="177"/>
  <c r="C99" i="177"/>
  <c r="M99" i="177"/>
  <c r="N99" i="177"/>
  <c r="K99" i="177"/>
  <c r="I99" i="177"/>
  <c r="Q99" i="177"/>
  <c r="R99" i="177"/>
  <c r="O99" i="177"/>
  <c r="J99" i="177"/>
  <c r="H99" i="177"/>
  <c r="A100" i="177"/>
  <c r="B100" i="177"/>
  <c r="C100" i="177"/>
  <c r="M100" i="177"/>
  <c r="N100" i="177"/>
  <c r="K100" i="177"/>
  <c r="I100" i="177"/>
  <c r="Q100" i="177"/>
  <c r="R100" i="177"/>
  <c r="O100" i="177"/>
  <c r="J100" i="177"/>
  <c r="H100" i="177"/>
  <c r="A101" i="177"/>
  <c r="B101" i="177"/>
  <c r="C101" i="177"/>
  <c r="M101" i="177"/>
  <c r="N101" i="177"/>
  <c r="K101" i="177"/>
  <c r="I101" i="177"/>
  <c r="Q101" i="177"/>
  <c r="R101" i="177"/>
  <c r="O101" i="177"/>
  <c r="J101" i="177"/>
  <c r="H101" i="177"/>
  <c r="B102" i="177"/>
  <c r="C102" i="177"/>
  <c r="M102" i="177"/>
  <c r="N102" i="177"/>
  <c r="K102" i="177"/>
  <c r="I102" i="177"/>
  <c r="Q102" i="177"/>
  <c r="R102" i="177"/>
  <c r="O102" i="177"/>
  <c r="J102" i="177"/>
  <c r="H102" i="177"/>
  <c r="B103" i="177"/>
  <c r="C103" i="177"/>
  <c r="M103" i="177"/>
  <c r="N103" i="177"/>
  <c r="K103" i="177"/>
  <c r="I103" i="177"/>
  <c r="Q103" i="177"/>
  <c r="R103" i="177"/>
  <c r="O103" i="177"/>
  <c r="J103" i="177"/>
  <c r="H103" i="177"/>
  <c r="B104" i="177"/>
  <c r="C104" i="177"/>
  <c r="M104" i="177"/>
  <c r="N104" i="177"/>
  <c r="K104" i="177"/>
  <c r="I104" i="177"/>
  <c r="Q104" i="177"/>
  <c r="R104" i="177"/>
  <c r="O104" i="177"/>
  <c r="J104" i="177"/>
  <c r="H104" i="177"/>
  <c r="B105" i="177"/>
  <c r="C105" i="177"/>
  <c r="M105" i="177"/>
  <c r="N105" i="177"/>
  <c r="K105" i="177"/>
  <c r="I105" i="177"/>
  <c r="Q105" i="177"/>
  <c r="R105" i="177"/>
  <c r="O105" i="177"/>
  <c r="J105" i="177"/>
  <c r="H105" i="177"/>
  <c r="B106" i="177"/>
  <c r="C106" i="177"/>
  <c r="M106" i="177"/>
  <c r="N106" i="177"/>
  <c r="K106" i="177"/>
  <c r="I106" i="177"/>
  <c r="Q106" i="177"/>
  <c r="R106" i="177"/>
  <c r="O106" i="177"/>
  <c r="J106" i="177"/>
  <c r="H106" i="177"/>
  <c r="B107" i="177"/>
  <c r="C107" i="177"/>
  <c r="M107" i="177"/>
  <c r="N107" i="177"/>
  <c r="K107" i="177"/>
  <c r="I107" i="177"/>
  <c r="Q107" i="177"/>
  <c r="R107" i="177"/>
  <c r="O107" i="177"/>
  <c r="J107" i="177"/>
  <c r="H107" i="177"/>
  <c r="B108" i="177"/>
  <c r="C108" i="177"/>
  <c r="M108" i="177"/>
  <c r="N108" i="177"/>
  <c r="K108" i="177"/>
  <c r="I108" i="177"/>
  <c r="Q108" i="177"/>
  <c r="R108" i="177"/>
  <c r="O108" i="177"/>
  <c r="J108" i="177"/>
  <c r="H108" i="177"/>
  <c r="B109" i="177"/>
  <c r="C109" i="177"/>
  <c r="M109" i="177"/>
  <c r="N109" i="177"/>
  <c r="K109" i="177"/>
  <c r="I109" i="177"/>
  <c r="Q109" i="177"/>
  <c r="R109" i="177"/>
  <c r="O109" i="177"/>
  <c r="J109" i="177"/>
  <c r="H109" i="177"/>
  <c r="B110" i="177"/>
  <c r="C110" i="177"/>
  <c r="M110" i="177"/>
  <c r="N110" i="177"/>
  <c r="K110" i="177"/>
  <c r="I110" i="177"/>
  <c r="Q110" i="177"/>
  <c r="R110" i="177"/>
  <c r="O110" i="177"/>
  <c r="J110" i="177"/>
  <c r="H110" i="177"/>
  <c r="B111" i="177"/>
  <c r="C111" i="177"/>
  <c r="M111" i="177"/>
  <c r="N111" i="177"/>
  <c r="K111" i="177"/>
  <c r="I111" i="177"/>
  <c r="Q111" i="177"/>
  <c r="R111" i="177"/>
  <c r="O111" i="177"/>
  <c r="J111" i="177"/>
  <c r="H111" i="177"/>
  <c r="B112" i="177"/>
  <c r="C112" i="177"/>
  <c r="M112" i="177"/>
  <c r="N112" i="177"/>
  <c r="K112" i="177"/>
  <c r="I112" i="177"/>
  <c r="Q112" i="177"/>
  <c r="R112" i="177"/>
  <c r="O112" i="177"/>
  <c r="J112" i="177"/>
  <c r="H112" i="177"/>
  <c r="B113" i="177"/>
  <c r="C113" i="177"/>
  <c r="M113" i="177"/>
  <c r="N113" i="177"/>
  <c r="K113" i="177"/>
  <c r="I113" i="177"/>
  <c r="Q113" i="177"/>
  <c r="R113" i="177"/>
  <c r="O113" i="177"/>
  <c r="J113" i="177"/>
  <c r="H113" i="177"/>
  <c r="B114" i="177"/>
  <c r="C114" i="177"/>
  <c r="M114" i="177"/>
  <c r="N114" i="177"/>
  <c r="K114" i="177"/>
  <c r="I114" i="177"/>
  <c r="Q114" i="177"/>
  <c r="R114" i="177"/>
  <c r="O114" i="177"/>
  <c r="J114" i="177"/>
  <c r="H114" i="177"/>
  <c r="I7" i="176"/>
  <c r="J7" i="176"/>
  <c r="F7" i="176"/>
  <c r="G7" i="176"/>
  <c r="H7" i="176"/>
  <c r="M7" i="176"/>
  <c r="R7" i="176"/>
  <c r="V7" i="176"/>
  <c r="Z7" i="176"/>
  <c r="AE7" i="176"/>
  <c r="AK7" i="176"/>
  <c r="AL7" i="176"/>
  <c r="AM7" i="176"/>
  <c r="I8" i="176"/>
  <c r="J8" i="176"/>
  <c r="F8" i="176"/>
  <c r="G8" i="176"/>
  <c r="H8" i="176"/>
  <c r="M8" i="176"/>
  <c r="R8" i="176"/>
  <c r="V8" i="176"/>
  <c r="Z8" i="176"/>
  <c r="AE8" i="176"/>
  <c r="AK8" i="176"/>
  <c r="AL8" i="176"/>
  <c r="AM8" i="176"/>
  <c r="I9" i="176"/>
  <c r="J9" i="176"/>
  <c r="F9" i="176"/>
  <c r="G9" i="176"/>
  <c r="H9" i="176"/>
  <c r="M9" i="176"/>
  <c r="R9" i="176"/>
  <c r="V9" i="176"/>
  <c r="Z9" i="176"/>
  <c r="AE9" i="176"/>
  <c r="AK9" i="176"/>
  <c r="AL9" i="176"/>
  <c r="AM9" i="176"/>
  <c r="I10" i="176"/>
  <c r="J10" i="176"/>
  <c r="F10" i="176"/>
  <c r="G10" i="176"/>
  <c r="H10" i="176"/>
  <c r="M10" i="176"/>
  <c r="R10" i="176"/>
  <c r="V10" i="176"/>
  <c r="Z10" i="176"/>
  <c r="AE10" i="176"/>
  <c r="AK10" i="176"/>
  <c r="AL10" i="176"/>
  <c r="AM10" i="176"/>
  <c r="I11" i="176"/>
  <c r="J11" i="176"/>
  <c r="F11" i="176"/>
  <c r="G11" i="176"/>
  <c r="H11" i="176"/>
  <c r="M11" i="176"/>
  <c r="R11" i="176"/>
  <c r="V11" i="176"/>
  <c r="Z11" i="176"/>
  <c r="AE11" i="176"/>
  <c r="AK11" i="176"/>
  <c r="AL11" i="176"/>
  <c r="AM11" i="176"/>
  <c r="I12" i="176"/>
  <c r="J12" i="176"/>
  <c r="F12" i="176"/>
  <c r="G12" i="176"/>
  <c r="H12" i="176"/>
  <c r="M12" i="176"/>
  <c r="R12" i="176"/>
  <c r="V12" i="176"/>
  <c r="Z12" i="176"/>
  <c r="AE12" i="176"/>
  <c r="AK12" i="176"/>
  <c r="AL12" i="176"/>
  <c r="AM12" i="176"/>
  <c r="I13" i="176"/>
  <c r="J13" i="176"/>
  <c r="F13" i="176"/>
  <c r="G13" i="176"/>
  <c r="H13" i="176"/>
  <c r="M13" i="176"/>
  <c r="R13" i="176"/>
  <c r="V13" i="176"/>
  <c r="Z13" i="176"/>
  <c r="AE13" i="176"/>
  <c r="AK13" i="176"/>
  <c r="AL13" i="176"/>
  <c r="AM13" i="176"/>
  <c r="I14" i="176"/>
  <c r="J14" i="176"/>
  <c r="F14" i="176"/>
  <c r="G14" i="176"/>
  <c r="H14" i="176"/>
  <c r="M14" i="176"/>
  <c r="R14" i="176"/>
  <c r="V14" i="176"/>
  <c r="Z14" i="176"/>
  <c r="AE14" i="176"/>
  <c r="AK14" i="176"/>
  <c r="AL14" i="176"/>
  <c r="AM14" i="176"/>
  <c r="I15" i="176"/>
  <c r="J15" i="176"/>
  <c r="F15" i="176"/>
  <c r="G15" i="176"/>
  <c r="H15" i="176"/>
  <c r="M15" i="176"/>
  <c r="R15" i="176"/>
  <c r="V15" i="176"/>
  <c r="Z15" i="176"/>
  <c r="AE15" i="176"/>
  <c r="AK15" i="176"/>
  <c r="AL15" i="176"/>
  <c r="AM15" i="176"/>
  <c r="I16" i="176"/>
  <c r="J16" i="176"/>
  <c r="F16" i="176"/>
  <c r="G16" i="176"/>
  <c r="H16" i="176"/>
  <c r="M16" i="176"/>
  <c r="R16" i="176"/>
  <c r="V16" i="176"/>
  <c r="Z16" i="176"/>
  <c r="AE16" i="176"/>
  <c r="AK16" i="176"/>
  <c r="AL16" i="176"/>
  <c r="AM16" i="176"/>
  <c r="I17" i="176"/>
  <c r="J17" i="176"/>
  <c r="F17" i="176"/>
  <c r="G17" i="176"/>
  <c r="H17" i="176"/>
  <c r="M17" i="176"/>
  <c r="R17" i="176"/>
  <c r="V17" i="176"/>
  <c r="Z17" i="176"/>
  <c r="AE17" i="176"/>
  <c r="AK17" i="176"/>
  <c r="AL17" i="176"/>
  <c r="AM17" i="176"/>
  <c r="I18" i="176"/>
  <c r="J18" i="176"/>
  <c r="F18" i="176"/>
  <c r="G18" i="176"/>
  <c r="H18" i="176"/>
  <c r="M18" i="176"/>
  <c r="R18" i="176"/>
  <c r="V18" i="176"/>
  <c r="Z18" i="176"/>
  <c r="AE18" i="176"/>
  <c r="AK18" i="176"/>
  <c r="AL18" i="176"/>
  <c r="AM18" i="176"/>
  <c r="I19" i="176"/>
  <c r="J19" i="176"/>
  <c r="F19" i="176"/>
  <c r="G19" i="176"/>
  <c r="H19" i="176"/>
  <c r="M19" i="176"/>
  <c r="R19" i="176"/>
  <c r="V19" i="176"/>
  <c r="Z19" i="176"/>
  <c r="AE19" i="176"/>
  <c r="AK19" i="176"/>
  <c r="AL19" i="176"/>
  <c r="AM19" i="176"/>
  <c r="I20" i="176"/>
  <c r="J20" i="176"/>
  <c r="F20" i="176"/>
  <c r="G20" i="176"/>
  <c r="H20" i="176"/>
  <c r="M20" i="176"/>
  <c r="R20" i="176"/>
  <c r="V20" i="176"/>
  <c r="Z20" i="176"/>
  <c r="AE20" i="176"/>
  <c r="AK20" i="176"/>
  <c r="AL20" i="176"/>
  <c r="AM20" i="176"/>
  <c r="I21" i="176"/>
  <c r="J21" i="176"/>
  <c r="F21" i="176"/>
  <c r="G21" i="176"/>
  <c r="H21" i="176"/>
  <c r="M21" i="176"/>
  <c r="R21" i="176"/>
  <c r="V21" i="176"/>
  <c r="Z21" i="176"/>
  <c r="AE21" i="176"/>
  <c r="AK21" i="176"/>
  <c r="AL21" i="176"/>
  <c r="AM21" i="176"/>
  <c r="I22" i="176"/>
  <c r="J22" i="176"/>
  <c r="F22" i="176"/>
  <c r="G22" i="176"/>
  <c r="H22" i="176"/>
  <c r="M22" i="176"/>
  <c r="R22" i="176"/>
  <c r="V22" i="176"/>
  <c r="Z22" i="176"/>
  <c r="AE22" i="176"/>
  <c r="AK22" i="176"/>
  <c r="AL22" i="176"/>
  <c r="AM22" i="176"/>
  <c r="F23" i="176"/>
  <c r="G23" i="176"/>
  <c r="H23" i="176"/>
  <c r="M23" i="176"/>
  <c r="R23" i="176"/>
  <c r="V23" i="176"/>
  <c r="Z23" i="176"/>
  <c r="AE23" i="176"/>
  <c r="AK23" i="176"/>
  <c r="AL23" i="176"/>
  <c r="AM23" i="176"/>
  <c r="F24" i="176"/>
  <c r="G24" i="176"/>
  <c r="H24" i="176"/>
  <c r="M24" i="176"/>
  <c r="R24" i="176"/>
  <c r="V24" i="176"/>
  <c r="Z24" i="176"/>
  <c r="AE24" i="176"/>
  <c r="AK24" i="176"/>
  <c r="AL24" i="176"/>
  <c r="AM24" i="176"/>
  <c r="F25" i="176"/>
  <c r="G25" i="176"/>
  <c r="H25" i="176"/>
  <c r="M25" i="176"/>
  <c r="R25" i="176"/>
  <c r="V25" i="176"/>
  <c r="Z25" i="176"/>
  <c r="AE25" i="176"/>
  <c r="AK25" i="176"/>
  <c r="AL25" i="176"/>
  <c r="AM25" i="176"/>
  <c r="F26" i="176"/>
  <c r="G26" i="176"/>
  <c r="H26" i="176"/>
  <c r="M26" i="176"/>
  <c r="R26" i="176"/>
  <c r="V26" i="176"/>
  <c r="Z26" i="176"/>
  <c r="AE26" i="176"/>
  <c r="AK26" i="176"/>
  <c r="AL26" i="176"/>
  <c r="AM26" i="176"/>
  <c r="F27" i="176"/>
  <c r="G27" i="176"/>
  <c r="H27" i="176"/>
  <c r="M27" i="176"/>
  <c r="R27" i="176"/>
  <c r="V27" i="176"/>
  <c r="Z27" i="176"/>
  <c r="AE27" i="176"/>
  <c r="AK27" i="176"/>
  <c r="AL27" i="176"/>
  <c r="AM27" i="176"/>
  <c r="F28" i="176"/>
  <c r="G28" i="176"/>
  <c r="H28" i="176"/>
  <c r="M28" i="176"/>
  <c r="R28" i="176"/>
  <c r="V28" i="176"/>
  <c r="Z28" i="176"/>
  <c r="AE28" i="176"/>
  <c r="AK28" i="176"/>
  <c r="AL28" i="176"/>
  <c r="AM28" i="176"/>
  <c r="F29" i="176"/>
  <c r="G29" i="176"/>
  <c r="H29" i="176"/>
  <c r="M29" i="176"/>
  <c r="R29" i="176"/>
  <c r="V29" i="176"/>
  <c r="Z29" i="176"/>
  <c r="AE29" i="176"/>
  <c r="AK29" i="176"/>
  <c r="AL29" i="176"/>
  <c r="AM29" i="176"/>
  <c r="F30" i="176"/>
  <c r="G30" i="176"/>
  <c r="H30" i="176"/>
  <c r="M30" i="176"/>
  <c r="R30" i="176"/>
  <c r="V30" i="176"/>
  <c r="Z30" i="176"/>
  <c r="AE30" i="176"/>
  <c r="AK30" i="176"/>
  <c r="AL30" i="176"/>
  <c r="AM30" i="176"/>
  <c r="F31" i="176"/>
  <c r="G31" i="176"/>
  <c r="H31" i="176"/>
  <c r="M31" i="176"/>
  <c r="R31" i="176"/>
  <c r="V31" i="176"/>
  <c r="Z31" i="176"/>
  <c r="AE31" i="176"/>
  <c r="AK31" i="176"/>
  <c r="AL31" i="176"/>
  <c r="AM31" i="176"/>
  <c r="F32" i="176"/>
  <c r="G32" i="176"/>
  <c r="H32" i="176"/>
  <c r="M32" i="176"/>
  <c r="R32" i="176"/>
  <c r="V32" i="176"/>
  <c r="Z32" i="176"/>
  <c r="AE32" i="176"/>
  <c r="AK32" i="176"/>
  <c r="AL32" i="176"/>
  <c r="AM32" i="176"/>
  <c r="F33" i="176"/>
  <c r="G33" i="176"/>
  <c r="H33" i="176"/>
  <c r="M33" i="176"/>
  <c r="R33" i="176"/>
  <c r="V33" i="176"/>
  <c r="Z33" i="176"/>
  <c r="AE33" i="176"/>
  <c r="AK33" i="176"/>
  <c r="AL33" i="176"/>
  <c r="AM33" i="176"/>
  <c r="F34" i="176"/>
  <c r="G34" i="176"/>
  <c r="H34" i="176"/>
  <c r="M34" i="176"/>
  <c r="R34" i="176"/>
  <c r="V34" i="176"/>
  <c r="Z34" i="176"/>
  <c r="AE34" i="176"/>
  <c r="AK34" i="176"/>
  <c r="AL34" i="176"/>
  <c r="AM34" i="176"/>
  <c r="F35" i="176"/>
  <c r="G35" i="176"/>
  <c r="H35" i="176"/>
  <c r="M35" i="176"/>
  <c r="R35" i="176"/>
  <c r="V35" i="176"/>
  <c r="Z35" i="176"/>
  <c r="AE35" i="176"/>
  <c r="AK35" i="176"/>
  <c r="AL35" i="176"/>
  <c r="AM35" i="176"/>
  <c r="F36" i="176"/>
  <c r="G36" i="176"/>
  <c r="H36" i="176"/>
  <c r="M36" i="176"/>
  <c r="R36" i="176"/>
  <c r="V36" i="176"/>
  <c r="Z36" i="176"/>
  <c r="AE36" i="176"/>
  <c r="AK36" i="176"/>
  <c r="AL36" i="176"/>
  <c r="AM36" i="176"/>
  <c r="F37" i="176"/>
  <c r="G37" i="176"/>
  <c r="H37" i="176"/>
  <c r="M37" i="176"/>
  <c r="R37" i="176"/>
  <c r="V37" i="176"/>
  <c r="Z37" i="176"/>
  <c r="AE37" i="176"/>
  <c r="AK37" i="176"/>
  <c r="AL37" i="176"/>
  <c r="AM37" i="176"/>
  <c r="F38" i="176"/>
  <c r="G38" i="176"/>
  <c r="H38" i="176"/>
  <c r="M38" i="176"/>
  <c r="R38" i="176"/>
  <c r="V38" i="176"/>
  <c r="Z38" i="176"/>
  <c r="AE38" i="176"/>
  <c r="AK38" i="176"/>
  <c r="AL38" i="176"/>
  <c r="AM38" i="176"/>
  <c r="F39" i="176"/>
  <c r="G39" i="176"/>
  <c r="H39" i="176"/>
  <c r="M39" i="176"/>
  <c r="R39" i="176"/>
  <c r="V39" i="176"/>
  <c r="Z39" i="176"/>
  <c r="AE39" i="176"/>
  <c r="AK39" i="176"/>
  <c r="AL39" i="176"/>
  <c r="AM39" i="176"/>
  <c r="F54" i="176"/>
  <c r="G54" i="176"/>
  <c r="H54" i="176"/>
  <c r="M54" i="176"/>
  <c r="R54" i="176"/>
  <c r="V54" i="176"/>
  <c r="Z54" i="176"/>
  <c r="AE54" i="176"/>
  <c r="AK54" i="176"/>
  <c r="AL54" i="176"/>
  <c r="AM54" i="176"/>
  <c r="F55" i="176"/>
  <c r="G55" i="176"/>
  <c r="H55" i="176"/>
  <c r="M55" i="176"/>
  <c r="R55" i="176"/>
  <c r="V55" i="176"/>
  <c r="Z55" i="176"/>
  <c r="AE55" i="176"/>
  <c r="AK55" i="176"/>
  <c r="AL55" i="176"/>
  <c r="AM55" i="176"/>
  <c r="F56" i="176"/>
  <c r="G56" i="176"/>
  <c r="H56" i="176"/>
  <c r="M56" i="176"/>
  <c r="R56" i="176"/>
  <c r="V56" i="176"/>
  <c r="Z56" i="176"/>
  <c r="AE56" i="176"/>
  <c r="AK56" i="176"/>
  <c r="AL56" i="176"/>
  <c r="AM56" i="176"/>
  <c r="F57" i="176"/>
  <c r="G57" i="176"/>
  <c r="H57" i="176"/>
  <c r="M57" i="176"/>
  <c r="R57" i="176"/>
  <c r="V57" i="176"/>
  <c r="Z57" i="176"/>
  <c r="AE57" i="176"/>
  <c r="AK57" i="176"/>
  <c r="AL57" i="176"/>
  <c r="AM57" i="176"/>
  <c r="F58" i="176"/>
  <c r="G58" i="176"/>
  <c r="H58" i="176"/>
  <c r="M58" i="176"/>
  <c r="R58" i="176"/>
  <c r="V58" i="176"/>
  <c r="Z58" i="176"/>
  <c r="AE58" i="176"/>
  <c r="AK58" i="176"/>
  <c r="AL58" i="176"/>
  <c r="AM58" i="176"/>
  <c r="F59" i="176"/>
  <c r="G59" i="176"/>
  <c r="H59" i="176"/>
  <c r="M59" i="176"/>
  <c r="R59" i="176"/>
  <c r="V59" i="176"/>
  <c r="Z59" i="176"/>
  <c r="AE59" i="176"/>
  <c r="AK59" i="176"/>
  <c r="AL59" i="176"/>
  <c r="AM59" i="176"/>
  <c r="F60" i="176"/>
  <c r="G60" i="176"/>
  <c r="H60" i="176"/>
  <c r="M60" i="176"/>
  <c r="R60" i="176"/>
  <c r="V60" i="176"/>
  <c r="Z60" i="176"/>
  <c r="AE60" i="176"/>
  <c r="AK60" i="176"/>
  <c r="AL60" i="176"/>
  <c r="AM60" i="176"/>
  <c r="F61" i="176"/>
  <c r="G61" i="176"/>
  <c r="H61" i="176"/>
  <c r="M61" i="176"/>
  <c r="R61" i="176"/>
  <c r="V61" i="176"/>
  <c r="Z61" i="176"/>
  <c r="AE61" i="176"/>
  <c r="AK61" i="176"/>
  <c r="AL61" i="176"/>
  <c r="AM61" i="176"/>
  <c r="F62" i="176"/>
  <c r="G62" i="176"/>
  <c r="H62" i="176"/>
  <c r="M62" i="176"/>
  <c r="R62" i="176"/>
  <c r="V62" i="176"/>
  <c r="Z62" i="176"/>
  <c r="AE62" i="176"/>
  <c r="AK62" i="176"/>
  <c r="AL62" i="176"/>
  <c r="AM62" i="176"/>
  <c r="F63" i="176"/>
  <c r="G63" i="176"/>
  <c r="H63" i="176"/>
  <c r="M63" i="176"/>
  <c r="R63" i="176"/>
  <c r="V63" i="176"/>
  <c r="Z63" i="176"/>
  <c r="AE63" i="176"/>
  <c r="AK63" i="176"/>
  <c r="AL63" i="176"/>
  <c r="AM63" i="176"/>
  <c r="F64" i="176"/>
  <c r="G64" i="176"/>
  <c r="H64" i="176"/>
  <c r="M64" i="176"/>
  <c r="R64" i="176"/>
  <c r="V64" i="176"/>
  <c r="Z64" i="176"/>
  <c r="AE64" i="176"/>
  <c r="AK64" i="176"/>
  <c r="AL64" i="176"/>
  <c r="AM64" i="176"/>
  <c r="F65" i="176"/>
  <c r="G65" i="176"/>
  <c r="H65" i="176"/>
  <c r="M65" i="176"/>
  <c r="R65" i="176"/>
  <c r="V65" i="176"/>
  <c r="Z65" i="176"/>
  <c r="AE65" i="176"/>
  <c r="AK65" i="176"/>
  <c r="AL65" i="176"/>
  <c r="AM65" i="176"/>
  <c r="F66" i="176"/>
  <c r="G66" i="176"/>
  <c r="H66" i="176"/>
  <c r="M66" i="176"/>
  <c r="R66" i="176"/>
  <c r="V66" i="176"/>
  <c r="Z66" i="176"/>
  <c r="AE66" i="176"/>
  <c r="AK66" i="176"/>
  <c r="AL66" i="176"/>
  <c r="AM66" i="176"/>
  <c r="F67" i="176"/>
  <c r="G67" i="176"/>
  <c r="H67" i="176"/>
  <c r="M67" i="176"/>
  <c r="R67" i="176"/>
  <c r="V67" i="176"/>
  <c r="Z67" i="176"/>
  <c r="AE67" i="176"/>
  <c r="AK67" i="176"/>
  <c r="AL67" i="176"/>
  <c r="AM67" i="176"/>
  <c r="F68" i="176"/>
  <c r="G68" i="176"/>
  <c r="H68" i="176"/>
  <c r="M68" i="176"/>
  <c r="R68" i="176"/>
  <c r="V68" i="176"/>
  <c r="Z68" i="176"/>
  <c r="AE68" i="176"/>
  <c r="AK68" i="176"/>
  <c r="AL68" i="176"/>
  <c r="AM68" i="176"/>
  <c r="F69" i="176"/>
  <c r="G69" i="176"/>
  <c r="H69" i="176"/>
  <c r="M69" i="176"/>
  <c r="R69" i="176"/>
  <c r="V69" i="176"/>
  <c r="Z69" i="176"/>
  <c r="AE69" i="176"/>
  <c r="AK69" i="176"/>
  <c r="AL69" i="176"/>
  <c r="AM69" i="176"/>
  <c r="F70" i="176"/>
  <c r="G70" i="176"/>
  <c r="H70" i="176"/>
  <c r="M70" i="176"/>
  <c r="R70" i="176"/>
  <c r="V70" i="176"/>
  <c r="Z70" i="176"/>
  <c r="AE70" i="176"/>
  <c r="AK70" i="176"/>
  <c r="AL70" i="176"/>
  <c r="AM70" i="176"/>
  <c r="F71" i="176"/>
  <c r="G71" i="176"/>
  <c r="H71" i="176"/>
  <c r="M71" i="176"/>
  <c r="R71" i="176"/>
  <c r="V71" i="176"/>
  <c r="Z71" i="176"/>
  <c r="AE71" i="176"/>
  <c r="AK71" i="176"/>
  <c r="AL71" i="176"/>
  <c r="AM71" i="176"/>
  <c r="F72" i="176"/>
  <c r="G72" i="176"/>
  <c r="H72" i="176"/>
  <c r="M72" i="176"/>
  <c r="R72" i="176"/>
  <c r="V72" i="176"/>
  <c r="Z72" i="176"/>
  <c r="AE72" i="176"/>
  <c r="AK72" i="176"/>
  <c r="AL72" i="176"/>
  <c r="AM72" i="176"/>
  <c r="F73" i="176"/>
  <c r="G73" i="176"/>
  <c r="H73" i="176"/>
  <c r="M73" i="176"/>
  <c r="R73" i="176"/>
  <c r="V73" i="176"/>
  <c r="Z73" i="176"/>
  <c r="AE73" i="176"/>
  <c r="AK73" i="176"/>
  <c r="AL73" i="176"/>
  <c r="AM73" i="176"/>
  <c r="F74" i="176"/>
  <c r="G74" i="176"/>
  <c r="H74" i="176"/>
  <c r="M74" i="176"/>
  <c r="R74" i="176"/>
  <c r="V74" i="176"/>
  <c r="Z74" i="176"/>
  <c r="AE74" i="176"/>
  <c r="AK74" i="176"/>
  <c r="AL74" i="176"/>
  <c r="AM74" i="176"/>
  <c r="F75" i="176"/>
  <c r="G75" i="176"/>
  <c r="H75" i="176"/>
  <c r="M75" i="176"/>
  <c r="R75" i="176"/>
  <c r="V75" i="176"/>
  <c r="Z75" i="176"/>
  <c r="AE75" i="176"/>
  <c r="AK75" i="176"/>
  <c r="AL75" i="176"/>
  <c r="AM75" i="176"/>
  <c r="F76" i="176"/>
  <c r="G76" i="176"/>
  <c r="H76" i="176"/>
  <c r="M76" i="176"/>
  <c r="R76" i="176"/>
  <c r="V76" i="176"/>
  <c r="Z76" i="176"/>
  <c r="AE76" i="176"/>
  <c r="AK76" i="176"/>
  <c r="AL76" i="176"/>
  <c r="AM76" i="176"/>
  <c r="F77" i="176"/>
  <c r="G77" i="176"/>
  <c r="H77" i="176"/>
  <c r="M77" i="176"/>
  <c r="R77" i="176"/>
  <c r="V77" i="176"/>
  <c r="Z77" i="176"/>
  <c r="AE77" i="176"/>
  <c r="AK77" i="176"/>
  <c r="AL77" i="176"/>
  <c r="AM77" i="176"/>
  <c r="F78" i="176"/>
  <c r="G78" i="176"/>
  <c r="H78" i="176"/>
  <c r="M78" i="176"/>
  <c r="R78" i="176"/>
  <c r="V78" i="176"/>
  <c r="Z78" i="176"/>
  <c r="AE78" i="176"/>
  <c r="AK78" i="176"/>
  <c r="AL78" i="176"/>
  <c r="AM78" i="176"/>
  <c r="F79" i="176"/>
  <c r="G79" i="176"/>
  <c r="H79" i="176"/>
  <c r="M79" i="176"/>
  <c r="R79" i="176"/>
  <c r="V79" i="176"/>
  <c r="Z79" i="176"/>
  <c r="AE79" i="176"/>
  <c r="AK79" i="176"/>
  <c r="AL79" i="176"/>
  <c r="AM79" i="176"/>
  <c r="F80" i="176"/>
  <c r="G80" i="176"/>
  <c r="H80" i="176"/>
  <c r="M80" i="176"/>
  <c r="R80" i="176"/>
  <c r="V80" i="176"/>
  <c r="Z80" i="176"/>
  <c r="AE80" i="176"/>
  <c r="AK80" i="176"/>
  <c r="AL80" i="176"/>
  <c r="AM80" i="176"/>
  <c r="F81" i="176"/>
  <c r="G81" i="176"/>
  <c r="H81" i="176"/>
  <c r="M81" i="176"/>
  <c r="R81" i="176"/>
  <c r="V81" i="176"/>
  <c r="Z81" i="176"/>
  <c r="AE81" i="176"/>
  <c r="AK81" i="176"/>
  <c r="AL81" i="176"/>
  <c r="AM81" i="176"/>
  <c r="F82" i="176"/>
  <c r="G82" i="176"/>
  <c r="H82" i="176"/>
  <c r="M82" i="176"/>
  <c r="R82" i="176"/>
  <c r="V82" i="176"/>
  <c r="Z82" i="176"/>
  <c r="AE82" i="176"/>
  <c r="AK82" i="176"/>
  <c r="AL82" i="176"/>
  <c r="AM82" i="176"/>
  <c r="F83" i="176"/>
  <c r="G83" i="176"/>
  <c r="H83" i="176"/>
  <c r="M83" i="176"/>
  <c r="R83" i="176"/>
  <c r="V83" i="176"/>
  <c r="Z83" i="176"/>
  <c r="AE83" i="176"/>
  <c r="AK83" i="176"/>
  <c r="AL83" i="176"/>
  <c r="AM83" i="176"/>
  <c r="F84" i="176"/>
  <c r="G84" i="176"/>
  <c r="H84" i="176"/>
  <c r="M84" i="176"/>
  <c r="R84" i="176"/>
  <c r="V84" i="176"/>
  <c r="Z84" i="176"/>
  <c r="AE84" i="176"/>
  <c r="AK84" i="176"/>
  <c r="AL84" i="176"/>
  <c r="AM84" i="176"/>
  <c r="F85" i="176"/>
  <c r="G85" i="176"/>
  <c r="H85" i="176"/>
  <c r="M85" i="176"/>
  <c r="R85" i="176"/>
  <c r="V85" i="176"/>
  <c r="Z85" i="176"/>
  <c r="AE85" i="176"/>
  <c r="AK85" i="176"/>
  <c r="AL85" i="176"/>
  <c r="AM85" i="176"/>
  <c r="F86" i="176"/>
  <c r="G86" i="176"/>
  <c r="H86" i="176"/>
  <c r="M86" i="176"/>
  <c r="R86" i="176"/>
  <c r="V86" i="176"/>
  <c r="Z86" i="176"/>
  <c r="AE86" i="176"/>
  <c r="AK86" i="176"/>
  <c r="AL86" i="176"/>
  <c r="AM86" i="176"/>
  <c r="F87" i="176"/>
  <c r="G87" i="176"/>
  <c r="H87" i="176"/>
  <c r="M87" i="176"/>
  <c r="R87" i="176"/>
  <c r="V87" i="176"/>
  <c r="Z87" i="176"/>
  <c r="AE87" i="176"/>
  <c r="AK87" i="176"/>
  <c r="AL87" i="176"/>
  <c r="AM87" i="176"/>
  <c r="F88" i="176"/>
  <c r="G88" i="176"/>
  <c r="H88" i="176"/>
  <c r="M88" i="176"/>
  <c r="R88" i="176"/>
  <c r="V88" i="176"/>
  <c r="Z88" i="176"/>
  <c r="AE88" i="176"/>
  <c r="AK88" i="176"/>
  <c r="AL88" i="176"/>
  <c r="AM88" i="176"/>
  <c r="F89" i="176"/>
  <c r="G89" i="176"/>
  <c r="H89" i="176"/>
  <c r="M89" i="176"/>
  <c r="R89" i="176"/>
  <c r="V89" i="176"/>
  <c r="Z89" i="176"/>
  <c r="AE89" i="176"/>
  <c r="AK89" i="176"/>
  <c r="AL89" i="176"/>
  <c r="AM89" i="176"/>
  <c r="F90" i="176"/>
  <c r="G90" i="176"/>
  <c r="H90" i="176"/>
  <c r="M90" i="176"/>
  <c r="R90" i="176"/>
  <c r="V90" i="176"/>
  <c r="Z90" i="176"/>
  <c r="AE90" i="176"/>
  <c r="AK90" i="176"/>
  <c r="AL90" i="176"/>
  <c r="AM90" i="176"/>
  <c r="F91" i="176"/>
  <c r="G91" i="176"/>
  <c r="H91" i="176"/>
  <c r="M91" i="176"/>
  <c r="R91" i="176"/>
  <c r="V91" i="176"/>
  <c r="Z91" i="176"/>
  <c r="AE91" i="176"/>
  <c r="AK91" i="176"/>
  <c r="AL91" i="176"/>
  <c r="AM91" i="176"/>
  <c r="F92" i="176"/>
  <c r="G92" i="176"/>
  <c r="H92" i="176"/>
  <c r="M92" i="176"/>
  <c r="R92" i="176"/>
  <c r="V92" i="176"/>
  <c r="Z92" i="176"/>
  <c r="AE92" i="176"/>
  <c r="AK92" i="176"/>
  <c r="AL92" i="176"/>
  <c r="AM92" i="176"/>
  <c r="A93" i="176"/>
  <c r="F93" i="176"/>
  <c r="G93" i="176"/>
  <c r="H93" i="176"/>
  <c r="M93" i="176"/>
  <c r="R93" i="176"/>
  <c r="V93" i="176"/>
  <c r="Z93" i="176"/>
  <c r="AE93" i="176"/>
  <c r="AK93" i="176"/>
  <c r="AL93" i="176"/>
  <c r="AM93" i="176"/>
  <c r="A94" i="176"/>
  <c r="F94" i="176"/>
  <c r="G94" i="176"/>
  <c r="H94" i="176"/>
  <c r="M94" i="176"/>
  <c r="R94" i="176"/>
  <c r="V94" i="176"/>
  <c r="Z94" i="176"/>
  <c r="AE94" i="176"/>
  <c r="AK94" i="176"/>
  <c r="AL94" i="176"/>
  <c r="AM94" i="176"/>
  <c r="A95" i="176"/>
  <c r="F95" i="176"/>
  <c r="G95" i="176"/>
  <c r="H95" i="176"/>
  <c r="M95" i="176"/>
  <c r="R95" i="176"/>
  <c r="V95" i="176"/>
  <c r="Z95" i="176"/>
  <c r="AE95" i="176"/>
  <c r="AK95" i="176"/>
  <c r="AL95" i="176"/>
  <c r="AM95" i="176"/>
  <c r="A96" i="176"/>
  <c r="F96" i="176"/>
  <c r="G96" i="176"/>
  <c r="H96" i="176"/>
  <c r="M96" i="176"/>
  <c r="R96" i="176"/>
  <c r="V96" i="176"/>
  <c r="Z96" i="176"/>
  <c r="AE96" i="176"/>
  <c r="AK96" i="176"/>
  <c r="AL96" i="176"/>
  <c r="AM96" i="176"/>
  <c r="A97" i="176"/>
  <c r="F97" i="176"/>
  <c r="G97" i="176"/>
  <c r="H97" i="176"/>
  <c r="M97" i="176"/>
  <c r="R97" i="176"/>
  <c r="V97" i="176"/>
  <c r="Z97" i="176"/>
  <c r="AE97" i="176"/>
  <c r="AK97" i="176"/>
  <c r="AL97" i="176"/>
  <c r="AM97" i="176"/>
  <c r="A98" i="176"/>
  <c r="F98" i="176"/>
  <c r="G98" i="176"/>
  <c r="H98" i="176"/>
  <c r="M98" i="176"/>
  <c r="R98" i="176"/>
  <c r="V98" i="176"/>
  <c r="Z98" i="176"/>
  <c r="AE98" i="176"/>
  <c r="AK98" i="176"/>
  <c r="AL98" i="176"/>
  <c r="AM98" i="176"/>
  <c r="A99" i="176"/>
  <c r="F99" i="176"/>
  <c r="G99" i="176"/>
  <c r="H99" i="176"/>
  <c r="M99" i="176"/>
  <c r="R99" i="176"/>
  <c r="V99" i="176"/>
  <c r="Z99" i="176"/>
  <c r="AE99" i="176"/>
  <c r="AK99" i="176"/>
  <c r="AL99" i="176"/>
  <c r="AM99" i="176"/>
  <c r="A100" i="176"/>
  <c r="F100" i="176"/>
  <c r="G100" i="176"/>
  <c r="H100" i="176"/>
  <c r="M100" i="176"/>
  <c r="R100" i="176"/>
  <c r="V100" i="176"/>
  <c r="Z100" i="176"/>
  <c r="AE100" i="176"/>
  <c r="AK100" i="176"/>
  <c r="AL100" i="176"/>
  <c r="AM100" i="176"/>
  <c r="A101" i="176"/>
  <c r="F101" i="176"/>
  <c r="G101" i="176"/>
  <c r="H101" i="176"/>
  <c r="M101" i="176"/>
  <c r="R101" i="176"/>
  <c r="V101" i="176"/>
  <c r="Z101" i="176"/>
  <c r="AE101" i="176"/>
  <c r="AK101" i="176"/>
  <c r="AL101" i="176"/>
  <c r="AM101" i="176"/>
  <c r="F102" i="176"/>
  <c r="G102" i="176"/>
  <c r="H102" i="176"/>
  <c r="M102" i="176"/>
  <c r="R102" i="176"/>
  <c r="V102" i="176"/>
  <c r="Z102" i="176"/>
  <c r="AE102" i="176"/>
  <c r="AK102" i="176"/>
  <c r="AL102" i="176"/>
  <c r="AM102" i="176"/>
  <c r="F103" i="176"/>
  <c r="G103" i="176"/>
  <c r="H103" i="176"/>
  <c r="M103" i="176"/>
  <c r="R103" i="176"/>
  <c r="V103" i="176"/>
  <c r="Z103" i="176"/>
  <c r="AE103" i="176"/>
  <c r="AK103" i="176"/>
  <c r="AL103" i="176"/>
  <c r="AM103" i="176"/>
  <c r="F104" i="176"/>
  <c r="G104" i="176"/>
  <c r="H104" i="176"/>
  <c r="M104" i="176"/>
  <c r="R104" i="176"/>
  <c r="V104" i="176"/>
  <c r="Z104" i="176"/>
  <c r="AE104" i="176"/>
  <c r="AK104" i="176"/>
  <c r="AL104" i="176"/>
  <c r="AM104" i="176"/>
  <c r="F105" i="176"/>
  <c r="G105" i="176"/>
  <c r="H105" i="176"/>
  <c r="M105" i="176"/>
  <c r="R105" i="176"/>
  <c r="V105" i="176"/>
  <c r="Z105" i="176"/>
  <c r="AE105" i="176"/>
  <c r="AK105" i="176"/>
  <c r="AL105" i="176"/>
  <c r="AM105" i="176"/>
  <c r="F106" i="176"/>
  <c r="G106" i="176"/>
  <c r="H106" i="176"/>
  <c r="M106" i="176"/>
  <c r="R106" i="176"/>
  <c r="V106" i="176"/>
  <c r="Z106" i="176"/>
  <c r="AE106" i="176"/>
  <c r="AK106" i="176"/>
  <c r="AL106" i="176"/>
  <c r="AM106" i="176"/>
  <c r="F107" i="176"/>
  <c r="G107" i="176"/>
  <c r="H107" i="176"/>
  <c r="M107" i="176"/>
  <c r="R107" i="176"/>
  <c r="V107" i="176"/>
  <c r="Z107" i="176"/>
  <c r="AE107" i="176"/>
  <c r="AK107" i="176"/>
  <c r="AL107" i="176"/>
  <c r="AM107" i="176"/>
  <c r="F108" i="176"/>
  <c r="G108" i="176"/>
  <c r="H108" i="176"/>
  <c r="M108" i="176"/>
  <c r="R108" i="176"/>
  <c r="V108" i="176"/>
  <c r="Z108" i="176"/>
  <c r="AE108" i="176"/>
  <c r="AK108" i="176"/>
  <c r="AL108" i="176"/>
  <c r="AM108" i="176"/>
  <c r="F109" i="176"/>
  <c r="G109" i="176"/>
  <c r="H109" i="176"/>
  <c r="M109" i="176"/>
  <c r="R109" i="176"/>
  <c r="V109" i="176"/>
  <c r="Z109" i="176"/>
  <c r="AE109" i="176"/>
  <c r="AK109" i="176"/>
  <c r="AL109" i="176"/>
  <c r="AM109" i="176"/>
  <c r="F110" i="176"/>
  <c r="G110" i="176"/>
  <c r="H110" i="176"/>
  <c r="M110" i="176"/>
  <c r="R110" i="176"/>
  <c r="V110" i="176"/>
  <c r="Z110" i="176"/>
  <c r="AE110" i="176"/>
  <c r="AK110" i="176"/>
  <c r="AL110" i="176"/>
  <c r="AM110" i="176"/>
  <c r="F111" i="176"/>
  <c r="G111" i="176"/>
  <c r="H111" i="176"/>
  <c r="M111" i="176"/>
  <c r="R111" i="176"/>
  <c r="V111" i="176"/>
  <c r="Z111" i="176"/>
  <c r="AE111" i="176"/>
  <c r="AK111" i="176"/>
  <c r="AL111" i="176"/>
  <c r="AM111" i="176"/>
  <c r="F112" i="176"/>
  <c r="G112" i="176"/>
  <c r="H112" i="176"/>
  <c r="M112" i="176"/>
  <c r="R112" i="176"/>
  <c r="V112" i="176"/>
  <c r="Z112" i="176"/>
  <c r="AE112" i="176"/>
  <c r="AK112" i="176"/>
  <c r="AL112" i="176"/>
  <c r="AM112" i="176"/>
  <c r="F113" i="176"/>
  <c r="G113" i="176"/>
  <c r="H113" i="176"/>
  <c r="M113" i="176"/>
  <c r="R113" i="176"/>
  <c r="V113" i="176"/>
  <c r="Z113" i="176"/>
  <c r="AE113" i="176"/>
  <c r="AK113" i="176"/>
  <c r="AL113" i="176"/>
  <c r="AM113" i="176"/>
  <c r="F114" i="176"/>
  <c r="AF114" i="176"/>
  <c r="G114" i="176"/>
  <c r="H114" i="176"/>
  <c r="M114" i="176"/>
  <c r="R114" i="176"/>
  <c r="V114" i="176"/>
  <c r="Z114" i="176"/>
  <c r="AH114" i="176"/>
  <c r="AE114" i="176"/>
  <c r="AK114" i="176"/>
  <c r="AL114" i="176"/>
  <c r="AM114" i="176"/>
  <c r="F6" i="175"/>
  <c r="K6" i="175"/>
  <c r="O6" i="175"/>
  <c r="N6" i="175"/>
  <c r="L6" i="175"/>
  <c r="S6" i="175"/>
  <c r="R6" i="175"/>
  <c r="M6" i="175"/>
  <c r="AA6" i="175"/>
  <c r="F7" i="175"/>
  <c r="K7" i="175"/>
  <c r="O7" i="175"/>
  <c r="N7" i="175"/>
  <c r="L7" i="175"/>
  <c r="S7" i="175"/>
  <c r="R7" i="175"/>
  <c r="M7" i="175"/>
  <c r="AA7" i="175"/>
  <c r="F8" i="175"/>
  <c r="K8" i="175"/>
  <c r="O8" i="175"/>
  <c r="N8" i="175"/>
  <c r="L8" i="175"/>
  <c r="S8" i="175"/>
  <c r="R8" i="175"/>
  <c r="M8" i="175"/>
  <c r="AA8" i="175"/>
  <c r="F9" i="175"/>
  <c r="K9" i="175"/>
  <c r="O9" i="175"/>
  <c r="N9" i="175"/>
  <c r="L9" i="175"/>
  <c r="S9" i="175"/>
  <c r="R9" i="175"/>
  <c r="M9" i="175"/>
  <c r="AA9" i="175"/>
  <c r="F10" i="175"/>
  <c r="K10" i="175"/>
  <c r="O10" i="175"/>
  <c r="N10" i="175"/>
  <c r="L10" i="175"/>
  <c r="S10" i="175"/>
  <c r="R10" i="175"/>
  <c r="M10" i="175"/>
  <c r="AA10" i="175"/>
  <c r="F11" i="175"/>
  <c r="K11" i="175"/>
  <c r="O11" i="175"/>
  <c r="N11" i="175"/>
  <c r="L11" i="175"/>
  <c r="S11" i="175"/>
  <c r="R11" i="175"/>
  <c r="M11" i="175"/>
  <c r="AA11" i="175"/>
  <c r="F12" i="175"/>
  <c r="K12" i="175"/>
  <c r="O12" i="175"/>
  <c r="N12" i="175"/>
  <c r="L12" i="175"/>
  <c r="S12" i="175"/>
  <c r="R12" i="175"/>
  <c r="M12" i="175"/>
  <c r="AA12" i="175"/>
  <c r="F13" i="175"/>
  <c r="K13" i="175"/>
  <c r="O13" i="175"/>
  <c r="N13" i="175"/>
  <c r="L13" i="175"/>
  <c r="S13" i="175"/>
  <c r="R13" i="175"/>
  <c r="M13" i="175"/>
  <c r="AA13" i="175"/>
  <c r="F14" i="175"/>
  <c r="K14" i="175"/>
  <c r="O14" i="175"/>
  <c r="N14" i="175"/>
  <c r="L14" i="175"/>
  <c r="S14" i="175"/>
  <c r="R14" i="175"/>
  <c r="M14" i="175"/>
  <c r="AA14" i="175"/>
  <c r="F15" i="175"/>
  <c r="K15" i="175"/>
  <c r="O15" i="175"/>
  <c r="N15" i="175"/>
  <c r="L15" i="175"/>
  <c r="S15" i="175"/>
  <c r="R15" i="175"/>
  <c r="M15" i="175"/>
  <c r="AA15" i="175"/>
  <c r="F16" i="175"/>
  <c r="K16" i="175"/>
  <c r="O16" i="175"/>
  <c r="N16" i="175"/>
  <c r="L16" i="175"/>
  <c r="S16" i="175"/>
  <c r="R16" i="175"/>
  <c r="M16" i="175"/>
  <c r="AA16" i="175"/>
  <c r="F17" i="175"/>
  <c r="K17" i="175"/>
  <c r="O17" i="175"/>
  <c r="N17" i="175"/>
  <c r="L17" i="175"/>
  <c r="S17" i="175"/>
  <c r="R17" i="175"/>
  <c r="M17" i="175"/>
  <c r="AA17" i="175"/>
  <c r="F18" i="175"/>
  <c r="K18" i="175"/>
  <c r="O18" i="175"/>
  <c r="N18" i="175"/>
  <c r="L18" i="175"/>
  <c r="S18" i="175"/>
  <c r="R18" i="175"/>
  <c r="M18" i="175"/>
  <c r="AA18" i="175"/>
  <c r="F19" i="175"/>
  <c r="K19" i="175"/>
  <c r="O19" i="175"/>
  <c r="N19" i="175"/>
  <c r="L19" i="175"/>
  <c r="S19" i="175"/>
  <c r="R19" i="175"/>
  <c r="M19" i="175"/>
  <c r="AA19" i="175"/>
  <c r="F20" i="175"/>
  <c r="K20" i="175"/>
  <c r="O20" i="175"/>
  <c r="N20" i="175"/>
  <c r="L20" i="175"/>
  <c r="S20" i="175"/>
  <c r="R20" i="175"/>
  <c r="M20" i="175"/>
  <c r="AA20" i="175"/>
  <c r="F21" i="175"/>
  <c r="K21" i="175"/>
  <c r="O21" i="175"/>
  <c r="N21" i="175"/>
  <c r="L21" i="175"/>
  <c r="S21" i="175"/>
  <c r="R21" i="175"/>
  <c r="M21" i="175"/>
  <c r="AA21" i="175"/>
  <c r="F22" i="175"/>
  <c r="K22" i="175"/>
  <c r="O22" i="175"/>
  <c r="N22" i="175"/>
  <c r="L22" i="175"/>
  <c r="S22" i="175"/>
  <c r="R22" i="175"/>
  <c r="M22" i="175"/>
  <c r="AA22" i="175"/>
  <c r="A23" i="175"/>
  <c r="F23" i="175"/>
  <c r="K23" i="175"/>
  <c r="O23" i="175"/>
  <c r="N23" i="175"/>
  <c r="L23" i="175"/>
  <c r="S23" i="175"/>
  <c r="R23" i="175"/>
  <c r="M23" i="175"/>
  <c r="AA23" i="175"/>
  <c r="A24" i="175"/>
  <c r="F24" i="175"/>
  <c r="K24" i="175"/>
  <c r="O24" i="175"/>
  <c r="N24" i="175"/>
  <c r="L24" i="175"/>
  <c r="S24" i="175"/>
  <c r="R24" i="175"/>
  <c r="M24" i="175"/>
  <c r="AA24" i="175"/>
  <c r="A25" i="175"/>
  <c r="F25" i="175"/>
  <c r="K25" i="175"/>
  <c r="O25" i="175"/>
  <c r="N25" i="175"/>
  <c r="L25" i="175"/>
  <c r="S25" i="175"/>
  <c r="R25" i="175"/>
  <c r="M25" i="175"/>
  <c r="AA25" i="175"/>
  <c r="A26" i="175"/>
  <c r="F26" i="175"/>
  <c r="K26" i="175"/>
  <c r="O26" i="175"/>
  <c r="N26" i="175"/>
  <c r="L26" i="175"/>
  <c r="S26" i="175"/>
  <c r="R26" i="175"/>
  <c r="M26" i="175"/>
  <c r="AA26" i="175"/>
  <c r="A27" i="175"/>
  <c r="F27" i="175"/>
  <c r="K27" i="175"/>
  <c r="O27" i="175"/>
  <c r="N27" i="175"/>
  <c r="L27" i="175"/>
  <c r="S27" i="175"/>
  <c r="R27" i="175"/>
  <c r="M27" i="175"/>
  <c r="AA27" i="175"/>
  <c r="A28" i="175"/>
  <c r="F28" i="175"/>
  <c r="K28" i="175"/>
  <c r="O28" i="175"/>
  <c r="N28" i="175"/>
  <c r="L28" i="175"/>
  <c r="S28" i="175"/>
  <c r="R28" i="175"/>
  <c r="M28" i="175"/>
  <c r="AA28" i="175"/>
  <c r="A29" i="175"/>
  <c r="F29" i="175"/>
  <c r="K29" i="175"/>
  <c r="O29" i="175"/>
  <c r="N29" i="175"/>
  <c r="L29" i="175"/>
  <c r="S29" i="175"/>
  <c r="R29" i="175"/>
  <c r="M29" i="175"/>
  <c r="AA29" i="175"/>
  <c r="A30" i="175"/>
  <c r="F30" i="175"/>
  <c r="K30" i="175"/>
  <c r="O30" i="175"/>
  <c r="N30" i="175"/>
  <c r="L30" i="175"/>
  <c r="S30" i="175"/>
  <c r="R30" i="175"/>
  <c r="M30" i="175"/>
  <c r="AA30" i="175"/>
  <c r="A31" i="175"/>
  <c r="F31" i="175"/>
  <c r="K31" i="175"/>
  <c r="O31" i="175"/>
  <c r="N31" i="175"/>
  <c r="L31" i="175"/>
  <c r="S31" i="175"/>
  <c r="R31" i="175"/>
  <c r="M31" i="175"/>
  <c r="AA31" i="175"/>
  <c r="A32" i="175"/>
  <c r="F32" i="175"/>
  <c r="K32" i="175"/>
  <c r="O32" i="175"/>
  <c r="N32" i="175"/>
  <c r="L32" i="175"/>
  <c r="S32" i="175"/>
  <c r="R32" i="175"/>
  <c r="M32" i="175"/>
  <c r="AA32" i="175"/>
  <c r="A33" i="175"/>
  <c r="F33" i="175"/>
  <c r="K33" i="175"/>
  <c r="O33" i="175"/>
  <c r="N33" i="175"/>
  <c r="L33" i="175"/>
  <c r="S33" i="175"/>
  <c r="R33" i="175"/>
  <c r="M33" i="175"/>
  <c r="AA33" i="175"/>
  <c r="A34" i="175"/>
  <c r="F34" i="175"/>
  <c r="K34" i="175"/>
  <c r="O34" i="175"/>
  <c r="N34" i="175"/>
  <c r="L34" i="175"/>
  <c r="S34" i="175"/>
  <c r="R34" i="175"/>
  <c r="M34" i="175"/>
  <c r="AA34" i="175"/>
  <c r="A35" i="175"/>
  <c r="F35" i="175"/>
  <c r="K35" i="175"/>
  <c r="O35" i="175"/>
  <c r="N35" i="175"/>
  <c r="L35" i="175"/>
  <c r="S35" i="175"/>
  <c r="R35" i="175"/>
  <c r="M35" i="175"/>
  <c r="AA35" i="175"/>
  <c r="A36" i="175"/>
  <c r="F36" i="175"/>
  <c r="K36" i="175"/>
  <c r="O36" i="175"/>
  <c r="N36" i="175"/>
  <c r="L36" i="175"/>
  <c r="S36" i="175"/>
  <c r="R36" i="175"/>
  <c r="M36" i="175"/>
  <c r="AA36" i="175"/>
  <c r="A37" i="175"/>
  <c r="F37" i="175"/>
  <c r="K37" i="175"/>
  <c r="O37" i="175"/>
  <c r="N37" i="175"/>
  <c r="L37" i="175"/>
  <c r="S37" i="175"/>
  <c r="R37" i="175"/>
  <c r="M37" i="175"/>
  <c r="AA37" i="175"/>
  <c r="A38" i="175"/>
  <c r="F38" i="175"/>
  <c r="K38" i="175"/>
  <c r="O38" i="175"/>
  <c r="N38" i="175"/>
  <c r="L38" i="175"/>
  <c r="S38" i="175"/>
  <c r="R38" i="175"/>
  <c r="M38" i="175"/>
  <c r="AA38" i="175"/>
  <c r="A39" i="175"/>
  <c r="A40" i="175"/>
  <c r="A41" i="175"/>
  <c r="A43" i="175"/>
  <c r="A44" i="175"/>
  <c r="A45" i="175"/>
  <c r="A46" i="175"/>
  <c r="A47" i="175"/>
  <c r="A48" i="175"/>
  <c r="A49" i="175"/>
  <c r="A50" i="175"/>
  <c r="A51" i="175"/>
  <c r="A52" i="175"/>
  <c r="A53" i="175"/>
  <c r="F53" i="175"/>
  <c r="K53" i="175"/>
  <c r="O53" i="175"/>
  <c r="N53" i="175"/>
  <c r="L53" i="175"/>
  <c r="S53" i="175"/>
  <c r="R53" i="175"/>
  <c r="M53" i="175"/>
  <c r="AA53" i="175"/>
  <c r="A54" i="175"/>
  <c r="F54" i="175"/>
  <c r="K54" i="175"/>
  <c r="O54" i="175"/>
  <c r="N54" i="175"/>
  <c r="L54" i="175"/>
  <c r="S54" i="175"/>
  <c r="R54" i="175"/>
  <c r="M54" i="175"/>
  <c r="AA54" i="175"/>
  <c r="A55" i="175"/>
  <c r="F55" i="175"/>
  <c r="K55" i="175"/>
  <c r="O55" i="175"/>
  <c r="N55" i="175"/>
  <c r="L55" i="175"/>
  <c r="S55" i="175"/>
  <c r="R55" i="175"/>
  <c r="M55" i="175"/>
  <c r="AA55" i="175"/>
  <c r="A56" i="175"/>
  <c r="F56" i="175"/>
  <c r="K56" i="175"/>
  <c r="O56" i="175"/>
  <c r="N56" i="175"/>
  <c r="L56" i="175"/>
  <c r="S56" i="175"/>
  <c r="R56" i="175"/>
  <c r="M56" i="175"/>
  <c r="AA56" i="175"/>
  <c r="A57" i="175"/>
  <c r="F57" i="175"/>
  <c r="K57" i="175"/>
  <c r="O57" i="175"/>
  <c r="N57" i="175"/>
  <c r="L57" i="175"/>
  <c r="S57" i="175"/>
  <c r="R57" i="175"/>
  <c r="M57" i="175"/>
  <c r="AA57" i="175"/>
  <c r="A58" i="175"/>
  <c r="F58" i="175"/>
  <c r="K58" i="175"/>
  <c r="O58" i="175"/>
  <c r="N58" i="175"/>
  <c r="L58" i="175"/>
  <c r="S58" i="175"/>
  <c r="R58" i="175"/>
  <c r="M58" i="175"/>
  <c r="AA58" i="175"/>
  <c r="A59" i="175"/>
  <c r="F59" i="175"/>
  <c r="K59" i="175"/>
  <c r="O59" i="175"/>
  <c r="N59" i="175"/>
  <c r="L59" i="175"/>
  <c r="S59" i="175"/>
  <c r="R59" i="175"/>
  <c r="M59" i="175"/>
  <c r="AA59" i="175"/>
  <c r="A60" i="175"/>
  <c r="F60" i="175"/>
  <c r="K60" i="175"/>
  <c r="O60" i="175"/>
  <c r="N60" i="175"/>
  <c r="L60" i="175"/>
  <c r="S60" i="175"/>
  <c r="R60" i="175"/>
  <c r="M60" i="175"/>
  <c r="AA60" i="175"/>
  <c r="A61" i="175"/>
  <c r="F61" i="175"/>
  <c r="K61" i="175"/>
  <c r="O61" i="175"/>
  <c r="N61" i="175"/>
  <c r="L61" i="175"/>
  <c r="S61" i="175"/>
  <c r="R61" i="175"/>
  <c r="M61" i="175"/>
  <c r="AA61" i="175"/>
  <c r="A62" i="175"/>
  <c r="F62" i="175"/>
  <c r="K62" i="175"/>
  <c r="O62" i="175"/>
  <c r="N62" i="175"/>
  <c r="L62" i="175"/>
  <c r="S62" i="175"/>
  <c r="R62" i="175"/>
  <c r="M62" i="175"/>
  <c r="AA62" i="175"/>
  <c r="A63" i="175"/>
  <c r="F63" i="175"/>
  <c r="K63" i="175"/>
  <c r="O63" i="175"/>
  <c r="N63" i="175"/>
  <c r="L63" i="175"/>
  <c r="S63" i="175"/>
  <c r="R63" i="175"/>
  <c r="M63" i="175"/>
  <c r="AA63" i="175"/>
  <c r="F64" i="175"/>
  <c r="K64" i="175"/>
  <c r="O64" i="175"/>
  <c r="N64" i="175"/>
  <c r="L64" i="175"/>
  <c r="S64" i="175"/>
  <c r="R64" i="175"/>
  <c r="M64" i="175"/>
  <c r="AA64" i="175"/>
  <c r="F65" i="175"/>
  <c r="K65" i="175"/>
  <c r="O65" i="175"/>
  <c r="N65" i="175"/>
  <c r="L65" i="175"/>
  <c r="S65" i="175"/>
  <c r="R65" i="175"/>
  <c r="M65" i="175"/>
  <c r="AA65" i="175"/>
  <c r="F66" i="175"/>
  <c r="K66" i="175"/>
  <c r="O66" i="175"/>
  <c r="N66" i="175"/>
  <c r="L66" i="175"/>
  <c r="S66" i="175"/>
  <c r="R66" i="175"/>
  <c r="M66" i="175"/>
  <c r="AA66" i="175"/>
  <c r="F67" i="175"/>
  <c r="K67" i="175"/>
  <c r="O67" i="175"/>
  <c r="N67" i="175"/>
  <c r="L67" i="175"/>
  <c r="S67" i="175"/>
  <c r="R67" i="175"/>
  <c r="M67" i="175"/>
  <c r="AA67" i="175"/>
  <c r="F68" i="175"/>
  <c r="K68" i="175"/>
  <c r="O68" i="175"/>
  <c r="N68" i="175"/>
  <c r="L68" i="175"/>
  <c r="S68" i="175"/>
  <c r="R68" i="175"/>
  <c r="M68" i="175"/>
  <c r="AA68" i="175"/>
  <c r="F69" i="175"/>
  <c r="K69" i="175"/>
  <c r="O69" i="175"/>
  <c r="N69" i="175"/>
  <c r="L69" i="175"/>
  <c r="S69" i="175"/>
  <c r="R69" i="175"/>
  <c r="M69" i="175"/>
  <c r="AA69" i="175"/>
  <c r="F70" i="175"/>
  <c r="K70" i="175"/>
  <c r="O70" i="175"/>
  <c r="N70" i="175"/>
  <c r="L70" i="175"/>
  <c r="S70" i="175"/>
  <c r="R70" i="175"/>
  <c r="M70" i="175"/>
  <c r="AA70" i="175"/>
  <c r="F71" i="175"/>
  <c r="K71" i="175"/>
  <c r="O71" i="175"/>
  <c r="N71" i="175"/>
  <c r="L71" i="175"/>
  <c r="S71" i="175"/>
  <c r="R71" i="175"/>
  <c r="M71" i="175"/>
  <c r="AA71" i="175"/>
  <c r="F72" i="175"/>
  <c r="K72" i="175"/>
  <c r="O72" i="175"/>
  <c r="N72" i="175"/>
  <c r="L72" i="175"/>
  <c r="S72" i="175"/>
  <c r="R72" i="175"/>
  <c r="M72" i="175"/>
  <c r="AA72" i="175"/>
  <c r="F73" i="175"/>
  <c r="K73" i="175"/>
  <c r="O73" i="175"/>
  <c r="N73" i="175"/>
  <c r="L73" i="175"/>
  <c r="S73" i="175"/>
  <c r="R73" i="175"/>
  <c r="M73" i="175"/>
  <c r="AA73" i="175"/>
  <c r="F74" i="175"/>
  <c r="K74" i="175"/>
  <c r="O74" i="175"/>
  <c r="N74" i="175"/>
  <c r="L74" i="175"/>
  <c r="S74" i="175"/>
  <c r="R74" i="175"/>
  <c r="M74" i="175"/>
  <c r="AA74" i="175"/>
  <c r="F75" i="175"/>
  <c r="K75" i="175"/>
  <c r="O75" i="175"/>
  <c r="N75" i="175"/>
  <c r="L75" i="175"/>
  <c r="S75" i="175"/>
  <c r="R75" i="175"/>
  <c r="M75" i="175"/>
  <c r="AA75" i="175"/>
  <c r="F76" i="175"/>
  <c r="K76" i="175"/>
  <c r="O76" i="175"/>
  <c r="N76" i="175"/>
  <c r="L76" i="175"/>
  <c r="S76" i="175"/>
  <c r="R76" i="175"/>
  <c r="M76" i="175"/>
  <c r="AA76" i="175"/>
  <c r="F77" i="175"/>
  <c r="K77" i="175"/>
  <c r="O77" i="175"/>
  <c r="N77" i="175"/>
  <c r="L77" i="175"/>
  <c r="S77" i="175"/>
  <c r="R77" i="175"/>
  <c r="M77" i="175"/>
  <c r="AA77" i="175"/>
  <c r="F78" i="175"/>
  <c r="K78" i="175"/>
  <c r="O78" i="175"/>
  <c r="N78" i="175"/>
  <c r="L78" i="175"/>
  <c r="S78" i="175"/>
  <c r="R78" i="175"/>
  <c r="M78" i="175"/>
  <c r="AA78" i="175"/>
  <c r="F79" i="175"/>
  <c r="K79" i="175"/>
  <c r="O79" i="175"/>
  <c r="N79" i="175"/>
  <c r="L79" i="175"/>
  <c r="S79" i="175"/>
  <c r="R79" i="175"/>
  <c r="M79" i="175"/>
  <c r="AA79" i="175"/>
  <c r="F80" i="175"/>
  <c r="K80" i="175"/>
  <c r="O80" i="175"/>
  <c r="N80" i="175"/>
  <c r="L80" i="175"/>
  <c r="S80" i="175"/>
  <c r="R80" i="175"/>
  <c r="M80" i="175"/>
  <c r="AA80" i="175"/>
  <c r="F81" i="175"/>
  <c r="K81" i="175"/>
  <c r="O81" i="175"/>
  <c r="N81" i="175"/>
  <c r="L81" i="175"/>
  <c r="S81" i="175"/>
  <c r="R81" i="175"/>
  <c r="M81" i="175"/>
  <c r="AA81" i="175"/>
  <c r="F82" i="175"/>
  <c r="K82" i="175"/>
  <c r="O82" i="175"/>
  <c r="N82" i="175"/>
  <c r="L82" i="175"/>
  <c r="S82" i="175"/>
  <c r="R82" i="175"/>
  <c r="M82" i="175"/>
  <c r="AA82" i="175"/>
  <c r="F83" i="175"/>
  <c r="K83" i="175"/>
  <c r="O83" i="175"/>
  <c r="N83" i="175"/>
  <c r="L83" i="175"/>
  <c r="S83" i="175"/>
  <c r="R83" i="175"/>
  <c r="M83" i="175"/>
  <c r="AA83" i="175"/>
  <c r="F84" i="175"/>
  <c r="K84" i="175"/>
  <c r="O84" i="175"/>
  <c r="N84" i="175"/>
  <c r="L84" i="175"/>
  <c r="S84" i="175"/>
  <c r="R84" i="175"/>
  <c r="M84" i="175"/>
  <c r="AA84" i="175"/>
  <c r="F85" i="175"/>
  <c r="K85" i="175"/>
  <c r="O85" i="175"/>
  <c r="N85" i="175"/>
  <c r="L85" i="175"/>
  <c r="S85" i="175"/>
  <c r="R85" i="175"/>
  <c r="M85" i="175"/>
  <c r="AA85" i="175"/>
  <c r="F86" i="175"/>
  <c r="K86" i="175"/>
  <c r="O86" i="175"/>
  <c r="N86" i="175"/>
  <c r="L86" i="175"/>
  <c r="S86" i="175"/>
  <c r="R86" i="175"/>
  <c r="M86" i="175"/>
  <c r="AA86" i="175"/>
  <c r="F87" i="175"/>
  <c r="K87" i="175"/>
  <c r="O87" i="175"/>
  <c r="N87" i="175"/>
  <c r="L87" i="175"/>
  <c r="S87" i="175"/>
  <c r="R87" i="175"/>
  <c r="M87" i="175"/>
  <c r="AA87" i="175"/>
  <c r="F88" i="175"/>
  <c r="K88" i="175"/>
  <c r="O88" i="175"/>
  <c r="N88" i="175"/>
  <c r="L88" i="175"/>
  <c r="S88" i="175"/>
  <c r="R88" i="175"/>
  <c r="M88" i="175"/>
  <c r="AA88" i="175"/>
  <c r="F89" i="175"/>
  <c r="K89" i="175"/>
  <c r="O89" i="175"/>
  <c r="N89" i="175"/>
  <c r="L89" i="175"/>
  <c r="S89" i="175"/>
  <c r="R89" i="175"/>
  <c r="M89" i="175"/>
  <c r="AA89" i="175"/>
  <c r="F90" i="175"/>
  <c r="K90" i="175"/>
  <c r="O90" i="175"/>
  <c r="N90" i="175"/>
  <c r="L90" i="175"/>
  <c r="S90" i="175"/>
  <c r="R90" i="175"/>
  <c r="M90" i="175"/>
  <c r="AA90" i="175"/>
  <c r="F91" i="175"/>
  <c r="K91" i="175"/>
  <c r="O91" i="175"/>
  <c r="N91" i="175"/>
  <c r="L91" i="175"/>
  <c r="S91" i="175"/>
  <c r="R91" i="175"/>
  <c r="M91" i="175"/>
  <c r="AA91" i="175"/>
  <c r="F92" i="175"/>
  <c r="K92" i="175"/>
  <c r="O92" i="175"/>
  <c r="N92" i="175"/>
  <c r="L92" i="175"/>
  <c r="S92" i="175"/>
  <c r="R92" i="175"/>
  <c r="M92" i="175"/>
  <c r="AA92" i="175"/>
  <c r="F93" i="175"/>
  <c r="K93" i="175"/>
  <c r="O93" i="175"/>
  <c r="N93" i="175"/>
  <c r="L93" i="175"/>
  <c r="S93" i="175"/>
  <c r="R93" i="175"/>
  <c r="M93" i="175"/>
  <c r="AA93" i="175"/>
  <c r="F94" i="175"/>
  <c r="K94" i="175"/>
  <c r="O94" i="175"/>
  <c r="N94" i="175"/>
  <c r="L94" i="175"/>
  <c r="S94" i="175"/>
  <c r="R94" i="175"/>
  <c r="M94" i="175"/>
  <c r="AA94" i="175"/>
  <c r="F95" i="175"/>
  <c r="K95" i="175"/>
  <c r="O95" i="175"/>
  <c r="N95" i="175"/>
  <c r="L95" i="175"/>
  <c r="S95" i="175"/>
  <c r="R95" i="175"/>
  <c r="M95" i="175"/>
  <c r="AA95" i="175"/>
  <c r="F96" i="175"/>
  <c r="K96" i="175"/>
  <c r="O96" i="175"/>
  <c r="N96" i="175"/>
  <c r="L96" i="175"/>
  <c r="S96" i="175"/>
  <c r="R96" i="175"/>
  <c r="M96" i="175"/>
  <c r="AA96" i="175"/>
  <c r="F97" i="175"/>
  <c r="K97" i="175"/>
  <c r="O97" i="175"/>
  <c r="N97" i="175"/>
  <c r="L97" i="175"/>
  <c r="S97" i="175"/>
  <c r="R97" i="175"/>
  <c r="M97" i="175"/>
  <c r="AA97" i="175"/>
  <c r="F98" i="175"/>
  <c r="K98" i="175"/>
  <c r="O98" i="175"/>
  <c r="N98" i="175"/>
  <c r="L98" i="175"/>
  <c r="S98" i="175"/>
  <c r="R98" i="175"/>
  <c r="M98" i="175"/>
  <c r="AA98" i="175"/>
  <c r="F99" i="175"/>
  <c r="K99" i="175"/>
  <c r="O99" i="175"/>
  <c r="N99" i="175"/>
  <c r="L99" i="175"/>
  <c r="S99" i="175"/>
  <c r="R99" i="175"/>
  <c r="M99" i="175"/>
  <c r="AA99" i="175"/>
  <c r="F100" i="175"/>
  <c r="K100" i="175"/>
  <c r="O100" i="175"/>
  <c r="N100" i="175"/>
  <c r="L100" i="175"/>
  <c r="S100" i="175"/>
  <c r="R100" i="175"/>
  <c r="M100" i="175"/>
  <c r="AA100" i="175"/>
  <c r="F101" i="175"/>
  <c r="K101" i="175"/>
  <c r="O101" i="175"/>
  <c r="N101" i="175"/>
  <c r="L101" i="175"/>
  <c r="S101" i="175"/>
  <c r="R101" i="175"/>
  <c r="M101" i="175"/>
  <c r="AA101" i="175"/>
  <c r="F102" i="175"/>
  <c r="K102" i="175"/>
  <c r="O102" i="175"/>
  <c r="N102" i="175"/>
  <c r="L102" i="175"/>
  <c r="S102" i="175"/>
  <c r="R102" i="175"/>
  <c r="M102" i="175"/>
  <c r="AA102" i="175"/>
  <c r="F103" i="175"/>
  <c r="K103" i="175"/>
  <c r="O103" i="175"/>
  <c r="N103" i="175"/>
  <c r="L103" i="175"/>
  <c r="S103" i="175"/>
  <c r="R103" i="175"/>
  <c r="M103" i="175"/>
  <c r="AA103" i="175"/>
  <c r="F104" i="175"/>
  <c r="K104" i="175"/>
  <c r="O104" i="175"/>
  <c r="N104" i="175"/>
  <c r="L104" i="175"/>
  <c r="S104" i="175"/>
  <c r="R104" i="175"/>
  <c r="M104" i="175"/>
  <c r="AA104" i="175"/>
  <c r="F105" i="175"/>
  <c r="K105" i="175"/>
  <c r="O105" i="175"/>
  <c r="N105" i="175"/>
  <c r="L105" i="175"/>
  <c r="S105" i="175"/>
  <c r="R105" i="175"/>
  <c r="M105" i="175"/>
  <c r="AA105" i="175"/>
  <c r="F106" i="175"/>
  <c r="K106" i="175"/>
  <c r="O106" i="175"/>
  <c r="N106" i="175"/>
  <c r="L106" i="175"/>
  <c r="S106" i="175"/>
  <c r="R106" i="175"/>
  <c r="M106" i="175"/>
  <c r="AA106" i="175"/>
  <c r="F107" i="175"/>
  <c r="K107" i="175"/>
  <c r="O107" i="175"/>
  <c r="N107" i="175"/>
  <c r="L107" i="175"/>
  <c r="S107" i="175"/>
  <c r="R107" i="175"/>
  <c r="M107" i="175"/>
  <c r="AA107" i="175"/>
  <c r="F108" i="175"/>
  <c r="K108" i="175"/>
  <c r="O108" i="175"/>
  <c r="N108" i="175"/>
  <c r="L108" i="175"/>
  <c r="S108" i="175"/>
  <c r="R108" i="175"/>
  <c r="M108" i="175"/>
  <c r="AA108" i="175"/>
  <c r="F109" i="175"/>
  <c r="K109" i="175"/>
  <c r="O109" i="175"/>
  <c r="N109" i="175"/>
  <c r="L109" i="175"/>
  <c r="S109" i="175"/>
  <c r="R109" i="175"/>
  <c r="M109" i="175"/>
  <c r="AA109" i="175"/>
  <c r="F110" i="175"/>
  <c r="K110" i="175"/>
  <c r="O110" i="175"/>
  <c r="N110" i="175"/>
  <c r="L110" i="175"/>
  <c r="S110" i="175"/>
  <c r="R110" i="175"/>
  <c r="M110" i="175"/>
  <c r="AA110" i="175"/>
  <c r="F111" i="175"/>
  <c r="K111" i="175"/>
  <c r="O111" i="175"/>
  <c r="N111" i="175"/>
  <c r="L111" i="175"/>
  <c r="S111" i="175"/>
  <c r="R111" i="175"/>
  <c r="M111" i="175"/>
  <c r="AA111" i="175"/>
  <c r="F112" i="175"/>
  <c r="K112" i="175"/>
  <c r="O112" i="175"/>
  <c r="N112" i="175"/>
  <c r="L112" i="175"/>
  <c r="S112" i="175"/>
  <c r="R112" i="175"/>
  <c r="M112" i="175"/>
  <c r="AA112" i="175"/>
  <c r="F113" i="175"/>
  <c r="K113" i="175"/>
  <c r="O113" i="175"/>
  <c r="N113" i="175"/>
  <c r="L113" i="175"/>
  <c r="S113" i="175"/>
  <c r="R113" i="175"/>
  <c r="M113" i="175"/>
  <c r="AA113" i="175"/>
  <c r="X117" i="14"/>
  <c r="X118" i="14"/>
  <c r="EI118" i="14"/>
  <c r="EI117" i="14"/>
  <c r="DC118" i="14"/>
  <c r="DC117" i="14"/>
  <c r="AH41" i="14"/>
  <c r="AH42" i="14"/>
  <c r="AH43" i="14"/>
  <c r="AH44" i="14"/>
  <c r="AH45" i="14"/>
  <c r="AH46" i="14"/>
  <c r="AH47" i="14"/>
  <c r="AH48" i="14"/>
  <c r="AH49" i="14"/>
  <c r="AH50" i="14"/>
  <c r="AH51" i="14"/>
  <c r="AH52" i="14"/>
  <c r="AH53" i="14"/>
  <c r="AH54" i="14"/>
  <c r="AH55" i="14"/>
  <c r="AH56" i="14"/>
  <c r="AH57" i="14"/>
  <c r="AH58" i="14"/>
  <c r="AH59" i="14"/>
  <c r="AH60" i="14"/>
  <c r="AH61" i="14"/>
  <c r="AH62" i="14"/>
  <c r="AH63" i="14"/>
  <c r="AH64" i="14"/>
  <c r="AH65" i="14"/>
  <c r="AH66" i="14"/>
  <c r="AH67" i="14"/>
  <c r="AH68" i="14"/>
  <c r="AH69" i="14"/>
  <c r="AH70" i="14"/>
  <c r="AH71" i="14"/>
  <c r="AH72" i="14"/>
  <c r="AH73" i="14"/>
  <c r="AH74" i="14"/>
  <c r="AH75" i="14"/>
  <c r="AH76" i="14"/>
  <c r="AH77" i="14"/>
  <c r="AH78" i="14"/>
  <c r="AH79" i="14"/>
  <c r="AH80" i="14"/>
  <c r="AH81" i="14"/>
  <c r="AH82" i="14"/>
  <c r="AH83" i="14"/>
  <c r="AH84" i="14"/>
  <c r="AH85" i="14"/>
  <c r="AH86" i="14"/>
  <c r="AH87" i="14"/>
  <c r="AH88" i="14"/>
  <c r="AH89" i="14"/>
  <c r="AH90" i="14"/>
  <c r="AH91" i="14"/>
  <c r="AH92" i="14"/>
  <c r="AH93" i="14"/>
  <c r="AH94" i="14"/>
  <c r="AH95" i="14"/>
  <c r="AH96" i="14"/>
  <c r="AH97" i="14"/>
  <c r="AH98" i="14"/>
  <c r="AH99" i="14"/>
  <c r="AH100" i="14"/>
  <c r="AH101" i="14"/>
  <c r="AH102" i="14"/>
  <c r="AH103" i="14"/>
  <c r="AH104" i="14"/>
  <c r="AH105" i="14"/>
  <c r="AH106" i="14"/>
  <c r="AH107" i="14"/>
  <c r="AH108" i="14"/>
  <c r="AH40" i="14"/>
  <c r="DO118" i="14"/>
  <c r="DO117" i="14"/>
  <c r="DN118" i="14"/>
  <c r="DN117" i="14"/>
  <c r="DV118" i="14"/>
  <c r="DV117" i="14"/>
  <c r="IG56" i="14"/>
  <c r="IG57" i="14"/>
  <c r="IG58" i="14"/>
  <c r="IG59" i="14"/>
  <c r="HN79" i="14"/>
  <c r="BZ7" i="14"/>
  <c r="BZ8" i="14"/>
  <c r="BZ9" i="14"/>
  <c r="BZ10" i="14"/>
  <c r="BZ11" i="14"/>
  <c r="BZ12" i="14"/>
  <c r="BZ13" i="14"/>
  <c r="BZ14" i="14"/>
  <c r="BZ15" i="14"/>
  <c r="BZ16" i="14"/>
  <c r="BZ17" i="14"/>
  <c r="BZ18" i="14"/>
  <c r="BZ19" i="14"/>
  <c r="BZ20" i="14"/>
  <c r="BZ21" i="14"/>
  <c r="BZ22" i="14"/>
  <c r="BZ23" i="14"/>
  <c r="BZ24" i="14"/>
  <c r="BZ25" i="14"/>
  <c r="BZ26" i="14"/>
  <c r="BZ27" i="14"/>
  <c r="BZ28" i="14"/>
  <c r="BZ29" i="14"/>
  <c r="BZ30" i="14"/>
  <c r="BZ31" i="14"/>
  <c r="BZ32" i="14"/>
  <c r="BZ33" i="14"/>
  <c r="BZ34" i="14"/>
  <c r="BZ35" i="14"/>
  <c r="BZ36" i="14"/>
  <c r="BZ37" i="14"/>
  <c r="BZ38" i="14"/>
  <c r="BZ39" i="14"/>
  <c r="BZ40" i="14"/>
  <c r="BZ41" i="14"/>
  <c r="BZ42" i="14"/>
  <c r="BZ43" i="14"/>
  <c r="BZ44" i="14"/>
  <c r="BZ45" i="14"/>
  <c r="BZ46" i="14"/>
  <c r="BZ47" i="14"/>
  <c r="BZ48" i="14"/>
  <c r="BZ49" i="14"/>
  <c r="BZ50" i="14"/>
  <c r="BZ51" i="14"/>
  <c r="BZ52" i="14"/>
  <c r="BZ53" i="14"/>
  <c r="BZ54" i="14"/>
  <c r="BZ55" i="14"/>
  <c r="BZ56" i="14"/>
  <c r="BZ57" i="14"/>
  <c r="BZ58" i="14"/>
  <c r="BZ59" i="14"/>
  <c r="BZ60" i="14"/>
  <c r="BZ61" i="14"/>
  <c r="BZ62" i="14"/>
  <c r="BZ63" i="14"/>
  <c r="BZ64" i="14"/>
  <c r="BZ65" i="14"/>
  <c r="BZ66" i="14"/>
  <c r="BZ67" i="14"/>
  <c r="BZ68" i="14"/>
  <c r="BZ69" i="14"/>
  <c r="BZ70" i="14"/>
  <c r="BZ71" i="14"/>
  <c r="BZ72" i="14"/>
  <c r="BZ73" i="14"/>
  <c r="BZ74" i="14"/>
  <c r="BZ75" i="14"/>
  <c r="BZ76" i="14"/>
  <c r="BZ77" i="14"/>
  <c r="BZ78" i="14"/>
  <c r="BZ79" i="14"/>
  <c r="BZ80" i="14"/>
  <c r="BZ81" i="14"/>
  <c r="BZ82" i="14"/>
  <c r="BZ83" i="14"/>
  <c r="BZ84" i="14"/>
  <c r="BZ85" i="14"/>
  <c r="BZ86" i="14"/>
  <c r="BZ87" i="14"/>
  <c r="BZ88" i="14"/>
  <c r="BZ89" i="14"/>
  <c r="BZ90" i="14"/>
  <c r="BZ91" i="14"/>
  <c r="BZ92" i="14"/>
  <c r="BZ93" i="14"/>
  <c r="BZ94" i="14"/>
  <c r="BZ95" i="14"/>
  <c r="BZ96" i="14"/>
  <c r="BZ97" i="14"/>
  <c r="BZ98" i="14"/>
  <c r="BZ99" i="14"/>
  <c r="BZ100" i="14"/>
  <c r="BZ101" i="14"/>
  <c r="BZ102" i="14"/>
  <c r="BZ103" i="14"/>
  <c r="BZ104" i="14"/>
  <c r="BZ105" i="14"/>
  <c r="BZ106" i="14"/>
  <c r="BZ107" i="14"/>
  <c r="BZ6" i="14"/>
  <c r="CA6" i="14"/>
  <c r="CG6" i="14"/>
  <c r="CK6" i="14"/>
  <c r="CL6" i="14"/>
  <c r="CA7" i="14"/>
  <c r="CG7" i="14"/>
  <c r="CK7" i="14"/>
  <c r="CL7" i="14"/>
  <c r="CA8" i="14"/>
  <c r="CG8" i="14"/>
  <c r="CK8" i="14"/>
  <c r="CL8" i="14"/>
  <c r="CA9" i="14"/>
  <c r="CG9" i="14"/>
  <c r="CK9" i="14"/>
  <c r="CL9" i="14"/>
  <c r="EL10" i="14"/>
  <c r="CA10" i="14"/>
  <c r="CG10" i="14"/>
  <c r="CK10" i="14"/>
  <c r="CL10" i="14"/>
  <c r="EL11" i="14"/>
  <c r="CA11" i="14"/>
  <c r="CG11" i="14"/>
  <c r="CK11" i="14"/>
  <c r="CL11" i="14"/>
  <c r="EL12" i="14"/>
  <c r="CA12" i="14"/>
  <c r="CG12" i="14"/>
  <c r="CK12" i="14"/>
  <c r="CL12" i="14"/>
  <c r="EL13" i="14"/>
  <c r="CA13" i="14"/>
  <c r="CG13" i="14"/>
  <c r="CK13" i="14"/>
  <c r="CL13" i="14"/>
  <c r="EL14" i="14"/>
  <c r="CA14" i="14"/>
  <c r="CG14" i="14"/>
  <c r="CK14" i="14"/>
  <c r="CL14" i="14"/>
  <c r="EL15" i="14"/>
  <c r="CA15" i="14"/>
  <c r="CG15" i="14"/>
  <c r="CK15" i="14"/>
  <c r="CL15" i="14"/>
  <c r="EL16" i="14"/>
  <c r="CA16" i="14"/>
  <c r="CG16" i="14"/>
  <c r="CK16" i="14"/>
  <c r="CL16" i="14"/>
  <c r="EL17" i="14"/>
  <c r="CA17" i="14"/>
  <c r="CG17" i="14"/>
  <c r="CK17" i="14"/>
  <c r="CL17" i="14"/>
  <c r="EL18" i="14"/>
  <c r="CA18" i="14"/>
  <c r="CG18" i="14"/>
  <c r="CK18" i="14"/>
  <c r="CL18" i="14"/>
  <c r="EL19" i="14"/>
  <c r="CA19" i="14"/>
  <c r="CG19" i="14"/>
  <c r="CK19" i="14"/>
  <c r="CL19" i="14"/>
  <c r="EL20" i="14"/>
  <c r="CA20" i="14"/>
  <c r="CG20" i="14"/>
  <c r="CK20" i="14"/>
  <c r="CL20" i="14"/>
  <c r="EL21" i="14"/>
  <c r="CA21" i="14"/>
  <c r="CG21" i="14"/>
  <c r="CK21" i="14"/>
  <c r="CL21" i="14"/>
  <c r="EL22" i="14"/>
  <c r="CA22" i="14"/>
  <c r="CG22" i="14"/>
  <c r="CK22" i="14"/>
  <c r="CL22" i="14"/>
  <c r="EL23" i="14"/>
  <c r="CA23" i="14"/>
  <c r="CG23" i="14"/>
  <c r="CK23" i="14"/>
  <c r="CL23" i="14"/>
  <c r="EL24" i="14"/>
  <c r="CA24" i="14"/>
  <c r="CG24" i="14"/>
  <c r="CK24" i="14"/>
  <c r="CL24" i="14"/>
  <c r="EL25" i="14"/>
  <c r="CA25" i="14"/>
  <c r="CG25" i="14"/>
  <c r="CK25" i="14"/>
  <c r="CL25" i="14"/>
  <c r="EL26" i="14"/>
  <c r="CA26" i="14"/>
  <c r="CG26" i="14"/>
  <c r="CK26" i="14"/>
  <c r="CL26" i="14"/>
  <c r="EL27" i="14"/>
  <c r="CA27" i="14"/>
  <c r="CG27" i="14"/>
  <c r="CK27" i="14"/>
  <c r="CL27" i="14"/>
  <c r="EL28" i="14"/>
  <c r="CA28" i="14"/>
  <c r="CG28" i="14"/>
  <c r="CK28" i="14"/>
  <c r="CL28" i="14"/>
  <c r="EL29" i="14"/>
  <c r="CA29" i="14"/>
  <c r="CG29" i="14"/>
  <c r="CK29" i="14"/>
  <c r="CL29" i="14"/>
  <c r="EL30" i="14"/>
  <c r="CA30" i="14"/>
  <c r="CG30" i="14"/>
  <c r="CK30" i="14"/>
  <c r="CL30" i="14"/>
  <c r="EL31" i="14"/>
  <c r="CA31" i="14"/>
  <c r="CG31" i="14"/>
  <c r="CK31" i="14"/>
  <c r="CL31" i="14"/>
  <c r="EL32" i="14"/>
  <c r="CA32" i="14"/>
  <c r="CG32" i="14"/>
  <c r="CK32" i="14"/>
  <c r="CL32" i="14"/>
  <c r="EL33" i="14"/>
  <c r="CA33" i="14"/>
  <c r="CG33" i="14"/>
  <c r="CK33" i="14"/>
  <c r="CL33" i="14"/>
  <c r="EL34" i="14"/>
  <c r="CA34" i="14"/>
  <c r="CG34" i="14"/>
  <c r="CK34" i="14"/>
  <c r="CL34" i="14"/>
  <c r="EL35" i="14"/>
  <c r="CA35" i="14"/>
  <c r="CG35" i="14"/>
  <c r="CK35" i="14"/>
  <c r="CL35" i="14"/>
  <c r="EL36" i="14"/>
  <c r="CA36" i="14"/>
  <c r="CG36" i="14"/>
  <c r="CK36" i="14"/>
  <c r="CL36" i="14"/>
  <c r="EL37" i="14"/>
  <c r="CA37" i="14"/>
  <c r="CG37" i="14"/>
  <c r="CK37" i="14"/>
  <c r="CL37" i="14"/>
  <c r="EL38" i="14"/>
  <c r="CA38" i="14"/>
  <c r="CG38" i="14"/>
  <c r="CK38" i="14"/>
  <c r="CL38" i="14"/>
  <c r="EL53" i="14"/>
  <c r="CA53" i="14"/>
  <c r="CG53" i="14"/>
  <c r="CK53" i="14"/>
  <c r="CL53" i="14"/>
  <c r="EL54" i="14"/>
  <c r="CA54" i="14"/>
  <c r="CG54" i="14"/>
  <c r="CK54" i="14"/>
  <c r="CL54" i="14"/>
  <c r="EL55" i="14"/>
  <c r="ET55" i="14"/>
  <c r="EV55" i="14"/>
  <c r="CA55" i="14"/>
  <c r="CG55" i="14"/>
  <c r="CK55" i="14"/>
  <c r="CL55" i="14"/>
  <c r="EL56" i="14"/>
  <c r="ET56" i="14"/>
  <c r="EV56" i="14"/>
  <c r="CA56" i="14"/>
  <c r="CG56" i="14"/>
  <c r="CK56" i="14"/>
  <c r="CL56" i="14"/>
  <c r="EL57" i="14"/>
  <c r="ET57" i="14"/>
  <c r="EV57" i="14"/>
  <c r="CA57" i="14"/>
  <c r="CG57" i="14"/>
  <c r="CK57" i="14"/>
  <c r="CL57" i="14"/>
  <c r="EL58" i="14"/>
  <c r="ET58" i="14"/>
  <c r="EV58" i="14"/>
  <c r="CA58" i="14"/>
  <c r="CG58" i="14"/>
  <c r="CK58" i="14"/>
  <c r="CL58" i="14"/>
  <c r="EL59" i="14"/>
  <c r="ET59" i="14"/>
  <c r="EV59" i="14"/>
  <c r="CA59" i="14"/>
  <c r="CG59" i="14"/>
  <c r="CK59" i="14"/>
  <c r="CL59" i="14"/>
  <c r="EL60" i="14"/>
  <c r="ET60" i="14"/>
  <c r="EV60" i="14"/>
  <c r="CA60" i="14"/>
  <c r="CG60" i="14"/>
  <c r="CK60" i="14"/>
  <c r="CL60" i="14"/>
  <c r="EL61" i="14"/>
  <c r="ET61" i="14"/>
  <c r="EV61" i="14"/>
  <c r="CA61" i="14"/>
  <c r="CG61" i="14"/>
  <c r="CK61" i="14"/>
  <c r="CL61" i="14"/>
  <c r="EL62" i="14"/>
  <c r="ET62" i="14"/>
  <c r="EV62" i="14"/>
  <c r="CA62" i="14"/>
  <c r="CG62" i="14"/>
  <c r="CK62" i="14"/>
  <c r="CL62" i="14"/>
  <c r="EL63" i="14"/>
  <c r="ET63" i="14"/>
  <c r="EV63" i="14"/>
  <c r="CA63" i="14"/>
  <c r="CG63" i="14"/>
  <c r="CK63" i="14"/>
  <c r="CL63" i="14"/>
  <c r="EL64" i="14"/>
  <c r="ET64" i="14"/>
  <c r="EV64" i="14"/>
  <c r="CA64" i="14"/>
  <c r="CG64" i="14"/>
  <c r="CK64" i="14"/>
  <c r="CL64" i="14"/>
  <c r="EL65" i="14"/>
  <c r="ET65" i="14"/>
  <c r="EV65" i="14"/>
  <c r="CA65" i="14"/>
  <c r="CG65" i="14"/>
  <c r="CK65" i="14"/>
  <c r="CL65" i="14"/>
  <c r="EL66" i="14"/>
  <c r="ET66" i="14"/>
  <c r="EV66" i="14"/>
  <c r="CA66" i="14"/>
  <c r="CG66" i="14"/>
  <c r="CK66" i="14"/>
  <c r="CL66" i="14"/>
  <c r="EL67" i="14"/>
  <c r="ET67" i="14"/>
  <c r="EV67" i="14"/>
  <c r="CA67" i="14"/>
  <c r="CG67" i="14"/>
  <c r="CK67" i="14"/>
  <c r="CL67" i="14"/>
  <c r="EL68" i="14"/>
  <c r="ET68" i="14"/>
  <c r="EV68" i="14"/>
  <c r="CA68" i="14"/>
  <c r="CG68" i="14"/>
  <c r="CK68" i="14"/>
  <c r="CL68" i="14"/>
  <c r="EL69" i="14"/>
  <c r="ET69" i="14"/>
  <c r="EV69" i="14"/>
  <c r="CA69" i="14"/>
  <c r="CG69" i="14"/>
  <c r="CK69" i="14"/>
  <c r="CL69" i="14"/>
  <c r="EL70" i="14"/>
  <c r="ET70" i="14"/>
  <c r="EV70" i="14"/>
  <c r="CA70" i="14"/>
  <c r="CG70" i="14"/>
  <c r="CK70" i="14"/>
  <c r="CL70" i="14"/>
  <c r="EL71" i="14"/>
  <c r="ET71" i="14"/>
  <c r="EV71" i="14"/>
  <c r="CA71" i="14"/>
  <c r="CG71" i="14"/>
  <c r="CK71" i="14"/>
  <c r="CL71" i="14"/>
  <c r="EL72" i="14"/>
  <c r="ET72" i="14"/>
  <c r="EV72" i="14"/>
  <c r="CA72" i="14"/>
  <c r="CG72" i="14"/>
  <c r="CK72" i="14"/>
  <c r="CL72" i="14"/>
  <c r="EL73" i="14"/>
  <c r="ET73" i="14"/>
  <c r="EV73" i="14"/>
  <c r="CA73" i="14"/>
  <c r="CG73" i="14"/>
  <c r="CK73" i="14"/>
  <c r="CL73" i="14"/>
  <c r="EL74" i="14"/>
  <c r="ET74" i="14"/>
  <c r="EV74" i="14"/>
  <c r="CA74" i="14"/>
  <c r="CG74" i="14"/>
  <c r="CK74" i="14"/>
  <c r="CL74" i="14"/>
  <c r="EL75" i="14"/>
  <c r="ET75" i="14"/>
  <c r="EV75" i="14"/>
  <c r="CA75" i="14"/>
  <c r="CG75" i="14"/>
  <c r="CK75" i="14"/>
  <c r="CL75" i="14"/>
  <c r="EL76" i="14"/>
  <c r="ET76" i="14"/>
  <c r="EV76" i="14"/>
  <c r="CA76" i="14"/>
  <c r="CG76" i="14"/>
  <c r="CK76" i="14"/>
  <c r="CL76" i="14"/>
  <c r="EL77" i="14"/>
  <c r="ET77" i="14"/>
  <c r="EV77" i="14"/>
  <c r="CA77" i="14"/>
  <c r="CG77" i="14"/>
  <c r="CK77" i="14"/>
  <c r="CL77" i="14"/>
  <c r="EL78" i="14"/>
  <c r="ET78" i="14"/>
  <c r="EV78" i="14"/>
  <c r="CA78" i="14"/>
  <c r="CG78" i="14"/>
  <c r="CK78" i="14"/>
  <c r="CL78" i="14"/>
  <c r="EL79" i="14"/>
  <c r="ET79" i="14"/>
  <c r="EV79" i="14"/>
  <c r="CA79" i="14"/>
  <c r="CG79" i="14"/>
  <c r="CK79" i="14"/>
  <c r="CL79" i="14"/>
  <c r="EL80" i="14"/>
  <c r="ET80" i="14"/>
  <c r="EV80" i="14"/>
  <c r="CA80" i="14"/>
  <c r="CG80" i="14"/>
  <c r="CK80" i="14"/>
  <c r="CL80" i="14"/>
  <c r="EL81" i="14"/>
  <c r="ET81" i="14"/>
  <c r="EV81" i="14"/>
  <c r="CA81" i="14"/>
  <c r="CG81" i="14"/>
  <c r="CK81" i="14"/>
  <c r="CL81" i="14"/>
  <c r="EL82" i="14"/>
  <c r="ET82" i="14"/>
  <c r="EV82" i="14"/>
  <c r="CA82" i="14"/>
  <c r="CG82" i="14"/>
  <c r="CK82" i="14"/>
  <c r="CL82" i="14"/>
  <c r="EL83" i="14"/>
  <c r="ET83" i="14"/>
  <c r="EV83" i="14"/>
  <c r="CA83" i="14"/>
  <c r="CG83" i="14"/>
  <c r="CK83" i="14"/>
  <c r="CL83" i="14"/>
  <c r="EL84" i="14"/>
  <c r="ET84" i="14"/>
  <c r="EV84" i="14"/>
  <c r="CA84" i="14"/>
  <c r="CG84" i="14"/>
  <c r="CK84" i="14"/>
  <c r="CL84" i="14"/>
  <c r="EL85" i="14"/>
  <c r="ET85" i="14"/>
  <c r="EV85" i="14"/>
  <c r="CA85" i="14"/>
  <c r="CG85" i="14"/>
  <c r="CK85" i="14"/>
  <c r="CL85" i="14"/>
  <c r="EL86" i="14"/>
  <c r="ET86" i="14"/>
  <c r="EV86" i="14"/>
  <c r="CA86" i="14"/>
  <c r="CG86" i="14"/>
  <c r="CK86" i="14"/>
  <c r="CL86" i="14"/>
  <c r="EL87" i="14"/>
  <c r="ET87" i="14"/>
  <c r="EV87" i="14"/>
  <c r="CA87" i="14"/>
  <c r="CG87" i="14"/>
  <c r="CK87" i="14"/>
  <c r="CL87" i="14"/>
  <c r="EL88" i="14"/>
  <c r="ET88" i="14"/>
  <c r="EV88" i="14"/>
  <c r="CA88" i="14"/>
  <c r="CG88" i="14"/>
  <c r="CK88" i="14"/>
  <c r="CL88" i="14"/>
  <c r="EL89" i="14"/>
  <c r="ET89" i="14"/>
  <c r="EV89" i="14"/>
  <c r="CA89" i="14"/>
  <c r="CG89" i="14"/>
  <c r="CK89" i="14"/>
  <c r="CL89" i="14"/>
  <c r="EL90" i="14"/>
  <c r="ET90" i="14"/>
  <c r="EV90" i="14"/>
  <c r="CA90" i="14"/>
  <c r="CG90" i="14"/>
  <c r="CK90" i="14"/>
  <c r="CL90" i="14"/>
  <c r="EL91" i="14"/>
  <c r="ET91" i="14"/>
  <c r="EV91" i="14"/>
  <c r="CA91" i="14"/>
  <c r="CG91" i="14"/>
  <c r="CK91" i="14"/>
  <c r="CL91" i="14"/>
  <c r="EL92" i="14"/>
  <c r="ET92" i="14"/>
  <c r="EV92" i="14"/>
  <c r="CA92" i="14"/>
  <c r="CG92" i="14"/>
  <c r="CK92" i="14"/>
  <c r="CL92" i="14"/>
  <c r="EL93" i="14"/>
  <c r="ET93" i="14"/>
  <c r="EV93" i="14"/>
  <c r="CA93" i="14"/>
  <c r="CG93" i="14"/>
  <c r="CK93" i="14"/>
  <c r="CL93" i="14"/>
  <c r="EL94" i="14"/>
  <c r="ET94" i="14"/>
  <c r="EV94" i="14"/>
  <c r="CA94" i="14"/>
  <c r="CG94" i="14"/>
  <c r="CK94" i="14"/>
  <c r="CL94" i="14"/>
  <c r="EL95" i="14"/>
  <c r="ET95" i="14"/>
  <c r="EV95" i="14"/>
  <c r="CA95" i="14"/>
  <c r="CG95" i="14"/>
  <c r="CK95" i="14"/>
  <c r="CL95" i="14"/>
  <c r="EL96" i="14"/>
  <c r="ET96" i="14"/>
  <c r="EV96" i="14"/>
  <c r="CA96" i="14"/>
  <c r="CG96" i="14"/>
  <c r="CK96" i="14"/>
  <c r="CL96" i="14"/>
  <c r="EL97" i="14"/>
  <c r="ET97" i="14"/>
  <c r="EV97" i="14"/>
  <c r="CA97" i="14"/>
  <c r="CG97" i="14"/>
  <c r="CK97" i="14"/>
  <c r="CL97" i="14"/>
  <c r="EL98" i="14"/>
  <c r="ET98" i="14"/>
  <c r="EV98" i="14"/>
  <c r="CA98" i="14"/>
  <c r="CG98" i="14"/>
  <c r="CK98" i="14"/>
  <c r="CL98" i="14"/>
  <c r="EL99" i="14"/>
  <c r="ET99" i="14"/>
  <c r="EV99" i="14"/>
  <c r="CA99" i="14"/>
  <c r="CG99" i="14"/>
  <c r="CK99" i="14"/>
  <c r="CL99" i="14"/>
  <c r="EL100" i="14"/>
  <c r="ET100" i="14"/>
  <c r="EV100" i="14"/>
  <c r="CA100" i="14"/>
  <c r="CG100" i="14"/>
  <c r="CK100" i="14"/>
  <c r="CL100" i="14"/>
  <c r="EL101" i="14"/>
  <c r="ET101" i="14"/>
  <c r="EV101" i="14"/>
  <c r="CA101" i="14"/>
  <c r="CG101" i="14"/>
  <c r="CK101" i="14"/>
  <c r="CL101" i="14"/>
  <c r="EL102" i="14"/>
  <c r="ET102" i="14"/>
  <c r="EV102" i="14"/>
  <c r="CA102" i="14"/>
  <c r="CG102" i="14"/>
  <c r="CK102" i="14"/>
  <c r="CL102" i="14"/>
  <c r="EL103" i="14"/>
  <c r="ET103" i="14"/>
  <c r="EV103" i="14"/>
  <c r="CA103" i="14"/>
  <c r="CG103" i="14"/>
  <c r="CK103" i="14"/>
  <c r="CL103" i="14"/>
  <c r="EL104" i="14"/>
  <c r="ET104" i="14"/>
  <c r="EV104" i="14"/>
  <c r="CA104" i="14"/>
  <c r="CG104" i="14"/>
  <c r="CK104" i="14"/>
  <c r="CL104" i="14"/>
  <c r="EL105" i="14"/>
  <c r="ET105" i="14"/>
  <c r="EV105" i="14"/>
  <c r="CA105" i="14"/>
  <c r="CG105" i="14"/>
  <c r="CK105" i="14"/>
  <c r="CL105" i="14"/>
  <c r="EL106" i="14"/>
  <c r="ET106" i="14"/>
  <c r="EV106" i="14"/>
  <c r="CA106" i="14"/>
  <c r="CG106" i="14"/>
  <c r="CK106" i="14"/>
  <c r="CL106" i="14"/>
  <c r="EL107" i="14"/>
  <c r="ET107" i="14"/>
  <c r="EV107" i="14"/>
  <c r="CA107" i="14"/>
  <c r="CG107" i="14"/>
  <c r="CK107" i="14"/>
  <c r="CL107" i="14"/>
  <c r="BC9" i="14"/>
  <c r="BJ9" i="14"/>
  <c r="BC10" i="14"/>
  <c r="BJ10" i="14"/>
  <c r="BC11" i="14"/>
  <c r="BJ11" i="14"/>
  <c r="BC12" i="14"/>
  <c r="BJ12" i="14"/>
  <c r="BC13" i="14"/>
  <c r="BJ13" i="14"/>
  <c r="BC14" i="14"/>
  <c r="BJ14" i="14"/>
  <c r="BC15" i="14"/>
  <c r="BJ15" i="14"/>
  <c r="BC16" i="14"/>
  <c r="BJ16" i="14"/>
  <c r="BC17" i="14"/>
  <c r="BJ17" i="14"/>
  <c r="BC18" i="14"/>
  <c r="BJ18" i="14"/>
  <c r="BC19" i="14"/>
  <c r="BJ19" i="14"/>
  <c r="BC20" i="14"/>
  <c r="BJ20" i="14"/>
  <c r="BC21" i="14"/>
  <c r="BJ21" i="14"/>
  <c r="BC22" i="14"/>
  <c r="BJ22" i="14"/>
  <c r="BC23" i="14"/>
  <c r="BJ23" i="14"/>
  <c r="BC24" i="14"/>
  <c r="BJ24" i="14"/>
  <c r="BC25" i="14"/>
  <c r="BJ25" i="14"/>
  <c r="BC26" i="14"/>
  <c r="BJ26" i="14"/>
  <c r="BC27" i="14"/>
  <c r="BJ27" i="14"/>
  <c r="BC28" i="14"/>
  <c r="BJ28" i="14"/>
  <c r="BC29" i="14"/>
  <c r="BJ29" i="14"/>
  <c r="BC30" i="14"/>
  <c r="BJ30" i="14"/>
  <c r="BC31" i="14"/>
  <c r="BJ31" i="14"/>
  <c r="BC32" i="14"/>
  <c r="BJ32" i="14"/>
  <c r="BC33" i="14"/>
  <c r="BJ33" i="14"/>
  <c r="BC34" i="14"/>
  <c r="BJ34" i="14"/>
  <c r="BC35" i="14"/>
  <c r="BJ35" i="14"/>
  <c r="BC36" i="14"/>
  <c r="BJ36" i="14"/>
  <c r="BC37" i="14"/>
  <c r="BJ37" i="14"/>
  <c r="BC38" i="14"/>
  <c r="BJ38" i="14"/>
  <c r="BC39" i="14"/>
  <c r="BC40" i="14"/>
  <c r="BC41" i="14"/>
  <c r="BC42" i="14"/>
  <c r="BC43" i="14"/>
  <c r="BC44" i="14"/>
  <c r="BC45" i="14"/>
  <c r="BC46" i="14"/>
  <c r="BC47" i="14"/>
  <c r="BC48" i="14"/>
  <c r="BC49" i="14"/>
  <c r="BC50" i="14"/>
  <c r="BC51" i="14"/>
  <c r="BC52" i="14"/>
  <c r="BC53" i="14"/>
  <c r="BJ53" i="14"/>
  <c r="BC54" i="14"/>
  <c r="BJ54" i="14"/>
  <c r="BC55" i="14"/>
  <c r="BJ55" i="14"/>
  <c r="BC56" i="14"/>
  <c r="BJ56" i="14"/>
  <c r="BC57" i="14"/>
  <c r="BJ57" i="14"/>
  <c r="BC58" i="14"/>
  <c r="BJ58" i="14"/>
  <c r="BC59" i="14"/>
  <c r="BJ59" i="14"/>
  <c r="BC60" i="14"/>
  <c r="BJ60" i="14"/>
  <c r="BC61" i="14"/>
  <c r="BJ61" i="14"/>
  <c r="BC62" i="14"/>
  <c r="BJ62" i="14"/>
  <c r="BC63" i="14"/>
  <c r="BJ63" i="14"/>
  <c r="BC64" i="14"/>
  <c r="BJ64" i="14"/>
  <c r="BC65" i="14"/>
  <c r="BJ65" i="14"/>
  <c r="BC66" i="14"/>
  <c r="BJ66" i="14"/>
  <c r="BC67" i="14"/>
  <c r="BJ67" i="14"/>
  <c r="BC68" i="14"/>
  <c r="BJ68" i="14"/>
  <c r="BC69" i="14"/>
  <c r="BJ69" i="14"/>
  <c r="BC70" i="14"/>
  <c r="BJ70" i="14"/>
  <c r="BC71" i="14"/>
  <c r="BJ71" i="14"/>
  <c r="BC72" i="14"/>
  <c r="BJ72" i="14"/>
  <c r="BC73" i="14"/>
  <c r="BJ73" i="14"/>
  <c r="BC74" i="14"/>
  <c r="BJ74" i="14"/>
  <c r="BC75" i="14"/>
  <c r="BJ75" i="14"/>
  <c r="BC76" i="14"/>
  <c r="BJ76" i="14"/>
  <c r="BC77" i="14"/>
  <c r="BJ77" i="14"/>
  <c r="BC78" i="14"/>
  <c r="BJ78" i="14"/>
  <c r="BC79" i="14"/>
  <c r="BJ79" i="14"/>
  <c r="BC80" i="14"/>
  <c r="BJ80" i="14"/>
  <c r="BC81" i="14"/>
  <c r="BJ81" i="14"/>
  <c r="BC82" i="14"/>
  <c r="BJ82" i="14"/>
  <c r="BC83" i="14"/>
  <c r="BJ83" i="14"/>
  <c r="BC84" i="14"/>
  <c r="BJ84" i="14"/>
  <c r="BC85" i="14"/>
  <c r="BJ85" i="14"/>
  <c r="BC86" i="14"/>
  <c r="BJ86" i="14"/>
  <c r="BC87" i="14"/>
  <c r="BJ87" i="14"/>
  <c r="BC88" i="14"/>
  <c r="BJ88" i="14"/>
  <c r="BC89" i="14"/>
  <c r="BJ89" i="14"/>
  <c r="BC90" i="14"/>
  <c r="BJ90" i="14"/>
  <c r="BC91" i="14"/>
  <c r="BJ91" i="14"/>
  <c r="AP92" i="14"/>
  <c r="BC92" i="14"/>
  <c r="BJ92" i="14"/>
  <c r="AP93" i="14"/>
  <c r="BC93" i="14"/>
  <c r="BJ93" i="14"/>
  <c r="AP94" i="14"/>
  <c r="BC94" i="14"/>
  <c r="BJ94" i="14"/>
  <c r="AP95" i="14"/>
  <c r="BC95" i="14"/>
  <c r="BJ95" i="14"/>
  <c r="AP96" i="14"/>
  <c r="BC96" i="14"/>
  <c r="BJ96" i="14"/>
  <c r="AP97" i="14"/>
  <c r="BC97" i="14"/>
  <c r="BJ97" i="14"/>
  <c r="AP98" i="14"/>
  <c r="BC98" i="14"/>
  <c r="BJ98" i="14"/>
  <c r="AP99" i="14"/>
  <c r="BC99" i="14"/>
  <c r="BJ99" i="14"/>
  <c r="AP100" i="14"/>
  <c r="BC100" i="14"/>
  <c r="BJ100" i="14"/>
  <c r="BC101" i="14"/>
  <c r="BJ101" i="14"/>
  <c r="BC102" i="14"/>
  <c r="BJ102" i="14"/>
  <c r="BC103" i="14"/>
  <c r="BJ103" i="14"/>
  <c r="BC104" i="14"/>
  <c r="BJ104" i="14"/>
  <c r="BC105" i="14"/>
  <c r="BJ105" i="14"/>
  <c r="BC106" i="14"/>
  <c r="BJ106" i="14"/>
  <c r="BC107" i="14"/>
  <c r="BJ107" i="14"/>
  <c r="Z61" i="14"/>
  <c r="Z62" i="14"/>
  <c r="Z63" i="14"/>
  <c r="Z64" i="14"/>
  <c r="Z65" i="14"/>
  <c r="Z66" i="14"/>
  <c r="Z67" i="14"/>
  <c r="Z68" i="14"/>
  <c r="Z69" i="14"/>
  <c r="Z70" i="14"/>
  <c r="Z71" i="14"/>
  <c r="Z72" i="14"/>
  <c r="Z73" i="14"/>
  <c r="Z74" i="14"/>
  <c r="Z75" i="14"/>
  <c r="Z76" i="14"/>
  <c r="Z77" i="14"/>
  <c r="Z78" i="14"/>
  <c r="Z79" i="14"/>
  <c r="Z80" i="14"/>
  <c r="Z81" i="14"/>
  <c r="Z82" i="14"/>
  <c r="Z83" i="14"/>
  <c r="Z84" i="14"/>
  <c r="Z85" i="14"/>
  <c r="Z86" i="14"/>
  <c r="Z87" i="14"/>
  <c r="Z88" i="14"/>
  <c r="Z89" i="14"/>
  <c r="Z90" i="14"/>
  <c r="Z91" i="14"/>
  <c r="Z92" i="14"/>
  <c r="Z93" i="14"/>
  <c r="Z94" i="14"/>
  <c r="Z95" i="14"/>
  <c r="Z96" i="14"/>
  <c r="Z97" i="14"/>
  <c r="Z98" i="14"/>
  <c r="Z99" i="14"/>
  <c r="Z100" i="14"/>
  <c r="Z101" i="14"/>
  <c r="Z102" i="14"/>
  <c r="Z103" i="14"/>
  <c r="Z104" i="14"/>
  <c r="Z105" i="14"/>
  <c r="Z106" i="14"/>
  <c r="Z107" i="14"/>
  <c r="Z108"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48" i="14"/>
  <c r="K49" i="14"/>
  <c r="K50" i="14"/>
  <c r="K51" i="14"/>
  <c r="K52" i="14"/>
  <c r="K53" i="14"/>
  <c r="K54" i="14"/>
  <c r="K55" i="14"/>
  <c r="K56" i="14"/>
  <c r="K57" i="14"/>
  <c r="K58" i="14"/>
  <c r="K59" i="14"/>
  <c r="K60" i="14"/>
  <c r="K61" i="14"/>
  <c r="K62" i="14"/>
  <c r="K63" i="14"/>
  <c r="K64" i="14"/>
  <c r="K65" i="14"/>
  <c r="K66" i="14"/>
  <c r="K67" i="14"/>
  <c r="K68" i="14"/>
  <c r="K69" i="14"/>
  <c r="K70" i="14"/>
  <c r="K71" i="14"/>
  <c r="K72" i="14"/>
  <c r="K73" i="14"/>
  <c r="K74" i="14"/>
  <c r="K75" i="14"/>
  <c r="K76" i="14"/>
  <c r="K77" i="14"/>
  <c r="K78" i="14"/>
  <c r="K79" i="14"/>
  <c r="K80" i="14"/>
  <c r="K81" i="14"/>
  <c r="K82" i="14"/>
  <c r="K83" i="14"/>
  <c r="K84" i="14"/>
  <c r="K85" i="14"/>
  <c r="K86" i="14"/>
  <c r="K87" i="14"/>
  <c r="K88" i="14"/>
  <c r="K89" i="14"/>
  <c r="K90" i="14"/>
  <c r="K91" i="14"/>
  <c r="K92" i="14"/>
  <c r="K93" i="14"/>
  <c r="K94" i="14"/>
  <c r="K95" i="14"/>
  <c r="K96" i="14"/>
  <c r="K97" i="14"/>
  <c r="K98" i="14"/>
  <c r="K99" i="14"/>
  <c r="K100" i="14"/>
  <c r="K101" i="14"/>
  <c r="K102" i="14"/>
  <c r="K103" i="14"/>
  <c r="K104" i="14"/>
  <c r="K105" i="14"/>
  <c r="K106" i="14"/>
  <c r="K107" i="14"/>
  <c r="AB41" i="14"/>
  <c r="Y40" i="14"/>
  <c r="AA40" i="14"/>
  <c r="Z40" i="14"/>
  <c r="R40" i="14"/>
  <c r="S40" i="14"/>
  <c r="AA61" i="14"/>
  <c r="AA62" i="14"/>
  <c r="AA63" i="14"/>
  <c r="AA64" i="14"/>
  <c r="AA65" i="14"/>
  <c r="AA66" i="14"/>
  <c r="AA67" i="14"/>
  <c r="AA68" i="14"/>
  <c r="AA69" i="14"/>
  <c r="AA70" i="14"/>
  <c r="AA71" i="14"/>
  <c r="AA72" i="14"/>
  <c r="AA73" i="14"/>
  <c r="AA74" i="14"/>
  <c r="AA75" i="14"/>
  <c r="AA76" i="14"/>
  <c r="AA77" i="14"/>
  <c r="AA78" i="14"/>
  <c r="AA79" i="14"/>
  <c r="AA80" i="14"/>
  <c r="AA81" i="14"/>
  <c r="AA82" i="14"/>
  <c r="AA83" i="14"/>
  <c r="AA84" i="14"/>
  <c r="AA85" i="14"/>
  <c r="AA86" i="14"/>
  <c r="AA87" i="14"/>
  <c r="AA88" i="14"/>
  <c r="AA89" i="14"/>
  <c r="AA90" i="14"/>
  <c r="AA91" i="14"/>
  <c r="AA92" i="14"/>
  <c r="AA93" i="14"/>
  <c r="AA94" i="14"/>
  <c r="AA95" i="14"/>
  <c r="AA96" i="14"/>
  <c r="AA97" i="14"/>
  <c r="AA98" i="14"/>
  <c r="AA99" i="14"/>
  <c r="AA100" i="14"/>
  <c r="AA101" i="14"/>
  <c r="AA102" i="14"/>
  <c r="AA103" i="14"/>
  <c r="AA104" i="14"/>
  <c r="AA105" i="14"/>
  <c r="AA106" i="14"/>
  <c r="AA107" i="14"/>
  <c r="AA108" i="14"/>
  <c r="AB108" i="14"/>
  <c r="AD108" i="14"/>
  <c r="AD61" i="14"/>
  <c r="AD62" i="14"/>
  <c r="AD63" i="14"/>
  <c r="AD64" i="14"/>
  <c r="AD65" i="14"/>
  <c r="AD66" i="14"/>
  <c r="AD67" i="14"/>
  <c r="AD68" i="14"/>
  <c r="AD69" i="14"/>
  <c r="AD70" i="14"/>
  <c r="AD71" i="14"/>
  <c r="AD72" i="14"/>
  <c r="AD73" i="14"/>
  <c r="AD74" i="14"/>
  <c r="AD75" i="14"/>
  <c r="AD76" i="14"/>
  <c r="AD77" i="14"/>
  <c r="AD78" i="14"/>
  <c r="AD79" i="14"/>
  <c r="AD80" i="14"/>
  <c r="AD81" i="14"/>
  <c r="AD82" i="14"/>
  <c r="AD83" i="14"/>
  <c r="AD84" i="14"/>
  <c r="AD85" i="14"/>
  <c r="AD86" i="14"/>
  <c r="AD87" i="14"/>
  <c r="AD88" i="14"/>
  <c r="AD89" i="14"/>
  <c r="AD90" i="14"/>
  <c r="AD91" i="14"/>
  <c r="AD92" i="14"/>
  <c r="AD93" i="14"/>
  <c r="AD94" i="14"/>
  <c r="AD95" i="14"/>
  <c r="AD96" i="14"/>
  <c r="AD97" i="14"/>
  <c r="AD98" i="14"/>
  <c r="AD99" i="14"/>
  <c r="AD100" i="14"/>
  <c r="AD101" i="14"/>
  <c r="AD102" i="14"/>
  <c r="AD103" i="14"/>
  <c r="AD104" i="14"/>
  <c r="AD105" i="14"/>
  <c r="AD106" i="14"/>
  <c r="AD107" i="14"/>
  <c r="AD60"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F8" i="8"/>
  <c r="E8" i="8"/>
  <c r="F7" i="8"/>
  <c r="E7" i="8"/>
  <c r="F9" i="8"/>
  <c r="E9" i="8"/>
  <c r="F10" i="8"/>
  <c r="E10" i="8"/>
  <c r="H6" i="133"/>
  <c r="B13" i="133"/>
  <c r="B8" i="133"/>
  <c r="B7" i="133"/>
  <c r="E6" i="133"/>
  <c r="B11" i="133"/>
  <c r="B12" i="133"/>
  <c r="B10" i="133"/>
  <c r="B9" i="133"/>
  <c r="H30" i="132"/>
  <c r="M30" i="132"/>
  <c r="L30" i="132"/>
  <c r="K30" i="132"/>
  <c r="D30" i="132"/>
  <c r="H29" i="132"/>
  <c r="M29" i="132"/>
  <c r="L29" i="132"/>
  <c r="K29" i="132"/>
  <c r="D29" i="132"/>
  <c r="H28" i="132"/>
  <c r="M28" i="132"/>
  <c r="L28" i="132"/>
  <c r="K28" i="132"/>
  <c r="D28" i="132"/>
  <c r="H27" i="132"/>
  <c r="M27" i="132"/>
  <c r="L27" i="132"/>
  <c r="K27" i="132"/>
  <c r="D27" i="132"/>
  <c r="H26" i="132"/>
  <c r="M26" i="132"/>
  <c r="L26" i="132"/>
  <c r="K26" i="132"/>
  <c r="D26" i="132"/>
  <c r="H25" i="132"/>
  <c r="M25" i="132"/>
  <c r="L25" i="132"/>
  <c r="K25" i="132"/>
  <c r="D25" i="132"/>
  <c r="H21" i="132"/>
  <c r="M21" i="132"/>
  <c r="L21" i="132"/>
  <c r="K21" i="132"/>
  <c r="D21" i="132"/>
  <c r="H20" i="132"/>
  <c r="M20" i="132"/>
  <c r="L20" i="132"/>
  <c r="K20" i="132"/>
  <c r="D20" i="132"/>
  <c r="H19" i="132"/>
  <c r="M19" i="132"/>
  <c r="L19" i="132"/>
  <c r="K19" i="132"/>
  <c r="D19" i="132"/>
  <c r="H18" i="132"/>
  <c r="M18" i="132"/>
  <c r="L18" i="132"/>
  <c r="K18" i="132"/>
  <c r="D18" i="132"/>
  <c r="H17" i="132"/>
  <c r="M17" i="132"/>
  <c r="L17" i="132"/>
  <c r="K17" i="132"/>
  <c r="D17" i="132"/>
  <c r="H16" i="132"/>
  <c r="M16" i="132"/>
  <c r="L16" i="132"/>
  <c r="K16" i="132"/>
  <c r="D16" i="132"/>
  <c r="H12" i="132"/>
  <c r="M12" i="132"/>
  <c r="L12" i="132"/>
  <c r="K12" i="132"/>
  <c r="D12" i="132"/>
  <c r="H11" i="132"/>
  <c r="M11" i="132"/>
  <c r="L11" i="132"/>
  <c r="K11" i="132"/>
  <c r="D11" i="132"/>
  <c r="H10" i="132"/>
  <c r="M10" i="132"/>
  <c r="L10" i="132"/>
  <c r="K10" i="132"/>
  <c r="D10" i="132"/>
  <c r="H9" i="132"/>
  <c r="M9" i="132"/>
  <c r="L9" i="132"/>
  <c r="K9" i="132"/>
  <c r="D9" i="132"/>
  <c r="H8" i="132"/>
  <c r="M8" i="132"/>
  <c r="L8" i="132"/>
  <c r="K8" i="132"/>
  <c r="D8" i="132"/>
  <c r="H7" i="132"/>
  <c r="M7" i="132"/>
  <c r="L7" i="132"/>
  <c r="K7" i="132"/>
  <c r="D7" i="132"/>
  <c r="H4" i="65"/>
  <c r="I4" i="65"/>
  <c r="J4" i="65"/>
  <c r="K4" i="65"/>
  <c r="H5" i="65"/>
  <c r="I5" i="65"/>
  <c r="J5" i="65"/>
  <c r="K5" i="65"/>
  <c r="H6" i="65"/>
  <c r="I6" i="65"/>
  <c r="J6" i="65"/>
  <c r="K6" i="65"/>
  <c r="G7" i="65"/>
  <c r="H7" i="65"/>
  <c r="I7" i="65"/>
  <c r="J7" i="65"/>
  <c r="K7" i="65"/>
  <c r="G8" i="65"/>
  <c r="H8" i="65"/>
  <c r="I8" i="65"/>
  <c r="J8" i="65"/>
  <c r="K8" i="65"/>
  <c r="G9" i="65"/>
  <c r="H9" i="65"/>
  <c r="I9" i="65"/>
  <c r="J9" i="65"/>
  <c r="K9" i="65"/>
  <c r="G10" i="65"/>
  <c r="H10" i="65"/>
  <c r="I10" i="65"/>
  <c r="J10" i="65"/>
  <c r="K10" i="65"/>
  <c r="G11" i="65"/>
  <c r="H11" i="65"/>
  <c r="I11" i="65"/>
  <c r="J11" i="65"/>
  <c r="K11" i="65"/>
  <c r="F11" i="65"/>
  <c r="F10" i="65"/>
  <c r="F9" i="65"/>
  <c r="F8" i="65"/>
  <c r="F7" i="65"/>
  <c r="F6" i="65"/>
  <c r="F5" i="65"/>
  <c r="F4" i="65"/>
  <c r="D10" i="65"/>
  <c r="E10" i="65"/>
  <c r="D11" i="65"/>
  <c r="E11" i="65"/>
  <c r="A5" i="65"/>
  <c r="B5" i="65"/>
  <c r="C5" i="65"/>
  <c r="A6" i="65"/>
  <c r="B6" i="65"/>
  <c r="C6" i="65"/>
  <c r="A7" i="65"/>
  <c r="B7" i="65"/>
  <c r="C7" i="65"/>
  <c r="A8" i="65"/>
  <c r="B8" i="65"/>
  <c r="C8" i="65"/>
  <c r="A9" i="65"/>
  <c r="B9" i="65"/>
  <c r="C9" i="65"/>
  <c r="A10" i="65"/>
  <c r="B10" i="65"/>
  <c r="C10" i="65"/>
  <c r="A11" i="65"/>
  <c r="B11" i="65"/>
  <c r="C11" i="65"/>
  <c r="B4" i="65"/>
  <c r="C4" i="65"/>
  <c r="A4" i="65"/>
  <c r="C22" i="45"/>
  <c r="B22" i="45"/>
  <c r="C21" i="45"/>
  <c r="B21" i="45"/>
  <c r="C19" i="45"/>
  <c r="B19" i="45"/>
  <c r="B15" i="45"/>
  <c r="I17" i="64"/>
  <c r="J17" i="64"/>
  <c r="K17" i="64"/>
  <c r="I18" i="64"/>
  <c r="J18" i="64"/>
  <c r="K18" i="64"/>
  <c r="I19" i="64"/>
  <c r="J19" i="64"/>
  <c r="K19" i="64"/>
  <c r="I20" i="64"/>
  <c r="J20" i="64"/>
  <c r="K20" i="64"/>
  <c r="I21" i="64"/>
  <c r="J21" i="64"/>
  <c r="K21" i="64"/>
  <c r="I22" i="64"/>
  <c r="J22" i="64"/>
  <c r="K22" i="64"/>
  <c r="I23" i="64"/>
  <c r="J23" i="64"/>
  <c r="K23" i="64"/>
  <c r="I24" i="64"/>
  <c r="J24" i="64"/>
  <c r="K24" i="64"/>
  <c r="H24" i="64"/>
  <c r="H23" i="64"/>
  <c r="H22" i="64"/>
  <c r="H21" i="64"/>
  <c r="H20" i="64"/>
  <c r="H19" i="64"/>
  <c r="H18" i="64"/>
  <c r="H17" i="64"/>
  <c r="G20" i="64"/>
  <c r="G21" i="64"/>
  <c r="G22" i="64"/>
  <c r="G23" i="64"/>
  <c r="G24" i="64"/>
  <c r="F24" i="64"/>
  <c r="F23" i="64"/>
  <c r="F22" i="64"/>
  <c r="F21" i="64"/>
  <c r="F20" i="64"/>
  <c r="D23" i="64"/>
  <c r="E23" i="64"/>
  <c r="D24" i="64"/>
  <c r="E24" i="64"/>
  <c r="B15" i="44"/>
  <c r="B17" i="64"/>
  <c r="B16" i="44"/>
  <c r="B18" i="64"/>
  <c r="B17" i="44"/>
  <c r="B19" i="64"/>
  <c r="B18" i="44"/>
  <c r="B20" i="64"/>
  <c r="C18" i="44"/>
  <c r="C20" i="64"/>
  <c r="B19" i="44"/>
  <c r="B21" i="64"/>
  <c r="C19" i="44"/>
  <c r="C21" i="64"/>
  <c r="B20" i="44"/>
  <c r="B22" i="64"/>
  <c r="C20" i="44"/>
  <c r="C22" i="64"/>
  <c r="B21" i="44"/>
  <c r="B23" i="64"/>
  <c r="C21" i="44"/>
  <c r="C23" i="64"/>
  <c r="B22" i="44"/>
  <c r="B24" i="64"/>
  <c r="C22" i="44"/>
  <c r="C24" i="64"/>
  <c r="A18" i="64"/>
  <c r="A19" i="64"/>
  <c r="A20" i="64"/>
  <c r="A21" i="64"/>
  <c r="A22" i="64"/>
  <c r="A23" i="64"/>
  <c r="A24" i="64"/>
  <c r="A17" i="64"/>
  <c r="G4" i="64"/>
  <c r="H4" i="64"/>
  <c r="I4" i="64"/>
  <c r="J4" i="64"/>
  <c r="K4" i="64"/>
  <c r="G5" i="64"/>
  <c r="H5" i="64"/>
  <c r="I5" i="64"/>
  <c r="J5" i="64"/>
  <c r="K5" i="64"/>
  <c r="G6" i="64"/>
  <c r="H6" i="64"/>
  <c r="I6" i="64"/>
  <c r="J6" i="64"/>
  <c r="K6" i="64"/>
  <c r="G7" i="64"/>
  <c r="H7" i="64"/>
  <c r="I7" i="64"/>
  <c r="J7" i="64"/>
  <c r="K7" i="64"/>
  <c r="G8" i="64"/>
  <c r="H8" i="64"/>
  <c r="I8" i="64"/>
  <c r="J8" i="64"/>
  <c r="K8" i="64"/>
  <c r="G9" i="64"/>
  <c r="H9" i="64"/>
  <c r="I9" i="64"/>
  <c r="J9" i="64"/>
  <c r="K9" i="64"/>
  <c r="G10" i="64"/>
  <c r="H10" i="64"/>
  <c r="I10" i="64"/>
  <c r="J10" i="64"/>
  <c r="K10" i="64"/>
  <c r="G11" i="64"/>
  <c r="H11" i="64"/>
  <c r="I11" i="64"/>
  <c r="J11" i="64"/>
  <c r="K11" i="64"/>
  <c r="F11" i="64"/>
  <c r="F10" i="64"/>
  <c r="F9" i="64"/>
  <c r="F8" i="64"/>
  <c r="F7" i="64"/>
  <c r="F6" i="64"/>
  <c r="F5" i="64"/>
  <c r="F4" i="64"/>
  <c r="D10" i="64"/>
  <c r="E10" i="64"/>
  <c r="D11" i="64"/>
  <c r="E11" i="64"/>
  <c r="B4" i="64"/>
  <c r="C4" i="64"/>
  <c r="B5" i="64"/>
  <c r="C5" i="64"/>
  <c r="B6" i="64"/>
  <c r="C6" i="64"/>
  <c r="B7" i="64"/>
  <c r="C7" i="64"/>
  <c r="B8" i="64"/>
  <c r="C8" i="64"/>
  <c r="B9" i="64"/>
  <c r="C9" i="64"/>
  <c r="B10" i="64"/>
  <c r="C10" i="64"/>
  <c r="B11" i="64"/>
  <c r="C11" i="64"/>
  <c r="A5" i="64"/>
  <c r="A6" i="64"/>
  <c r="A7" i="64"/>
  <c r="A8" i="64"/>
  <c r="A9" i="64"/>
  <c r="A10" i="64"/>
  <c r="A11" i="64"/>
  <c r="A4" i="64"/>
  <c r="D10" i="8"/>
  <c r="C10" i="8"/>
  <c r="B10" i="8"/>
  <c r="D7" i="8"/>
  <c r="C7" i="8"/>
  <c r="B7" i="8"/>
  <c r="D9" i="8"/>
  <c r="C9" i="8"/>
  <c r="B9" i="8"/>
  <c r="D8" i="8"/>
  <c r="C8" i="8"/>
  <c r="B8" i="8"/>
  <c r="E10" i="2"/>
  <c r="N107" i="14"/>
  <c r="N73" i="14"/>
  <c r="D10" i="2"/>
  <c r="L107" i="14"/>
  <c r="L73" i="14"/>
  <c r="C10" i="2"/>
  <c r="B10" i="2"/>
  <c r="E8" i="2"/>
  <c r="N39" i="14"/>
  <c r="D8" i="2"/>
  <c r="L39" i="14"/>
  <c r="C8" i="2"/>
  <c r="B8" i="2"/>
  <c r="E6" i="2"/>
  <c r="N6" i="14"/>
  <c r="D6" i="2"/>
  <c r="L6" i="14"/>
  <c r="C6" i="2"/>
  <c r="B6" i="2"/>
  <c r="AB107" i="14"/>
  <c r="AB106" i="14"/>
  <c r="AB105" i="14"/>
  <c r="AB104" i="14"/>
  <c r="AB103" i="14"/>
  <c r="AB102" i="14"/>
  <c r="AB101" i="14"/>
  <c r="AB100" i="14"/>
  <c r="AB99" i="14"/>
  <c r="AB98" i="14"/>
  <c r="AB97" i="14"/>
  <c r="AB96" i="14"/>
  <c r="AB95"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5" i="14"/>
  <c r="AB64" i="14"/>
  <c r="AB63" i="14"/>
  <c r="AB62" i="14"/>
  <c r="AB61" i="14"/>
  <c r="AB60" i="14"/>
  <c r="AB59" i="14"/>
  <c r="AB58" i="14"/>
  <c r="AB57" i="14"/>
  <c r="AB56" i="14"/>
  <c r="AB55" i="14"/>
  <c r="AB54" i="14"/>
  <c r="AB53" i="14"/>
  <c r="AB52" i="14"/>
  <c r="AB51" i="14"/>
  <c r="AB50" i="14"/>
  <c r="AB49" i="14"/>
  <c r="AB48" i="14"/>
  <c r="AB47" i="14"/>
  <c r="AB46" i="14"/>
  <c r="AB45" i="14"/>
  <c r="AB44" i="14"/>
  <c r="AB43" i="14"/>
  <c r="AB42" i="14"/>
  <c r="L40" i="14"/>
  <c r="C20" i="45"/>
  <c r="B20" i="45"/>
  <c r="C18" i="45"/>
  <c r="B18" i="45"/>
  <c r="B17" i="45"/>
  <c r="B16" i="45"/>
  <c r="D7" i="60"/>
  <c r="H7" i="60"/>
  <c r="K7" i="60"/>
  <c r="L7" i="60"/>
  <c r="M7" i="60"/>
  <c r="D8" i="60"/>
  <c r="H8" i="60"/>
  <c r="K8" i="60"/>
  <c r="L8" i="60"/>
  <c r="M8" i="60"/>
  <c r="D9" i="60"/>
  <c r="H9" i="60"/>
  <c r="K9" i="60"/>
  <c r="L9" i="60"/>
  <c r="M9" i="60"/>
  <c r="D10" i="60"/>
  <c r="H10" i="60"/>
  <c r="K10" i="60"/>
  <c r="L10" i="60"/>
  <c r="M10" i="60"/>
  <c r="D11" i="60"/>
  <c r="H11" i="60"/>
  <c r="K11" i="60"/>
  <c r="L11" i="60"/>
  <c r="M11" i="60"/>
  <c r="D12" i="60"/>
  <c r="H12" i="60"/>
  <c r="K12" i="60"/>
  <c r="L12" i="60"/>
  <c r="M12" i="60"/>
  <c r="D16" i="60"/>
  <c r="H16" i="60"/>
  <c r="K16" i="60"/>
  <c r="L16" i="60"/>
  <c r="M16" i="60"/>
  <c r="D17" i="60"/>
  <c r="H17" i="60"/>
  <c r="K17" i="60"/>
  <c r="L17" i="60"/>
  <c r="M17" i="60"/>
  <c r="D18" i="60"/>
  <c r="H18" i="60"/>
  <c r="K18" i="60"/>
  <c r="L18" i="60"/>
  <c r="M18" i="60"/>
  <c r="D19" i="60"/>
  <c r="H19" i="60"/>
  <c r="K19" i="60"/>
  <c r="L19" i="60"/>
  <c r="M19" i="60"/>
  <c r="D20" i="60"/>
  <c r="H20" i="60"/>
  <c r="K20" i="60"/>
  <c r="L20" i="60"/>
  <c r="M20" i="60"/>
  <c r="D21" i="60"/>
  <c r="H21" i="60"/>
  <c r="K21" i="60"/>
  <c r="L21" i="60"/>
  <c r="M21" i="60"/>
  <c r="D25" i="60"/>
  <c r="H25" i="60"/>
  <c r="K25" i="60"/>
  <c r="L25" i="60"/>
  <c r="M25" i="60"/>
  <c r="D26" i="60"/>
  <c r="H26" i="60"/>
  <c r="K26" i="60"/>
  <c r="L26" i="60"/>
  <c r="M26" i="60"/>
  <c r="D27" i="60"/>
  <c r="H27" i="60"/>
  <c r="K27" i="60"/>
  <c r="L27" i="60"/>
  <c r="M27" i="60"/>
  <c r="D28" i="60"/>
  <c r="H28" i="60"/>
  <c r="K28" i="60"/>
  <c r="L28" i="60"/>
  <c r="M28" i="60"/>
  <c r="D29" i="60"/>
  <c r="H29" i="60"/>
  <c r="K29" i="60"/>
  <c r="L29" i="60"/>
  <c r="M29" i="60"/>
  <c r="D30" i="60"/>
  <c r="H30" i="60"/>
  <c r="K30" i="60"/>
  <c r="L30" i="60"/>
  <c r="M30" i="60"/>
  <c r="D7" i="2"/>
  <c r="E7" i="2"/>
  <c r="E9" i="2"/>
  <c r="N106" i="14"/>
  <c r="D9" i="2"/>
  <c r="L106" i="14"/>
  <c r="C9" i="2"/>
  <c r="C7" i="2"/>
  <c r="B9" i="2"/>
  <c r="B7" i="2"/>
  <c r="N7" i="14"/>
  <c r="N8" i="14"/>
  <c r="N9" i="14"/>
  <c r="N10" i="14"/>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66" i="14"/>
  <c r="N67" i="14"/>
  <c r="N68" i="14"/>
  <c r="N69" i="14"/>
  <c r="N70" i="14"/>
  <c r="N71" i="14"/>
  <c r="N72" i="14"/>
  <c r="N74" i="14"/>
  <c r="N75" i="14"/>
  <c r="N76" i="14"/>
  <c r="N77" i="14"/>
  <c r="N78" i="14"/>
  <c r="N79" i="14"/>
  <c r="N80" i="14"/>
  <c r="N81" i="14"/>
  <c r="N82" i="14"/>
  <c r="N83" i="14"/>
  <c r="N84" i="14"/>
  <c r="N85" i="14"/>
  <c r="N86" i="14"/>
  <c r="N87" i="14"/>
  <c r="N88" i="14"/>
  <c r="N89" i="14"/>
  <c r="N90" i="14"/>
  <c r="N91" i="14"/>
  <c r="N92" i="14"/>
  <c r="N93" i="14"/>
  <c r="N94" i="14"/>
  <c r="N95" i="14"/>
  <c r="N96" i="14"/>
  <c r="N97" i="14"/>
  <c r="N98" i="14"/>
  <c r="N99" i="14"/>
  <c r="N100" i="14"/>
  <c r="N101" i="14"/>
  <c r="N102" i="14"/>
  <c r="N103" i="14"/>
  <c r="N104" i="14"/>
  <c r="N105"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67" i="14"/>
  <c r="L68" i="14"/>
  <c r="L69" i="14"/>
  <c r="L70" i="14"/>
  <c r="L71" i="14"/>
  <c r="L72" i="14"/>
  <c r="L74" i="14"/>
  <c r="L75" i="14"/>
  <c r="L76" i="14"/>
  <c r="L77" i="14"/>
  <c r="L78"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AB40" i="14"/>
  <c r="BJ51" i="14"/>
  <c r="BJ50" i="14"/>
  <c r="BJ49" i="14"/>
  <c r="BJ48" i="14"/>
  <c r="BJ47" i="14"/>
  <c r="BJ46" i="14"/>
  <c r="BJ45" i="14"/>
  <c r="BJ44" i="14"/>
  <c r="BJ43" i="14"/>
  <c r="BJ42" i="14"/>
  <c r="BJ41" i="14"/>
  <c r="BJ40" i="14"/>
  <c r="CL51" i="14"/>
  <c r="CK51" i="14"/>
  <c r="CG51" i="14"/>
  <c r="CA51" i="14"/>
  <c r="EL51" i="14"/>
  <c r="CL50" i="14"/>
  <c r="CK50" i="14"/>
  <c r="CG50" i="14"/>
  <c r="CA50" i="14"/>
  <c r="EL50" i="14"/>
  <c r="CL49" i="14"/>
  <c r="CK49" i="14"/>
  <c r="CG49" i="14"/>
  <c r="CA49" i="14"/>
  <c r="EL49" i="14"/>
  <c r="CL48" i="14"/>
  <c r="CK48" i="14"/>
  <c r="CG48" i="14"/>
  <c r="CA48" i="14"/>
  <c r="EL48" i="14"/>
  <c r="CL47" i="14"/>
  <c r="CK47" i="14"/>
  <c r="CG47" i="14"/>
  <c r="CA47" i="14"/>
  <c r="EL47" i="14"/>
  <c r="CL46" i="14"/>
  <c r="CK46" i="14"/>
  <c r="CG46" i="14"/>
  <c r="CA46" i="14"/>
  <c r="EL46" i="14"/>
  <c r="CL45" i="14"/>
  <c r="CK45" i="14"/>
  <c r="CG45" i="14"/>
  <c r="CA45" i="14"/>
  <c r="EL45" i="14"/>
  <c r="CL44" i="14"/>
  <c r="CK44" i="14"/>
  <c r="CG44" i="14"/>
  <c r="CA44" i="14"/>
  <c r="EL44" i="14"/>
  <c r="CL43" i="14"/>
  <c r="CK43" i="14"/>
  <c r="CG43" i="14"/>
  <c r="CA43" i="14"/>
  <c r="EL43" i="14"/>
  <c r="CL42" i="14"/>
  <c r="CK42" i="14"/>
  <c r="CG42" i="14"/>
  <c r="CA42" i="14"/>
  <c r="EL42" i="14"/>
  <c r="CL41" i="14"/>
  <c r="CK41" i="14"/>
  <c r="CG41" i="14"/>
  <c r="CA41" i="14"/>
  <c r="EL41" i="14"/>
  <c r="CL40" i="14"/>
  <c r="CK40" i="14"/>
  <c r="CG40" i="14"/>
  <c r="CA40" i="14"/>
  <c r="EL40" i="14"/>
  <c r="S51" i="175"/>
  <c r="R51" i="175"/>
  <c r="O51" i="175"/>
  <c r="N51" i="175"/>
  <c r="AA51" i="175"/>
  <c r="M51" i="175"/>
  <c r="L51" i="175"/>
  <c r="K51" i="175"/>
  <c r="F51" i="175"/>
  <c r="S50" i="175"/>
  <c r="R50" i="175"/>
  <c r="O50" i="175"/>
  <c r="N50" i="175"/>
  <c r="AA50" i="175"/>
  <c r="M50" i="175"/>
  <c r="L50" i="175"/>
  <c r="K50" i="175"/>
  <c r="F50" i="175"/>
  <c r="S49" i="175"/>
  <c r="R49" i="175"/>
  <c r="O49" i="175"/>
  <c r="N49" i="175"/>
  <c r="AA49" i="175"/>
  <c r="M49" i="175"/>
  <c r="L49" i="175"/>
  <c r="K49" i="175"/>
  <c r="F49" i="175"/>
  <c r="S48" i="175"/>
  <c r="R48" i="175"/>
  <c r="O48" i="175"/>
  <c r="N48" i="175"/>
  <c r="AA48" i="175"/>
  <c r="M48" i="175"/>
  <c r="L48" i="175"/>
  <c r="K48" i="175"/>
  <c r="F48" i="175"/>
  <c r="S47" i="175"/>
  <c r="R47" i="175"/>
  <c r="O47" i="175"/>
  <c r="N47" i="175"/>
  <c r="AA47" i="175"/>
  <c r="M47" i="175"/>
  <c r="L47" i="175"/>
  <c r="K47" i="175"/>
  <c r="F47" i="175"/>
  <c r="S46" i="175"/>
  <c r="R46" i="175"/>
  <c r="O46" i="175"/>
  <c r="N46" i="175"/>
  <c r="AA46" i="175"/>
  <c r="M46" i="175"/>
  <c r="L46" i="175"/>
  <c r="K46" i="175"/>
  <c r="F46" i="175"/>
  <c r="S45" i="175"/>
  <c r="R45" i="175"/>
  <c r="O45" i="175"/>
  <c r="N45" i="175"/>
  <c r="AA45" i="175"/>
  <c r="M45" i="175"/>
  <c r="L45" i="175"/>
  <c r="K45" i="175"/>
  <c r="F45" i="175"/>
  <c r="S44" i="175"/>
  <c r="R44" i="175"/>
  <c r="O44" i="175"/>
  <c r="N44" i="175"/>
  <c r="AA44" i="175"/>
  <c r="M44" i="175"/>
  <c r="L44" i="175"/>
  <c r="K44" i="175"/>
  <c r="F44" i="175"/>
  <c r="S43" i="175"/>
  <c r="R43" i="175"/>
  <c r="O43" i="175"/>
  <c r="N43" i="175"/>
  <c r="AA43" i="175"/>
  <c r="M43" i="175"/>
  <c r="L43" i="175"/>
  <c r="K43" i="175"/>
  <c r="F43" i="175"/>
  <c r="S42" i="175"/>
  <c r="R42" i="175"/>
  <c r="O42" i="175"/>
  <c r="N42" i="175"/>
  <c r="AA42" i="175"/>
  <c r="M42" i="175"/>
  <c r="L42" i="175"/>
  <c r="K42" i="175"/>
  <c r="F42" i="175"/>
  <c r="S41" i="175"/>
  <c r="R41" i="175"/>
  <c r="O41" i="175"/>
  <c r="N41" i="175"/>
  <c r="AA41" i="175"/>
  <c r="M41" i="175"/>
  <c r="L41" i="175"/>
  <c r="K41" i="175"/>
  <c r="F41" i="175"/>
  <c r="S40" i="175"/>
  <c r="R40" i="175"/>
  <c r="O40" i="175"/>
  <c r="N40" i="175"/>
  <c r="AA40" i="175"/>
  <c r="M40" i="175"/>
  <c r="L40" i="175"/>
  <c r="K40" i="175"/>
  <c r="F40" i="175"/>
  <c r="AM52" i="176"/>
  <c r="F52" i="176"/>
  <c r="G52" i="176"/>
  <c r="AL52" i="176"/>
  <c r="H52" i="176"/>
  <c r="M52" i="176"/>
  <c r="R52" i="176"/>
  <c r="V52" i="176"/>
  <c r="Z52" i="176"/>
  <c r="AE52" i="176"/>
  <c r="AK52" i="176"/>
  <c r="AM51" i="176"/>
  <c r="F51" i="176"/>
  <c r="G51" i="176"/>
  <c r="AL51" i="176"/>
  <c r="H51" i="176"/>
  <c r="M51" i="176"/>
  <c r="R51" i="176"/>
  <c r="V51" i="176"/>
  <c r="Z51" i="176"/>
  <c r="AE51" i="176"/>
  <c r="AK51" i="176"/>
  <c r="AM50" i="176"/>
  <c r="F50" i="176"/>
  <c r="G50" i="176"/>
  <c r="AL50" i="176"/>
  <c r="H50" i="176"/>
  <c r="M50" i="176"/>
  <c r="R50" i="176"/>
  <c r="V50" i="176"/>
  <c r="Z50" i="176"/>
  <c r="AE50" i="176"/>
  <c r="AK50" i="176"/>
  <c r="AM49" i="176"/>
  <c r="F49" i="176"/>
  <c r="G49" i="176"/>
  <c r="AL49" i="176"/>
  <c r="H49" i="176"/>
  <c r="M49" i="176"/>
  <c r="R49" i="176"/>
  <c r="V49" i="176"/>
  <c r="Z49" i="176"/>
  <c r="AE49" i="176"/>
  <c r="AK49" i="176"/>
  <c r="AM48" i="176"/>
  <c r="F48" i="176"/>
  <c r="G48" i="176"/>
  <c r="AL48" i="176"/>
  <c r="H48" i="176"/>
  <c r="M48" i="176"/>
  <c r="R48" i="176"/>
  <c r="V48" i="176"/>
  <c r="Z48" i="176"/>
  <c r="AE48" i="176"/>
  <c r="AK48" i="176"/>
  <c r="AM47" i="176"/>
  <c r="F47" i="176"/>
  <c r="G47" i="176"/>
  <c r="AL47" i="176"/>
  <c r="H47" i="176"/>
  <c r="M47" i="176"/>
  <c r="R47" i="176"/>
  <c r="V47" i="176"/>
  <c r="Z47" i="176"/>
  <c r="AE47" i="176"/>
  <c r="AK47" i="176"/>
  <c r="AM46" i="176"/>
  <c r="F46" i="176"/>
  <c r="G46" i="176"/>
  <c r="AL46" i="176"/>
  <c r="H46" i="176"/>
  <c r="M46" i="176"/>
  <c r="R46" i="176"/>
  <c r="V46" i="176"/>
  <c r="Z46" i="176"/>
  <c r="AE46" i="176"/>
  <c r="AK46" i="176"/>
  <c r="AM45" i="176"/>
  <c r="F45" i="176"/>
  <c r="G45" i="176"/>
  <c r="AL45" i="176"/>
  <c r="H45" i="176"/>
  <c r="M45" i="176"/>
  <c r="R45" i="176"/>
  <c r="V45" i="176"/>
  <c r="Z45" i="176"/>
  <c r="AE45" i="176"/>
  <c r="AK45" i="176"/>
  <c r="AM44" i="176"/>
  <c r="F44" i="176"/>
  <c r="G44" i="176"/>
  <c r="AL44" i="176"/>
  <c r="H44" i="176"/>
  <c r="M44" i="176"/>
  <c r="R44" i="176"/>
  <c r="V44" i="176"/>
  <c r="Z44" i="176"/>
  <c r="AE44" i="176"/>
  <c r="AK44" i="176"/>
  <c r="AM43" i="176"/>
  <c r="F43" i="176"/>
  <c r="G43" i="176"/>
  <c r="AL43" i="176"/>
  <c r="H43" i="176"/>
  <c r="M43" i="176"/>
  <c r="R43" i="176"/>
  <c r="V43" i="176"/>
  <c r="Z43" i="176"/>
  <c r="AE43" i="176"/>
  <c r="AK43" i="176"/>
  <c r="AM42" i="176"/>
  <c r="F42" i="176"/>
  <c r="G42" i="176"/>
  <c r="AL42" i="176"/>
  <c r="H42" i="176"/>
  <c r="M42" i="176"/>
  <c r="R42" i="176"/>
  <c r="V42" i="176"/>
  <c r="Z42" i="176"/>
  <c r="AE42" i="176"/>
  <c r="AK42" i="176"/>
  <c r="AM41" i="176"/>
  <c r="F41" i="176"/>
  <c r="G41" i="176"/>
  <c r="AL41" i="176"/>
  <c r="H41" i="176"/>
  <c r="M41" i="176"/>
  <c r="R41" i="176"/>
  <c r="V41" i="176"/>
  <c r="Z41" i="176"/>
  <c r="AE41" i="176"/>
  <c r="AK41" i="176"/>
  <c r="B52" i="177"/>
  <c r="C52" i="177"/>
  <c r="M52" i="177"/>
  <c r="N52" i="177"/>
  <c r="K52" i="177"/>
  <c r="I52" i="177"/>
  <c r="Q52" i="177"/>
  <c r="R52" i="177"/>
  <c r="O52" i="177"/>
  <c r="J52" i="177"/>
  <c r="H52" i="177"/>
  <c r="B51" i="177"/>
  <c r="C51" i="177"/>
  <c r="M51" i="177"/>
  <c r="N51" i="177"/>
  <c r="K51" i="177"/>
  <c r="I51" i="177"/>
  <c r="Q51" i="177"/>
  <c r="R51" i="177"/>
  <c r="O51" i="177"/>
  <c r="J51" i="177"/>
  <c r="H51" i="177"/>
  <c r="B50" i="177"/>
  <c r="C50" i="177"/>
  <c r="M50" i="177"/>
  <c r="N50" i="177"/>
  <c r="K50" i="177"/>
  <c r="I50" i="177"/>
  <c r="Q50" i="177"/>
  <c r="R50" i="177"/>
  <c r="O50" i="177"/>
  <c r="J50" i="177"/>
  <c r="H50" i="177"/>
  <c r="B49" i="177"/>
  <c r="C49" i="177"/>
  <c r="M49" i="177"/>
  <c r="N49" i="177"/>
  <c r="K49" i="177"/>
  <c r="I49" i="177"/>
  <c r="Q49" i="177"/>
  <c r="R49" i="177"/>
  <c r="O49" i="177"/>
  <c r="J49" i="177"/>
  <c r="H49" i="177"/>
  <c r="B48" i="177"/>
  <c r="C48" i="177"/>
  <c r="M48" i="177"/>
  <c r="N48" i="177"/>
  <c r="K48" i="177"/>
  <c r="I48" i="177"/>
  <c r="Q48" i="177"/>
  <c r="R48" i="177"/>
  <c r="O48" i="177"/>
  <c r="J48" i="177"/>
  <c r="H48" i="177"/>
  <c r="B47" i="177"/>
  <c r="C47" i="177"/>
  <c r="M47" i="177"/>
  <c r="N47" i="177"/>
  <c r="K47" i="177"/>
  <c r="I47" i="177"/>
  <c r="Q47" i="177"/>
  <c r="R47" i="177"/>
  <c r="O47" i="177"/>
  <c r="J47" i="177"/>
  <c r="H47" i="177"/>
  <c r="B46" i="177"/>
  <c r="C46" i="177"/>
  <c r="M46" i="177"/>
  <c r="N46" i="177"/>
  <c r="K46" i="177"/>
  <c r="I46" i="177"/>
  <c r="Q46" i="177"/>
  <c r="R46" i="177"/>
  <c r="O46" i="177"/>
  <c r="J46" i="177"/>
  <c r="H46" i="177"/>
  <c r="B45" i="177"/>
  <c r="C45" i="177"/>
  <c r="M45" i="177"/>
  <c r="N45" i="177"/>
  <c r="K45" i="177"/>
  <c r="I45" i="177"/>
  <c r="Q45" i="177"/>
  <c r="R45" i="177"/>
  <c r="O45" i="177"/>
  <c r="J45" i="177"/>
  <c r="H45" i="177"/>
  <c r="B44" i="177"/>
  <c r="C44" i="177"/>
  <c r="M44" i="177"/>
  <c r="N44" i="177"/>
  <c r="K44" i="177"/>
  <c r="I44" i="177"/>
  <c r="Q44" i="177"/>
  <c r="R44" i="177"/>
  <c r="O44" i="177"/>
  <c r="J44" i="177"/>
  <c r="H44" i="177"/>
  <c r="B43" i="177"/>
  <c r="C43" i="177"/>
  <c r="M43" i="177"/>
  <c r="N43" i="177"/>
  <c r="K43" i="177"/>
  <c r="I43" i="177"/>
  <c r="Q43" i="177"/>
  <c r="R43" i="177"/>
  <c r="O43" i="177"/>
  <c r="J43" i="177"/>
  <c r="H43" i="177"/>
  <c r="B42" i="177"/>
  <c r="C42" i="177"/>
  <c r="M42" i="177"/>
  <c r="N42" i="177"/>
  <c r="K42" i="177"/>
  <c r="I42" i="177"/>
  <c r="Q42" i="177"/>
  <c r="R42" i="177"/>
  <c r="O42" i="177"/>
  <c r="J42" i="177"/>
  <c r="H42" i="177"/>
  <c r="B41" i="177"/>
  <c r="C41" i="177"/>
  <c r="M41" i="177"/>
  <c r="N41" i="177"/>
  <c r="K41" i="177"/>
  <c r="I41" i="177"/>
  <c r="Q41" i="177"/>
  <c r="R41" i="177"/>
  <c r="O41" i="177"/>
  <c r="J41" i="177"/>
  <c r="H41" i="177"/>
  <c r="B51" i="178"/>
  <c r="H51" i="178"/>
  <c r="G51" i="178"/>
  <c r="K51" i="178"/>
  <c r="J51" i="178"/>
  <c r="B50" i="178"/>
  <c r="H50" i="178"/>
  <c r="G50" i="178"/>
  <c r="K50" i="178"/>
  <c r="J50" i="178"/>
  <c r="B49" i="178"/>
  <c r="H49" i="178"/>
  <c r="G49" i="178"/>
  <c r="K49" i="178"/>
  <c r="J49" i="178"/>
  <c r="B48" i="178"/>
  <c r="H48" i="178"/>
  <c r="G48" i="178"/>
  <c r="K48" i="178"/>
  <c r="J48" i="178"/>
  <c r="B47" i="178"/>
  <c r="H47" i="178"/>
  <c r="G47" i="178"/>
  <c r="K47" i="178"/>
  <c r="J47" i="178"/>
  <c r="B46" i="178"/>
  <c r="H46" i="178"/>
  <c r="G46" i="178"/>
  <c r="K46" i="178"/>
  <c r="J46" i="178"/>
  <c r="B45" i="178"/>
  <c r="H45" i="178"/>
  <c r="G45" i="178"/>
  <c r="K45" i="178"/>
  <c r="J45" i="178"/>
  <c r="B44" i="178"/>
  <c r="H44" i="178"/>
  <c r="G44" i="178"/>
  <c r="K44" i="178"/>
  <c r="J44" i="178"/>
  <c r="B43" i="178"/>
  <c r="H43" i="178"/>
  <c r="G43" i="178"/>
  <c r="K43" i="178"/>
  <c r="J43" i="178"/>
  <c r="B42" i="178"/>
  <c r="H42" i="178"/>
  <c r="G42" i="178"/>
  <c r="K42" i="178"/>
  <c r="J42" i="178"/>
  <c r="B41" i="178"/>
  <c r="H41" i="178"/>
  <c r="G41" i="178"/>
  <c r="K41" i="178"/>
  <c r="J41" i="178"/>
  <c r="B40" i="178"/>
  <c r="H40" i="178"/>
  <c r="G40" i="178"/>
  <c r="K40" i="178"/>
  <c r="J40" i="178"/>
  <c r="AW51" i="14"/>
  <c r="AW50" i="14"/>
  <c r="AW49" i="14"/>
  <c r="AW48" i="14"/>
  <c r="AW47" i="14"/>
  <c r="AW46" i="14"/>
  <c r="AW45" i="14"/>
  <c r="AW44" i="14"/>
  <c r="AW43" i="14"/>
  <c r="AW42" i="14"/>
  <c r="AW41" i="14"/>
  <c r="AW40" i="14"/>
  <c r="AU51" i="14"/>
  <c r="AU50" i="14"/>
  <c r="AU49" i="14"/>
  <c r="AU48" i="14"/>
  <c r="AU47" i="14"/>
  <c r="AU46" i="14"/>
  <c r="AU45" i="14"/>
  <c r="AU44" i="14"/>
  <c r="AU43" i="14"/>
  <c r="AU42" i="14"/>
  <c r="AU41" i="14"/>
  <c r="AU40" i="14"/>
  <c r="AU39" i="14"/>
  <c r="AW39" i="14"/>
  <c r="B39" i="178"/>
  <c r="H39" i="178"/>
  <c r="G39" i="178"/>
  <c r="K39" i="178"/>
  <c r="J39" i="178"/>
  <c r="B40" i="177"/>
  <c r="C40" i="177"/>
  <c r="M40" i="177"/>
  <c r="N40" i="177"/>
  <c r="K40" i="177"/>
  <c r="I40" i="177"/>
  <c r="Q40" i="177"/>
  <c r="R40" i="177"/>
  <c r="O40" i="177"/>
  <c r="J40" i="177"/>
  <c r="H40" i="177"/>
  <c r="F40" i="176"/>
  <c r="G40" i="176"/>
  <c r="H40" i="176"/>
  <c r="M40" i="176"/>
  <c r="R40" i="176"/>
  <c r="V40" i="176"/>
  <c r="Z40" i="176"/>
  <c r="AE40" i="176"/>
  <c r="AK40" i="176"/>
  <c r="AL40" i="176"/>
  <c r="AM40" i="176"/>
  <c r="F39" i="175"/>
  <c r="K39" i="175"/>
  <c r="O39" i="175"/>
  <c r="N39" i="175"/>
  <c r="L39" i="175"/>
  <c r="S39" i="175"/>
  <c r="R39" i="175"/>
  <c r="M39" i="175"/>
  <c r="AA39" i="175"/>
  <c r="EL39" i="14"/>
  <c r="CA39" i="14"/>
  <c r="CG39" i="14"/>
  <c r="CK39" i="14"/>
  <c r="CL39" i="14"/>
  <c r="BJ39" i="14"/>
  <c r="AU52" i="14"/>
  <c r="AW52" i="14"/>
  <c r="B52" i="178"/>
  <c r="H52" i="178"/>
  <c r="G52" i="178"/>
  <c r="K52" i="178"/>
  <c r="J52" i="178"/>
  <c r="B53" i="177"/>
  <c r="C53" i="177"/>
  <c r="M53" i="177"/>
  <c r="N53" i="177"/>
  <c r="K53" i="177"/>
  <c r="I53" i="177"/>
  <c r="Q53" i="177"/>
  <c r="R53" i="177"/>
  <c r="O53" i="177"/>
  <c r="J53" i="177"/>
  <c r="H53" i="177"/>
  <c r="F53" i="176"/>
  <c r="G53" i="176"/>
  <c r="H53" i="176"/>
  <c r="M53" i="176"/>
  <c r="R53" i="176"/>
  <c r="V53" i="176"/>
  <c r="Z53" i="176"/>
  <c r="AE53" i="176"/>
  <c r="AK53" i="176"/>
  <c r="AL53" i="176"/>
  <c r="AM53" i="176"/>
  <c r="F52" i="175"/>
  <c r="K52" i="175"/>
  <c r="O52" i="175"/>
  <c r="N52" i="175"/>
  <c r="L52" i="175"/>
  <c r="S52" i="175"/>
  <c r="R52" i="175"/>
  <c r="M52" i="175"/>
  <c r="AA52" i="175"/>
  <c r="EL52" i="14"/>
  <c r="CA52" i="14"/>
  <c r="CG52" i="14"/>
  <c r="CK52" i="14"/>
  <c r="CL52" i="14"/>
  <c r="BJ52" i="14"/>
</calcChain>
</file>

<file path=xl/sharedStrings.xml><?xml version="1.0" encoding="utf-8"?>
<sst xmlns="http://schemas.openxmlformats.org/spreadsheetml/2006/main" count="1010" uniqueCount="489">
  <si>
    <t>1946-1980</t>
  </si>
  <si>
    <t xml:space="preserve">  1913-1946</t>
  </si>
  <si>
    <t>[4]</t>
  </si>
  <si>
    <t>[3]</t>
  </si>
  <si>
    <t>[2]</t>
  </si>
  <si>
    <t>[1]</t>
  </si>
  <si>
    <t>[5]</t>
  </si>
  <si>
    <t>Fiscal income per tax unit (national income deflator)</t>
  </si>
  <si>
    <t>Fiscal income per  adult (national income deflator)</t>
  </si>
  <si>
    <r>
      <t xml:space="preserve">Fiscal income per tax unit </t>
    </r>
    <r>
      <rPr>
        <sz val="12"/>
        <color theme="1"/>
        <rFont val="Arial"/>
        <family val="2"/>
      </rPr>
      <t>(consumer price index)</t>
    </r>
  </si>
  <si>
    <t>Labor income per adult</t>
  </si>
  <si>
    <t>Capital income per adult</t>
  </si>
  <si>
    <t xml:space="preserve">National income per adult </t>
  </si>
  <si>
    <t>1980-1990</t>
  </si>
  <si>
    <t>1990-2000</t>
  </si>
  <si>
    <t>Share of aggregate per-adult income growth attributed to income from…</t>
  </si>
  <si>
    <t>Labor</t>
  </si>
  <si>
    <t>Capital</t>
  </si>
  <si>
    <t>Income from equity</t>
  </si>
  <si>
    <t>National income per adult</t>
  </si>
  <si>
    <t>IRS market income per tax unit (Piketty-Saez)</t>
  </si>
  <si>
    <t>IRS market income per adult (Piketty-Saez)</t>
  </si>
  <si>
    <t>Other</t>
  </si>
  <si>
    <t>Non-filers &amp; other</t>
  </si>
  <si>
    <t>Employer social contrib.</t>
  </si>
  <si>
    <t>Pension fund contrib.</t>
  </si>
  <si>
    <t>Employer health insurance</t>
  </si>
  <si>
    <t>Wages reported on tax returns</t>
  </si>
  <si>
    <t>Capital component of mixed income</t>
  </si>
  <si>
    <t>Retained earnings</t>
  </si>
  <si>
    <t>Corporate tax</t>
  </si>
  <si>
    <t>med_hhinc_cps</t>
  </si>
  <si>
    <t>avg_hhinc_cps</t>
  </si>
  <si>
    <t>P50-P90</t>
  </si>
  <si>
    <t>P0-50</t>
  </si>
  <si>
    <t>All</t>
  </si>
  <si>
    <t>Declared on tax returns</t>
  </si>
  <si>
    <t>Pensions</t>
  </si>
  <si>
    <t>Owner-occupied housing</t>
  </si>
  <si>
    <t>1929-1946</t>
  </si>
  <si>
    <t>1913-1929</t>
  </si>
  <si>
    <t>1913-1946</t>
  </si>
  <si>
    <r>
      <t>Fraction of pre-tax income</t>
    </r>
    <r>
      <rPr>
        <sz val="12"/>
        <rFont val="Arial"/>
      </rPr>
      <t xml:space="preserve"> </t>
    </r>
    <r>
      <rPr>
        <sz val="12"/>
        <rFont val="Arial"/>
      </rPr>
      <t xml:space="preserve">growth </t>
    </r>
    <r>
      <rPr>
        <sz val="12"/>
        <rFont val="Arial"/>
      </rPr>
      <t>accruing to each group</t>
    </r>
  </si>
  <si>
    <t>Top 0.01%</t>
  </si>
  <si>
    <t>Top 0.1%</t>
  </si>
  <si>
    <t>Top 0.5%</t>
  </si>
  <si>
    <t>Top 1%</t>
  </si>
  <si>
    <t>Top 5%</t>
  </si>
  <si>
    <t>Top 10%</t>
  </si>
  <si>
    <t>Next 40%</t>
  </si>
  <si>
    <t>Bottom 50%</t>
  </si>
  <si>
    <t>Bottom 90%</t>
  </si>
  <si>
    <t>Fraction of post-tax income growth accruing to each group</t>
  </si>
  <si>
    <t>bottom 50%</t>
  </si>
  <si>
    <t>Middle 40%</t>
  </si>
  <si>
    <t>Implicit net tax rate</t>
  </si>
  <si>
    <t>Share post-tax income</t>
  </si>
  <si>
    <t>Share pre-tax income</t>
  </si>
  <si>
    <t>Tax units</t>
  </si>
  <si>
    <t>Adult individuals</t>
  </si>
  <si>
    <t>Top 1% fiscal income including KG</t>
  </si>
  <si>
    <t>Memo: top 1% Piketty-Saez including KG</t>
  </si>
  <si>
    <t>Fraction of pre-tax income growth accruing to each group</t>
  </si>
  <si>
    <t>Of which: Capital income</t>
  </si>
  <si>
    <t>Of which: labor income</t>
  </si>
  <si>
    <t>Net interest</t>
  </si>
  <si>
    <t>Housing rents</t>
  </si>
  <si>
    <t>Capital share of social insurance income</t>
  </si>
  <si>
    <t xml:space="preserve">Compensation of employees </t>
  </si>
  <si>
    <t xml:space="preserve">Labor component of mixed income </t>
  </si>
  <si>
    <t>Labor share of social insurance income</t>
  </si>
  <si>
    <t>Memo: Capital share of social insurance income (macro)</t>
  </si>
  <si>
    <t>Share of capital in top 10% pre-tax income</t>
  </si>
  <si>
    <t>Share of capital in top 1% pre-tax income</t>
  </si>
  <si>
    <t>Share of capital in top 0.1% pre-tax income</t>
  </si>
  <si>
    <t>Share factor income</t>
  </si>
  <si>
    <t>Average age</t>
  </si>
  <si>
    <t>Avg age pre-tax income top 10%</t>
  </si>
  <si>
    <t>Avg age pre-tax income top 1%</t>
  </si>
  <si>
    <t>Avg age pre-tax income top 0.1%</t>
  </si>
  <si>
    <t>Avg age pre-tax income top 0.01%</t>
  </si>
  <si>
    <t>Of which: income net of taxes</t>
  </si>
  <si>
    <t>Of which: transfers</t>
  </si>
  <si>
    <t>Avg rate all</t>
  </si>
  <si>
    <t>Avg rate top 1%</t>
  </si>
  <si>
    <t>Avg rate top 0.1%</t>
  </si>
  <si>
    <t>Average tax rates by pre-tax income groups</t>
  </si>
  <si>
    <t>All taxes</t>
  </si>
  <si>
    <t>Taxes paid as a fraction of pre-tax income, 2010</t>
  </si>
  <si>
    <t>Taxes paid as a fraction of pre-tax income, 1962</t>
  </si>
  <si>
    <t>Memo: labor component of mixed income + pensions</t>
  </si>
  <si>
    <t>Memo: Compensation of employees + pensions</t>
  </si>
  <si>
    <t>Transfers other than health</t>
  </si>
  <si>
    <t>Health transfers</t>
  </si>
  <si>
    <t>Memo: income net of taxes after non health transfers</t>
  </si>
  <si>
    <t xml:space="preserve">return = </t>
  </si>
  <si>
    <t>Macro capital share with fixed return (includes gov int)</t>
  </si>
  <si>
    <t>Bottom 50% pre-tax share</t>
  </si>
  <si>
    <t>Middle 40% pre-tax share</t>
  </si>
  <si>
    <t>Top 10% pre-tax share</t>
  </si>
  <si>
    <t>Bottom 50% post-tax share</t>
  </si>
  <si>
    <t>Middle 40% post-tax share</t>
  </si>
  <si>
    <t>Top 10% post-tax share</t>
  </si>
  <si>
    <t>Fraction of women by in each factor labor income group</t>
  </si>
  <si>
    <t>Top 0.001%</t>
  </si>
  <si>
    <t>Average factor labor income of 20-64 men/20-64 women</t>
  </si>
  <si>
    <t>Memo: Top 10% fiscal income per tax unit, incl. KG</t>
  </si>
  <si>
    <t>Shares of national income</t>
  </si>
  <si>
    <t>Memo: top 10% pre-tax national income per tax unit</t>
  </si>
  <si>
    <r>
      <t>Memo: Bottom 90% factor, working-age</t>
    </r>
    <r>
      <rPr>
        <sz val="12"/>
        <color theme="1"/>
        <rFont val="Arial"/>
        <family val="2"/>
      </rPr>
      <t xml:space="preserve"> individuals</t>
    </r>
  </si>
  <si>
    <r>
      <t>Memo: Bottom 90% post-tax, working age</t>
    </r>
    <r>
      <rPr>
        <sz val="12"/>
        <color theme="1"/>
        <rFont val="Arial"/>
        <family val="2"/>
      </rPr>
      <t xml:space="preserve"> indiv</t>
    </r>
  </si>
  <si>
    <r>
      <t xml:space="preserve">Bottom 50% pre-tax share </t>
    </r>
    <r>
      <rPr>
        <sz val="12"/>
        <rFont val="Arial"/>
      </rPr>
      <t>indiv</t>
    </r>
  </si>
  <si>
    <r>
      <t xml:space="preserve">Middle 40% pre-tax share </t>
    </r>
    <r>
      <rPr>
        <sz val="12"/>
        <rFont val="Arial"/>
      </rPr>
      <t>indiv</t>
    </r>
  </si>
  <si>
    <r>
      <t xml:space="preserve">Bottom 50% post-tax share </t>
    </r>
    <r>
      <rPr>
        <sz val="12"/>
        <rFont val="Arial"/>
      </rPr>
      <t>indiv</t>
    </r>
  </si>
  <si>
    <r>
      <t>Middle 40% post-tax share</t>
    </r>
    <r>
      <rPr>
        <sz val="12"/>
        <rFont val="Arial"/>
      </rPr>
      <t xml:space="preserve"> indiv</t>
    </r>
  </si>
  <si>
    <r>
      <t>Top 10% post-tax share</t>
    </r>
    <r>
      <rPr>
        <sz val="12"/>
        <rFont val="Arial"/>
      </rPr>
      <t xml:space="preserve"> indiv</t>
    </r>
  </si>
  <si>
    <r>
      <t>Top 1% fiscal income</t>
    </r>
    <r>
      <rPr>
        <sz val="12"/>
        <rFont val="Arial"/>
      </rPr>
      <t xml:space="preserve"> equal-split individuals</t>
    </r>
  </si>
  <si>
    <r>
      <t>Top 1% pre-tax income</t>
    </r>
    <r>
      <rPr>
        <sz val="12"/>
        <rFont val="Arial"/>
      </rPr>
      <t xml:space="preserve"> equal split individuals</t>
    </r>
  </si>
  <si>
    <t>Average yearly growth rates of pre-tax income per adult (equal-split among spouses)</t>
  </si>
  <si>
    <t>Average yearly growth rates of pre-tax income per adult (equal split)</t>
  </si>
  <si>
    <r>
      <rPr>
        <sz val="12"/>
        <rFont val="Arial"/>
      </rPr>
      <t>Cumulative growth rates of pre-tax income per adult (equal split among spouses)</t>
    </r>
  </si>
  <si>
    <r>
      <t>Average yearly growth rates of post-tax income per adult</t>
    </r>
    <r>
      <rPr>
        <sz val="12"/>
        <rFont val="Arial"/>
      </rPr>
      <t xml:space="preserve"> (equal split among spouses)</t>
    </r>
  </si>
  <si>
    <t>Adults (equal split among spouses)</t>
  </si>
  <si>
    <t>Top 1% pre-tax share equal-split</t>
  </si>
  <si>
    <t>Pre-tax median income</t>
  </si>
  <si>
    <r>
      <t>Pre-tax median income</t>
    </r>
    <r>
      <rPr>
        <sz val="12"/>
        <rFont val="Arial"/>
      </rPr>
      <t>, men</t>
    </r>
  </si>
  <si>
    <t>Pre-tax median income, women</t>
  </si>
  <si>
    <t>Post-tax median income, men</t>
  </si>
  <si>
    <t>Median income (individuals)</t>
  </si>
  <si>
    <t>(20-45)</t>
  </si>
  <si>
    <t>(45-65)</t>
  </si>
  <si>
    <t>(65+)</t>
  </si>
  <si>
    <t>Top 0.1% pre-tax equal split</t>
  </si>
  <si>
    <t>CPI 2014 (used by CPS and Piketty-Saez = CPI up to 1976, CPI-U-RS after 1977)</t>
  </si>
  <si>
    <t>mean income non-family hh to mean income per hh</t>
  </si>
  <si>
    <t>fraction non-family households among CPS households</t>
  </si>
  <si>
    <t>Bottom 50</t>
  </si>
  <si>
    <t>1913-2014</t>
  </si>
  <si>
    <t xml:space="preserve">  1946-2014</t>
  </si>
  <si>
    <r>
      <t>1980-201</t>
    </r>
    <r>
      <rPr>
        <sz val="12"/>
        <color theme="1"/>
        <rFont val="Arial"/>
        <family val="2"/>
      </rPr>
      <t>4</t>
    </r>
  </si>
  <si>
    <t>Real national capital income per adult</t>
  </si>
  <si>
    <t>Real national labor income per adult</t>
  </si>
  <si>
    <t>Real national income per adult</t>
  </si>
  <si>
    <t>1980-2014</t>
  </si>
  <si>
    <r>
      <t>2000-201</t>
    </r>
    <r>
      <rPr>
        <sz val="12"/>
        <color theme="1"/>
        <rFont val="Arial"/>
        <family val="2"/>
      </rPr>
      <t>4</t>
    </r>
  </si>
  <si>
    <t>1946-2014</t>
  </si>
  <si>
    <r>
      <t>2009-201</t>
    </r>
    <r>
      <rPr>
        <sz val="12"/>
        <color theme="1"/>
        <rFont val="Arial"/>
        <family val="2"/>
      </rPr>
      <t>4</t>
    </r>
  </si>
  <si>
    <t>2009-2014</t>
  </si>
  <si>
    <t>Adult individuals, 2014</t>
  </si>
  <si>
    <t>Adults (equal split among spouses), 2014</t>
  </si>
  <si>
    <t>Tax units, 2014</t>
  </si>
  <si>
    <t>Taxes paid as a fraction of pre-tax income, 2014</t>
  </si>
  <si>
    <t>Residential property tax</t>
  </si>
  <si>
    <t>Payroll tax</t>
  </si>
  <si>
    <r>
      <rPr>
        <sz val="12"/>
        <color theme="1"/>
        <rFont val="Arial"/>
        <family val="2"/>
      </rPr>
      <t>Sales</t>
    </r>
    <r>
      <rPr>
        <sz val="12"/>
        <color theme="1"/>
        <rFont val="Arial"/>
        <family val="2"/>
      </rPr>
      <t xml:space="preserve"> tax</t>
    </r>
  </si>
  <si>
    <t>Income tax</t>
  </si>
  <si>
    <t>Corporate (&amp; business property) tax</t>
  </si>
  <si>
    <t>Estate tax</t>
  </si>
  <si>
    <t>20-64 years old</t>
  </si>
  <si>
    <t>20-44 years old</t>
  </si>
  <si>
    <t>45-64 years old</t>
  </si>
  <si>
    <t>CPS official price deflator (CPI up to 1976, CPI-U-RS after 1977), not exactly identical to Piketty-Saez</t>
  </si>
  <si>
    <t>Full Population</t>
  </si>
  <si>
    <t xml:space="preserve">Top 10% </t>
  </si>
  <si>
    <t>Income group</t>
  </si>
  <si>
    <t>Number of adults</t>
  </si>
  <si>
    <t>Average income</t>
  </si>
  <si>
    <t>Income share</t>
  </si>
  <si>
    <t>Pre-tax income</t>
  </si>
  <si>
    <t>Post-tax income</t>
  </si>
  <si>
    <r>
      <rPr>
        <u/>
        <sz val="12"/>
        <rFont val="Arial"/>
      </rPr>
      <t>Notes</t>
    </r>
    <r>
      <rPr>
        <sz val="12"/>
        <rFont val="Arial"/>
      </rPr>
      <t xml:space="preserve">: This table reports statistics on the income distribution in the United States in 2014. Pre-tax and post-tax income match national income.  The unit is the adult individual (aged 20 or above). Income is split equally among spouses. Fractiles are defined relative to the total number of adults in the population. </t>
    </r>
    <r>
      <rPr>
        <u/>
        <sz val="12"/>
        <rFont val="Arial"/>
      </rPr>
      <t/>
    </r>
  </si>
  <si>
    <t>The Distribution of National Income in the United States, 2014</t>
  </si>
  <si>
    <t>Pre-tax income growth</t>
  </si>
  <si>
    <t>Post-tax income growth</t>
  </si>
  <si>
    <t>Share of capital in bottom 90% pre-tax income</t>
  </si>
  <si>
    <t>Average national income, fiscal income, and CPS income</t>
  </si>
  <si>
    <t>National income</t>
  </si>
  <si>
    <t>Real national income per adult (1946 = 100)</t>
  </si>
  <si>
    <t>IRS income</t>
  </si>
  <si>
    <t>IRS  income per tax unit (1946 = 100, CPI)</t>
  </si>
  <si>
    <t>IRS income per tax unit (1946 =100, NI deflator)</t>
  </si>
  <si>
    <t>IRS market income per adult 1946 = 100, NI deflator)</t>
  </si>
  <si>
    <t>CPS income</t>
  </si>
  <si>
    <t>Number CPS households
(thousands)</t>
  </si>
  <si>
    <t>CPS deflator (base 1 in 2014)</t>
  </si>
  <si>
    <t>Source</t>
  </si>
  <si>
    <t>Table H6 at http://www.census.gov/data/tables/time-series/demo/income-poverty/historical-income-households.html</t>
  </si>
  <si>
    <t>Income and Poverty report 2015, p. 22</t>
  </si>
  <si>
    <t>use_cps.do</t>
  </si>
  <si>
    <t>Notes</t>
  </si>
  <si>
    <t>Table F7 at http://www.census.gov/data/tables/time-series/demo/income-poverty/historical-income-families.html</t>
  </si>
  <si>
    <t>Number of households and families in Income and Poverty report is for year t+1 [as CPS surveys in March t+1 for incomes in year t but household structure as of March, t+1]</t>
  </si>
  <si>
    <t xml:space="preserve"> In CPS, families are households where at least 2 family related people live, they are a subset of households. Non family households would be a single person living alone, or several people living together but non family related, like roomates sharing food.</t>
  </si>
  <si>
    <t>CPS mean income (household) (current $)</t>
  </si>
  <si>
    <t>CPS mean income (household) (constant $)</t>
  </si>
  <si>
    <t>CPS mean Income (families) (current $)</t>
  </si>
  <si>
    <t xml:space="preserve">Number CPS families
(thousands) </t>
  </si>
  <si>
    <t>Mean Income (non-family households) (current $)</t>
  </si>
  <si>
    <t>Median income (household) (current $)</t>
  </si>
  <si>
    <t>Median income (household) (constant $)</t>
  </si>
  <si>
    <t>To create household income before 1967, we use mean family income (available since 1947), count the number of non-family households (available since 1947), and assume that the ratio of mean income of non-family household to mean household income from 1947 to 1967 is the same as in 1967 (=50%). Reasonable approxmation as there are only (8-16% non-family HH among all households)</t>
  </si>
  <si>
    <t>Series</t>
  </si>
  <si>
    <t>From taxable to total national income</t>
  </si>
  <si>
    <t>We remove IRA contributions out of pre-tax income from pension fund contirbutions (value is uncertain). We also smoooth pension fund contributions in the late 1970s and 1980s (which are hard to estimate and may be over-estimated in Appendix Table TSA5)</t>
  </si>
  <si>
    <t>Personal factor capital income</t>
  </si>
  <si>
    <t>Retained earnings are set to 0 in 1931-1934 (whereas they are strongly negative) for graphical purposes</t>
  </si>
  <si>
    <t>Capital income, % personal factor income</t>
  </si>
  <si>
    <t>2007 smoothed (big increase in number of tax filers to benefit from tax credit)</t>
  </si>
  <si>
    <t>Bottom 50% income equal split, by age, pre-tax vs. Post-tax</t>
  </si>
  <si>
    <t>Bottom 50% pre-tax income (constant $)</t>
  </si>
  <si>
    <r>
      <t>Bottom 50</t>
    </r>
    <r>
      <rPr>
        <sz val="12"/>
        <color theme="1"/>
        <rFont val="Arial"/>
        <family val="2"/>
      </rPr>
      <t>%</t>
    </r>
    <r>
      <rPr>
        <sz val="12"/>
        <color theme="1"/>
        <rFont val="Arial"/>
        <family val="2"/>
      </rPr>
      <t xml:space="preserve"> post-tax </t>
    </r>
    <r>
      <rPr>
        <sz val="12"/>
        <color theme="1"/>
        <rFont val="Arial"/>
        <family val="2"/>
      </rPr>
      <t>income (constant $)</t>
    </r>
  </si>
  <si>
    <r>
      <t>Bottom 50 post-tax excl. Health benefits</t>
    </r>
    <r>
      <rPr>
        <sz val="12"/>
        <color theme="1"/>
        <rFont val="Arial"/>
        <family val="2"/>
      </rPr>
      <t xml:space="preserve"> (constant $)</t>
    </r>
  </si>
  <si>
    <r>
      <rPr>
        <sz val="12"/>
        <rFont val="Arial"/>
      </rPr>
      <t>T</t>
    </r>
    <r>
      <rPr>
        <sz val="12"/>
        <rFont val="Arial"/>
      </rPr>
      <t>op 10% pre-tax share</t>
    </r>
    <r>
      <rPr>
        <sz val="12"/>
        <rFont val="Arial"/>
      </rPr>
      <t xml:space="preserve"> indiv</t>
    </r>
  </si>
  <si>
    <t>Top 1% post-tax share</t>
  </si>
  <si>
    <t>Individualized pre-tax and post-tax income shares</t>
  </si>
  <si>
    <t>Composition of top 1% pre-tax income share, equal-split</t>
  </si>
  <si>
    <t>Equal-split pre-tax and post-tax income shares</t>
  </si>
  <si>
    <t>Comparison with fiscal income shares</t>
  </si>
  <si>
    <t>Capital shares and age in pre-tax income groups</t>
  </si>
  <si>
    <t>Capital shares</t>
  </si>
  <si>
    <t>Share of capital in pre-tax income</t>
  </si>
  <si>
    <t>Capital shares with fixed rate of return</t>
  </si>
  <si>
    <t>Average age in top groups</t>
  </si>
  <si>
    <t>Counts the property tax as part of capital income</t>
  </si>
  <si>
    <t>Gender gap</t>
  </si>
  <si>
    <t>Taxes and transfers</t>
  </si>
  <si>
    <t>Memo: collective consumption expenditure, % national income</t>
  </si>
  <si>
    <t>Average transfer (excl. SS), as % of average national income</t>
  </si>
  <si>
    <t>Average transfer incl. SS, as % of average national income</t>
  </si>
  <si>
    <t>Average transfer incl. SS for working-age, as % of average national income</t>
  </si>
  <si>
    <t>Of which: bottom 50% income tax</t>
  </si>
  <si>
    <t>Of which: bottom 50% payroll tax</t>
  </si>
  <si>
    <t>Of which: bottom 50% sales tax</t>
  </si>
  <si>
    <t>Of which: bottom 50% capital tax</t>
  </si>
  <si>
    <t>Estates + corporate + property</t>
  </si>
  <si>
    <t>Piketty-Saez top 10% incl KG</t>
  </si>
  <si>
    <t>Bottom 90% pre-tax working-age</t>
  </si>
  <si>
    <r>
      <rPr>
        <sz val="12"/>
        <color theme="1"/>
        <rFont val="Arial"/>
        <family val="2"/>
      </rPr>
      <t>B</t>
    </r>
    <r>
      <rPr>
        <sz val="12"/>
        <color theme="1"/>
        <rFont val="Arial"/>
        <family val="2"/>
      </rPr>
      <t xml:space="preserve">ottom 90% fiscal </t>
    </r>
    <r>
      <rPr>
        <sz val="12"/>
        <color theme="1"/>
        <rFont val="Arial"/>
        <family val="2"/>
      </rPr>
      <t xml:space="preserve"> income per tax unit</t>
    </r>
  </si>
  <si>
    <r>
      <t>B</t>
    </r>
    <r>
      <rPr>
        <sz val="12"/>
        <color theme="1"/>
        <rFont val="Arial"/>
        <family val="2"/>
      </rPr>
      <t xml:space="preserve">ottom 90% fiscal </t>
    </r>
    <r>
      <rPr>
        <sz val="12"/>
        <color theme="1"/>
        <rFont val="Arial"/>
        <family val="2"/>
      </rPr>
      <t xml:space="preserve"> income per tax unit, PS tax units and CPI</t>
    </r>
  </si>
  <si>
    <t xml:space="preserve">There are fewer tax units in Piketty-Saez than in DINA as PS did not include the institutionalized population, etc. </t>
  </si>
  <si>
    <t>Piketty-Saez Table A6 updated to 2014</t>
  </si>
  <si>
    <t>Memo: Median DINA pre-tax income per tax unit (constant $)</t>
  </si>
  <si>
    <t>Memo: Median DINA post-tax income per tax unit (constant $)</t>
  </si>
  <si>
    <t>Median income (adult) (current $)</t>
  </si>
  <si>
    <t>Median income (adult) (constant $)</t>
  </si>
  <si>
    <t>Memo: Median DINA pre-tax income per adult (constant $)</t>
  </si>
  <si>
    <t>Memo: Median DINA post-tax income per adult (constant $)</t>
  </si>
  <si>
    <t>Equal-split factor income</t>
  </si>
  <si>
    <t>Equal-split pre-tax income</t>
  </si>
  <si>
    <t>Equal-split post-tax income</t>
  </si>
  <si>
    <t>Memo: bottom 50% individualized</t>
  </si>
  <si>
    <r>
      <t xml:space="preserve">Memo: bottom 90% </t>
    </r>
    <r>
      <rPr>
        <sz val="12"/>
        <color theme="1"/>
        <rFont val="Arial"/>
        <family val="2"/>
      </rPr>
      <t>individualized</t>
    </r>
  </si>
  <si>
    <r>
      <rPr>
        <b/>
        <sz val="12"/>
        <color theme="1"/>
        <rFont val="Arial"/>
        <family val="2"/>
      </rPr>
      <t xml:space="preserve">National income per adult </t>
    </r>
    <r>
      <rPr>
        <sz val="12"/>
        <color theme="1"/>
        <rFont val="Arial"/>
        <family val="2"/>
      </rPr>
      <t>(national income deflator)                   (Our DINA series)</t>
    </r>
  </si>
  <si>
    <t>The Growth of National Income in the United States since World War II</t>
  </si>
  <si>
    <t>National income deflator (1945 = 100)</t>
  </si>
  <si>
    <t>CPI (1945=100)</t>
  </si>
  <si>
    <r>
      <rPr>
        <u/>
        <sz val="10"/>
        <rFont val="Arial"/>
      </rPr>
      <t xml:space="preserve">Note 1: Allocation of taxes on production. </t>
    </r>
    <r>
      <rPr>
        <sz val="10"/>
        <rFont val="Arial"/>
      </rPr>
      <t>In this and subsequent tables, the property tax is treated as a tax on capital. Taxes on production (other than the property tax) are allocated proportionnally to each category of income.</t>
    </r>
  </si>
  <si>
    <t>Primary income of corp.</t>
  </si>
  <si>
    <t>Capital compon. of net mixed income</t>
  </si>
  <si>
    <t>Net property income received</t>
  </si>
  <si>
    <t xml:space="preserve">Net housing operating surplus </t>
  </si>
  <si>
    <t>Imputed taxes on production</t>
  </si>
  <si>
    <t>Labor compon. of net mixed income</t>
  </si>
  <si>
    <t>Compens. of employees</t>
  </si>
  <si>
    <t>Personal factor labor income</t>
  </si>
  <si>
    <t xml:space="preserve"> Personal factor labor income</t>
  </si>
  <si>
    <t>Personal factor income</t>
  </si>
  <si>
    <t>Primary income of corporations</t>
  </si>
  <si>
    <t>Primary income of households</t>
  </si>
  <si>
    <t>Of which: property tax</t>
  </si>
  <si>
    <t>Taxes on production</t>
  </si>
  <si>
    <t>Plus: Net property income paid by gov.</t>
  </si>
  <si>
    <t>Less: Primary income of nonprofits</t>
  </si>
  <si>
    <t>% of personal factor income</t>
  </si>
  <si>
    <t>bn current $</t>
  </si>
  <si>
    <t>Table A4: Personal factor income</t>
  </si>
  <si>
    <t>Back to index</t>
  </si>
  <si>
    <r>
      <rPr>
        <u/>
        <sz val="10"/>
        <rFont val="Arial"/>
      </rPr>
      <t>Note 4: Flow/stock consistency</t>
    </r>
    <r>
      <rPr>
        <sz val="10"/>
        <rFont val="Arial"/>
      </rPr>
      <t>. The income flows computed here are consistent with the wealth categories of Table B1, B2, etc. In particular: housing rents include all rents on owner-occupied &amp; tenant-occupied housing, but exclude royalties and rents on farm land &amp; structures, which are included in business asset income (col. 20) [and similarly: farm land, equipment, and intangibles are include in business assets in Table B1, not in housing wealth]. Interest income excludes imputed interest payments for under-funded defined contribution pensions. There is 1 slight inconsistency: housing asset income includes rents on houses held by corporations and the government, while housing wealth series exclude those houses. This is second order: both corporate and government rental incomes are small, see DataIncome and NIPA Table 7.4.5.</t>
    </r>
  </si>
  <si>
    <r>
      <rPr>
        <u/>
        <sz val="10"/>
        <rFont val="Arial"/>
      </rPr>
      <t>Note 3: Dividends on DC and life insurance accounts</t>
    </r>
    <r>
      <rPr>
        <sz val="10"/>
        <rFont val="Arial"/>
      </rPr>
      <t>. The NIPAs and IMAs treat as interest paid to persons the dividends paid to DC plans and life insurance (see Table TSA6 and TSA7). We remove this component from col. 16 and add it to col. 11 to ensure consistency with the asset categories of Table B1, B2, etc.</t>
    </r>
  </si>
  <si>
    <r>
      <rPr>
        <u/>
        <sz val="10"/>
        <rFont val="Arial"/>
      </rPr>
      <t>Note 2: income paid to pensions &amp; life insurance</t>
    </r>
    <r>
      <rPr>
        <sz val="10"/>
        <rFont val="Arial"/>
      </rPr>
      <t>. Currently, the IMAs do not isolate the interest and dividend payments to pension plans and life insurance companies from the interest &amp; dividend payments to persons. In particular, category D44 in the SNA ("investment income disbursement" = D441 "investment income attributable to insurance policy holders" + D442 "investment income payable on pension entitlement" + D443 "investment income attributable to collective investment funds share holders") is only equal to the very small D442 ("investment income attributable to insurance policy holders") in the accounts sent by BEA to the OECD (Table 800). So we cannot directly estimate the pension &amp; life-insurance asset income. In this table, "equity asset income" must therefore be understood as the income paid to equities owned by households directly + indirectly through pension plans &amp; life insurance companies; same for interest.</t>
    </r>
  </si>
  <si>
    <r>
      <rPr>
        <u/>
        <sz val="10"/>
        <rFont val="Arial"/>
      </rPr>
      <t>Note 1: Allocation of the corporate &amp; property tax.</t>
    </r>
    <r>
      <rPr>
        <sz val="10"/>
        <rFont val="Arial"/>
      </rPr>
      <t xml:space="preserve"> Compared to Table A5, this table provides a more sophisticad allocation of the corporate tax and of the property. Namely, the corporate tax and property tax are assumed to fall on all forms of capital assets (both financial and non-financial), using the shares computed in Table TSA9. Note that equity asset income is not totally pre-tax, because foreign profits are net of corporate taxes paid to foreign governments (but gross of withholding taxes on cross-border payments); see Zucman 2014 JEP computations for detailed explanations.</t>
    </r>
  </si>
  <si>
    <t>corporate tax</t>
  </si>
  <si>
    <t>produt taxes</t>
  </si>
  <si>
    <t>Check</t>
  </si>
  <si>
    <t>Imputed corporate tax</t>
  </si>
  <si>
    <t>Non-mortgage interest paid</t>
  </si>
  <si>
    <t>Mortgage interest paid, tenant-occupied</t>
  </si>
  <si>
    <t>Mortgage interest paid, owner-occupied</t>
  </si>
  <si>
    <t>Mortgage interest paid</t>
  </si>
  <si>
    <t>Imputed corporate taxes</t>
  </si>
  <si>
    <t>Business asset income</t>
  </si>
  <si>
    <t>Interest received</t>
  </si>
  <si>
    <t>Currency, deposits &amp; bonds income</t>
  </si>
  <si>
    <t>Dividends</t>
  </si>
  <si>
    <t>Equity asset income</t>
  </si>
  <si>
    <t>Rental income, tenant-occupied</t>
  </si>
  <si>
    <t>Rental income, owner-occupied</t>
  </si>
  <si>
    <t>Housing asset income</t>
  </si>
  <si>
    <t>Capital income paid</t>
  </si>
  <si>
    <t>Capital income received</t>
  </si>
  <si>
    <t>Personal capital income</t>
  </si>
  <si>
    <t>Table A6: personal factor capital income, detailed decomposition</t>
  </si>
  <si>
    <r>
      <rPr>
        <u/>
        <sz val="10"/>
        <rFont val="Arial"/>
      </rPr>
      <t>Note: Life insurance</t>
    </r>
    <r>
      <rPr>
        <sz val="10"/>
        <rFont val="Arial"/>
      </rPr>
      <t>. Life-insurance is not treated as pensions: life-insurance contributions and investment income are not deducted from income, distributions are not added back.</t>
    </r>
  </si>
  <si>
    <t>Plus: pension distributions (capital share)</t>
  </si>
  <si>
    <t>Less: Investment income payable to pension entitlements</t>
  </si>
  <si>
    <t>Personal pre-tax capital income</t>
  </si>
  <si>
    <t>Plus: pension distributions (labor share)</t>
  </si>
  <si>
    <t>Less: Pension contributions</t>
  </si>
  <si>
    <t>Personal pre-tax labor income</t>
  </si>
  <si>
    <t xml:space="preserve"> Personal pre-tax labor income</t>
  </si>
  <si>
    <t>Personal pre-tax income (narrow)</t>
  </si>
  <si>
    <t>Plus: Pension distributions (SS + DC + DB + IRA)</t>
  </si>
  <si>
    <t>Minus: investment income payable to DB + DC + IRA pensions</t>
  </si>
  <si>
    <t>Minus: pension contributions (SS + DC + DB + IRA)</t>
  </si>
  <si>
    <t>Equals: Personal factor income</t>
  </si>
  <si>
    <t>Personal pre-tax income / personal factor income</t>
  </si>
  <si>
    <t>% of personal pre-tax income (narrow definition)</t>
  </si>
  <si>
    <t>billion current $</t>
  </si>
  <si>
    <t>Table A7: Personal pre-tax income (narrow definition)</t>
  </si>
  <si>
    <t xml:space="preserve"> </t>
  </si>
  <si>
    <t>Disposable income           (cash income + in-kind transfers        + collective exp.)</t>
  </si>
  <si>
    <t>Disposable income         (cash income + in-kind transfers)</t>
  </si>
  <si>
    <t>Disposable income      (cash income)</t>
  </si>
  <si>
    <t>Plus: Collective consumption expenditure</t>
  </si>
  <si>
    <t>Equals: disposable income (cash+in-kind)</t>
  </si>
  <si>
    <t>Disposable income (cash income + in-kind transfers + collective exp.)</t>
  </si>
  <si>
    <t>Plus: Social transfers in kind</t>
  </si>
  <si>
    <t>Equals: disposable inome (cash)</t>
  </si>
  <si>
    <t>Equals: Disposable income (cash income + in-kind transfers)</t>
  </si>
  <si>
    <t>Plus: Social assistance benefits in cash</t>
  </si>
  <si>
    <t>Less:     Taxes on income and wealth</t>
  </si>
  <si>
    <t>Less:     Taxes on production</t>
  </si>
  <si>
    <t>Equals: Pre-tax income (broad)</t>
  </si>
  <si>
    <t>Disposable income (cash income)</t>
  </si>
  <si>
    <t>% of national income</t>
  </si>
  <si>
    <t>Table A9: Personal disposable income</t>
  </si>
  <si>
    <t>1975-2014</t>
  </si>
  <si>
    <t>CPS average income per household (1948 = NI) (CPI)</t>
  </si>
  <si>
    <t>National income deflator (2014 =1)</t>
  </si>
  <si>
    <t>CPS average income per household (1948 = 100) (National income deflator)</t>
  </si>
  <si>
    <t>CPS average income per household (1948 = 100) (CPI)</t>
  </si>
  <si>
    <t>Median factor labor income, working-age indiv</t>
  </si>
  <si>
    <t>Median factor labor income, working-age men</t>
  </si>
  <si>
    <t>Median factor labor income, working-age women</t>
  </si>
  <si>
    <t>Memo: average pre-tax labor income of men 20-64 / women 20-64</t>
  </si>
  <si>
    <t>(65+, excluding health benefits)</t>
  </si>
  <si>
    <t>Of which: taxable labor</t>
  </si>
  <si>
    <t>Of which tax-exempt labor</t>
  </si>
  <si>
    <t>Of which: capital</t>
  </si>
  <si>
    <t>Wages and self-employment income reported on tax returns</t>
  </si>
  <si>
    <t>Employer social contribution s</t>
  </si>
  <si>
    <t>Labor income, % personal factor income</t>
  </si>
  <si>
    <t>Wages and fringe benefits, % comp of employees</t>
  </si>
  <si>
    <t>Health and pension private contributions</t>
  </si>
  <si>
    <t>Non-filers</t>
  </si>
  <si>
    <t>Memo: social contrib + health + pension</t>
  </si>
  <si>
    <t>Nb tax units used by Piketty and Saez</t>
  </si>
  <si>
    <t>Fraction factor labor income taxable</t>
  </si>
  <si>
    <t>Bottom 50%, education lump sum per kid</t>
  </si>
  <si>
    <t>1985 is the average of 1985 and 1986</t>
  </si>
  <si>
    <t>Rreal growth rates of pre-tax national income (equal split adults)</t>
  </si>
  <si>
    <t>Of which: top 1% income tax</t>
  </si>
  <si>
    <t>Of which: top 1% corp tax</t>
  </si>
  <si>
    <t>Of which: top 1% estate tax</t>
  </si>
  <si>
    <t>Of which: top 1% residential + sales tax + payroll tax</t>
  </si>
  <si>
    <t>Memo: Bottom 50% money income CPS</t>
  </si>
  <si>
    <t>Memo: bottom 50% average CPS money income (equal split)</t>
  </si>
  <si>
    <t>Factor income</t>
  </si>
  <si>
    <r>
      <rPr>
        <u/>
        <sz val="12"/>
        <rFont val="Arial"/>
      </rPr>
      <t>Notes</t>
    </r>
    <r>
      <rPr>
        <sz val="12"/>
        <rFont val="Arial"/>
      </rPr>
      <t xml:space="preserve">: This table reports statistics on the income distribution in the United States in 2014. Factor, pre-tax and post-tax income match national income.  The unit is the adult individual (aged 20 or above). Income is split equally among spouses. Fractiles are defined relative to the total number of adults in the population. </t>
    </r>
    <r>
      <rPr>
        <u/>
        <sz val="12"/>
        <rFont val="Arial"/>
      </rPr>
      <t/>
    </r>
  </si>
  <si>
    <t>Factor income growth</t>
  </si>
  <si>
    <t>Census historical tables P4 http://www.census.gov/data/tables/time-series/demo/income-poverty/historical-income-people.html</t>
  </si>
  <si>
    <t>Post-tax disposable income</t>
  </si>
  <si>
    <r>
      <rPr>
        <u/>
        <sz val="12"/>
        <rFont val="Arial"/>
      </rPr>
      <t>Notes</t>
    </r>
    <r>
      <rPr>
        <sz val="12"/>
        <rFont val="Arial"/>
      </rPr>
      <t xml:space="preserve">: This table reports statistics on the income distribution in the United States in 2014. Pre-tax and post-tax income match national income.  Post-tax disposable income excludes in-kind transfers, public goods consumption, and the government deficit. The unit is the adult individual (aged 20 or above). Income is split equally among spouses. Fractiles are defined relative to the total number of adults in the population. </t>
    </r>
    <r>
      <rPr>
        <u/>
        <sz val="12"/>
        <rFont val="Arial"/>
      </rPr>
      <t/>
    </r>
  </si>
  <si>
    <r>
      <t>Bottom 50 post-tax</t>
    </r>
    <r>
      <rPr>
        <sz val="12"/>
        <color theme="1"/>
        <rFont val="Arial"/>
        <family val="2"/>
      </rPr>
      <t xml:space="preserve"> disposable income (constant $), age 20-44</t>
    </r>
  </si>
  <si>
    <r>
      <t>Bottom 50 post-tax</t>
    </r>
    <r>
      <rPr>
        <sz val="12"/>
        <color theme="1"/>
        <rFont val="Arial"/>
        <family val="2"/>
      </rPr>
      <t xml:space="preserve"> disposable income (constant $)</t>
    </r>
  </si>
  <si>
    <r>
      <t xml:space="preserve">Memo: Bottom </t>
    </r>
    <r>
      <rPr>
        <sz val="12"/>
        <color theme="1"/>
        <rFont val="Arial"/>
        <family val="2"/>
      </rPr>
      <t>5</t>
    </r>
    <r>
      <rPr>
        <sz val="12"/>
        <color theme="1"/>
        <rFont val="Arial"/>
        <family val="2"/>
      </rPr>
      <t>0% factor, working-age</t>
    </r>
    <r>
      <rPr>
        <sz val="12"/>
        <color theme="1"/>
        <rFont val="Arial"/>
        <family val="2"/>
      </rPr>
      <t xml:space="preserve"> individuals</t>
    </r>
  </si>
  <si>
    <r>
      <t xml:space="preserve">Bottom </t>
    </r>
    <r>
      <rPr>
        <sz val="12"/>
        <color theme="1"/>
        <rFont val="Arial"/>
        <family val="2"/>
      </rPr>
      <t>5</t>
    </r>
    <r>
      <rPr>
        <sz val="12"/>
        <color theme="1"/>
        <rFont val="Arial"/>
        <family val="2"/>
      </rPr>
      <t>0% pre-tax working-age</t>
    </r>
  </si>
  <si>
    <r>
      <t xml:space="preserve">Memo: Bottom </t>
    </r>
    <r>
      <rPr>
        <sz val="12"/>
        <color theme="1"/>
        <rFont val="Arial"/>
        <family val="2"/>
      </rPr>
      <t>5</t>
    </r>
    <r>
      <rPr>
        <sz val="12"/>
        <color theme="1"/>
        <rFont val="Arial"/>
        <family val="2"/>
      </rPr>
      <t>0% post-tax, working age</t>
    </r>
    <r>
      <rPr>
        <sz val="12"/>
        <color theme="1"/>
        <rFont val="Arial"/>
        <family val="2"/>
      </rPr>
      <t xml:space="preserve"> indiv</t>
    </r>
  </si>
  <si>
    <t>Pre-tax national income</t>
  </si>
  <si>
    <t>Post-tax national income</t>
  </si>
  <si>
    <t>Table S.1: Comparison of real growth rates: fiscal vs national income</t>
  </si>
  <si>
    <t>Table S.2: Comparison of real growth rates: labor vs capital income</t>
  </si>
  <si>
    <t>Table S.3: Decomposition of real growth rates of pre-tax national income</t>
  </si>
  <si>
    <t>Table S.3b: Decomposition of real growth rates of pre-tax national income</t>
  </si>
  <si>
    <t>Table S.4: Decomposition of real growth rates of post-tax national income</t>
  </si>
  <si>
    <t>Table S.5a: Distribution of pre-tax vs. post-tax national income in 1962 vs. 2014</t>
  </si>
  <si>
    <t>Table S.5b: Distribution of factor vs. post-tax national income in 1962 vs. 2014</t>
  </si>
  <si>
    <t>Table S.6: Taxes paid by pre-tax income group</t>
  </si>
  <si>
    <t>Table S.7: The Distribution of National Income in the United States, 2014</t>
  </si>
  <si>
    <t>Table S.8: The Growth of National Income in the United States since World War II</t>
  </si>
  <si>
    <t>Income threshold</t>
  </si>
  <si>
    <t>Avg growth 80 2014</t>
  </si>
  <si>
    <t>Post-tax 1980-2014 growth</t>
  </si>
  <si>
    <t>pre-tax 1980-2014 growth</t>
  </si>
  <si>
    <t xml:space="preserve">     Top 0.1%</t>
  </si>
  <si>
    <t xml:space="preserve">     Top 0.01%</t>
  </si>
  <si>
    <t xml:space="preserve">     Top 0.001%</t>
  </si>
  <si>
    <t xml:space="preserve">     Top 1%</t>
  </si>
  <si>
    <t xml:space="preserve">     Bottom 20% (P0-P20)</t>
  </si>
  <si>
    <t xml:space="preserve">     Next 30% (P20-P50)</t>
  </si>
  <si>
    <t>Middle 40% (P50-P90)</t>
  </si>
  <si>
    <r>
      <rPr>
        <u/>
        <sz val="12"/>
        <rFont val="Arial"/>
      </rPr>
      <t>Notes</t>
    </r>
    <r>
      <rPr>
        <sz val="12"/>
        <rFont val="Arial"/>
      </rPr>
      <t xml:space="preserve">: This table reports statistics on the income distribution in the United States in 2014. Pre-tax and post-tax income match national income. The unit is the adult individual (aged 20 or above). Income is split equally among spouses. Fractiles are defined relative to the total number of adults in the population. </t>
    </r>
    <r>
      <rPr>
        <u/>
        <sz val="12"/>
        <rFont val="Arial"/>
      </rPr>
      <t/>
    </r>
  </si>
  <si>
    <r>
      <rPr>
        <u/>
        <sz val="12"/>
        <rFont val="Arial"/>
      </rPr>
      <t>Notes</t>
    </r>
    <r>
      <rPr>
        <sz val="12"/>
        <rFont val="Arial"/>
      </rPr>
      <t>: The table displays the cumulative real growth rates of pre-tax and post-tax national income per adult over two 34 years period: 1980 to 2014 and 1946 to 1980. Pre-tax and post-tax income match national income.  The unit is the adult individual (aged 20 or above). Fractiles are defined relative to the total number of adults in the population. Income is split equally among spouses. We assume that bottom 50% and middle 40% incomes grew at the same rate as average bottom 90% income over 1946-1962.</t>
    </r>
  </si>
  <si>
    <t>Average bottom 50% income France (2014$)</t>
  </si>
  <si>
    <t>Average bottom 50% income France (2014 euros)</t>
  </si>
  <si>
    <t>$1=</t>
  </si>
  <si>
    <t>in PPP euro 2014</t>
  </si>
  <si>
    <t>Ttaken from Garbinti-Goupille-Piketty excel file on 11/23/2016</t>
  </si>
  <si>
    <t>Table S.9: The Distribution of National Income in the United States, 2014</t>
  </si>
  <si>
    <t>1962 pre-tax income</t>
  </si>
  <si>
    <t>1980 pre-tax income</t>
  </si>
  <si>
    <t>2014-pre-tax income</t>
  </si>
  <si>
    <t>Top 10</t>
  </si>
  <si>
    <t>P90-P95</t>
  </si>
  <si>
    <t>Top 5</t>
  </si>
  <si>
    <t>P95-P99</t>
  </si>
  <si>
    <t>Top 1</t>
  </si>
  <si>
    <t>P99-99.5</t>
  </si>
  <si>
    <t>Top 0.5</t>
  </si>
  <si>
    <t>P99.5-99.9</t>
  </si>
  <si>
    <t>Top 0.1</t>
  </si>
  <si>
    <t>P99.9-P99.99</t>
  </si>
  <si>
    <t>Top 0.01</t>
  </si>
  <si>
    <t>Avg growth 1946-1980</t>
  </si>
  <si>
    <t>bottom 90</t>
  </si>
  <si>
    <t>P90-99</t>
  </si>
  <si>
    <t>1946 post-tax</t>
  </si>
  <si>
    <t>1962 post-tax income</t>
  </si>
  <si>
    <t>1980 post-tax income</t>
  </si>
  <si>
    <t>2014-post-tax income</t>
  </si>
  <si>
    <t>Pre-tax growth 1946-1980</t>
  </si>
  <si>
    <t>1946 pre-tax income</t>
  </si>
  <si>
    <t>Pre-tax growth 1946-1980 (collapsed top 1)</t>
  </si>
  <si>
    <t>Growth</t>
  </si>
  <si>
    <t>Cumulated post-tax 1980-2014</t>
  </si>
  <si>
    <t>Cumulated pre-tax 1980-2014</t>
  </si>
  <si>
    <t>Post-tax growth 1946-1980</t>
  </si>
  <si>
    <t>Post-tax growth 1946-1980 (collapsed top 1)</t>
  </si>
  <si>
    <t>to</t>
  </si>
  <si>
    <t>xz</t>
  </si>
  <si>
    <t>Post tax growth from</t>
  </si>
  <si>
    <t>Pre-tax growth from</t>
  </si>
  <si>
    <t>Top 1% capital/labor split  with tax-induced income shifting</t>
  </si>
  <si>
    <t>S-corp disguised wage</t>
  </si>
  <si>
    <t>Labor income</t>
  </si>
  <si>
    <t>Of which: retained earnings</t>
  </si>
  <si>
    <t>Of which: other</t>
  </si>
  <si>
    <t>[Disguised labor]</t>
  </si>
  <si>
    <t>Capital income minus S corp profits</t>
  </si>
  <si>
    <t>S corp profits</t>
  </si>
  <si>
    <t>Of which: other capital income</t>
  </si>
  <si>
    <t>[Disguised labor higher scenario]</t>
  </si>
  <si>
    <t>[Implied Actual retained earnings]</t>
  </si>
  <si>
    <t>Comparison with Smith et al. 2017</t>
  </si>
  <si>
    <t>Comparison with Meyer-Sullivan (2017)</t>
  </si>
  <si>
    <t>Capital income (minus disguised S-corp wage)</t>
  </si>
  <si>
    <t>P90/P10 pre-tax income equal-split</t>
  </si>
  <si>
    <t>P50/P10 pre-tax income equal-split</t>
  </si>
  <si>
    <t>P90/P50 pre-tax income equal-split</t>
  </si>
  <si>
    <t>P90/P10 post--tax income equal-split</t>
  </si>
  <si>
    <t>P50/P10 post-tax income equal-split</t>
  </si>
  <si>
    <t>P90/P50 post-tax income equal-split</t>
  </si>
  <si>
    <t>P90/P10 post-tax disposable income equal-split</t>
  </si>
  <si>
    <t>P50/P10 post-tax disposable income equal-split</t>
  </si>
  <si>
    <t>P90/P50 post-tax disposable income equal-split</t>
  </si>
  <si>
    <r>
      <rPr>
        <u/>
        <sz val="12"/>
        <rFont val="Arial"/>
      </rPr>
      <t>Notes</t>
    </r>
    <r>
      <rPr>
        <sz val="12"/>
        <rFont val="Arial"/>
      </rPr>
      <t xml:space="preserve">: This table reports statistics on the income distribution in the United States among the working-age population (aged 20 to 64) in 2014. The unit of observation is the adult individual (aged 20 to 64). Income is split equally among spouses. Fractiles are defined relative to the total number of working-age adults in the population. </t>
    </r>
    <r>
      <rPr>
        <u/>
        <sz val="12"/>
        <rFont val="Arial"/>
      </rPr>
      <t/>
    </r>
  </si>
  <si>
    <t>Number of working-age adults</t>
  </si>
  <si>
    <r>
      <rPr>
        <u/>
        <sz val="12"/>
        <rFont val="Arial"/>
      </rPr>
      <t>Notes</t>
    </r>
    <r>
      <rPr>
        <sz val="12"/>
        <rFont val="Arial"/>
      </rPr>
      <t>: The table displays the cumulative real growth rates of factor, pre-tax and post-tax national income per adult over two 34 years period: 1980 to 2014 and 1946 to 1980. Factor, pre-tax, and post-tax income match national income.  The unit is the adult individual (aged 20 or above). Fractiles are defined relative to the total number of adults in the population. Income is split equally among spouses.</t>
    </r>
  </si>
  <si>
    <t>Table S.7b: The Distribution of National Income in the United States Among the Working-Age Population, 2014</t>
  </si>
  <si>
    <t>Working-age</t>
  </si>
  <si>
    <t>All adults</t>
  </si>
  <si>
    <t>Table S.8b: The Growth of National Income in the U.S. Since 1980: Working-Age vs. All Adults</t>
  </si>
  <si>
    <r>
      <rPr>
        <u/>
        <sz val="12"/>
        <rFont val="Arial"/>
      </rPr>
      <t>Notes</t>
    </r>
    <r>
      <rPr>
        <sz val="12"/>
        <rFont val="Arial"/>
      </rPr>
      <t>: The table displays the cumulative real growth rates of factor, pre-tax and post-tax national income per working-age adult over 1980 to 2014.  The unit is the working-age adult individual (aged 20 to 64) or the adult individual (aged above 20). Fractiles are defined relative to the total number of working-age adults or total number of adults in the population. Income is split equally among spouses.</t>
    </r>
  </si>
  <si>
    <t>Data used by David Leonhardt for "Our Broken Economy, in One Simple Chart"</t>
  </si>
  <si>
    <t>https://www.nytimes.com/interactive/2017/08/07/opinion/leonhardt-income-inequality.html?mcubz=0</t>
  </si>
  <si>
    <t>Year</t>
  </si>
  <si>
    <t>K</t>
  </si>
  <si>
    <t>St1_K</t>
  </si>
  <si>
    <t>St1_L</t>
  </si>
  <si>
    <t>d_K</t>
  </si>
  <si>
    <t>d_St1_K=K</t>
  </si>
  <si>
    <t>d_St1_L=L</t>
  </si>
  <si>
    <t>e_K</t>
  </si>
  <si>
    <t>e_St1_K</t>
  </si>
  <si>
    <t>e_St1_L</t>
  </si>
  <si>
    <t>t1</t>
  </si>
  <si>
    <t>e_t1</t>
  </si>
  <si>
    <t>tot var</t>
  </si>
  <si>
    <t>K_orig</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</si>
</sst>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quot;$&quot;#,##0_);\(&quot;$&quot;#,##0\)"/>
    <numFmt numFmtId="165" formatCode="\$#,##0\ ;\(\$#,##0\)"/>
    <numFmt numFmtId="166" formatCode="0.0%"/>
    <numFmt numFmtId="167" formatCode="_ * #,##0.00_)\ _€_ ;_ * \(#,##0.00\)\ _€_ ;_ * &quot;-&quot;??_)\ _€_ ;_ @_ "/>
    <numFmt numFmtId="168" formatCode="0.000"/>
    <numFmt numFmtId="169" formatCode="0.0"/>
    <numFmt numFmtId="170" formatCode="&quot;$&quot;#,##0"/>
    <numFmt numFmtId="171" formatCode="#,##0.0"/>
    <numFmt numFmtId="172" formatCode="General_)"/>
    <numFmt numFmtId="173" formatCode="_-* #,##0.00\ _€_-;\-* #,##0.00\ _€_-;_-* &quot;-&quot;??\ _€_-;_-@_-"/>
    <numFmt numFmtId="174" formatCode="#,##0.000"/>
    <numFmt numFmtId="175" formatCode="#,##0.00__;\-#,##0.00__;#,##0.00__;@__"/>
    <numFmt numFmtId="176" formatCode="_ * #,##0.00_ ;_ * \-#,##0.00_ ;_ * &quot;-&quot;??_ ;_ @_ "/>
  </numFmts>
  <fonts count="129" x14ac:knownFonts="1">
    <font>
      <sz val="11"/>
      <name val="Calibri"/>
    </font>
    <font>
      <sz val="12"/>
      <color theme="1"/>
      <name val="Arial"/>
      <family val="2"/>
    </font>
    <font>
      <sz val="12"/>
      <name val="Arial"/>
    </font>
    <font>
      <sz val="12"/>
      <name val="Arial"/>
    </font>
    <font>
      <sz val="12"/>
      <name val="Arial"/>
    </font>
    <font>
      <sz val="12"/>
      <name val="Arial"/>
    </font>
    <font>
      <sz val="12"/>
      <name val="Arial"/>
    </font>
    <font>
      <sz val="12"/>
      <color theme="1"/>
      <name val="Arial"/>
      <family val="2"/>
    </font>
    <font>
      <sz val="12"/>
      <color theme="1"/>
      <name val="Arial"/>
      <family val="2"/>
    </font>
    <font>
      <sz val="12"/>
      <name val="Arial"/>
    </font>
    <font>
      <sz val="12"/>
      <color theme="1"/>
      <name val="Arial"/>
      <family val="2"/>
    </font>
    <font>
      <sz val="12"/>
      <name val="Arial"/>
    </font>
    <font>
      <sz val="12"/>
      <color theme="1"/>
      <name val="Arial"/>
      <family val="2"/>
    </font>
    <font>
      <sz val="12"/>
      <color theme="1"/>
      <name val="Calibri"/>
      <family val="2"/>
      <scheme val="minor"/>
    </font>
    <font>
      <sz val="12"/>
      <color theme="1"/>
      <name val="Calibri"/>
      <family val="2"/>
      <scheme val="minor"/>
    </font>
    <font>
      <sz val="12"/>
      <color theme="1"/>
      <name val="Arial"/>
      <family val="2"/>
    </font>
    <font>
      <sz val="12"/>
      <name val="Arial"/>
    </font>
    <font>
      <sz val="12"/>
      <color theme="1"/>
      <name val="Arial"/>
      <family val="2"/>
    </font>
    <font>
      <sz val="12"/>
      <color theme="1"/>
      <name val="Arial"/>
      <family val="2"/>
    </font>
    <font>
      <sz val="12"/>
      <name val="Arial"/>
    </font>
    <font>
      <sz val="12"/>
      <color theme="1"/>
      <name val="Arial"/>
      <family val="2"/>
    </font>
    <font>
      <sz val="12"/>
      <name val="Arial"/>
    </font>
    <font>
      <sz val="12"/>
      <name val="Arial"/>
    </font>
    <font>
      <sz val="12"/>
      <color theme="1"/>
      <name val="Arial"/>
      <family val="2"/>
    </font>
    <font>
      <sz val="12"/>
      <color theme="1"/>
      <name val="Arial"/>
      <family val="2"/>
    </font>
    <font>
      <sz val="12"/>
      <name val="Arial"/>
    </font>
    <font>
      <sz val="12"/>
      <color theme="1"/>
      <name val="Calibri"/>
      <family val="2"/>
      <scheme val="minor"/>
    </font>
    <font>
      <sz val="12"/>
      <color theme="1"/>
      <name val="Calibri"/>
      <family val="2"/>
      <scheme val="minor"/>
    </font>
    <font>
      <sz val="12"/>
      <name val="Calibri"/>
    </font>
    <font>
      <sz val="12"/>
      <color theme="1"/>
      <name val="Calibri"/>
      <family val="2"/>
      <scheme val="minor"/>
    </font>
    <font>
      <sz val="12"/>
      <color theme="1"/>
      <name val="Calibri"/>
      <family val="2"/>
      <scheme val="minor"/>
    </font>
    <font>
      <sz val="12"/>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indexed="24"/>
      <name val="Arial"/>
    </font>
    <font>
      <b/>
      <sz val="8"/>
      <color indexed="24"/>
      <name val="Times New Roman"/>
      <charset val="161"/>
    </font>
    <font>
      <sz val="8"/>
      <color indexed="24"/>
      <name val="Times New Roman"/>
      <charset val="161"/>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u/>
      <sz val="12"/>
      <color indexed="12"/>
      <name val="Calibri"/>
      <family val="2"/>
    </font>
    <font>
      <sz val="11"/>
      <color indexed="52"/>
      <name val="Calibri"/>
      <family val="2"/>
    </font>
    <font>
      <sz val="10"/>
      <name val="Arial"/>
    </font>
    <font>
      <sz val="11"/>
      <color indexed="60"/>
      <name val="Calibri"/>
      <family val="2"/>
    </font>
    <font>
      <sz val="12"/>
      <color theme="1"/>
      <name val="Arial"/>
      <family val="2"/>
    </font>
    <font>
      <sz val="12"/>
      <color indexed="8"/>
      <name val="Calibri"/>
      <family val="2"/>
    </font>
    <font>
      <sz val="10"/>
      <name val="Verdana"/>
    </font>
    <font>
      <sz val="12"/>
      <color theme="1"/>
      <name val="Calibri"/>
      <family val="2"/>
      <scheme val="minor"/>
    </font>
    <font>
      <b/>
      <sz val="11"/>
      <color indexed="63"/>
      <name val="Calibri"/>
      <family val="2"/>
    </font>
    <font>
      <sz val="7"/>
      <name val="Helvetica"/>
    </font>
    <font>
      <b/>
      <sz val="18"/>
      <color indexed="56"/>
      <name val="Cambria"/>
      <family val="2"/>
    </font>
    <font>
      <sz val="11"/>
      <color indexed="10"/>
      <name val="Calibri"/>
      <family val="2"/>
    </font>
    <font>
      <b/>
      <sz val="12"/>
      <color theme="1"/>
      <name val="Arial"/>
      <family val="2"/>
    </font>
    <font>
      <sz val="12"/>
      <name val="Calibri"/>
    </font>
    <font>
      <sz val="11"/>
      <name val="Calibri"/>
      <family val="2"/>
    </font>
    <font>
      <sz val="10"/>
      <name val="Arial"/>
      <family val="2"/>
    </font>
    <font>
      <sz val="12"/>
      <name val="Arial"/>
      <family val="2"/>
    </font>
    <font>
      <b/>
      <sz val="12"/>
      <name val="Arial"/>
      <family val="2"/>
    </font>
    <font>
      <sz val="14"/>
      <name val="Calibri"/>
      <family val="2"/>
    </font>
    <font>
      <sz val="14"/>
      <color theme="1"/>
      <name val="Arial"/>
      <family val="2"/>
    </font>
    <font>
      <u/>
      <sz val="11"/>
      <color theme="10"/>
      <name val="Calibri"/>
    </font>
    <font>
      <u/>
      <sz val="11"/>
      <color theme="11"/>
      <name val="Calibri"/>
    </font>
    <font>
      <sz val="14"/>
      <name val="Arial"/>
    </font>
    <font>
      <b/>
      <sz val="14"/>
      <color theme="1"/>
      <name val="Arial"/>
    </font>
    <font>
      <sz val="10"/>
      <color indexed="8"/>
      <name val="Arial"/>
    </font>
    <font>
      <sz val="8"/>
      <name val="Calibri"/>
    </font>
    <font>
      <i/>
      <sz val="12"/>
      <color theme="1"/>
      <name val="Arial"/>
    </font>
    <font>
      <sz val="12"/>
      <color theme="1"/>
      <name val="Arial Narrow"/>
      <charset val="161"/>
    </font>
    <font>
      <sz val="11"/>
      <name val="Arial"/>
    </font>
    <font>
      <b/>
      <sz val="14"/>
      <name val="Arial"/>
    </font>
    <font>
      <sz val="12"/>
      <color rgb="FFFF0000"/>
      <name val="Arial"/>
    </font>
    <font>
      <b/>
      <sz val="11"/>
      <name val="Arial"/>
    </font>
    <font>
      <sz val="16"/>
      <color indexed="24"/>
      <name val="Arial"/>
    </font>
    <font>
      <sz val="16"/>
      <name val="Arial"/>
    </font>
    <font>
      <b/>
      <sz val="16"/>
      <name val="Arial"/>
    </font>
    <font>
      <b/>
      <sz val="8"/>
      <name val="Arial"/>
      <family val="2"/>
    </font>
    <font>
      <sz val="8"/>
      <name val="Arial"/>
      <family val="2"/>
    </font>
    <font>
      <u/>
      <sz val="12"/>
      <name val="Arial"/>
    </font>
    <font>
      <b/>
      <sz val="12"/>
      <color indexed="8"/>
      <name val="Arial"/>
    </font>
    <font>
      <sz val="12"/>
      <color indexed="8"/>
      <name val="Arial"/>
    </font>
    <font>
      <sz val="12"/>
      <name val="Arial Narrow"/>
    </font>
    <font>
      <sz val="10"/>
      <name val="Arial Narrow"/>
    </font>
    <font>
      <sz val="10"/>
      <color theme="1"/>
      <name val="Arial"/>
    </font>
    <font>
      <u/>
      <sz val="10"/>
      <name val="Arial"/>
    </font>
    <font>
      <b/>
      <sz val="10"/>
      <name val="Arial"/>
    </font>
    <font>
      <sz val="19"/>
      <name val="Arial"/>
    </font>
    <font>
      <b/>
      <sz val="19"/>
      <name val="Arial"/>
    </font>
    <font>
      <i/>
      <sz val="19"/>
      <name val="Arial"/>
    </font>
    <font>
      <i/>
      <sz val="14"/>
      <name val="Arial"/>
    </font>
    <font>
      <i/>
      <sz val="10"/>
      <name val="Arial"/>
    </font>
    <font>
      <sz val="17"/>
      <name val="Arial Narrow"/>
      <family val="2"/>
    </font>
    <font>
      <b/>
      <sz val="17"/>
      <name val="Arial Narrow"/>
    </font>
    <font>
      <sz val="17"/>
      <name val="Arial"/>
    </font>
    <font>
      <i/>
      <sz val="17"/>
      <name val="Arial"/>
    </font>
    <font>
      <b/>
      <sz val="17"/>
      <name val="Arial"/>
    </font>
    <font>
      <b/>
      <sz val="18"/>
      <name val="Arial"/>
    </font>
    <font>
      <u/>
      <sz val="12"/>
      <color theme="10"/>
      <name val="Arial"/>
      <family val="2"/>
    </font>
    <font>
      <sz val="10"/>
      <color rgb="FFFF0000"/>
      <name val="Arial"/>
    </font>
    <font>
      <b/>
      <sz val="10"/>
      <color rgb="FFFF0000"/>
      <name val="Arial"/>
    </font>
    <font>
      <sz val="18"/>
      <name val="Arial"/>
    </font>
    <font>
      <i/>
      <sz val="18"/>
      <name val="Arial"/>
    </font>
    <font>
      <b/>
      <sz val="11"/>
      <name val="Arial Narrow"/>
      <charset val="161"/>
    </font>
    <font>
      <sz val="15"/>
      <name val="Arial Narrow"/>
      <family val="2"/>
    </font>
    <font>
      <sz val="15"/>
      <name val="Arial"/>
    </font>
    <font>
      <sz val="11"/>
      <name val="Arial Narrow"/>
      <charset val="161"/>
    </font>
    <font>
      <sz val="14"/>
      <color theme="1"/>
      <name val="Arial Narrow"/>
      <charset val="161"/>
    </font>
    <font>
      <sz val="14"/>
      <name val="Arial Narrow"/>
      <family val="2"/>
    </font>
    <font>
      <sz val="16"/>
      <color theme="1"/>
      <name val="Arial Narrow"/>
    </font>
    <font>
      <b/>
      <sz val="16"/>
      <name val="Arial Narrow"/>
    </font>
    <font>
      <sz val="16"/>
      <name val="Arial Narrow"/>
      <family val="2"/>
    </font>
    <font>
      <sz val="12"/>
      <color rgb="FF000000"/>
      <name val="Arial"/>
      <family val="2"/>
    </font>
    <font>
      <sz val="9"/>
      <color indexed="9"/>
      <name val="Times"/>
      <family val="1"/>
    </font>
    <font>
      <sz val="11"/>
      <color theme="1"/>
      <name val="Calibri"/>
      <family val="2"/>
      <scheme val="minor"/>
    </font>
    <font>
      <sz val="9"/>
      <color indexed="8"/>
      <name val="Times"/>
      <family val="1"/>
    </font>
    <font>
      <sz val="8"/>
      <name val="Helvetica"/>
    </font>
    <font>
      <sz val="9"/>
      <name val="Times New Roman"/>
      <family val="1"/>
    </font>
    <font>
      <sz val="10"/>
      <color indexed="8"/>
      <name val="Times"/>
      <family val="1"/>
    </font>
    <font>
      <sz val="9"/>
      <name val="Times"/>
    </font>
    <font>
      <sz val="12"/>
      <name val="Arial CE"/>
    </font>
    <font>
      <sz val="10"/>
      <name val="Times"/>
      <family val="1"/>
    </font>
    <font>
      <sz val="11"/>
      <color rgb="FFFF0000"/>
      <name val="Calibri"/>
      <family val="2"/>
    </font>
    <font>
      <b/>
      <sz val="11"/>
      <name val="Calibri"/>
      <family val="2"/>
    </font>
    <font>
      <i/>
      <sz val="12"/>
      <name val="Arial"/>
      <charset val="204"/>
    </font>
  </fonts>
  <fills count="2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top/>
      <bottom/>
      <diagonal/>
    </border>
    <border>
      <left style="thick">
        <color auto="1"/>
      </left>
      <right/>
      <top/>
      <bottom/>
      <diagonal/>
    </border>
    <border>
      <left/>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style="medium">
        <color auto="1"/>
      </left>
      <right/>
      <top style="thin">
        <color auto="1"/>
      </top>
      <bottom style="thin">
        <color auto="1"/>
      </bottom>
      <diagonal/>
    </border>
    <border>
      <left/>
      <right/>
      <top/>
      <bottom style="thin">
        <color auto="1"/>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auto="1"/>
      </left>
      <right style="medium">
        <color auto="1"/>
      </right>
      <top style="medium">
        <color auto="1"/>
      </top>
      <bottom style="medium">
        <color auto="1"/>
      </bottom>
      <diagonal/>
    </border>
    <border>
      <left/>
      <right style="thin">
        <color auto="1"/>
      </right>
      <top/>
      <bottom style="thick">
        <color auto="1"/>
      </bottom>
      <diagonal/>
    </border>
    <border>
      <left/>
      <right style="thin">
        <color auto="1"/>
      </right>
      <top/>
      <bottom/>
      <diagonal/>
    </border>
    <border>
      <left style="medium">
        <color auto="1"/>
      </left>
      <right/>
      <top/>
      <bottom/>
      <diagonal/>
    </border>
    <border>
      <left/>
      <right/>
      <top style="thin">
        <color auto="1"/>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style="medium">
        <color auto="1"/>
      </left>
      <right/>
      <top style="medium">
        <color auto="1"/>
      </top>
      <bottom style="medium">
        <color auto="1"/>
      </bottom>
      <diagonal/>
    </border>
    <border>
      <left style="medium">
        <color auto="1"/>
      </left>
      <right/>
      <top/>
      <bottom style="thick">
        <color auto="1"/>
      </bottom>
      <diagonal/>
    </border>
    <border>
      <left style="thin">
        <color rgb="FFAAC1D9"/>
      </left>
      <right style="thin">
        <color rgb="FFAAC1D9"/>
      </right>
      <top/>
      <bottom/>
      <diagonal/>
    </border>
    <border>
      <left/>
      <right/>
      <top/>
      <bottom style="thin">
        <color rgb="FFAAC1D9"/>
      </bottom>
      <diagonal/>
    </border>
    <border>
      <left/>
      <right style="thin">
        <color rgb="FFAAC1D9"/>
      </right>
      <top/>
      <bottom style="thin">
        <color rgb="FFAAC1D9"/>
      </bottom>
      <diagonal/>
    </border>
    <border>
      <left style="thin">
        <color rgb="FFAAC1D9"/>
      </left>
      <right style="thin">
        <color rgb="FFAAC1D9"/>
      </right>
      <top/>
      <bottom style="thin">
        <color rgb="FFAAC1D9"/>
      </bottom>
      <diagonal/>
    </border>
    <border>
      <left/>
      <right style="thin">
        <color rgb="FFAAC1D9"/>
      </right>
      <top/>
      <bottom/>
      <diagonal/>
    </border>
    <border>
      <left style="medium">
        <color auto="1"/>
      </left>
      <right style="thick">
        <color auto="1"/>
      </right>
      <top style="thin">
        <color auto="1"/>
      </top>
      <bottom style="thin">
        <color auto="1"/>
      </bottom>
      <diagonal/>
    </border>
    <border>
      <left style="medium">
        <color auto="1"/>
      </left>
      <right style="thick">
        <color auto="1"/>
      </right>
      <top/>
      <bottom/>
      <diagonal/>
    </border>
    <border>
      <left style="medium">
        <color auto="1"/>
      </left>
      <right style="thick">
        <color auto="1"/>
      </right>
      <top/>
      <bottom style="thick">
        <color auto="1"/>
      </bottom>
      <diagonal/>
    </border>
    <border>
      <left style="medium">
        <color auto="1"/>
      </left>
      <right style="thick">
        <color auto="1"/>
      </right>
      <top style="medium">
        <color auto="1"/>
      </top>
      <bottom style="medium">
        <color auto="1"/>
      </bottom>
      <diagonal/>
    </border>
    <border>
      <left/>
      <right style="thick">
        <color auto="1"/>
      </right>
      <top style="medium">
        <color auto="1"/>
      </top>
      <bottom style="medium">
        <color auto="1"/>
      </bottom>
      <diagonal/>
    </border>
    <border>
      <left style="thick">
        <color auto="1"/>
      </left>
      <right style="medium">
        <color auto="1"/>
      </right>
      <top style="medium">
        <color auto="1"/>
      </top>
      <bottom/>
      <diagonal/>
    </border>
    <border>
      <left style="thick">
        <color auto="1"/>
      </left>
      <right style="medium">
        <color auto="1"/>
      </right>
      <top/>
      <bottom style="medium">
        <color auto="1"/>
      </bottom>
      <diagonal/>
    </border>
    <border>
      <left/>
      <right/>
      <top style="double">
        <color auto="1"/>
      </top>
      <bottom/>
      <diagonal/>
    </border>
    <border>
      <left/>
      <right/>
      <top/>
      <bottom style="double">
        <color auto="1"/>
      </bottom>
      <diagonal/>
    </border>
    <border>
      <left/>
      <right style="medium">
        <color auto="1"/>
      </right>
      <top/>
      <bottom/>
      <diagonal/>
    </border>
    <border>
      <left/>
      <right/>
      <top style="double">
        <color auto="1"/>
      </top>
      <bottom style="thin">
        <color auto="1"/>
      </bottom>
      <diagonal/>
    </border>
    <border>
      <left style="thin">
        <color rgb="FFAAC1D9"/>
      </left>
      <right/>
      <top/>
      <bottom/>
      <diagonal/>
    </border>
    <border>
      <left style="thin">
        <color auto="1"/>
      </left>
      <right/>
      <top/>
      <bottom style="thin">
        <color rgb="FFAAC1D9"/>
      </bottom>
      <diagonal/>
    </border>
    <border>
      <left style="double">
        <color auto="1"/>
      </left>
      <right/>
      <top/>
      <bottom/>
      <diagonal/>
    </border>
    <border>
      <left/>
      <right style="double">
        <color auto="1"/>
      </right>
      <top/>
      <bottom/>
      <diagonal/>
    </border>
    <border>
      <left style="medium">
        <color auto="1"/>
      </left>
      <right style="thin">
        <color auto="1"/>
      </right>
      <top/>
      <bottom style="thick">
        <color auto="1"/>
      </bottom>
      <diagonal/>
    </border>
    <border>
      <left/>
      <right style="medium">
        <color auto="1"/>
      </right>
      <top/>
      <bottom style="thick">
        <color auto="1"/>
      </bottom>
      <diagonal/>
    </border>
    <border>
      <left style="medium">
        <color auto="1"/>
      </left>
      <right style="medium">
        <color auto="1"/>
      </right>
      <top/>
      <bottom style="thick">
        <color auto="1"/>
      </bottom>
      <diagonal/>
    </border>
    <border>
      <left style="medium">
        <color auto="1"/>
      </left>
      <right style="thin">
        <color auto="1"/>
      </right>
      <top/>
      <bottom/>
      <diagonal/>
    </border>
    <border>
      <left style="medium">
        <color auto="1"/>
      </left>
      <right style="medium">
        <color auto="1"/>
      </right>
      <top/>
      <bottom/>
      <diagonal/>
    </border>
    <border>
      <left/>
      <right style="thick">
        <color auto="1"/>
      </right>
      <top style="dashed">
        <color auto="1"/>
      </top>
      <bottom/>
      <diagonal/>
    </border>
    <border>
      <left/>
      <right/>
      <top style="dashed">
        <color auto="1"/>
      </top>
      <bottom/>
      <diagonal/>
    </border>
    <border>
      <left style="medium">
        <color auto="1"/>
      </left>
      <right style="thin">
        <color auto="1"/>
      </right>
      <top style="dashed">
        <color auto="1"/>
      </top>
      <bottom/>
      <diagonal/>
    </border>
    <border>
      <left/>
      <right style="medium">
        <color auto="1"/>
      </right>
      <top style="dashed">
        <color auto="1"/>
      </top>
      <bottom/>
      <diagonal/>
    </border>
    <border>
      <left style="medium">
        <color auto="1"/>
      </left>
      <right style="medium">
        <color auto="1"/>
      </right>
      <top style="dashed">
        <color auto="1"/>
      </top>
      <bottom/>
      <diagonal/>
    </border>
    <border>
      <left style="thick">
        <color auto="1"/>
      </left>
      <right/>
      <top style="dashed">
        <color auto="1"/>
      </top>
      <bottom/>
      <diagonal/>
    </border>
    <border>
      <left/>
      <right style="thick">
        <color auto="1"/>
      </right>
      <top/>
      <bottom style="dashed">
        <color auto="1"/>
      </bottom>
      <diagonal/>
    </border>
    <border>
      <left/>
      <right/>
      <top/>
      <bottom style="dashed">
        <color auto="1"/>
      </bottom>
      <diagonal/>
    </border>
    <border>
      <left style="medium">
        <color auto="1"/>
      </left>
      <right style="thin">
        <color auto="1"/>
      </right>
      <top/>
      <bottom style="dashed">
        <color auto="1"/>
      </bottom>
      <diagonal/>
    </border>
    <border>
      <left/>
      <right style="medium">
        <color auto="1"/>
      </right>
      <top/>
      <bottom style="dashed">
        <color auto="1"/>
      </bottom>
      <diagonal/>
    </border>
    <border>
      <left style="medium">
        <color auto="1"/>
      </left>
      <right style="medium">
        <color auto="1"/>
      </right>
      <top/>
      <bottom style="dashed">
        <color auto="1"/>
      </bottom>
      <diagonal/>
    </border>
    <border>
      <left style="thick">
        <color auto="1"/>
      </left>
      <right/>
      <top/>
      <bottom style="dashed">
        <color auto="1"/>
      </bottom>
      <diagonal/>
    </border>
    <border>
      <left/>
      <right style="medium">
        <color auto="1"/>
      </right>
      <top/>
      <bottom style="thin">
        <color auto="1"/>
      </bottom>
      <diagonal/>
    </border>
    <border>
      <left/>
      <right style="thick">
        <color auto="1"/>
      </right>
      <top style="thin">
        <color auto="1"/>
      </top>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style="thin">
        <color auto="1"/>
      </top>
      <bottom/>
      <diagonal/>
    </border>
    <border>
      <left/>
      <right style="thick">
        <color auto="1"/>
      </right>
      <top style="thin">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bottom style="dashed">
        <color auto="1"/>
      </bottom>
      <diagonal/>
    </border>
    <border>
      <left style="medium">
        <color auto="1"/>
      </left>
      <right/>
      <top style="dashed">
        <color auto="1"/>
      </top>
      <bottom/>
      <diagonal/>
    </border>
    <border>
      <left style="medium">
        <color auto="1"/>
      </left>
      <right/>
      <top style="thin">
        <color auto="1"/>
      </top>
      <bottom/>
      <diagonal/>
    </border>
    <border>
      <left style="thin">
        <color auto="1"/>
      </left>
      <right/>
      <top style="thin">
        <color auto="1"/>
      </top>
      <bottom style="thin">
        <color auto="1"/>
      </bottom>
      <diagonal/>
    </border>
    <border>
      <left style="thin">
        <color auto="1"/>
      </left>
      <right style="thin">
        <color auto="1"/>
      </right>
      <top/>
      <bottom style="thick">
        <color auto="1"/>
      </bottom>
      <diagonal/>
    </border>
    <border>
      <left style="thin">
        <color auto="1"/>
      </left>
      <right/>
      <top/>
      <bottom style="thick">
        <color auto="1"/>
      </bottom>
      <diagonal/>
    </border>
    <border>
      <left style="thin">
        <color auto="1"/>
      </left>
      <right style="thin">
        <color auto="1"/>
      </right>
      <top/>
      <bottom/>
      <diagonal/>
    </border>
    <border>
      <left style="thin">
        <color auto="1"/>
      </left>
      <right style="thin">
        <color auto="1"/>
      </right>
      <top/>
      <bottom style="dashed">
        <color auto="1"/>
      </bottom>
      <diagonal/>
    </border>
    <border>
      <left/>
      <right style="thin">
        <color auto="1"/>
      </right>
      <top/>
      <bottom style="dashed">
        <color auto="1"/>
      </bottom>
      <diagonal/>
    </border>
    <border>
      <left style="thin">
        <color auto="1"/>
      </left>
      <right/>
      <top/>
      <bottom style="dashed">
        <color auto="1"/>
      </bottom>
      <diagonal/>
    </border>
    <border>
      <left style="thin">
        <color auto="1"/>
      </left>
      <right style="thin">
        <color auto="1"/>
      </right>
      <top style="dashed">
        <color auto="1"/>
      </top>
      <bottom/>
      <diagonal/>
    </border>
    <border>
      <left/>
      <right style="thin">
        <color auto="1"/>
      </right>
      <top style="dashed">
        <color auto="1"/>
      </top>
      <bottom/>
      <diagonal/>
    </border>
    <border>
      <left style="thin">
        <color auto="1"/>
      </left>
      <right/>
      <top style="dashed">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right style="thick">
        <color auto="1"/>
      </right>
      <top/>
      <bottom style="thin">
        <color auto="1"/>
      </bottom>
      <diagonal/>
    </border>
    <border>
      <left style="thin">
        <color auto="1"/>
      </left>
      <right/>
      <top/>
      <bottom style="thin">
        <color auto="1"/>
      </bottom>
      <diagonal/>
    </border>
    <border>
      <left style="medium">
        <color auto="1"/>
      </left>
      <right style="thin">
        <color auto="1"/>
      </right>
      <top/>
      <bottom style="thin">
        <color auto="1"/>
      </bottom>
      <diagonal/>
    </border>
    <border>
      <left style="medium">
        <color auto="1"/>
      </left>
      <right/>
      <top/>
      <bottom style="thin">
        <color auto="1"/>
      </bottom>
      <diagonal/>
    </border>
    <border>
      <left style="thin">
        <color auto="1"/>
      </left>
      <right style="thin">
        <color auto="1"/>
      </right>
      <top style="thin">
        <color auto="1"/>
      </top>
      <bottom style="thin">
        <color auto="1"/>
      </bottom>
      <diagonal/>
    </border>
  </borders>
  <cellStyleXfs count="1170">
    <xf numFmtId="0" fontId="0" fillId="0" borderId="0"/>
    <xf numFmtId="0" fontId="32" fillId="2" borderId="0" applyNumberFormat="0" applyBorder="0" applyAlignment="0" applyProtection="0"/>
    <xf numFmtId="0" fontId="32" fillId="3" borderId="0" applyNumberFormat="0" applyBorder="0" applyAlignment="0" applyProtection="0"/>
    <xf numFmtId="0" fontId="32" fillId="4" borderId="0" applyNumberFormat="0" applyBorder="0" applyAlignment="0" applyProtection="0"/>
    <xf numFmtId="0" fontId="32" fillId="5"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5" borderId="0" applyNumberFormat="0" applyBorder="0" applyAlignment="0" applyProtection="0"/>
    <xf numFmtId="0" fontId="32" fillId="8" borderId="0" applyNumberFormat="0" applyBorder="0" applyAlignment="0" applyProtection="0"/>
    <xf numFmtId="0" fontId="32" fillId="11" borderId="0" applyNumberFormat="0" applyBorder="0" applyAlignment="0" applyProtection="0"/>
    <xf numFmtId="0" fontId="33" fillId="12"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5" borderId="0" applyNumberFormat="0" applyBorder="0" applyAlignment="0" applyProtection="0"/>
    <xf numFmtId="0" fontId="34" fillId="3" borderId="0" applyNumberFormat="0" applyBorder="0" applyAlignment="0" applyProtection="0"/>
    <xf numFmtId="0" fontId="35" fillId="16" borderId="1" applyNumberFormat="0" applyAlignment="0" applyProtection="0"/>
    <xf numFmtId="0" fontId="36" fillId="17" borderId="2" applyNumberFormat="0" applyAlignment="0" applyProtection="0"/>
    <xf numFmtId="0" fontId="37" fillId="0" borderId="0" applyFon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3" fontId="37" fillId="0" borderId="0" applyFont="0" applyFill="0" applyBorder="0" applyAlignment="0" applyProtection="0"/>
    <xf numFmtId="0" fontId="41" fillId="4" borderId="0" applyNumberFormat="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5" applyNumberFormat="0" applyFill="0" applyAlignment="0" applyProtection="0"/>
    <xf numFmtId="0" fontId="44" fillId="0" borderId="0" applyNumberFormat="0" applyFill="0" applyBorder="0" applyAlignment="0" applyProtection="0"/>
    <xf numFmtId="0" fontId="45" fillId="7" borderId="1" applyNumberFormat="0" applyAlignment="0" applyProtection="0"/>
    <xf numFmtId="0" fontId="46" fillId="0" borderId="0" applyNumberFormat="0" applyFill="0" applyBorder="0" applyAlignment="0" applyProtection="0"/>
    <xf numFmtId="0" fontId="47" fillId="0" borderId="6" applyNumberFormat="0" applyFill="0" applyAlignment="0" applyProtection="0"/>
    <xf numFmtId="165" fontId="37" fillId="0" borderId="0" applyFont="0" applyFill="0" applyBorder="0" applyAlignment="0" applyProtection="0"/>
    <xf numFmtId="0" fontId="48" fillId="0" borderId="0"/>
    <xf numFmtId="0" fontId="49" fillId="18" borderId="0" applyNumberFormat="0" applyBorder="0" applyAlignment="0" applyProtection="0"/>
    <xf numFmtId="0" fontId="50" fillId="0" borderId="0"/>
    <xf numFmtId="0" fontId="50" fillId="0" borderId="0"/>
    <xf numFmtId="0" fontId="37" fillId="0" borderId="0"/>
    <xf numFmtId="0" fontId="37" fillId="0" borderId="0"/>
    <xf numFmtId="0" fontId="48" fillId="0" borderId="0"/>
    <xf numFmtId="0" fontId="50" fillId="0" borderId="0"/>
    <xf numFmtId="0" fontId="48" fillId="0" borderId="0"/>
    <xf numFmtId="0" fontId="51" fillId="0" borderId="0"/>
    <xf numFmtId="0" fontId="52" fillId="0" borderId="0"/>
    <xf numFmtId="0" fontId="53" fillId="0" borderId="0"/>
    <xf numFmtId="0" fontId="53" fillId="0" borderId="0"/>
    <xf numFmtId="0" fontId="48" fillId="0" borderId="0"/>
    <xf numFmtId="0" fontId="53" fillId="0" borderId="0"/>
    <xf numFmtId="0" fontId="50" fillId="0" borderId="0"/>
    <xf numFmtId="0" fontId="50" fillId="0" borderId="0"/>
    <xf numFmtId="0" fontId="50" fillId="0" borderId="0"/>
    <xf numFmtId="0" fontId="48" fillId="19" borderId="7" applyNumberFormat="0" applyFont="0" applyAlignment="0" applyProtection="0"/>
    <xf numFmtId="0" fontId="54" fillId="16" borderId="8" applyNumberFormat="0" applyAlignment="0" applyProtection="0"/>
    <xf numFmtId="9" fontId="50" fillId="0" borderId="0" applyFont="0" applyFill="0" applyBorder="0" applyAlignment="0" applyProtection="0"/>
    <xf numFmtId="9" fontId="48" fillId="0" borderId="0" applyFont="0" applyFill="0" applyBorder="0" applyAlignment="0" applyProtection="0"/>
    <xf numFmtId="9" fontId="51" fillId="0" borderId="0" applyFont="0" applyFill="0" applyBorder="0" applyAlignment="0" applyProtection="0"/>
    <xf numFmtId="9" fontId="48" fillId="0" borderId="0" applyFont="0" applyFill="0" applyBorder="0" applyAlignment="0" applyProtection="0"/>
    <xf numFmtId="9" fontId="53" fillId="0" borderId="0" applyFont="0" applyFill="0" applyBorder="0" applyAlignment="0" applyProtection="0"/>
    <xf numFmtId="9" fontId="51"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0" fontId="48" fillId="0" borderId="0"/>
    <xf numFmtId="0" fontId="48" fillId="0" borderId="0"/>
    <xf numFmtId="0" fontId="55" fillId="0" borderId="9">
      <alignment horizontal="center"/>
    </xf>
    <xf numFmtId="0" fontId="56" fillId="0" borderId="0" applyNumberFormat="0" applyFill="0" applyBorder="0" applyAlignment="0" applyProtection="0"/>
    <xf numFmtId="2" fontId="37" fillId="0" borderId="0" applyFont="0" applyFill="0" applyBorder="0" applyAlignment="0" applyProtection="0"/>
    <xf numFmtId="0" fontId="57" fillId="0" borderId="0" applyNumberFormat="0" applyFill="0" applyBorder="0" applyAlignment="0" applyProtection="0"/>
    <xf numFmtId="0" fontId="60" fillId="0" borderId="0"/>
    <xf numFmtId="9" fontId="60" fillId="0" borderId="0" applyFont="0" applyFill="0" applyBorder="0" applyAlignment="0" applyProtection="0"/>
    <xf numFmtId="9" fontId="60" fillId="0" borderId="0" applyFon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31" fillId="0" borderId="0"/>
    <xf numFmtId="9" fontId="60" fillId="0" borderId="0" applyFont="0" applyFill="0" applyBorder="0" applyAlignment="0" applyProtection="0"/>
    <xf numFmtId="0" fontId="32" fillId="19" borderId="7" applyNumberFormat="0" applyFont="0" applyAlignment="0" applyProtection="0"/>
    <xf numFmtId="167" fontId="31" fillId="0" borderId="0" applyFont="0" applyFill="0" applyBorder="0" applyAlignment="0" applyProtection="0"/>
    <xf numFmtId="0" fontId="31" fillId="0" borderId="0"/>
    <xf numFmtId="0" fontId="30"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41" fillId="4" borderId="0" applyNumberFormat="0" applyBorder="0" applyAlignment="0" applyProtection="0"/>
    <xf numFmtId="0" fontId="56"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5" applyNumberFormat="0" applyFill="0" applyAlignment="0" applyProtection="0"/>
    <xf numFmtId="0" fontId="44" fillId="0" borderId="0" applyNumberFormat="0" applyFill="0" applyBorder="0" applyAlignment="0" applyProtection="0"/>
    <xf numFmtId="0" fontId="36" fillId="17" borderId="2" applyNumberFormat="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9" fillId="0" borderId="0"/>
    <xf numFmtId="9" fontId="29" fillId="0" borderId="0" applyFon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0" fillId="0" borderId="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7" fillId="0" borderId="0"/>
    <xf numFmtId="9" fontId="27" fillId="0" borderId="0" applyFon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6" fillId="0" borderId="0"/>
    <xf numFmtId="9" fontId="26" fillId="0" borderId="0" applyFon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9" fontId="20" fillId="0" borderId="0" applyFont="0" applyFill="0" applyBorder="0" applyAlignment="0" applyProtection="0"/>
    <xf numFmtId="0" fontId="20" fillId="0" borderId="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14" fillId="0" borderId="0"/>
    <xf numFmtId="9" fontId="15" fillId="0" borderId="0" applyFont="0" applyFill="0" applyBorder="0" applyAlignment="0" applyProtection="0"/>
    <xf numFmtId="0" fontId="15" fillId="0" borderId="0"/>
    <xf numFmtId="0" fontId="102"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9" fontId="15" fillId="0" borderId="0" applyFont="0" applyFill="0" applyBorder="0" applyAlignment="0" applyProtection="0"/>
    <xf numFmtId="0" fontId="15" fillId="0" borderId="0"/>
    <xf numFmtId="0" fontId="13" fillId="0" borderId="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172" fontId="117" fillId="0" borderId="0">
      <alignment vertical="top"/>
    </xf>
    <xf numFmtId="173" fontId="118" fillId="0" borderId="0" applyFont="0" applyFill="0" applyBorder="0" applyAlignment="0" applyProtection="0"/>
    <xf numFmtId="173" fontId="118" fillId="0" borderId="0" applyFont="0" applyFill="0" applyBorder="0" applyAlignment="0" applyProtection="0"/>
    <xf numFmtId="173" fontId="118" fillId="0" borderId="0" applyFont="0" applyFill="0" applyBorder="0" applyAlignment="0" applyProtection="0"/>
    <xf numFmtId="3" fontId="119" fillId="0" borderId="0" applyFill="0" applyBorder="0">
      <alignment horizontal="right" vertical="top"/>
    </xf>
    <xf numFmtId="174" fontId="119" fillId="0" borderId="0" applyFill="0" applyBorder="0">
      <alignment horizontal="right" vertical="top"/>
    </xf>
    <xf numFmtId="3" fontId="119" fillId="0" borderId="0" applyFill="0" applyBorder="0">
      <alignment horizontal="right" vertical="top"/>
    </xf>
    <xf numFmtId="171" fontId="117" fillId="0" borderId="0" applyFont="0" applyFill="0" applyBorder="0">
      <alignment horizontal="right" vertical="top"/>
    </xf>
    <xf numFmtId="175" fontId="119" fillId="0" borderId="0" applyFont="0" applyFill="0" applyBorder="0" applyAlignment="0" applyProtection="0">
      <alignment horizontal="right" vertical="top"/>
    </xf>
    <xf numFmtId="174" fontId="119" fillId="0" borderId="0">
      <alignment horizontal="right" vertical="top"/>
    </xf>
    <xf numFmtId="3" fontId="48" fillId="0" borderId="0" applyFont="0" applyFill="0" applyBorder="0" applyAlignment="0" applyProtection="0"/>
    <xf numFmtId="164" fontId="48" fillId="0" borderId="0" applyFont="0" applyFill="0" applyBorder="0" applyAlignment="0" applyProtection="0"/>
    <xf numFmtId="176" fontId="120" fillId="0" borderId="0" applyFont="0" applyFill="0" applyBorder="0" applyAlignment="0" applyProtection="0"/>
    <xf numFmtId="2" fontId="48" fillId="0" borderId="0" applyFont="0" applyFill="0" applyBorder="0" applyAlignment="0" applyProtection="0"/>
    <xf numFmtId="0" fontId="48" fillId="0" borderId="0"/>
    <xf numFmtId="0" fontId="118" fillId="0" borderId="0"/>
    <xf numFmtId="0" fontId="48" fillId="0" borderId="0"/>
    <xf numFmtId="0" fontId="118" fillId="0" borderId="0"/>
    <xf numFmtId="0" fontId="121" fillId="0" borderId="100" applyNumberFormat="0" applyFill="0" applyAlignment="0" applyProtection="0"/>
    <xf numFmtId="1" fontId="117" fillId="0" borderId="0">
      <alignment vertical="top" wrapText="1"/>
    </xf>
    <xf numFmtId="1" fontId="122" fillId="0" borderId="0" applyFill="0" applyBorder="0" applyProtection="0"/>
    <xf numFmtId="1" fontId="121" fillId="0" borderId="0" applyFont="0" applyFill="0" applyBorder="0" applyProtection="0">
      <alignment vertical="center"/>
    </xf>
    <xf numFmtId="1" fontId="123" fillId="0" borderId="0">
      <alignment horizontal="right" vertical="top"/>
    </xf>
    <xf numFmtId="1" fontId="119" fillId="0" borderId="0" applyNumberFormat="0" applyFill="0" applyBorder="0">
      <alignment vertical="top"/>
    </xf>
    <xf numFmtId="0" fontId="124" fillId="0" borderId="0"/>
    <xf numFmtId="9" fontId="48" fillId="0" borderId="0" applyFont="0" applyFill="0" applyBorder="0" applyAlignment="0" applyProtection="0"/>
    <xf numFmtId="9" fontId="118" fillId="0" borderId="0" applyFont="0" applyFill="0" applyBorder="0" applyAlignment="0" applyProtection="0"/>
    <xf numFmtId="173" fontId="48" fillId="0" borderId="0" applyFont="0" applyFill="0" applyBorder="0" applyAlignment="0" applyProtection="0"/>
    <xf numFmtId="2" fontId="48" fillId="0" borderId="0" applyFont="0" applyFill="0" applyBorder="0" applyProtection="0">
      <alignment horizontal="right"/>
    </xf>
    <xf numFmtId="2" fontId="48" fillId="0" borderId="0" applyFont="0" applyFill="0" applyBorder="0" applyProtection="0">
      <alignment horizontal="right"/>
    </xf>
    <xf numFmtId="49" fontId="119" fillId="0" borderId="0" applyFill="0" applyBorder="0" applyAlignment="0" applyProtection="0">
      <alignment vertical="top"/>
    </xf>
    <xf numFmtId="1" fontId="125" fillId="0" borderId="0">
      <alignment vertical="top" wrapText="1"/>
    </xf>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cellStyleXfs>
  <cellXfs count="1030">
    <xf numFmtId="0" fontId="0" fillId="0" borderId="0" xfId="0"/>
    <xf numFmtId="0" fontId="50" fillId="0" borderId="10" xfId="38" applyFont="1" applyBorder="1" applyAlignment="1">
      <alignment horizontal="center"/>
    </xf>
    <xf numFmtId="0" fontId="58" fillId="0" borderId="10" xfId="38" applyFont="1" applyBorder="1" applyAlignment="1">
      <alignment horizontal="left"/>
    </xf>
    <xf numFmtId="0" fontId="50" fillId="0" borderId="11" xfId="38" applyFont="1" applyBorder="1" applyAlignment="1">
      <alignment horizontal="center" vertical="center" wrapText="1"/>
    </xf>
    <xf numFmtId="0" fontId="59" fillId="0" borderId="10" xfId="0" applyFont="1" applyBorder="1"/>
    <xf numFmtId="0" fontId="48" fillId="0" borderId="0" xfId="44" applyFont="1" applyFill="1" applyBorder="1" applyAlignment="1">
      <alignment horizontal="center"/>
    </xf>
    <xf numFmtId="0" fontId="0" fillId="0" borderId="10" xfId="0" applyBorder="1"/>
    <xf numFmtId="0" fontId="0" fillId="0" borderId="0" xfId="0" applyBorder="1"/>
    <xf numFmtId="166" fontId="50" fillId="0" borderId="0" xfId="66" applyNumberFormat="1" applyFont="1" applyBorder="1" applyAlignment="1">
      <alignment horizontal="center"/>
    </xf>
    <xf numFmtId="0" fontId="61" fillId="0" borderId="0" xfId="44" applyFont="1" applyFill="1" applyBorder="1" applyAlignment="1">
      <alignment horizontal="center"/>
    </xf>
    <xf numFmtId="0" fontId="62" fillId="0" borderId="0" xfId="42" applyFont="1" applyFill="1" applyBorder="1"/>
    <xf numFmtId="166" fontId="58" fillId="0" borderId="24" xfId="66" applyNumberFormat="1" applyFont="1" applyBorder="1" applyAlignment="1">
      <alignment horizontal="center"/>
    </xf>
    <xf numFmtId="166" fontId="50" fillId="0" borderId="23" xfId="66" applyNumberFormat="1" applyFont="1" applyBorder="1" applyAlignment="1">
      <alignment horizontal="center"/>
    </xf>
    <xf numFmtId="166" fontId="50" fillId="0" borderId="25" xfId="66" applyNumberFormat="1" applyFont="1" applyBorder="1" applyAlignment="1">
      <alignment horizontal="center"/>
    </xf>
    <xf numFmtId="0" fontId="58" fillId="0" borderId="16" xfId="38" applyFont="1" applyBorder="1" applyAlignment="1">
      <alignment horizontal="center" vertical="center" wrapText="1"/>
    </xf>
    <xf numFmtId="0" fontId="0" fillId="0" borderId="15" xfId="0" applyBorder="1"/>
    <xf numFmtId="0" fontId="48" fillId="0" borderId="15" xfId="44" applyFont="1" applyFill="1" applyBorder="1" applyAlignment="1">
      <alignment horizontal="center"/>
    </xf>
    <xf numFmtId="166" fontId="58" fillId="0" borderId="40" xfId="66" applyNumberFormat="1" applyFont="1" applyBorder="1" applyAlignment="1">
      <alignment horizontal="center"/>
    </xf>
    <xf numFmtId="166" fontId="58" fillId="0" borderId="33" xfId="66" applyNumberFormat="1" applyFont="1" applyBorder="1" applyAlignment="1">
      <alignment horizontal="center"/>
    </xf>
    <xf numFmtId="166" fontId="50" fillId="0" borderId="19" xfId="66" applyNumberFormat="1" applyFont="1" applyBorder="1" applyAlignment="1">
      <alignment horizontal="center"/>
    </xf>
    <xf numFmtId="166" fontId="50" fillId="0" borderId="22" xfId="66" applyNumberFormat="1" applyFont="1" applyBorder="1" applyAlignment="1">
      <alignment horizontal="center"/>
    </xf>
    <xf numFmtId="166" fontId="58" fillId="0" borderId="41" xfId="66" applyNumberFormat="1" applyFont="1" applyBorder="1" applyAlignment="1">
      <alignment horizontal="center"/>
    </xf>
    <xf numFmtId="0" fontId="61" fillId="0" borderId="15" xfId="44" applyFont="1" applyFill="1" applyBorder="1" applyAlignment="1">
      <alignment horizontal="center"/>
    </xf>
    <xf numFmtId="0" fontId="62" fillId="0" borderId="32" xfId="0" applyFont="1" applyBorder="1" applyAlignment="1">
      <alignment horizontal="center"/>
    </xf>
    <xf numFmtId="9" fontId="50" fillId="0" borderId="24" xfId="66" applyNumberFormat="1" applyFont="1" applyBorder="1" applyAlignment="1">
      <alignment horizontal="center"/>
    </xf>
    <xf numFmtId="9" fontId="50" fillId="0" borderId="33" xfId="66" applyNumberFormat="1" applyFont="1" applyBorder="1" applyAlignment="1">
      <alignment horizontal="center"/>
    </xf>
    <xf numFmtId="0" fontId="62" fillId="0" borderId="43" xfId="0" applyFont="1" applyBorder="1" applyAlignment="1">
      <alignment horizontal="center"/>
    </xf>
    <xf numFmtId="9" fontId="50" fillId="0" borderId="15" xfId="66" applyNumberFormat="1" applyFont="1" applyBorder="1" applyAlignment="1">
      <alignment horizontal="center"/>
    </xf>
    <xf numFmtId="9" fontId="50" fillId="0" borderId="20" xfId="66" applyNumberFormat="1" applyFont="1" applyBorder="1" applyAlignment="1">
      <alignment horizontal="center"/>
    </xf>
    <xf numFmtId="0" fontId="59" fillId="0" borderId="44" xfId="0" applyFont="1" applyBorder="1"/>
    <xf numFmtId="0" fontId="59" fillId="0" borderId="45" xfId="0" applyFont="1" applyBorder="1"/>
    <xf numFmtId="0" fontId="31" fillId="0" borderId="0" xfId="155" applyFont="1"/>
    <xf numFmtId="0" fontId="60" fillId="0" borderId="0" xfId="167"/>
    <xf numFmtId="0" fontId="64" fillId="0" borderId="0" xfId="167" applyFont="1"/>
    <xf numFmtId="0" fontId="70" fillId="0" borderId="0" xfId="123" applyFont="1"/>
    <xf numFmtId="0" fontId="65" fillId="0" borderId="0" xfId="123" applyFont="1"/>
    <xf numFmtId="9" fontId="62" fillId="0" borderId="47" xfId="107" applyFont="1" applyBorder="1" applyAlignment="1">
      <alignment horizontal="center"/>
    </xf>
    <xf numFmtId="9" fontId="63" fillId="0" borderId="47" xfId="107" applyFont="1" applyBorder="1" applyAlignment="1">
      <alignment horizontal="center"/>
    </xf>
    <xf numFmtId="9" fontId="62" fillId="0" borderId="47" xfId="122" applyNumberFormat="1" applyFont="1" applyBorder="1" applyAlignment="1">
      <alignment horizontal="center"/>
    </xf>
    <xf numFmtId="0" fontId="31" fillId="0" borderId="47" xfId="123" applyFont="1" applyBorder="1" applyAlignment="1"/>
    <xf numFmtId="9" fontId="62" fillId="0" borderId="0" xfId="107" applyFont="1" applyBorder="1" applyAlignment="1">
      <alignment horizontal="center"/>
    </xf>
    <xf numFmtId="9" fontId="63" fillId="0" borderId="0" xfId="107" applyFont="1" applyBorder="1" applyAlignment="1">
      <alignment horizontal="center"/>
    </xf>
    <xf numFmtId="9" fontId="62" fillId="0" borderId="0" xfId="122" applyNumberFormat="1" applyFont="1" applyBorder="1" applyAlignment="1">
      <alignment horizontal="center"/>
    </xf>
    <xf numFmtId="0" fontId="31" fillId="0" borderId="0" xfId="123" applyFont="1" applyBorder="1"/>
    <xf numFmtId="9" fontId="31" fillId="0" borderId="0" xfId="107" applyFont="1" applyBorder="1" applyAlignment="1">
      <alignment horizontal="center"/>
    </xf>
    <xf numFmtId="9" fontId="58" fillId="0" borderId="0" xfId="107" applyFont="1" applyBorder="1" applyAlignment="1">
      <alignment horizontal="center"/>
    </xf>
    <xf numFmtId="9" fontId="31" fillId="0" borderId="0" xfId="122" applyNumberFormat="1" applyFont="1" applyBorder="1" applyAlignment="1">
      <alignment horizontal="center"/>
    </xf>
    <xf numFmtId="0" fontId="58" fillId="0" borderId="0" xfId="123" applyFont="1" applyBorder="1" applyAlignment="1">
      <alignment horizontal="center"/>
    </xf>
    <xf numFmtId="166" fontId="62" fillId="0" borderId="17" xfId="122" applyNumberFormat="1" applyFont="1" applyBorder="1" applyAlignment="1">
      <alignment horizontal="center"/>
    </xf>
    <xf numFmtId="166" fontId="31" fillId="0" borderId="17" xfId="122" applyNumberFormat="1" applyFont="1" applyBorder="1" applyAlignment="1">
      <alignment horizontal="center"/>
    </xf>
    <xf numFmtId="166" fontId="58" fillId="0" borderId="17" xfId="122" applyNumberFormat="1" applyFont="1" applyBorder="1" applyAlignment="1">
      <alignment horizontal="center"/>
    </xf>
    <xf numFmtId="166" fontId="63" fillId="0" borderId="17" xfId="122" applyNumberFormat="1" applyFont="1" applyBorder="1" applyAlignment="1">
      <alignment horizontal="center"/>
    </xf>
    <xf numFmtId="0" fontId="31" fillId="0" borderId="0" xfId="123" applyFont="1" applyBorder="1" applyAlignment="1"/>
    <xf numFmtId="166" fontId="62" fillId="0" borderId="0" xfId="122" applyNumberFormat="1" applyFont="1" applyBorder="1" applyAlignment="1">
      <alignment horizontal="center"/>
    </xf>
    <xf numFmtId="166" fontId="31" fillId="0" borderId="0" xfId="122" applyNumberFormat="1" applyFont="1" applyBorder="1" applyAlignment="1">
      <alignment horizontal="center"/>
    </xf>
    <xf numFmtId="166" fontId="58" fillId="0" borderId="0" xfId="122" applyNumberFormat="1" applyFont="1" applyBorder="1" applyAlignment="1">
      <alignment horizontal="center"/>
    </xf>
    <xf numFmtId="166" fontId="63" fillId="0" borderId="0" xfId="122" applyNumberFormat="1" applyFont="1" applyBorder="1" applyAlignment="1">
      <alignment horizontal="center"/>
    </xf>
    <xf numFmtId="166" fontId="31" fillId="0" borderId="0" xfId="107" applyNumberFormat="1" applyFont="1" applyBorder="1" applyAlignment="1">
      <alignment horizontal="center"/>
    </xf>
    <xf numFmtId="166" fontId="62" fillId="0" borderId="0" xfId="107" applyNumberFormat="1" applyFont="1" applyBorder="1" applyAlignment="1">
      <alignment horizontal="center"/>
    </xf>
    <xf numFmtId="166" fontId="63" fillId="0" borderId="0" xfId="107" applyNumberFormat="1" applyFont="1" applyBorder="1" applyAlignment="1">
      <alignment horizontal="center"/>
    </xf>
    <xf numFmtId="0" fontId="31" fillId="0" borderId="25" xfId="123" applyFont="1" applyBorder="1" applyAlignment="1">
      <alignment horizontal="center" vertical="center" wrapText="1"/>
    </xf>
    <xf numFmtId="0" fontId="58" fillId="0" borderId="25" xfId="123" applyFont="1" applyBorder="1" applyAlignment="1">
      <alignment horizontal="center" vertical="center" wrapText="1"/>
    </xf>
    <xf numFmtId="0" fontId="28" fillId="0" borderId="0" xfId="167" applyFont="1" applyBorder="1"/>
    <xf numFmtId="0" fontId="60" fillId="0" borderId="0" xfId="167" applyBorder="1"/>
    <xf numFmtId="0" fontId="60" fillId="0" borderId="46" xfId="167" applyBorder="1"/>
    <xf numFmtId="9" fontId="31" fillId="0" borderId="17" xfId="122" applyNumberFormat="1" applyFont="1" applyBorder="1" applyAlignment="1">
      <alignment horizontal="center"/>
    </xf>
    <xf numFmtId="9" fontId="62" fillId="0" borderId="17" xfId="122" applyNumberFormat="1" applyFont="1" applyBorder="1" applyAlignment="1">
      <alignment horizontal="center"/>
    </xf>
    <xf numFmtId="9" fontId="58" fillId="0" borderId="17" xfId="122" applyNumberFormat="1" applyFont="1" applyBorder="1" applyAlignment="1">
      <alignment horizontal="center"/>
    </xf>
    <xf numFmtId="9" fontId="58" fillId="0" borderId="0" xfId="122" applyNumberFormat="1" applyFont="1" applyBorder="1" applyAlignment="1">
      <alignment horizontal="center"/>
    </xf>
    <xf numFmtId="9" fontId="31" fillId="0" borderId="0" xfId="107" applyNumberFormat="1" applyFont="1" applyBorder="1" applyAlignment="1">
      <alignment horizontal="center"/>
    </xf>
    <xf numFmtId="9" fontId="62" fillId="0" borderId="0" xfId="107" applyNumberFormat="1" applyFont="1" applyBorder="1" applyAlignment="1">
      <alignment horizontal="center"/>
    </xf>
    <xf numFmtId="9" fontId="63" fillId="0" borderId="0" xfId="107" applyNumberFormat="1" applyFont="1" applyBorder="1" applyAlignment="1">
      <alignment horizontal="center"/>
    </xf>
    <xf numFmtId="9" fontId="63" fillId="0" borderId="25" xfId="107" applyFont="1" applyBorder="1" applyAlignment="1">
      <alignment horizontal="center"/>
    </xf>
    <xf numFmtId="166" fontId="62" fillId="0" borderId="25" xfId="107" applyNumberFormat="1" applyFont="1" applyBorder="1" applyAlignment="1">
      <alignment horizontal="center"/>
    </xf>
    <xf numFmtId="0" fontId="31" fillId="0" borderId="0" xfId="123" applyFont="1" applyBorder="1" applyAlignment="1">
      <alignment horizontal="center" vertical="center" wrapText="1"/>
    </xf>
    <xf numFmtId="3" fontId="31" fillId="0" borderId="0" xfId="122" applyNumberFormat="1" applyFont="1" applyBorder="1" applyAlignment="1">
      <alignment horizontal="center" wrapText="1"/>
    </xf>
    <xf numFmtId="0" fontId="31" fillId="0" borderId="0" xfId="177" applyFont="1"/>
    <xf numFmtId="166" fontId="31" fillId="0" borderId="47" xfId="178" applyNumberFormat="1" applyFont="1" applyBorder="1" applyAlignment="1">
      <alignment horizontal="center"/>
    </xf>
    <xf numFmtId="0" fontId="31" fillId="0" borderId="47" xfId="177" applyFont="1" applyBorder="1"/>
    <xf numFmtId="166" fontId="31" fillId="0" borderId="0" xfId="178" applyNumberFormat="1" applyFont="1" applyBorder="1" applyAlignment="1">
      <alignment horizontal="center"/>
    </xf>
    <xf numFmtId="0" fontId="31" fillId="0" borderId="0" xfId="177" applyFont="1" applyBorder="1"/>
    <xf numFmtId="166" fontId="31" fillId="0" borderId="25" xfId="178" applyNumberFormat="1" applyFont="1" applyBorder="1" applyAlignment="1">
      <alignment horizontal="center"/>
    </xf>
    <xf numFmtId="0" fontId="58" fillId="0" borderId="46" xfId="177" applyFont="1" applyBorder="1" applyAlignment="1">
      <alignment vertical="center"/>
    </xf>
    <xf numFmtId="0" fontId="31" fillId="0" borderId="0" xfId="177" applyFont="1" applyAlignment="1">
      <alignment vertical="center"/>
    </xf>
    <xf numFmtId="0" fontId="31" fillId="0" borderId="0" xfId="177" applyFont="1" applyBorder="1" applyAlignment="1">
      <alignment vertical="center"/>
    </xf>
    <xf numFmtId="0" fontId="58" fillId="0" borderId="0" xfId="177" applyFont="1" applyAlignment="1">
      <alignment horizontal="center"/>
    </xf>
    <xf numFmtId="0" fontId="58" fillId="0" borderId="0" xfId="123" applyFont="1" applyBorder="1" applyAlignment="1">
      <alignment horizontal="center" vertical="center"/>
    </xf>
    <xf numFmtId="0" fontId="69" fillId="0" borderId="0" xfId="123" applyFont="1" applyBorder="1" applyAlignment="1">
      <alignment horizontal="center"/>
    </xf>
    <xf numFmtId="166" fontId="69" fillId="0" borderId="0" xfId="122" applyNumberFormat="1" applyFont="1" applyBorder="1" applyAlignment="1">
      <alignment horizontal="center"/>
    </xf>
    <xf numFmtId="166" fontId="68" fillId="0" borderId="0" xfId="122" applyNumberFormat="1" applyFont="1" applyBorder="1" applyAlignment="1">
      <alignment horizontal="center"/>
    </xf>
    <xf numFmtId="166" fontId="65" fillId="0" borderId="0" xfId="122" applyNumberFormat="1" applyFont="1" applyBorder="1" applyAlignment="1">
      <alignment horizontal="center"/>
    </xf>
    <xf numFmtId="0" fontId="65" fillId="0" borderId="0" xfId="123" applyFont="1" applyBorder="1"/>
    <xf numFmtId="0" fontId="65" fillId="0" borderId="47" xfId="123" applyFont="1" applyBorder="1" applyAlignment="1"/>
    <xf numFmtId="166" fontId="69" fillId="0" borderId="47" xfId="122" applyNumberFormat="1" applyFont="1" applyBorder="1" applyAlignment="1">
      <alignment horizontal="center"/>
    </xf>
    <xf numFmtId="166" fontId="68" fillId="0" borderId="47" xfId="122" applyNumberFormat="1" applyFont="1" applyBorder="1" applyAlignment="1">
      <alignment horizontal="center"/>
    </xf>
    <xf numFmtId="166" fontId="65" fillId="0" borderId="47" xfId="122" applyNumberFormat="1" applyFont="1" applyBorder="1" applyAlignment="1">
      <alignment horizontal="center"/>
    </xf>
    <xf numFmtId="0" fontId="65" fillId="0" borderId="25" xfId="123" applyFont="1" applyBorder="1" applyAlignment="1">
      <alignment horizontal="center" vertical="center" wrapText="1"/>
    </xf>
    <xf numFmtId="0" fontId="69" fillId="0" borderId="25" xfId="123" applyFont="1" applyBorder="1" applyAlignment="1">
      <alignment horizontal="center" vertical="center" wrapText="1"/>
    </xf>
    <xf numFmtId="9" fontId="69" fillId="0" borderId="0" xfId="122" applyNumberFormat="1" applyFont="1" applyBorder="1" applyAlignment="1">
      <alignment horizontal="center"/>
    </xf>
    <xf numFmtId="9" fontId="68" fillId="0" borderId="0" xfId="122" applyNumberFormat="1" applyFont="1" applyBorder="1" applyAlignment="1">
      <alignment horizontal="center"/>
    </xf>
    <xf numFmtId="9" fontId="65" fillId="0" borderId="0" xfId="122" applyNumberFormat="1" applyFont="1" applyBorder="1" applyAlignment="1">
      <alignment horizontal="center"/>
    </xf>
    <xf numFmtId="9" fontId="69" fillId="0" borderId="47" xfId="122" applyNumberFormat="1" applyFont="1" applyBorder="1" applyAlignment="1">
      <alignment horizontal="center"/>
    </xf>
    <xf numFmtId="9" fontId="68" fillId="0" borderId="47" xfId="122" applyNumberFormat="1" applyFont="1" applyBorder="1" applyAlignment="1">
      <alignment horizontal="center"/>
    </xf>
    <xf numFmtId="9" fontId="65" fillId="0" borderId="47" xfId="122" applyNumberFormat="1" applyFont="1" applyBorder="1" applyAlignment="1">
      <alignment horizontal="center"/>
    </xf>
    <xf numFmtId="9" fontId="69" fillId="0" borderId="0" xfId="75" applyFont="1" applyBorder="1" applyAlignment="1">
      <alignment horizontal="center"/>
    </xf>
    <xf numFmtId="9" fontId="68" fillId="0" borderId="0" xfId="75" applyFont="1" applyBorder="1" applyAlignment="1">
      <alignment horizontal="center"/>
    </xf>
    <xf numFmtId="9" fontId="65" fillId="0" borderId="0" xfId="75" applyFont="1" applyBorder="1" applyAlignment="1">
      <alignment horizontal="center"/>
    </xf>
    <xf numFmtId="9" fontId="69" fillId="0" borderId="47" xfId="75" applyFont="1" applyBorder="1" applyAlignment="1">
      <alignment horizontal="center"/>
    </xf>
    <xf numFmtId="9" fontId="68" fillId="0" borderId="47" xfId="75" applyFont="1" applyBorder="1" applyAlignment="1">
      <alignment horizontal="center"/>
    </xf>
    <xf numFmtId="9" fontId="65" fillId="0" borderId="47" xfId="75" applyFont="1" applyBorder="1" applyAlignment="1">
      <alignment horizontal="center"/>
    </xf>
    <xf numFmtId="0" fontId="62" fillId="0" borderId="0" xfId="44" applyFont="1" applyFill="1" applyBorder="1" applyAlignment="1">
      <alignment horizontal="center" vertical="center"/>
    </xf>
    <xf numFmtId="0" fontId="72" fillId="0" borderId="0" xfId="123" applyFont="1" applyBorder="1" applyAlignment="1">
      <alignment horizontal="center" vertical="center" wrapText="1"/>
    </xf>
    <xf numFmtId="0" fontId="58" fillId="0" borderId="0" xfId="155" applyFont="1"/>
    <xf numFmtId="0" fontId="74" fillId="0" borderId="0" xfId="0" applyFont="1"/>
    <xf numFmtId="0" fontId="62" fillId="0" borderId="0" xfId="0" applyFont="1"/>
    <xf numFmtId="0" fontId="62" fillId="0" borderId="9" xfId="42" applyFont="1" applyFill="1" applyBorder="1"/>
    <xf numFmtId="0" fontId="62" fillId="0" borderId="0" xfId="42" applyFont="1" applyFill="1"/>
    <xf numFmtId="0" fontId="63" fillId="0" borderId="0" xfId="0" applyFont="1"/>
    <xf numFmtId="0" fontId="63" fillId="0" borderId="0" xfId="42" applyFont="1" applyFill="1" applyBorder="1" applyAlignment="1">
      <alignment horizontal="center" vertical="center" wrapText="1"/>
    </xf>
    <xf numFmtId="0" fontId="62" fillId="0" borderId="0" xfId="42" applyFont="1" applyBorder="1" applyAlignment="1">
      <alignment horizontal="center" vertical="center" wrapText="1"/>
    </xf>
    <xf numFmtId="0" fontId="62" fillId="0" borderId="0" xfId="42" applyFont="1" applyFill="1" applyAlignment="1">
      <alignment horizontal="center" vertical="center" wrapText="1"/>
    </xf>
    <xf numFmtId="9" fontId="63" fillId="0" borderId="0" xfId="42" applyNumberFormat="1" applyFont="1" applyFill="1" applyBorder="1" applyAlignment="1">
      <alignment horizontal="center" vertical="center" wrapText="1"/>
    </xf>
    <xf numFmtId="9" fontId="62" fillId="0" borderId="0" xfId="42" applyNumberFormat="1" applyFont="1" applyFill="1" applyBorder="1" applyAlignment="1">
      <alignment horizontal="center" vertical="center" wrapText="1"/>
    </xf>
    <xf numFmtId="9" fontId="62" fillId="0" borderId="0" xfId="42" applyNumberFormat="1" applyFont="1" applyFill="1" applyBorder="1" applyAlignment="1">
      <alignment horizontal="center"/>
    </xf>
    <xf numFmtId="3" fontId="62" fillId="0" borderId="0" xfId="0" applyNumberFormat="1" applyFont="1" applyAlignment="1">
      <alignment horizontal="center"/>
    </xf>
    <xf numFmtId="166" fontId="62" fillId="0" borderId="0" xfId="42" applyNumberFormat="1" applyFont="1" applyFill="1" applyBorder="1" applyAlignment="1">
      <alignment horizontal="center"/>
    </xf>
    <xf numFmtId="166" fontId="62" fillId="0" borderId="0" xfId="75" applyNumberFormat="1" applyFont="1" applyFill="1" applyBorder="1" applyAlignment="1">
      <alignment horizontal="center"/>
    </xf>
    <xf numFmtId="9" fontId="62" fillId="0" borderId="0" xfId="107" applyFont="1" applyFill="1" applyBorder="1" applyAlignment="1">
      <alignment horizontal="center"/>
    </xf>
    <xf numFmtId="0" fontId="75" fillId="0" borderId="0" xfId="0" applyFont="1"/>
    <xf numFmtId="0" fontId="63" fillId="0" borderId="0" xfId="0" applyFont="1" applyAlignment="1">
      <alignment wrapText="1"/>
    </xf>
    <xf numFmtId="0" fontId="62" fillId="0" borderId="0" xfId="0" applyFont="1" applyAlignment="1">
      <alignment wrapText="1"/>
    </xf>
    <xf numFmtId="0" fontId="62" fillId="0" borderId="0" xfId="0" applyFont="1" applyAlignment="1">
      <alignment vertical="center" wrapText="1"/>
    </xf>
    <xf numFmtId="166" fontId="63" fillId="0" borderId="0" xfId="75" applyNumberFormat="1" applyFont="1" applyAlignment="1">
      <alignment horizontal="center"/>
    </xf>
    <xf numFmtId="166" fontId="62" fillId="0" borderId="0" xfId="75" applyNumberFormat="1" applyFont="1" applyAlignment="1">
      <alignment horizontal="center"/>
    </xf>
    <xf numFmtId="9" fontId="62" fillId="0" borderId="0" xfId="75" applyFont="1" applyAlignment="1">
      <alignment horizontal="center"/>
    </xf>
    <xf numFmtId="169" fontId="62" fillId="0" borderId="0" xfId="0" applyNumberFormat="1" applyFont="1" applyAlignment="1">
      <alignment horizontal="center"/>
    </xf>
    <xf numFmtId="0" fontId="74" fillId="0" borderId="9" xfId="0" applyFont="1" applyBorder="1"/>
    <xf numFmtId="0" fontId="77" fillId="0" borderId="0" xfId="0" applyFont="1"/>
    <xf numFmtId="0" fontId="24" fillId="0" borderId="0" xfId="123" applyFont="1" applyBorder="1" applyAlignment="1">
      <alignment horizontal="center" vertical="center" wrapText="1"/>
    </xf>
    <xf numFmtId="0" fontId="25" fillId="0" borderId="0" xfId="0" applyFont="1" applyAlignment="1">
      <alignment wrapText="1"/>
    </xf>
    <xf numFmtId="0" fontId="25" fillId="0" borderId="0" xfId="0" applyFont="1" applyAlignment="1">
      <alignment vertical="center" wrapText="1"/>
    </xf>
    <xf numFmtId="0" fontId="23" fillId="0" borderId="0" xfId="123" applyFont="1" applyBorder="1" applyAlignment="1">
      <alignment horizontal="center" vertical="center" wrapText="1"/>
    </xf>
    <xf numFmtId="0" fontId="22" fillId="0" borderId="0" xfId="0" applyFont="1" applyAlignment="1">
      <alignment wrapText="1"/>
    </xf>
    <xf numFmtId="0" fontId="62" fillId="0" borderId="0" xfId="0" applyFont="1" applyAlignment="1">
      <alignment horizontal="center" vertical="center" wrapText="1"/>
    </xf>
    <xf numFmtId="0" fontId="21" fillId="0" borderId="0" xfId="0" applyFont="1" applyAlignment="1">
      <alignment horizontal="center" vertical="center" wrapText="1"/>
    </xf>
    <xf numFmtId="0" fontId="18" fillId="0" borderId="0" xfId="123" applyFont="1" applyBorder="1" applyAlignment="1">
      <alignment horizontal="center" vertical="center" wrapText="1"/>
    </xf>
    <xf numFmtId="0" fontId="19" fillId="0" borderId="0" xfId="0" applyFont="1" applyAlignment="1">
      <alignment wrapText="1"/>
    </xf>
    <xf numFmtId="0" fontId="17" fillId="0" borderId="18" xfId="38" applyFont="1" applyBorder="1" applyAlignment="1">
      <alignment horizontal="center"/>
    </xf>
    <xf numFmtId="0" fontId="17" fillId="0" borderId="0" xfId="123" applyFont="1" applyBorder="1"/>
    <xf numFmtId="0" fontId="17" fillId="0" borderId="0" xfId="123" applyFont="1" applyBorder="1" applyAlignment="1"/>
    <xf numFmtId="0" fontId="17" fillId="0" borderId="47" xfId="123" applyFont="1" applyBorder="1" applyAlignment="1"/>
    <xf numFmtId="0" fontId="17" fillId="0" borderId="17" xfId="177" applyFont="1" applyBorder="1" applyAlignment="1">
      <alignment horizontal="center" vertical="center" wrapText="1"/>
    </xf>
    <xf numFmtId="0" fontId="31" fillId="0" borderId="0" xfId="239" applyFont="1" applyFill="1"/>
    <xf numFmtId="0" fontId="31" fillId="0" borderId="0" xfId="239" applyFont="1" applyFill="1" applyBorder="1"/>
    <xf numFmtId="0" fontId="17" fillId="0" borderId="0" xfId="239" applyFont="1" applyFill="1" applyBorder="1" applyAlignment="1">
      <alignment horizontal="center" vertical="center" wrapText="1"/>
    </xf>
    <xf numFmtId="0" fontId="31" fillId="0" borderId="0" xfId="239" applyFont="1" applyFill="1" applyBorder="1" applyAlignment="1">
      <alignment vertical="center"/>
    </xf>
    <xf numFmtId="0" fontId="73" fillId="0" borderId="17" xfId="239" applyFont="1" applyFill="1" applyBorder="1" applyAlignment="1">
      <alignment horizontal="center" vertical="center" wrapText="1"/>
    </xf>
    <xf numFmtId="166" fontId="31" fillId="0" borderId="0" xfId="240" applyNumberFormat="1" applyFont="1" applyFill="1" applyBorder="1" applyAlignment="1">
      <alignment horizontal="center" vertical="center" wrapText="1"/>
    </xf>
    <xf numFmtId="0" fontId="17" fillId="0" borderId="0" xfId="239" applyFont="1" applyFill="1"/>
    <xf numFmtId="166" fontId="31" fillId="0" borderId="0" xfId="240" applyNumberFormat="1" applyFont="1" applyFill="1" applyBorder="1" applyAlignment="1">
      <alignment horizontal="center"/>
    </xf>
    <xf numFmtId="0" fontId="31" fillId="0" borderId="47" xfId="239" applyFont="1" applyFill="1" applyBorder="1"/>
    <xf numFmtId="166" fontId="31" fillId="0" borderId="47" xfId="240" applyNumberFormat="1" applyFont="1" applyFill="1" applyBorder="1" applyAlignment="1">
      <alignment horizontal="center"/>
    </xf>
    <xf numFmtId="0" fontId="31" fillId="0" borderId="0" xfId="239" applyFont="1" applyFill="1" applyAlignment="1">
      <alignment vertical="center"/>
    </xf>
    <xf numFmtId="3" fontId="76" fillId="0" borderId="0" xfId="0" applyNumberFormat="1" applyFont="1" applyAlignment="1">
      <alignment horizontal="center"/>
    </xf>
    <xf numFmtId="0" fontId="78" fillId="0" borderId="0" xfId="41" applyFont="1"/>
    <xf numFmtId="0" fontId="79" fillId="0" borderId="0" xfId="41" applyFont="1" applyAlignment="1">
      <alignment horizontal="center"/>
    </xf>
    <xf numFmtId="0" fontId="37" fillId="0" borderId="0" xfId="41"/>
    <xf numFmtId="0" fontId="78" fillId="0" borderId="0" xfId="41" applyFont="1" applyBorder="1"/>
    <xf numFmtId="0" fontId="79" fillId="0" borderId="0" xfId="41" applyFont="1" applyBorder="1" applyAlignment="1">
      <alignment horizontal="center"/>
    </xf>
    <xf numFmtId="0" fontId="37" fillId="0" borderId="0" xfId="41" applyAlignment="1">
      <alignment vertical="center"/>
    </xf>
    <xf numFmtId="0" fontId="80" fillId="0" borderId="0" xfId="41" applyFont="1" applyBorder="1" applyAlignment="1">
      <alignment horizontal="center" vertical="center" wrapText="1"/>
    </xf>
    <xf numFmtId="0" fontId="79" fillId="0" borderId="0" xfId="41" applyFont="1" applyBorder="1" applyAlignment="1">
      <alignment horizontal="left" wrapText="1"/>
    </xf>
    <xf numFmtId="3" fontId="79" fillId="0" borderId="0" xfId="41" quotePrefix="1" applyNumberFormat="1" applyFont="1" applyBorder="1" applyAlignment="1">
      <alignment horizontal="center"/>
    </xf>
    <xf numFmtId="170" fontId="79" fillId="0" borderId="0" xfId="41" quotePrefix="1" applyNumberFormat="1" applyFont="1" applyBorder="1" applyAlignment="1">
      <alignment horizontal="center" wrapText="1"/>
    </xf>
    <xf numFmtId="170" fontId="79" fillId="0" borderId="0" xfId="41" quotePrefix="1" applyNumberFormat="1" applyFont="1" applyBorder="1" applyAlignment="1">
      <alignment horizontal="center"/>
    </xf>
    <xf numFmtId="9" fontId="79" fillId="0" borderId="0" xfId="41" quotePrefix="1" applyNumberFormat="1" applyFont="1" applyBorder="1" applyAlignment="1">
      <alignment horizontal="center"/>
    </xf>
    <xf numFmtId="3" fontId="79" fillId="0" borderId="0" xfId="41" applyNumberFormat="1" applyFont="1" applyBorder="1" applyAlignment="1">
      <alignment horizontal="left"/>
    </xf>
    <xf numFmtId="3" fontId="79" fillId="0" borderId="0" xfId="41" quotePrefix="1" applyNumberFormat="1" applyFont="1" applyBorder="1" applyAlignment="1">
      <alignment horizontal="center" wrapText="1"/>
    </xf>
    <xf numFmtId="166" fontId="79" fillId="0" borderId="0" xfId="41" quotePrefix="1" applyNumberFormat="1" applyFont="1" applyBorder="1" applyAlignment="1">
      <alignment horizontal="center" wrapText="1"/>
    </xf>
    <xf numFmtId="169" fontId="37" fillId="0" borderId="0" xfId="41" applyNumberFormat="1"/>
    <xf numFmtId="3" fontId="79" fillId="0" borderId="47" xfId="41" applyNumberFormat="1" applyFont="1" applyBorder="1" applyAlignment="1">
      <alignment horizontal="center"/>
    </xf>
    <xf numFmtId="170" fontId="79" fillId="0" borderId="47" xfId="41" quotePrefix="1" applyNumberFormat="1" applyFont="1" applyBorder="1" applyAlignment="1">
      <alignment horizontal="center"/>
    </xf>
    <xf numFmtId="3" fontId="79" fillId="0" borderId="47" xfId="41" quotePrefix="1" applyNumberFormat="1" applyFont="1" applyBorder="1" applyAlignment="1">
      <alignment horizontal="center" wrapText="1"/>
    </xf>
    <xf numFmtId="0" fontId="79" fillId="0" borderId="0" xfId="41" applyFont="1" applyAlignment="1">
      <alignment horizontal="left"/>
    </xf>
    <xf numFmtId="0" fontId="81" fillId="0" borderId="0" xfId="41" applyFont="1" applyAlignment="1">
      <alignment horizontal="left"/>
    </xf>
    <xf numFmtId="0" fontId="82" fillId="0" borderId="0" xfId="41" applyFont="1" applyAlignment="1">
      <alignment horizontal="center"/>
    </xf>
    <xf numFmtId="3" fontId="48" fillId="0" borderId="0" xfId="41" applyNumberFormat="1" applyFont="1" applyAlignment="1">
      <alignment horizontal="center"/>
    </xf>
    <xf numFmtId="170" fontId="48" fillId="0" borderId="0" xfId="41" quotePrefix="1" applyNumberFormat="1" applyFont="1" applyAlignment="1">
      <alignment horizontal="center"/>
    </xf>
    <xf numFmtId="3" fontId="48" fillId="0" borderId="0" xfId="41" quotePrefix="1" applyNumberFormat="1" applyFont="1" applyBorder="1" applyAlignment="1">
      <alignment horizontal="center" wrapText="1"/>
    </xf>
    <xf numFmtId="3" fontId="48" fillId="0" borderId="0" xfId="41" applyNumberFormat="1" applyFont="1" applyBorder="1" applyAlignment="1">
      <alignment horizontal="center"/>
    </xf>
    <xf numFmtId="170" fontId="48" fillId="0" borderId="0" xfId="41" quotePrefix="1" applyNumberFormat="1" applyFont="1" applyBorder="1" applyAlignment="1">
      <alignment horizontal="center"/>
    </xf>
    <xf numFmtId="0" fontId="78" fillId="0" borderId="46" xfId="41" applyFont="1" applyBorder="1"/>
    <xf numFmtId="0" fontId="79" fillId="0" borderId="46" xfId="41" applyFont="1" applyBorder="1" applyAlignment="1">
      <alignment horizontal="center" vertical="center"/>
    </xf>
    <xf numFmtId="0" fontId="37" fillId="0" borderId="47" xfId="41" applyBorder="1"/>
    <xf numFmtId="166" fontId="79" fillId="0" borderId="0" xfId="41" quotePrefix="1" applyNumberFormat="1" applyFont="1" applyBorder="1" applyAlignment="1">
      <alignment horizontal="center"/>
    </xf>
    <xf numFmtId="0" fontId="80" fillId="0" borderId="0" xfId="41" applyFont="1" applyBorder="1" applyAlignment="1">
      <alignment horizontal="left" vertical="center" wrapText="1"/>
    </xf>
    <xf numFmtId="9" fontId="79" fillId="0" borderId="0" xfId="41" quotePrefix="1" applyNumberFormat="1" applyFont="1" applyBorder="1" applyAlignment="1">
      <alignment horizontal="center" wrapText="1"/>
    </xf>
    <xf numFmtId="9" fontId="48" fillId="0" borderId="0" xfId="75" quotePrefix="1" applyFont="1" applyBorder="1" applyAlignment="1">
      <alignment horizontal="center" wrapText="1"/>
    </xf>
    <xf numFmtId="9" fontId="48" fillId="0" borderId="0" xfId="75" quotePrefix="1" applyNumberFormat="1" applyFont="1" applyBorder="1" applyAlignment="1">
      <alignment horizontal="center" wrapText="1"/>
    </xf>
    <xf numFmtId="0" fontId="16" fillId="0" borderId="0" xfId="0" applyFont="1" applyAlignment="1">
      <alignment wrapText="1"/>
    </xf>
    <xf numFmtId="0" fontId="62" fillId="0" borderId="0" xfId="42" applyFont="1" applyFill="1" applyBorder="1" applyAlignment="1">
      <alignment horizontal="center" vertical="center" wrapText="1"/>
    </xf>
    <xf numFmtId="0" fontId="16" fillId="0" borderId="0" xfId="0" applyFont="1"/>
    <xf numFmtId="0" fontId="16" fillId="0" borderId="0" xfId="167" applyFont="1"/>
    <xf numFmtId="168" fontId="16" fillId="0" borderId="0" xfId="0" applyNumberFormat="1" applyFont="1" applyAlignment="1">
      <alignment horizontal="center"/>
    </xf>
    <xf numFmtId="3" fontId="16" fillId="0" borderId="0" xfId="0" applyNumberFormat="1" applyFont="1" applyAlignment="1">
      <alignment horizontal="center"/>
    </xf>
    <xf numFmtId="169" fontId="16" fillId="0" borderId="0" xfId="0" applyNumberFormat="1" applyFont="1" applyAlignment="1">
      <alignment horizontal="center"/>
    </xf>
    <xf numFmtId="3" fontId="16" fillId="0" borderId="0" xfId="0" applyNumberFormat="1" applyFont="1"/>
    <xf numFmtId="0" fontId="16" fillId="0" borderId="0" xfId="0" applyFont="1" applyAlignment="1">
      <alignment horizontal="center" vertical="center" wrapText="1"/>
    </xf>
    <xf numFmtId="0" fontId="16" fillId="0" borderId="0" xfId="167" applyFont="1" applyAlignment="1">
      <alignment horizontal="center" vertical="center" wrapText="1"/>
    </xf>
    <xf numFmtId="3" fontId="16" fillId="0" borderId="0" xfId="167" applyNumberFormat="1" applyFont="1" applyAlignment="1">
      <alignment horizontal="center"/>
    </xf>
    <xf numFmtId="0" fontId="86" fillId="0" borderId="0" xfId="0" applyFont="1" applyAlignment="1">
      <alignment horizontal="center" vertical="center" wrapText="1"/>
    </xf>
    <xf numFmtId="0" fontId="16" fillId="0" borderId="0" xfId="0" applyFont="1" applyAlignment="1">
      <alignment horizontal="center"/>
    </xf>
    <xf numFmtId="0" fontId="16" fillId="0" borderId="38" xfId="0" applyFont="1" applyBorder="1" applyAlignment="1">
      <alignment horizontal="center" vertical="center" wrapText="1"/>
    </xf>
    <xf numFmtId="0" fontId="85" fillId="0" borderId="34" xfId="0" applyNumberFormat="1" applyFont="1" applyFill="1" applyBorder="1" applyAlignment="1" applyProtection="1">
      <alignment horizontal="center" vertical="center" wrapText="1"/>
    </xf>
    <xf numFmtId="1" fontId="16" fillId="0" borderId="0" xfId="0" applyNumberFormat="1" applyFont="1" applyAlignment="1">
      <alignment horizontal="center"/>
    </xf>
    <xf numFmtId="1" fontId="76" fillId="0" borderId="0" xfId="0" applyNumberFormat="1" applyFont="1" applyAlignment="1">
      <alignment horizontal="center"/>
    </xf>
    <xf numFmtId="166" fontId="16" fillId="0" borderId="0" xfId="0" applyNumberFormat="1" applyFont="1" applyAlignment="1">
      <alignment horizontal="center"/>
    </xf>
    <xf numFmtId="9" fontId="76" fillId="0" borderId="0" xfId="0" applyNumberFormat="1" applyFont="1" applyAlignment="1">
      <alignment horizontal="center"/>
    </xf>
    <xf numFmtId="9" fontId="16" fillId="0" borderId="0" xfId="0" applyNumberFormat="1" applyFont="1" applyAlignment="1">
      <alignment horizontal="center"/>
    </xf>
    <xf numFmtId="0" fontId="16" fillId="0" borderId="0" xfId="167" applyFont="1" applyAlignment="1">
      <alignment horizontal="center"/>
    </xf>
    <xf numFmtId="0" fontId="85" fillId="0" borderId="0" xfId="0" applyNumberFormat="1" applyFont="1" applyFill="1" applyBorder="1" applyAlignment="1" applyProtection="1">
      <alignment horizontal="center" vertical="center" wrapText="1"/>
    </xf>
    <xf numFmtId="0" fontId="85" fillId="0" borderId="35" xfId="0" applyNumberFormat="1" applyFont="1" applyFill="1" applyBorder="1" applyAlignment="1" applyProtection="1">
      <alignment horizontal="center" vertical="center" wrapText="1"/>
    </xf>
    <xf numFmtId="0" fontId="48" fillId="0" borderId="0" xfId="0" applyFont="1" applyAlignment="1">
      <alignment horizontal="center" vertical="center"/>
    </xf>
    <xf numFmtId="0" fontId="48" fillId="0" borderId="0" xfId="167" applyFont="1" applyAlignment="1">
      <alignment horizontal="center" vertical="center"/>
    </xf>
    <xf numFmtId="0" fontId="87" fillId="0" borderId="0" xfId="0" applyFont="1" applyAlignment="1">
      <alignment horizontal="center" vertical="center"/>
    </xf>
    <xf numFmtId="0" fontId="70" fillId="0" borderId="36" xfId="0" applyNumberFormat="1" applyFont="1" applyFill="1" applyBorder="1" applyAlignment="1" applyProtection="1">
      <alignment horizontal="center" vertical="center"/>
    </xf>
    <xf numFmtId="0" fontId="70" fillId="0" borderId="0" xfId="0" applyNumberFormat="1" applyFont="1" applyFill="1" applyBorder="1" applyAlignment="1" applyProtection="1">
      <alignment horizontal="center" vertical="center"/>
    </xf>
    <xf numFmtId="0" fontId="70" fillId="0" borderId="35" xfId="0" applyNumberFormat="1" applyFont="1" applyFill="1" applyBorder="1" applyAlignment="1" applyProtection="1">
      <alignment horizontal="center" vertical="center"/>
    </xf>
    <xf numFmtId="0" fontId="70" fillId="0" borderId="0" xfId="0" applyNumberFormat="1" applyFont="1" applyFill="1" applyBorder="1" applyAlignment="1" applyProtection="1">
      <alignment horizontal="left" vertical="center"/>
    </xf>
    <xf numFmtId="0" fontId="48" fillId="0" borderId="0" xfId="0" applyFont="1" applyBorder="1" applyAlignment="1">
      <alignment horizontal="left" vertical="center"/>
    </xf>
    <xf numFmtId="0" fontId="48" fillId="0" borderId="0" xfId="0" applyFont="1" applyAlignment="1">
      <alignment horizontal="left" vertical="center"/>
    </xf>
    <xf numFmtId="0" fontId="85" fillId="0" borderId="34" xfId="0" applyNumberFormat="1" applyFont="1" applyFill="1" applyBorder="1" applyAlignment="1" applyProtection="1">
      <alignment vertical="center" wrapText="1"/>
    </xf>
    <xf numFmtId="0" fontId="70" fillId="0" borderId="0" xfId="0" applyNumberFormat="1" applyFont="1" applyFill="1" applyBorder="1" applyAlignment="1" applyProtection="1">
      <alignment horizontal="left" vertical="center" wrapText="1"/>
    </xf>
    <xf numFmtId="0" fontId="48" fillId="0" borderId="50" xfId="0" applyFont="1" applyBorder="1" applyAlignment="1">
      <alignment vertical="center" wrapText="1"/>
    </xf>
    <xf numFmtId="0" fontId="48" fillId="0" borderId="0" xfId="0" applyFont="1" applyAlignment="1">
      <alignment vertical="center" wrapText="1"/>
    </xf>
    <xf numFmtId="0" fontId="63" fillId="0" borderId="9" xfId="0" applyFont="1" applyBorder="1"/>
    <xf numFmtId="0" fontId="16" fillId="0" borderId="9" xfId="0" applyFont="1" applyBorder="1" applyAlignment="1">
      <alignment horizontal="center" vertical="center" wrapText="1"/>
    </xf>
    <xf numFmtId="0" fontId="48" fillId="0" borderId="9" xfId="0" applyFont="1" applyBorder="1" applyAlignment="1">
      <alignment horizontal="center" vertical="center"/>
    </xf>
    <xf numFmtId="3" fontId="16" fillId="0" borderId="9" xfId="0" applyNumberFormat="1" applyFont="1" applyBorder="1" applyAlignment="1">
      <alignment horizontal="center"/>
    </xf>
    <xf numFmtId="0" fontId="85" fillId="0" borderId="51" xfId="0" applyNumberFormat="1" applyFont="1" applyFill="1" applyBorder="1" applyAlignment="1" applyProtection="1">
      <alignment horizontal="center" vertical="center" wrapText="1"/>
    </xf>
    <xf numFmtId="0" fontId="70" fillId="0" borderId="51" xfId="0" applyNumberFormat="1" applyFont="1" applyFill="1" applyBorder="1" applyAlignment="1" applyProtection="1">
      <alignment horizontal="left" vertical="center" wrapText="1"/>
    </xf>
    <xf numFmtId="0" fontId="16" fillId="0" borderId="9" xfId="0" applyFont="1" applyBorder="1" applyAlignment="1">
      <alignment horizontal="center"/>
    </xf>
    <xf numFmtId="0" fontId="62" fillId="0" borderId="0" xfId="42" applyFont="1" applyFill="1" applyBorder="1" applyAlignment="1">
      <alignment horizontal="center" vertical="center"/>
    </xf>
    <xf numFmtId="0" fontId="62" fillId="0" borderId="0" xfId="42" applyFont="1" applyBorder="1" applyAlignment="1">
      <alignment horizontal="left" vertical="center"/>
    </xf>
    <xf numFmtId="0" fontId="62" fillId="0" borderId="0" xfId="42" applyFont="1" applyFill="1" applyBorder="1" applyAlignment="1">
      <alignment horizontal="left" vertical="center"/>
    </xf>
    <xf numFmtId="0" fontId="62" fillId="0" borderId="0" xfId="42" applyFont="1" applyFill="1" applyAlignment="1">
      <alignment horizontal="left" vertical="center"/>
    </xf>
    <xf numFmtId="0" fontId="48" fillId="0" borderId="0" xfId="42" applyFont="1" applyBorder="1" applyAlignment="1">
      <alignment horizontal="left" vertical="center" wrapText="1"/>
    </xf>
    <xf numFmtId="0" fontId="16" fillId="0" borderId="0" xfId="42" applyFont="1" applyFill="1" applyAlignment="1">
      <alignment horizontal="left" vertical="center" wrapText="1"/>
    </xf>
    <xf numFmtId="0" fontId="62" fillId="0" borderId="0" xfId="42" applyFont="1" applyFill="1" applyBorder="1" applyAlignment="1">
      <alignment vertical="center" wrapText="1"/>
    </xf>
    <xf numFmtId="0" fontId="63" fillId="0" borderId="9" xfId="42" applyFont="1" applyFill="1" applyBorder="1" applyAlignment="1">
      <alignment vertical="center"/>
    </xf>
    <xf numFmtId="0" fontId="62" fillId="0" borderId="9" xfId="42" applyFont="1" applyFill="1" applyBorder="1" applyAlignment="1">
      <alignment horizontal="left"/>
    </xf>
    <xf numFmtId="9" fontId="62" fillId="0" borderId="9" xfId="42" applyNumberFormat="1" applyFont="1" applyFill="1" applyBorder="1" applyAlignment="1">
      <alignment horizontal="center"/>
    </xf>
    <xf numFmtId="166" fontId="62" fillId="0" borderId="0" xfId="75" applyNumberFormat="1" applyFont="1" applyFill="1" applyAlignment="1">
      <alignment horizontal="center"/>
    </xf>
    <xf numFmtId="166" fontId="76" fillId="0" borderId="0" xfId="75" applyNumberFormat="1" applyFont="1" applyFill="1" applyAlignment="1">
      <alignment horizontal="center"/>
    </xf>
    <xf numFmtId="0" fontId="75" fillId="0" borderId="52" xfId="42" applyFont="1" applyFill="1" applyBorder="1"/>
    <xf numFmtId="0" fontId="16" fillId="0" borderId="52" xfId="42" applyFont="1" applyFill="1" applyBorder="1" applyAlignment="1">
      <alignment horizontal="center" vertical="center" wrapText="1"/>
    </xf>
    <xf numFmtId="0" fontId="16" fillId="0" borderId="52" xfId="42" applyFont="1" applyFill="1" applyBorder="1" applyAlignment="1">
      <alignment horizontal="left" vertical="center"/>
    </xf>
    <xf numFmtId="0" fontId="62" fillId="0" borderId="52" xfId="42" applyFont="1" applyFill="1" applyBorder="1" applyAlignment="1">
      <alignment horizontal="center" vertical="center" wrapText="1"/>
    </xf>
    <xf numFmtId="0" fontId="62" fillId="0" borderId="52" xfId="42" applyFont="1" applyFill="1" applyBorder="1" applyAlignment="1">
      <alignment horizontal="center" vertical="justify"/>
    </xf>
    <xf numFmtId="0" fontId="62" fillId="0" borderId="52" xfId="42" applyFont="1" applyFill="1" applyBorder="1" applyAlignment="1">
      <alignment horizontal="center"/>
    </xf>
    <xf numFmtId="0" fontId="31" fillId="0" borderId="0" xfId="52" applyFont="1" applyBorder="1" applyAlignment="1">
      <alignment horizontal="center" vertical="center" wrapText="1"/>
    </xf>
    <xf numFmtId="0" fontId="62" fillId="0" borderId="0" xfId="52" applyFont="1" applyBorder="1" applyAlignment="1">
      <alignment horizontal="center" vertical="center" wrapText="1"/>
    </xf>
    <xf numFmtId="0" fontId="31" fillId="0" borderId="0" xfId="155" applyFont="1" applyAlignment="1">
      <alignment horizontal="center" vertical="center"/>
    </xf>
    <xf numFmtId="0" fontId="31" fillId="0" borderId="0" xfId="155" applyFont="1" applyAlignment="1">
      <alignment horizontal="center" vertical="center" wrapText="1"/>
    </xf>
    <xf numFmtId="0" fontId="62" fillId="0" borderId="52" xfId="0" applyFont="1" applyBorder="1"/>
    <xf numFmtId="0" fontId="16" fillId="0" borderId="52" xfId="0" applyFont="1" applyBorder="1"/>
    <xf numFmtId="0" fontId="31" fillId="0" borderId="52" xfId="123" applyFont="1" applyBorder="1" applyAlignment="1">
      <alignment horizontal="center" wrapText="1"/>
    </xf>
    <xf numFmtId="0" fontId="31" fillId="0" borderId="52" xfId="123" applyFont="1" applyBorder="1" applyAlignment="1">
      <alignment horizontal="center"/>
    </xf>
    <xf numFmtId="0" fontId="31" fillId="0" borderId="9" xfId="123" applyFont="1" applyBorder="1" applyAlignment="1">
      <alignment horizontal="center" vertical="center" wrapText="1"/>
    </xf>
    <xf numFmtId="0" fontId="16" fillId="0" borderId="9" xfId="0" applyFont="1" applyFill="1" applyBorder="1" applyAlignment="1">
      <alignment horizontal="center"/>
    </xf>
    <xf numFmtId="0" fontId="16" fillId="0" borderId="0" xfId="0" applyFont="1" applyFill="1" applyAlignment="1">
      <alignment horizontal="center"/>
    </xf>
    <xf numFmtId="0" fontId="84" fillId="0" borderId="37" xfId="0" applyNumberFormat="1" applyFont="1" applyFill="1" applyBorder="1" applyAlignment="1" applyProtection="1">
      <alignment horizontal="center" vertical="center" wrapText="1"/>
    </xf>
    <xf numFmtId="0" fontId="84" fillId="0" borderId="0" xfId="0" applyNumberFormat="1" applyFont="1" applyFill="1" applyBorder="1" applyAlignment="1" applyProtection="1">
      <alignment horizontal="center" vertical="center" wrapText="1"/>
    </xf>
    <xf numFmtId="0" fontId="62" fillId="0" borderId="0" xfId="42" applyFont="1" applyFill="1" applyAlignment="1">
      <alignment horizontal="center"/>
    </xf>
    <xf numFmtId="3" fontId="62" fillId="0" borderId="9" xfId="0" applyNumberFormat="1" applyFont="1" applyBorder="1" applyAlignment="1">
      <alignment horizontal="center"/>
    </xf>
    <xf numFmtId="0" fontId="62" fillId="0" borderId="0" xfId="0" applyFont="1" applyAlignment="1">
      <alignment horizontal="center"/>
    </xf>
    <xf numFmtId="0" fontId="62" fillId="0" borderId="9" xfId="0" applyFont="1" applyBorder="1" applyAlignment="1">
      <alignment horizontal="center"/>
    </xf>
    <xf numFmtId="166" fontId="62" fillId="0" borderId="0" xfId="0" applyNumberFormat="1" applyFont="1" applyAlignment="1">
      <alignment horizontal="center"/>
    </xf>
    <xf numFmtId="0" fontId="76" fillId="0" borderId="0" xfId="0" applyFont="1" applyAlignment="1">
      <alignment horizontal="center"/>
    </xf>
    <xf numFmtId="0" fontId="15" fillId="0" borderId="0" xfId="123" applyFont="1" applyBorder="1" applyAlignment="1">
      <alignment horizontal="center" vertical="center" wrapText="1"/>
    </xf>
    <xf numFmtId="0" fontId="88" fillId="0" borderId="0" xfId="123" applyFont="1" applyBorder="1" applyAlignment="1">
      <alignment horizontal="left" vertical="center" wrapText="1"/>
    </xf>
    <xf numFmtId="0" fontId="15" fillId="0" borderId="9" xfId="123" applyFont="1" applyBorder="1" applyAlignment="1">
      <alignment horizontal="center" vertical="center" wrapText="1"/>
    </xf>
    <xf numFmtId="0" fontId="74" fillId="0" borderId="52" xfId="0" applyFont="1" applyBorder="1"/>
    <xf numFmtId="0" fontId="62" fillId="0" borderId="52" xfId="0" applyFont="1" applyBorder="1" applyAlignment="1">
      <alignment wrapText="1"/>
    </xf>
    <xf numFmtId="0" fontId="62" fillId="0" borderId="52" xfId="0" applyFont="1" applyBorder="1" applyAlignment="1">
      <alignment horizontal="center"/>
    </xf>
    <xf numFmtId="0" fontId="25" fillId="0" borderId="0" xfId="0" applyFont="1" applyAlignment="1">
      <alignment horizontal="center" vertical="center" wrapText="1"/>
    </xf>
    <xf numFmtId="0" fontId="16" fillId="0" borderId="9" xfId="42" applyFont="1" applyFill="1" applyBorder="1" applyAlignment="1">
      <alignment horizontal="center" vertical="center" wrapText="1"/>
    </xf>
    <xf numFmtId="0" fontId="62" fillId="0" borderId="52" xfId="0" applyFont="1" applyBorder="1" applyAlignment="1">
      <alignment horizontal="center" vertical="center" wrapText="1"/>
    </xf>
    <xf numFmtId="0" fontId="22" fillId="0" borderId="0" xfId="0" applyFont="1" applyAlignment="1">
      <alignment horizontal="center" vertical="center" wrapText="1"/>
    </xf>
    <xf numFmtId="0" fontId="19" fillId="0" borderId="0" xfId="0" applyFont="1" applyAlignment="1">
      <alignment horizontal="center" vertical="center" wrapText="1"/>
    </xf>
    <xf numFmtId="0" fontId="16" fillId="0" borderId="52" xfId="0" applyFont="1" applyBorder="1" applyAlignment="1">
      <alignment horizontal="center" vertical="center"/>
    </xf>
    <xf numFmtId="0" fontId="77" fillId="0" borderId="9" xfId="0" applyFont="1" applyBorder="1"/>
    <xf numFmtId="0" fontId="25" fillId="0" borderId="9" xfId="0" applyFont="1" applyBorder="1" applyAlignment="1">
      <alignment wrapText="1"/>
    </xf>
    <xf numFmtId="166" fontId="62" fillId="0" borderId="9" xfId="75" applyNumberFormat="1" applyFont="1" applyBorder="1" applyAlignment="1">
      <alignment horizontal="center"/>
    </xf>
    <xf numFmtId="0" fontId="31" fillId="0" borderId="0" xfId="155" applyFont="1" applyBorder="1" applyAlignment="1">
      <alignment horizontal="center" vertical="center" wrapText="1"/>
    </xf>
    <xf numFmtId="0" fontId="15" fillId="0" borderId="0" xfId="155" applyFont="1" applyBorder="1" applyAlignment="1">
      <alignment horizontal="center" vertical="center" wrapText="1"/>
    </xf>
    <xf numFmtId="0" fontId="31" fillId="0" borderId="0" xfId="52" applyFont="1" applyBorder="1" applyAlignment="1">
      <alignment horizontal="center" vertical="center" wrapText="1"/>
    </xf>
    <xf numFmtId="0" fontId="62" fillId="0" borderId="0" xfId="52" applyFont="1" applyBorder="1" applyAlignment="1">
      <alignment horizontal="center" vertical="center" wrapText="1"/>
    </xf>
    <xf numFmtId="0" fontId="31" fillId="0" borderId="0" xfId="155" applyFont="1" applyAlignment="1">
      <alignment horizontal="center" vertical="center" wrapText="1"/>
    </xf>
    <xf numFmtId="0" fontId="15" fillId="0" borderId="0" xfId="52" applyFont="1" applyBorder="1" applyAlignment="1">
      <alignment horizontal="center" vertical="center" wrapText="1"/>
    </xf>
    <xf numFmtId="0" fontId="16" fillId="0" borderId="0" xfId="52" applyFont="1" applyBorder="1" applyAlignment="1">
      <alignment horizontal="center" vertical="center" wrapText="1"/>
    </xf>
    <xf numFmtId="0" fontId="15" fillId="0" borderId="0" xfId="52" applyFont="1" applyFill="1" applyBorder="1" applyAlignment="1">
      <alignment horizontal="center" vertical="center" wrapText="1"/>
    </xf>
    <xf numFmtId="0" fontId="75" fillId="0" borderId="52" xfId="0" applyFont="1" applyBorder="1"/>
    <xf numFmtId="0" fontId="63" fillId="0" borderId="0" xfId="42" applyFont="1" applyFill="1" applyBorder="1"/>
    <xf numFmtId="0" fontId="62" fillId="0" borderId="9"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9" xfId="0" applyFont="1" applyBorder="1" applyAlignment="1">
      <alignment vertical="center" wrapText="1"/>
    </xf>
    <xf numFmtId="0" fontId="62" fillId="0" borderId="9" xfId="0" applyFont="1" applyBorder="1" applyAlignment="1">
      <alignment wrapText="1"/>
    </xf>
    <xf numFmtId="0" fontId="74" fillId="0" borderId="53" xfId="0" applyFont="1" applyBorder="1"/>
    <xf numFmtId="0" fontId="62" fillId="0" borderId="53" xfId="0" applyFont="1" applyBorder="1" applyAlignment="1">
      <alignment horizontal="center" vertical="center" wrapText="1"/>
    </xf>
    <xf numFmtId="0" fontId="62" fillId="0" borderId="53" xfId="0" applyFont="1" applyBorder="1" applyAlignment="1">
      <alignment wrapText="1"/>
    </xf>
    <xf numFmtId="0" fontId="62" fillId="0" borderId="53" xfId="0" applyFont="1" applyBorder="1" applyAlignment="1">
      <alignment horizontal="center"/>
    </xf>
    <xf numFmtId="9" fontId="74" fillId="0" borderId="0" xfId="0" applyNumberFormat="1" applyFont="1" applyAlignment="1">
      <alignment horizontal="left"/>
    </xf>
    <xf numFmtId="0" fontId="16" fillId="0" borderId="0" xfId="0" applyFont="1" applyAlignment="1">
      <alignment horizontal="center" vertical="center" wrapText="1"/>
    </xf>
    <xf numFmtId="169" fontId="62" fillId="0" borderId="9" xfId="0" applyNumberFormat="1" applyFont="1" applyBorder="1" applyAlignment="1">
      <alignment horizontal="center"/>
    </xf>
    <xf numFmtId="0" fontId="15" fillId="0" borderId="0" xfId="167" applyFont="1" applyBorder="1" applyAlignment="1">
      <alignment horizontal="center" vertical="center" wrapText="1"/>
    </xf>
    <xf numFmtId="0" fontId="16" fillId="0" borderId="52" xfId="0" applyFont="1" applyBorder="1" applyAlignment="1">
      <alignment horizontal="center"/>
    </xf>
    <xf numFmtId="0" fontId="63" fillId="0" borderId="52" xfId="0" applyFont="1" applyBorder="1"/>
    <xf numFmtId="0" fontId="16" fillId="0" borderId="0" xfId="0" applyFont="1" applyAlignment="1">
      <alignment horizontal="center" vertical="center"/>
    </xf>
    <xf numFmtId="9" fontId="16" fillId="0" borderId="0" xfId="75" applyNumberFormat="1" applyFont="1" applyAlignment="1">
      <alignment horizontal="center"/>
    </xf>
    <xf numFmtId="0" fontId="15" fillId="0" borderId="9" xfId="52" applyFont="1" applyBorder="1" applyAlignment="1">
      <alignment horizontal="center" vertical="center" wrapText="1"/>
    </xf>
    <xf numFmtId="0" fontId="16" fillId="0" borderId="9" xfId="0" applyFont="1" applyBorder="1" applyAlignment="1">
      <alignment horizontal="center" vertical="center"/>
    </xf>
    <xf numFmtId="9" fontId="16" fillId="0" borderId="9" xfId="0" applyNumberFormat="1" applyFont="1" applyBorder="1" applyAlignment="1">
      <alignment horizontal="center"/>
    </xf>
    <xf numFmtId="0" fontId="15" fillId="0" borderId="0" xfId="155" applyFont="1" applyAlignment="1">
      <alignment vertical="center" wrapText="1"/>
    </xf>
    <xf numFmtId="0" fontId="31" fillId="0" borderId="52" xfId="155" applyFont="1" applyBorder="1"/>
    <xf numFmtId="0" fontId="31" fillId="0" borderId="52" xfId="52" applyFont="1" applyBorder="1" applyAlignment="1">
      <alignment horizontal="center"/>
    </xf>
    <xf numFmtId="0" fontId="31" fillId="0" borderId="52" xfId="155" applyFont="1" applyBorder="1" applyAlignment="1">
      <alignment horizontal="center" vertical="center"/>
    </xf>
    <xf numFmtId="0" fontId="73" fillId="0" borderId="0" xfId="52" applyFont="1" applyBorder="1" applyAlignment="1">
      <alignment horizontal="center" vertical="center" wrapText="1"/>
    </xf>
    <xf numFmtId="0" fontId="31" fillId="0" borderId="0" xfId="155" applyFont="1" applyBorder="1" applyAlignment="1">
      <alignment horizontal="center" vertical="center"/>
    </xf>
    <xf numFmtId="0" fontId="58" fillId="0" borderId="9" xfId="155" applyFont="1" applyBorder="1"/>
    <xf numFmtId="0" fontId="31" fillId="0" borderId="9" xfId="52" applyFont="1" applyBorder="1" applyAlignment="1">
      <alignment horizontal="center" vertical="center" wrapText="1"/>
    </xf>
    <xf numFmtId="9" fontId="31" fillId="0" borderId="0" xfId="75" applyFont="1" applyAlignment="1">
      <alignment horizontal="center"/>
    </xf>
    <xf numFmtId="166" fontId="31" fillId="0" borderId="0" xfId="75" applyNumberFormat="1" applyFont="1" applyAlignment="1">
      <alignment horizontal="center"/>
    </xf>
    <xf numFmtId="166" fontId="31" fillId="0" borderId="9" xfId="75" applyNumberFormat="1" applyFont="1" applyBorder="1" applyAlignment="1">
      <alignment horizontal="center"/>
    </xf>
    <xf numFmtId="166" fontId="31" fillId="0" borderId="0" xfId="75" applyNumberFormat="1" applyFont="1" applyBorder="1" applyAlignment="1">
      <alignment horizontal="center"/>
    </xf>
    <xf numFmtId="0" fontId="31" fillId="0" borderId="9" xfId="155" applyFont="1" applyBorder="1" applyAlignment="1">
      <alignment horizontal="center"/>
    </xf>
    <xf numFmtId="0" fontId="31" fillId="0" borderId="0" xfId="155" applyFont="1" applyAlignment="1">
      <alignment horizontal="center"/>
    </xf>
    <xf numFmtId="166" fontId="76" fillId="0" borderId="0" xfId="75" applyNumberFormat="1" applyFont="1" applyBorder="1" applyAlignment="1">
      <alignment horizontal="center"/>
    </xf>
    <xf numFmtId="166" fontId="76" fillId="0" borderId="0" xfId="75" applyNumberFormat="1" applyFont="1" applyAlignment="1">
      <alignment horizontal="center"/>
    </xf>
    <xf numFmtId="9" fontId="76" fillId="0" borderId="0" xfId="75" applyFont="1" applyAlignment="1">
      <alignment horizontal="center"/>
    </xf>
    <xf numFmtId="0" fontId="88" fillId="0" borderId="0" xfId="155" applyFont="1" applyAlignment="1">
      <alignment horizontal="center" vertical="center" wrapText="1"/>
    </xf>
    <xf numFmtId="0" fontId="88" fillId="0" borderId="0" xfId="123" applyFont="1" applyBorder="1" applyAlignment="1">
      <alignment horizontal="center" vertical="center" wrapText="1"/>
    </xf>
    <xf numFmtId="166" fontId="16" fillId="0" borderId="0" xfId="75" applyNumberFormat="1" applyFont="1"/>
    <xf numFmtId="0" fontId="15" fillId="0" borderId="39" xfId="38" applyFont="1" applyBorder="1" applyAlignment="1">
      <alignment horizontal="center" vertical="center" wrapText="1"/>
    </xf>
    <xf numFmtId="0" fontId="48" fillId="0" borderId="0" xfId="42"/>
    <xf numFmtId="3" fontId="48" fillId="0" borderId="0" xfId="42" applyNumberFormat="1"/>
    <xf numFmtId="0" fontId="48" fillId="0" borderId="0" xfId="42" applyFill="1"/>
    <xf numFmtId="3" fontId="48" fillId="0" borderId="0" xfId="42" applyNumberFormat="1" applyFill="1" applyAlignment="1">
      <alignment horizontal="center"/>
    </xf>
    <xf numFmtId="3" fontId="48" fillId="0" borderId="0" xfId="42" applyNumberFormat="1" applyAlignment="1">
      <alignment horizontal="center"/>
    </xf>
    <xf numFmtId="166" fontId="48" fillId="0" borderId="0" xfId="1026" applyNumberFormat="1" applyFont="1" applyBorder="1" applyAlignment="1">
      <alignment horizontal="center"/>
    </xf>
    <xf numFmtId="166" fontId="48" fillId="0" borderId="20" xfId="1026" applyNumberFormat="1" applyFont="1" applyBorder="1" applyAlignment="1">
      <alignment horizontal="center" vertical="center"/>
    </xf>
    <xf numFmtId="166" fontId="48" fillId="0" borderId="19" xfId="1026" applyNumberFormat="1" applyFont="1" applyBorder="1" applyAlignment="1">
      <alignment horizontal="center" vertical="center"/>
    </xf>
    <xf numFmtId="166" fontId="48" fillId="0" borderId="54" xfId="1026" applyNumberFormat="1" applyFont="1" applyBorder="1" applyAlignment="1">
      <alignment horizontal="center" vertical="center"/>
    </xf>
    <xf numFmtId="166" fontId="48" fillId="0" borderId="55" xfId="1026" applyNumberFormat="1" applyFont="1" applyBorder="1" applyAlignment="1">
      <alignment horizontal="center" vertical="center"/>
    </xf>
    <xf numFmtId="9" fontId="48" fillId="0" borderId="55" xfId="42" applyNumberFormat="1" applyBorder="1" applyAlignment="1">
      <alignment horizontal="center" vertical="center"/>
    </xf>
    <xf numFmtId="166" fontId="90" fillId="0" borderId="54" xfId="1026" applyNumberFormat="1" applyFont="1" applyBorder="1" applyAlignment="1">
      <alignment horizontal="center" vertical="center"/>
    </xf>
    <xf numFmtId="9" fontId="90" fillId="0" borderId="19" xfId="1026" applyNumberFormat="1" applyFont="1" applyBorder="1" applyAlignment="1">
      <alignment horizontal="center" vertical="center"/>
    </xf>
    <xf numFmtId="3" fontId="90" fillId="0" borderId="56" xfId="42" applyNumberFormat="1" applyFont="1" applyBorder="1" applyAlignment="1">
      <alignment horizontal="center" vertical="center"/>
    </xf>
    <xf numFmtId="0" fontId="48" fillId="0" borderId="18" xfId="42" applyBorder="1" applyAlignment="1">
      <alignment horizontal="center" vertical="center"/>
    </xf>
    <xf numFmtId="166" fontId="48" fillId="0" borderId="15" xfId="1026" applyNumberFormat="1" applyFont="1" applyBorder="1" applyAlignment="1">
      <alignment horizontal="center" vertical="center"/>
    </xf>
    <xf numFmtId="166" fontId="48" fillId="0" borderId="0" xfId="1026" applyNumberFormat="1" applyFont="1" applyBorder="1" applyAlignment="1">
      <alignment horizontal="center" vertical="center"/>
    </xf>
    <xf numFmtId="166" fontId="90" fillId="0" borderId="0" xfId="1026" applyNumberFormat="1" applyFont="1" applyBorder="1" applyAlignment="1">
      <alignment horizontal="center" vertical="center"/>
    </xf>
    <xf numFmtId="166" fontId="90" fillId="0" borderId="57" xfId="1026" applyNumberFormat="1" applyFont="1" applyBorder="1" applyAlignment="1">
      <alignment horizontal="center" vertical="center"/>
    </xf>
    <xf numFmtId="166" fontId="90" fillId="0" borderId="48" xfId="1026" applyNumberFormat="1" applyFont="1" applyBorder="1" applyAlignment="1">
      <alignment horizontal="center" vertical="center"/>
    </xf>
    <xf numFmtId="9" fontId="48" fillId="0" borderId="48" xfId="42" applyNumberFormat="1" applyBorder="1" applyAlignment="1">
      <alignment horizontal="center" vertical="center"/>
    </xf>
    <xf numFmtId="166" fontId="48" fillId="0" borderId="57" xfId="1026" applyNumberFormat="1" applyFont="1" applyBorder="1" applyAlignment="1">
      <alignment horizontal="center" vertical="center"/>
    </xf>
    <xf numFmtId="166" fontId="48" fillId="0" borderId="48" xfId="1026" applyNumberFormat="1" applyFont="1" applyBorder="1" applyAlignment="1">
      <alignment horizontal="center" vertical="center"/>
    </xf>
    <xf numFmtId="9" fontId="90" fillId="0" borderId="0" xfId="1026" applyNumberFormat="1" applyFont="1" applyBorder="1" applyAlignment="1">
      <alignment horizontal="center" vertical="center"/>
    </xf>
    <xf numFmtId="3" fontId="90" fillId="0" borderId="58" xfId="42" applyNumberFormat="1" applyFont="1" applyBorder="1" applyAlignment="1">
      <alignment horizontal="center" vertical="center"/>
    </xf>
    <xf numFmtId="0" fontId="48" fillId="0" borderId="10" xfId="42" applyBorder="1" applyAlignment="1">
      <alignment horizontal="center" vertical="center"/>
    </xf>
    <xf numFmtId="9" fontId="90" fillId="0" borderId="57" xfId="1026" applyNumberFormat="1" applyFont="1" applyBorder="1" applyAlignment="1">
      <alignment horizontal="center" vertical="center"/>
    </xf>
    <xf numFmtId="9" fontId="48" fillId="0" borderId="0" xfId="42" applyNumberFormat="1" applyBorder="1" applyAlignment="1">
      <alignment horizontal="center" vertical="center"/>
    </xf>
    <xf numFmtId="166" fontId="60" fillId="0" borderId="0" xfId="167" applyNumberFormat="1"/>
    <xf numFmtId="9" fontId="91" fillId="0" borderId="20" xfId="1026" applyNumberFormat="1" applyFont="1" applyBorder="1" applyAlignment="1">
      <alignment horizontal="center" vertical="center"/>
    </xf>
    <xf numFmtId="9" fontId="91" fillId="0" borderId="19" xfId="1026" applyNumberFormat="1" applyFont="1" applyBorder="1" applyAlignment="1">
      <alignment horizontal="center" vertical="center"/>
    </xf>
    <xf numFmtId="9" fontId="92" fillId="0" borderId="54" xfId="1026" applyNumberFormat="1" applyFont="1" applyBorder="1" applyAlignment="1">
      <alignment horizontal="center" vertical="center"/>
    </xf>
    <xf numFmtId="9" fontId="91" fillId="0" borderId="55" xfId="1026" applyNumberFormat="1" applyFont="1" applyBorder="1" applyAlignment="1">
      <alignment horizontal="center" vertical="center"/>
    </xf>
    <xf numFmtId="9" fontId="91" fillId="0" borderId="55" xfId="42" applyNumberFormat="1" applyFont="1" applyBorder="1" applyAlignment="1">
      <alignment horizontal="center" vertical="center"/>
    </xf>
    <xf numFmtId="9" fontId="91" fillId="0" borderId="19" xfId="42" applyNumberFormat="1" applyFont="1" applyBorder="1" applyAlignment="1">
      <alignment horizontal="center" vertical="center"/>
    </xf>
    <xf numFmtId="166" fontId="91" fillId="0" borderId="55" xfId="1026" applyNumberFormat="1" applyFont="1" applyBorder="1" applyAlignment="1">
      <alignment horizontal="center" vertical="center"/>
    </xf>
    <xf numFmtId="166" fontId="91" fillId="0" borderId="19" xfId="1026" applyNumberFormat="1" applyFont="1" applyBorder="1" applyAlignment="1">
      <alignment horizontal="center" vertical="center"/>
    </xf>
    <xf numFmtId="166" fontId="93" fillId="0" borderId="19" xfId="1026" applyNumberFormat="1" applyFont="1" applyBorder="1" applyAlignment="1">
      <alignment horizontal="center" vertical="center"/>
    </xf>
    <xf numFmtId="9" fontId="92" fillId="0" borderId="19" xfId="1026" applyNumberFormat="1" applyFont="1" applyBorder="1" applyAlignment="1">
      <alignment horizontal="center" vertical="center"/>
    </xf>
    <xf numFmtId="3" fontId="92" fillId="0" borderId="56" xfId="42" applyNumberFormat="1" applyFont="1" applyBorder="1" applyAlignment="1">
      <alignment horizontal="center" vertical="center"/>
    </xf>
    <xf numFmtId="0" fontId="91" fillId="0" borderId="18" xfId="42" applyFont="1" applyBorder="1" applyAlignment="1">
      <alignment horizontal="center" vertical="center"/>
    </xf>
    <xf numFmtId="9" fontId="91" fillId="0" borderId="15" xfId="1026" applyNumberFormat="1" applyFont="1" applyBorder="1" applyAlignment="1">
      <alignment horizontal="center" vertical="center"/>
    </xf>
    <xf numFmtId="9" fontId="91" fillId="0" borderId="0" xfId="1026" applyNumberFormat="1" applyFont="1" applyBorder="1" applyAlignment="1">
      <alignment horizontal="center" vertical="center"/>
    </xf>
    <xf numFmtId="9" fontId="92" fillId="0" borderId="57" xfId="1026" applyNumberFormat="1" applyFont="1" applyBorder="1" applyAlignment="1">
      <alignment horizontal="center" vertical="center"/>
    </xf>
    <xf numFmtId="9" fontId="91" fillId="0" borderId="48" xfId="1026" applyNumberFormat="1" applyFont="1" applyBorder="1" applyAlignment="1">
      <alignment horizontal="center" vertical="center"/>
    </xf>
    <xf numFmtId="9" fontId="91" fillId="0" borderId="48" xfId="42" applyNumberFormat="1" applyFont="1" applyBorder="1" applyAlignment="1">
      <alignment horizontal="center" vertical="center"/>
    </xf>
    <xf numFmtId="9" fontId="91" fillId="0" borderId="0" xfId="42" applyNumberFormat="1" applyFont="1" applyBorder="1" applyAlignment="1">
      <alignment horizontal="center" vertical="center"/>
    </xf>
    <xf numFmtId="166" fontId="91" fillId="0" borderId="48" xfId="1026" applyNumberFormat="1" applyFont="1" applyBorder="1" applyAlignment="1">
      <alignment horizontal="center" vertical="center"/>
    </xf>
    <xf numFmtId="166" fontId="91" fillId="0" borderId="0" xfId="1026" applyNumberFormat="1" applyFont="1" applyBorder="1" applyAlignment="1">
      <alignment horizontal="center" vertical="center"/>
    </xf>
    <xf numFmtId="166" fontId="93" fillId="0" borderId="0" xfId="1026" applyNumberFormat="1" applyFont="1" applyBorder="1" applyAlignment="1">
      <alignment horizontal="center" vertical="center"/>
    </xf>
    <xf numFmtId="9" fontId="92" fillId="0" borderId="0" xfId="1026" applyNumberFormat="1" applyFont="1" applyBorder="1" applyAlignment="1">
      <alignment horizontal="center" vertical="center"/>
    </xf>
    <xf numFmtId="3" fontId="92" fillId="0" borderId="58" xfId="42" applyNumberFormat="1" applyFont="1" applyBorder="1" applyAlignment="1">
      <alignment horizontal="center" vertical="center"/>
    </xf>
    <xf numFmtId="0" fontId="91" fillId="0" borderId="10" xfId="42" applyFont="1" applyBorder="1" applyAlignment="1">
      <alignment horizontal="center" vertical="center"/>
    </xf>
    <xf numFmtId="9" fontId="91" fillId="0" borderId="59" xfId="1026" applyNumberFormat="1" applyFont="1" applyFill="1" applyBorder="1" applyAlignment="1">
      <alignment horizontal="center" vertical="center"/>
    </xf>
    <xf numFmtId="9" fontId="91" fillId="0" borderId="60" xfId="1026" applyNumberFormat="1" applyFont="1" applyFill="1" applyBorder="1" applyAlignment="1">
      <alignment horizontal="center" vertical="center"/>
    </xf>
    <xf numFmtId="9" fontId="92" fillId="0" borderId="61" xfId="1026" applyNumberFormat="1" applyFont="1" applyFill="1" applyBorder="1" applyAlignment="1">
      <alignment horizontal="center" vertical="center"/>
    </xf>
    <xf numFmtId="9" fontId="91" fillId="0" borderId="62" xfId="1026" applyNumberFormat="1" applyFont="1" applyFill="1" applyBorder="1" applyAlignment="1">
      <alignment horizontal="center" vertical="center"/>
    </xf>
    <xf numFmtId="9" fontId="91" fillId="0" borderId="62" xfId="42" applyNumberFormat="1" applyFont="1" applyFill="1" applyBorder="1" applyAlignment="1">
      <alignment horizontal="center" vertical="center"/>
    </xf>
    <xf numFmtId="9" fontId="91" fillId="0" borderId="60" xfId="42" applyNumberFormat="1" applyFont="1" applyFill="1" applyBorder="1" applyAlignment="1">
      <alignment horizontal="center" vertical="center"/>
    </xf>
    <xf numFmtId="166" fontId="91" fillId="0" borderId="62" xfId="1026" applyNumberFormat="1" applyFont="1" applyFill="1" applyBorder="1" applyAlignment="1">
      <alignment horizontal="center" vertical="center"/>
    </xf>
    <xf numFmtId="166" fontId="91" fillId="0" borderId="60" xfId="1026" applyNumberFormat="1" applyFont="1" applyFill="1" applyBorder="1" applyAlignment="1">
      <alignment horizontal="center" vertical="center"/>
    </xf>
    <xf numFmtId="166" fontId="93" fillId="0" borderId="60" xfId="1026" applyNumberFormat="1" applyFont="1" applyFill="1" applyBorder="1" applyAlignment="1">
      <alignment horizontal="center" vertical="center"/>
    </xf>
    <xf numFmtId="9" fontId="92" fillId="0" borderId="60" xfId="1026" applyNumberFormat="1" applyFont="1" applyFill="1" applyBorder="1" applyAlignment="1">
      <alignment horizontal="center" vertical="center"/>
    </xf>
    <xf numFmtId="3" fontId="92" fillId="0" borderId="63" xfId="42" applyNumberFormat="1" applyFont="1" applyFill="1" applyBorder="1" applyAlignment="1">
      <alignment horizontal="center" vertical="center"/>
    </xf>
    <xf numFmtId="0" fontId="91" fillId="0" borderId="64" xfId="42" applyFont="1" applyFill="1" applyBorder="1" applyAlignment="1">
      <alignment horizontal="center" vertical="center"/>
    </xf>
    <xf numFmtId="166" fontId="68" fillId="0" borderId="15" xfId="1026" applyNumberFormat="1" applyFont="1" applyBorder="1" applyAlignment="1">
      <alignment horizontal="center" vertical="center"/>
    </xf>
    <xf numFmtId="166" fontId="68" fillId="0" borderId="0" xfId="1026" applyNumberFormat="1" applyFont="1" applyBorder="1" applyAlignment="1">
      <alignment horizontal="center" vertical="center"/>
    </xf>
    <xf numFmtId="166" fontId="75" fillId="0" borderId="57" xfId="1026" applyNumberFormat="1" applyFont="1" applyBorder="1" applyAlignment="1">
      <alignment horizontal="center" vertical="center"/>
    </xf>
    <xf numFmtId="166" fontId="68" fillId="0" borderId="48" xfId="1026" applyNumberFormat="1" applyFont="1" applyBorder="1" applyAlignment="1">
      <alignment horizontal="center" vertical="center"/>
    </xf>
    <xf numFmtId="9" fontId="68" fillId="0" borderId="48" xfId="42" applyNumberFormat="1" applyFont="1" applyBorder="1" applyAlignment="1">
      <alignment horizontal="center" vertical="center"/>
    </xf>
    <xf numFmtId="9" fontId="68" fillId="0" borderId="0" xfId="42" applyNumberFormat="1" applyFont="1" applyBorder="1" applyAlignment="1">
      <alignment horizontal="center" vertical="center"/>
    </xf>
    <xf numFmtId="9" fontId="75" fillId="0" borderId="57" xfId="1026" applyNumberFormat="1" applyFont="1" applyBorder="1" applyAlignment="1">
      <alignment horizontal="center" vertical="center"/>
    </xf>
    <xf numFmtId="166" fontId="94" fillId="0" borderId="0" xfId="1026" applyNumberFormat="1" applyFont="1" applyBorder="1" applyAlignment="1">
      <alignment horizontal="center" vertical="center"/>
    </xf>
    <xf numFmtId="9" fontId="75" fillId="0" borderId="0" xfId="1026" applyNumberFormat="1" applyFont="1" applyBorder="1" applyAlignment="1">
      <alignment horizontal="center" vertical="center"/>
    </xf>
    <xf numFmtId="3" fontId="75" fillId="0" borderId="58" xfId="42" applyNumberFormat="1" applyFont="1" applyBorder="1" applyAlignment="1">
      <alignment horizontal="center" vertical="center"/>
    </xf>
    <xf numFmtId="0" fontId="68" fillId="0" borderId="10" xfId="42" applyFont="1" applyBorder="1" applyAlignment="1">
      <alignment horizontal="center" vertical="center"/>
    </xf>
    <xf numFmtId="166" fontId="68" fillId="0" borderId="59" xfId="1026" applyNumberFormat="1" applyFont="1" applyBorder="1" applyAlignment="1">
      <alignment horizontal="center" vertical="center"/>
    </xf>
    <xf numFmtId="166" fontId="68" fillId="0" borderId="60" xfId="1026" applyNumberFormat="1" applyFont="1" applyBorder="1" applyAlignment="1">
      <alignment horizontal="center" vertical="center"/>
    </xf>
    <xf numFmtId="166" fontId="75" fillId="0" borderId="61" xfId="1026" applyNumberFormat="1" applyFont="1" applyBorder="1" applyAlignment="1">
      <alignment horizontal="center" vertical="center"/>
    </xf>
    <xf numFmtId="166" fontId="68" fillId="0" borderId="62" xfId="1026" applyNumberFormat="1" applyFont="1" applyBorder="1" applyAlignment="1">
      <alignment horizontal="center" vertical="center"/>
    </xf>
    <xf numFmtId="9" fontId="68" fillId="0" borderId="62" xfId="42" applyNumberFormat="1" applyFont="1" applyBorder="1" applyAlignment="1">
      <alignment horizontal="center" vertical="center"/>
    </xf>
    <xf numFmtId="9" fontId="68" fillId="0" borderId="60" xfId="42" applyNumberFormat="1" applyFont="1" applyBorder="1" applyAlignment="1">
      <alignment horizontal="center" vertical="center"/>
    </xf>
    <xf numFmtId="9" fontId="75" fillId="0" borderId="61" xfId="1026" applyNumberFormat="1" applyFont="1" applyBorder="1" applyAlignment="1">
      <alignment horizontal="center" vertical="center"/>
    </xf>
    <xf numFmtId="166" fontId="94" fillId="0" borderId="60" xfId="1026" applyNumberFormat="1" applyFont="1" applyBorder="1" applyAlignment="1">
      <alignment horizontal="center" vertical="center"/>
    </xf>
    <xf numFmtId="9" fontId="75" fillId="0" borderId="60" xfId="1026" applyNumberFormat="1" applyFont="1" applyBorder="1" applyAlignment="1">
      <alignment horizontal="center" vertical="center"/>
    </xf>
    <xf numFmtId="3" fontId="75" fillId="0" borderId="63" xfId="42" applyNumberFormat="1" applyFont="1" applyBorder="1" applyAlignment="1">
      <alignment horizontal="center" vertical="center"/>
    </xf>
    <xf numFmtId="0" fontId="68" fillId="0" borderId="64" xfId="42" applyFont="1" applyBorder="1" applyAlignment="1">
      <alignment horizontal="center" vertical="center"/>
    </xf>
    <xf numFmtId="166" fontId="95" fillId="0" borderId="0" xfId="1026" applyNumberFormat="1" applyFont="1" applyBorder="1" applyAlignment="1">
      <alignment horizontal="center" vertical="center"/>
    </xf>
    <xf numFmtId="0" fontId="48" fillId="0" borderId="10" xfId="42" applyFont="1" applyBorder="1" applyAlignment="1">
      <alignment horizontal="center" vertical="center"/>
    </xf>
    <xf numFmtId="166" fontId="48" fillId="0" borderId="65" xfId="1026" applyNumberFormat="1" applyFont="1" applyBorder="1" applyAlignment="1">
      <alignment horizontal="center" vertical="center"/>
    </xf>
    <xf numFmtId="166" fontId="48" fillId="0" borderId="66" xfId="1026" applyNumberFormat="1" applyFont="1" applyBorder="1" applyAlignment="1">
      <alignment horizontal="center" vertical="center"/>
    </xf>
    <xf numFmtId="166" fontId="90" fillId="0" borderId="67" xfId="1026" applyNumberFormat="1" applyFont="1" applyBorder="1" applyAlignment="1">
      <alignment horizontal="center" vertical="center"/>
    </xf>
    <xf numFmtId="166" fontId="48" fillId="0" borderId="68" xfId="1026" applyNumberFormat="1" applyFont="1" applyBorder="1" applyAlignment="1">
      <alignment horizontal="center" vertical="center"/>
    </xf>
    <xf numFmtId="9" fontId="48" fillId="0" borderId="68" xfId="42" applyNumberFormat="1" applyBorder="1" applyAlignment="1">
      <alignment horizontal="center" vertical="center"/>
    </xf>
    <xf numFmtId="9" fontId="48" fillId="0" borderId="66" xfId="42" applyNumberFormat="1" applyBorder="1" applyAlignment="1">
      <alignment horizontal="center" vertical="center"/>
    </xf>
    <xf numFmtId="9" fontId="90" fillId="0" borderId="67" xfId="1026" applyNumberFormat="1" applyFont="1" applyBorder="1" applyAlignment="1">
      <alignment horizontal="center" vertical="center"/>
    </xf>
    <xf numFmtId="166" fontId="95" fillId="0" borderId="66" xfId="1026" applyNumberFormat="1" applyFont="1" applyBorder="1" applyAlignment="1">
      <alignment horizontal="center" vertical="center"/>
    </xf>
    <xf numFmtId="9" fontId="90" fillId="0" borderId="66" xfId="1026" applyNumberFormat="1" applyFont="1" applyBorder="1" applyAlignment="1">
      <alignment horizontal="center" vertical="center"/>
    </xf>
    <xf numFmtId="3" fontId="90" fillId="0" borderId="69" xfId="42" applyNumberFormat="1" applyFont="1" applyBorder="1" applyAlignment="1">
      <alignment horizontal="center" vertical="center"/>
    </xf>
    <xf numFmtId="0" fontId="48" fillId="0" borderId="70" xfId="42" applyFont="1" applyBorder="1" applyAlignment="1">
      <alignment horizontal="center" vertical="center"/>
    </xf>
    <xf numFmtId="166" fontId="48" fillId="0" borderId="59" xfId="1026" applyNumberFormat="1" applyFont="1" applyBorder="1" applyAlignment="1">
      <alignment horizontal="center" vertical="center"/>
    </xf>
    <xf numFmtId="166" fontId="48" fillId="0" borderId="60" xfId="1026" applyNumberFormat="1" applyFont="1" applyBorder="1" applyAlignment="1">
      <alignment horizontal="center" vertical="center"/>
    </xf>
    <xf numFmtId="166" fontId="90" fillId="0" borderId="61" xfId="1026" applyNumberFormat="1" applyFont="1" applyBorder="1" applyAlignment="1">
      <alignment horizontal="center" vertical="center"/>
    </xf>
    <xf numFmtId="166" fontId="48" fillId="0" borderId="62" xfId="1026" applyNumberFormat="1" applyFont="1" applyBorder="1" applyAlignment="1">
      <alignment horizontal="center" vertical="center"/>
    </xf>
    <xf numFmtId="9" fontId="48" fillId="0" borderId="62" xfId="42" applyNumberFormat="1" applyBorder="1" applyAlignment="1">
      <alignment horizontal="center" vertical="center"/>
    </xf>
    <xf numFmtId="9" fontId="48" fillId="0" borderId="60" xfId="42" applyNumberFormat="1" applyBorder="1" applyAlignment="1">
      <alignment horizontal="center" vertical="center"/>
    </xf>
    <xf numFmtId="9" fontId="90" fillId="0" borderId="61" xfId="1026" applyNumberFormat="1" applyFont="1" applyBorder="1" applyAlignment="1">
      <alignment horizontal="center" vertical="center"/>
    </xf>
    <xf numFmtId="166" fontId="95" fillId="0" borderId="60" xfId="1026" applyNumberFormat="1" applyFont="1" applyBorder="1" applyAlignment="1">
      <alignment horizontal="center" vertical="center"/>
    </xf>
    <xf numFmtId="9" fontId="90" fillId="0" borderId="60" xfId="1026" applyNumberFormat="1" applyFont="1" applyBorder="1" applyAlignment="1">
      <alignment horizontal="center" vertical="center"/>
    </xf>
    <xf numFmtId="3" fontId="90" fillId="0" borderId="63" xfId="42" applyNumberFormat="1" applyFont="1" applyBorder="1" applyAlignment="1">
      <alignment horizontal="center" vertical="center"/>
    </xf>
    <xf numFmtId="0" fontId="48" fillId="0" borderId="64" xfId="42" applyFont="1" applyBorder="1" applyAlignment="1">
      <alignment horizontal="center" vertical="center"/>
    </xf>
    <xf numFmtId="9" fontId="48" fillId="0" borderId="48" xfId="42" applyNumberFormat="1" applyFill="1" applyBorder="1" applyAlignment="1">
      <alignment horizontal="center" vertical="center"/>
    </xf>
    <xf numFmtId="9" fontId="48" fillId="0" borderId="0" xfId="42" applyNumberFormat="1" applyFill="1" applyBorder="1" applyAlignment="1">
      <alignment horizontal="center" vertical="center"/>
    </xf>
    <xf numFmtId="3" fontId="90" fillId="0" borderId="58" xfId="42" applyNumberFormat="1" applyFont="1" applyFill="1" applyBorder="1" applyAlignment="1">
      <alignment horizontal="center" vertical="center"/>
    </xf>
    <xf numFmtId="9" fontId="48" fillId="0" borderId="68" xfId="42" applyNumberFormat="1" applyFill="1" applyBorder="1" applyAlignment="1">
      <alignment horizontal="center" vertical="center"/>
    </xf>
    <xf numFmtId="9" fontId="48" fillId="0" borderId="66" xfId="42" applyNumberFormat="1" applyFill="1" applyBorder="1" applyAlignment="1">
      <alignment horizontal="center" vertical="center"/>
    </xf>
    <xf numFmtId="3" fontId="90" fillId="0" borderId="69" xfId="42" applyNumberFormat="1" applyFont="1" applyFill="1" applyBorder="1" applyAlignment="1">
      <alignment horizontal="center" vertical="center"/>
    </xf>
    <xf numFmtId="9" fontId="48" fillId="0" borderId="62" xfId="42" applyNumberFormat="1" applyFill="1" applyBorder="1" applyAlignment="1">
      <alignment horizontal="center" vertical="center"/>
    </xf>
    <xf numFmtId="9" fontId="48" fillId="0" borderId="60" xfId="42" applyNumberFormat="1" applyFill="1" applyBorder="1" applyAlignment="1">
      <alignment horizontal="center" vertical="center"/>
    </xf>
    <xf numFmtId="3" fontId="90" fillId="0" borderId="63" xfId="42" applyNumberFormat="1" applyFont="1" applyFill="1" applyBorder="1" applyAlignment="1">
      <alignment horizontal="center" vertical="center"/>
    </xf>
    <xf numFmtId="9" fontId="48" fillId="0" borderId="48" xfId="1026" applyNumberFormat="1" applyFont="1" applyFill="1" applyBorder="1" applyAlignment="1">
      <alignment horizontal="center" vertical="center"/>
    </xf>
    <xf numFmtId="9" fontId="48" fillId="0" borderId="0" xfId="1026" applyNumberFormat="1" applyFont="1" applyFill="1" applyBorder="1" applyAlignment="1">
      <alignment horizontal="center" vertical="center"/>
    </xf>
    <xf numFmtId="3" fontId="90" fillId="0" borderId="58" xfId="1026" applyNumberFormat="1" applyFont="1" applyFill="1" applyBorder="1" applyAlignment="1">
      <alignment horizontal="center" vertical="center"/>
    </xf>
    <xf numFmtId="166" fontId="48" fillId="0" borderId="15" xfId="1026" applyNumberFormat="1" applyFont="1" applyBorder="1" applyAlignment="1">
      <alignment horizontal="center" vertical="center" wrapText="1"/>
    </xf>
    <xf numFmtId="166" fontId="48" fillId="0" borderId="17" xfId="1026" applyNumberFormat="1" applyFont="1" applyBorder="1" applyAlignment="1">
      <alignment horizontal="center" vertical="center" wrapText="1"/>
    </xf>
    <xf numFmtId="166" fontId="48" fillId="0" borderId="0" xfId="1026" applyNumberFormat="1" applyFont="1" applyBorder="1" applyAlignment="1">
      <alignment horizontal="center" vertical="center" wrapText="1"/>
    </xf>
    <xf numFmtId="166" fontId="90" fillId="0" borderId="57" xfId="1026" applyNumberFormat="1" applyFont="1" applyBorder="1" applyAlignment="1">
      <alignment horizontal="center" vertical="center" wrapText="1"/>
    </xf>
    <xf numFmtId="166" fontId="48" fillId="0" borderId="71" xfId="1026" applyNumberFormat="1" applyFont="1" applyBorder="1" applyAlignment="1">
      <alignment horizontal="center" vertical="center" wrapText="1"/>
    </xf>
    <xf numFmtId="9" fontId="48" fillId="0" borderId="48" xfId="1026" applyNumberFormat="1" applyFont="1" applyBorder="1" applyAlignment="1">
      <alignment horizontal="center" vertical="center" wrapText="1"/>
    </xf>
    <xf numFmtId="9" fontId="48" fillId="0" borderId="0" xfId="1026" applyNumberFormat="1" applyFont="1" applyBorder="1" applyAlignment="1">
      <alignment horizontal="center" vertical="center" wrapText="1"/>
    </xf>
    <xf numFmtId="9" fontId="90" fillId="0" borderId="57" xfId="1026" applyNumberFormat="1" applyFont="1" applyBorder="1" applyAlignment="1">
      <alignment horizontal="center" vertical="center" wrapText="1"/>
    </xf>
    <xf numFmtId="166" fontId="48" fillId="0" borderId="48" xfId="1026" applyNumberFormat="1" applyFont="1" applyBorder="1" applyAlignment="1">
      <alignment horizontal="center" vertical="center" wrapText="1"/>
    </xf>
    <xf numFmtId="166" fontId="95" fillId="0" borderId="0" xfId="1026" applyNumberFormat="1" applyFont="1" applyBorder="1" applyAlignment="1">
      <alignment horizontal="center" vertical="center" wrapText="1"/>
    </xf>
    <xf numFmtId="9" fontId="90" fillId="0" borderId="0" xfId="1026" applyNumberFormat="1" applyFont="1" applyBorder="1" applyAlignment="1">
      <alignment horizontal="center" vertical="center" wrapText="1"/>
    </xf>
    <xf numFmtId="3" fontId="90" fillId="0" borderId="58" xfId="1026" applyNumberFormat="1" applyFont="1" applyBorder="1" applyAlignment="1">
      <alignment horizontal="center" vertical="center" wrapText="1"/>
    </xf>
    <xf numFmtId="0" fontId="48" fillId="0" borderId="10" xfId="42" applyFont="1" applyBorder="1" applyAlignment="1">
      <alignment horizontal="center" vertical="center" wrapText="1"/>
    </xf>
    <xf numFmtId="166" fontId="48" fillId="0" borderId="65" xfId="1026" applyNumberFormat="1" applyFont="1" applyBorder="1" applyAlignment="1">
      <alignment horizontal="center" vertical="center" wrapText="1"/>
    </xf>
    <xf numFmtId="166" fontId="48" fillId="0" borderId="66" xfId="1026" applyNumberFormat="1" applyFont="1" applyBorder="1" applyAlignment="1">
      <alignment horizontal="center" vertical="center" wrapText="1"/>
    </xf>
    <xf numFmtId="166" fontId="90" fillId="0" borderId="67" xfId="1026" applyNumberFormat="1" applyFont="1" applyBorder="1" applyAlignment="1">
      <alignment horizontal="center" vertical="center" wrapText="1"/>
    </xf>
    <xf numFmtId="166" fontId="48" fillId="0" borderId="68" xfId="1026" applyNumberFormat="1" applyFont="1" applyBorder="1" applyAlignment="1">
      <alignment horizontal="center" vertical="center" wrapText="1"/>
    </xf>
    <xf numFmtId="9" fontId="48" fillId="0" borderId="68" xfId="1026" applyNumberFormat="1" applyFont="1" applyBorder="1" applyAlignment="1">
      <alignment horizontal="center" vertical="center" wrapText="1"/>
    </xf>
    <xf numFmtId="9" fontId="48" fillId="0" borderId="66" xfId="1026" applyNumberFormat="1" applyFont="1" applyBorder="1" applyAlignment="1">
      <alignment horizontal="center" vertical="center" wrapText="1"/>
    </xf>
    <xf numFmtId="9" fontId="90" fillId="0" borderId="67" xfId="1026" applyNumberFormat="1" applyFont="1" applyBorder="1" applyAlignment="1">
      <alignment horizontal="center" vertical="center" wrapText="1"/>
    </xf>
    <xf numFmtId="166" fontId="95" fillId="0" borderId="66" xfId="1026" applyNumberFormat="1" applyFont="1" applyBorder="1" applyAlignment="1">
      <alignment horizontal="center" vertical="center" wrapText="1"/>
    </xf>
    <xf numFmtId="9" fontId="90" fillId="0" borderId="66" xfId="1026" applyNumberFormat="1" applyFont="1" applyBorder="1" applyAlignment="1">
      <alignment horizontal="center" vertical="center" wrapText="1"/>
    </xf>
    <xf numFmtId="3" fontId="90" fillId="0" borderId="69" xfId="1026" applyNumberFormat="1" applyFont="1" applyBorder="1" applyAlignment="1">
      <alignment horizontal="center" vertical="center" wrapText="1"/>
    </xf>
    <xf numFmtId="0" fontId="48" fillId="0" borderId="70" xfId="42" applyFont="1" applyBorder="1" applyAlignment="1">
      <alignment horizontal="center" vertical="center" wrapText="1"/>
    </xf>
    <xf numFmtId="166" fontId="48" fillId="0" borderId="0" xfId="1026" quotePrefix="1" applyNumberFormat="1" applyFont="1" applyBorder="1" applyAlignment="1">
      <alignment horizontal="center" vertical="center" wrapText="1"/>
    </xf>
    <xf numFmtId="0" fontId="48" fillId="0" borderId="0" xfId="42" applyBorder="1" applyAlignment="1">
      <alignment horizontal="center" vertical="center" wrapText="1"/>
    </xf>
    <xf numFmtId="0" fontId="96" fillId="0" borderId="72" xfId="42" applyFont="1" applyBorder="1" applyAlignment="1">
      <alignment horizontal="center" vertical="center" wrapText="1"/>
    </xf>
    <xf numFmtId="0" fontId="96" fillId="0" borderId="25" xfId="42" applyFont="1" applyBorder="1" applyAlignment="1">
      <alignment horizontal="center" vertical="center" wrapText="1"/>
    </xf>
    <xf numFmtId="0" fontId="97" fillId="0" borderId="73" xfId="42" applyFont="1" applyBorder="1" applyAlignment="1">
      <alignment horizontal="center" vertical="center" wrapText="1"/>
    </xf>
    <xf numFmtId="0" fontId="96" fillId="0" borderId="74" xfId="42" applyFont="1" applyBorder="1" applyAlignment="1">
      <alignment horizontal="center" vertical="center" wrapText="1"/>
    </xf>
    <xf numFmtId="0" fontId="98" fillId="0" borderId="25" xfId="42" applyFont="1" applyBorder="1" applyAlignment="1">
      <alignment horizontal="center" vertical="center" wrapText="1"/>
    </xf>
    <xf numFmtId="0" fontId="99" fillId="0" borderId="25" xfId="42" applyFont="1" applyBorder="1" applyAlignment="1">
      <alignment horizontal="center" vertical="center" wrapText="1"/>
    </xf>
    <xf numFmtId="0" fontId="100" fillId="0" borderId="73" xfId="42" applyFont="1" applyBorder="1" applyAlignment="1">
      <alignment horizontal="center" vertical="center" wrapText="1"/>
    </xf>
    <xf numFmtId="0" fontId="97" fillId="0" borderId="25" xfId="42" applyFont="1" applyBorder="1" applyAlignment="1">
      <alignment horizontal="center" vertical="center" wrapText="1"/>
    </xf>
    <xf numFmtId="0" fontId="97" fillId="0" borderId="75" xfId="42" applyFont="1" applyBorder="1" applyAlignment="1">
      <alignment horizontal="center" vertical="center" wrapText="1"/>
    </xf>
    <xf numFmtId="0" fontId="82" fillId="0" borderId="10" xfId="42" applyFont="1" applyBorder="1" applyAlignment="1">
      <alignment horizontal="center" vertical="center" wrapText="1"/>
    </xf>
    <xf numFmtId="0" fontId="48" fillId="0" borderId="0" xfId="42" applyBorder="1" applyAlignment="1">
      <alignment horizontal="center" vertical="center"/>
    </xf>
    <xf numFmtId="0" fontId="73" fillId="0" borderId="77" xfId="1027" applyFont="1" applyBorder="1" applyAlignment="1">
      <alignment horizontal="center" vertical="center" wrapText="1"/>
    </xf>
    <xf numFmtId="0" fontId="48" fillId="0" borderId="10" xfId="42" applyBorder="1"/>
    <xf numFmtId="0" fontId="90" fillId="0" borderId="0" xfId="42" applyFont="1" applyBorder="1" applyAlignment="1">
      <alignment horizontal="center" vertical="center" wrapText="1"/>
    </xf>
    <xf numFmtId="0" fontId="102" fillId="0" borderId="0" xfId="1028"/>
    <xf numFmtId="0" fontId="90" fillId="0" borderId="0" xfId="42" applyFont="1" applyFill="1"/>
    <xf numFmtId="3" fontId="48" fillId="0" borderId="0" xfId="42" applyNumberFormat="1" applyFill="1"/>
    <xf numFmtId="3" fontId="90" fillId="0" borderId="0" xfId="42" applyNumberFormat="1" applyFont="1" applyFill="1"/>
    <xf numFmtId="10" fontId="48" fillId="0" borderId="0" xfId="1026" applyNumberFormat="1" applyFont="1" applyFill="1"/>
    <xf numFmtId="0" fontId="48" fillId="0" borderId="0" xfId="42" applyBorder="1" applyAlignment="1">
      <alignment horizontal="left" vertical="center" wrapText="1"/>
    </xf>
    <xf numFmtId="0" fontId="48" fillId="0" borderId="0" xfId="42" applyBorder="1" applyAlignment="1">
      <alignment vertical="center" wrapText="1"/>
    </xf>
    <xf numFmtId="0" fontId="90" fillId="0" borderId="0" xfId="42" applyFont="1" applyBorder="1" applyAlignment="1">
      <alignment vertical="center" wrapText="1"/>
    </xf>
    <xf numFmtId="0" fontId="48" fillId="0" borderId="24" xfId="42" applyBorder="1" applyAlignment="1">
      <alignment vertical="center" wrapText="1"/>
    </xf>
    <xf numFmtId="0" fontId="103" fillId="0" borderId="0" xfId="167" applyFont="1" applyAlignment="1">
      <alignment horizontal="left"/>
    </xf>
    <xf numFmtId="0" fontId="48" fillId="0" borderId="0" xfId="42" applyFill="1" applyAlignment="1">
      <alignment wrapText="1"/>
    </xf>
    <xf numFmtId="166" fontId="48" fillId="0" borderId="0" xfId="1026" applyNumberFormat="1" applyFont="1" applyFill="1"/>
    <xf numFmtId="166" fontId="48" fillId="0" borderId="0" xfId="42" applyNumberFormat="1" applyFill="1"/>
    <xf numFmtId="9" fontId="104" fillId="0" borderId="0" xfId="1026" applyFont="1" applyFill="1" applyBorder="1" applyAlignment="1">
      <alignment horizontal="center"/>
    </xf>
    <xf numFmtId="9" fontId="104" fillId="0" borderId="0" xfId="42" applyNumberFormat="1" applyFont="1" applyFill="1" applyBorder="1" applyAlignment="1">
      <alignment horizontal="center"/>
    </xf>
    <xf numFmtId="0" fontId="48" fillId="0" borderId="0" xfId="42" applyFill="1" applyBorder="1" applyAlignment="1">
      <alignment horizontal="center"/>
    </xf>
    <xf numFmtId="166" fontId="48" fillId="0" borderId="0" xfId="42" applyNumberFormat="1" applyFont="1"/>
    <xf numFmtId="10" fontId="48" fillId="0" borderId="0" xfId="42" applyNumberFormat="1" applyFill="1"/>
    <xf numFmtId="166" fontId="48" fillId="0" borderId="0" xfId="107" applyNumberFormat="1" applyFont="1" applyFill="1" applyBorder="1" applyAlignment="1">
      <alignment horizontal="center"/>
    </xf>
    <xf numFmtId="166" fontId="48" fillId="0" borderId="20" xfId="107" applyNumberFormat="1" applyFont="1" applyFill="1" applyBorder="1" applyAlignment="1">
      <alignment horizontal="center"/>
    </xf>
    <xf numFmtId="166" fontId="48" fillId="0" borderId="19" xfId="107" applyNumberFormat="1" applyFont="1" applyFill="1" applyBorder="1" applyAlignment="1">
      <alignment horizontal="center"/>
    </xf>
    <xf numFmtId="166" fontId="90" fillId="0" borderId="54" xfId="107" applyNumberFormat="1" applyFont="1" applyFill="1" applyBorder="1" applyAlignment="1">
      <alignment horizontal="center"/>
    </xf>
    <xf numFmtId="166" fontId="48" fillId="0" borderId="55" xfId="107" applyNumberFormat="1" applyFont="1" applyFill="1" applyBorder="1" applyAlignment="1">
      <alignment horizontal="center" vertical="center" wrapText="1"/>
    </xf>
    <xf numFmtId="166" fontId="48" fillId="0" borderId="19" xfId="107" applyNumberFormat="1" applyFont="1" applyFill="1" applyBorder="1" applyAlignment="1">
      <alignment horizontal="center" vertical="center" wrapText="1"/>
    </xf>
    <xf numFmtId="166" fontId="90" fillId="0" borderId="54" xfId="107" applyNumberFormat="1" applyFont="1" applyFill="1" applyBorder="1" applyAlignment="1">
      <alignment horizontal="center" vertical="center" wrapText="1"/>
    </xf>
    <xf numFmtId="166" fontId="90" fillId="0" borderId="19" xfId="107" applyNumberFormat="1" applyFont="1" applyFill="1" applyBorder="1" applyAlignment="1">
      <alignment horizontal="center"/>
    </xf>
    <xf numFmtId="166" fontId="90" fillId="0" borderId="54" xfId="107" applyNumberFormat="1" applyFont="1" applyFill="1" applyBorder="1"/>
    <xf numFmtId="166" fontId="90" fillId="0" borderId="55" xfId="107" applyNumberFormat="1" applyFont="1" applyFill="1" applyBorder="1" applyAlignment="1">
      <alignment horizontal="center"/>
    </xf>
    <xf numFmtId="0" fontId="48" fillId="0" borderId="18" xfId="42" applyFill="1" applyBorder="1" applyAlignment="1">
      <alignment horizontal="center"/>
    </xf>
    <xf numFmtId="166" fontId="104" fillId="0" borderId="0" xfId="107" applyNumberFormat="1" applyFont="1" applyFill="1" applyBorder="1" applyAlignment="1">
      <alignment horizontal="center"/>
    </xf>
    <xf numFmtId="166" fontId="104" fillId="0" borderId="15" xfId="107" applyNumberFormat="1" applyFont="1" applyFill="1" applyBorder="1" applyAlignment="1">
      <alignment horizontal="center"/>
    </xf>
    <xf numFmtId="166" fontId="104" fillId="0" borderId="57" xfId="107" applyNumberFormat="1" applyFont="1" applyFill="1" applyBorder="1" applyAlignment="1">
      <alignment horizontal="center"/>
    </xf>
    <xf numFmtId="166" fontId="103" fillId="0" borderId="48" xfId="107" applyNumberFormat="1" applyFont="1" applyFill="1" applyBorder="1" applyAlignment="1">
      <alignment horizontal="center"/>
    </xf>
    <xf numFmtId="166" fontId="103" fillId="0" borderId="0" xfId="107" applyNumberFormat="1" applyFont="1" applyFill="1" applyBorder="1" applyAlignment="1">
      <alignment horizontal="center"/>
    </xf>
    <xf numFmtId="166" fontId="90" fillId="0" borderId="57" xfId="107" applyNumberFormat="1" applyFont="1" applyFill="1" applyBorder="1"/>
    <xf numFmtId="166" fontId="104" fillId="0" borderId="48" xfId="107" applyNumberFormat="1" applyFont="1" applyFill="1" applyBorder="1" applyAlignment="1">
      <alignment horizontal="center"/>
    </xf>
    <xf numFmtId="0" fontId="48" fillId="0" borderId="10" xfId="42" applyFill="1" applyBorder="1" applyAlignment="1">
      <alignment horizontal="center"/>
    </xf>
    <xf numFmtId="166" fontId="48" fillId="0" borderId="15" xfId="107" applyNumberFormat="1" applyFont="1" applyFill="1" applyBorder="1" applyAlignment="1">
      <alignment horizontal="center"/>
    </xf>
    <xf numFmtId="166" fontId="90" fillId="0" borderId="57" xfId="107" applyNumberFormat="1" applyFont="1" applyFill="1" applyBorder="1" applyAlignment="1">
      <alignment horizontal="center"/>
    </xf>
    <xf numFmtId="166" fontId="48" fillId="0" borderId="48" xfId="107" applyNumberFormat="1" applyFont="1" applyFill="1" applyBorder="1" applyAlignment="1">
      <alignment horizontal="center" vertical="center" wrapText="1"/>
    </xf>
    <xf numFmtId="166" fontId="48" fillId="0" borderId="0" xfId="107" applyNumberFormat="1" applyFont="1" applyFill="1" applyBorder="1" applyAlignment="1">
      <alignment horizontal="center" vertical="center" wrapText="1"/>
    </xf>
    <xf numFmtId="166" fontId="90" fillId="0" borderId="57" xfId="107" applyNumberFormat="1" applyFont="1" applyFill="1" applyBorder="1" applyAlignment="1">
      <alignment horizontal="center" vertical="center" wrapText="1"/>
    </xf>
    <xf numFmtId="166" fontId="90" fillId="0" borderId="0" xfId="107" applyNumberFormat="1" applyFont="1" applyFill="1" applyBorder="1" applyAlignment="1">
      <alignment horizontal="center"/>
    </xf>
    <xf numFmtId="166" fontId="90" fillId="0" borderId="48" xfId="107" applyNumberFormat="1" applyFont="1" applyFill="1" applyBorder="1" applyAlignment="1">
      <alignment horizontal="center"/>
    </xf>
    <xf numFmtId="166" fontId="48" fillId="0" borderId="0" xfId="107" applyNumberFormat="1" applyFont="1" applyFill="1"/>
    <xf numFmtId="166" fontId="104" fillId="0" borderId="20" xfId="107" applyNumberFormat="1" applyFont="1" applyFill="1" applyBorder="1" applyAlignment="1">
      <alignment horizontal="center"/>
    </xf>
    <xf numFmtId="166" fontId="104" fillId="0" borderId="19" xfId="107" applyNumberFormat="1" applyFont="1" applyFill="1" applyBorder="1" applyAlignment="1">
      <alignment horizontal="center"/>
    </xf>
    <xf numFmtId="9" fontId="105" fillId="0" borderId="20" xfId="107" applyNumberFormat="1" applyFont="1" applyFill="1" applyBorder="1" applyAlignment="1">
      <alignment horizontal="center" vertical="center"/>
    </xf>
    <xf numFmtId="9" fontId="105" fillId="0" borderId="19" xfId="107" applyNumberFormat="1" applyFont="1" applyFill="1" applyBorder="1" applyAlignment="1">
      <alignment horizontal="center" vertical="center"/>
    </xf>
    <xf numFmtId="9" fontId="105" fillId="0" borderId="19" xfId="107" applyNumberFormat="1" applyFont="1" applyFill="1" applyBorder="1" applyAlignment="1">
      <alignment horizontal="center" vertical="center" wrapText="1"/>
    </xf>
    <xf numFmtId="9" fontId="105" fillId="0" borderId="33" xfId="107" applyNumberFormat="1" applyFont="1" applyFill="1" applyBorder="1" applyAlignment="1">
      <alignment horizontal="center" vertical="center"/>
    </xf>
    <xf numFmtId="9" fontId="105" fillId="0" borderId="55" xfId="107" applyNumberFormat="1" applyFont="1" applyFill="1" applyBorder="1" applyAlignment="1">
      <alignment horizontal="center" vertical="center"/>
    </xf>
    <xf numFmtId="9" fontId="106" fillId="0" borderId="19" xfId="107" applyNumberFormat="1" applyFont="1" applyFill="1" applyBorder="1" applyAlignment="1">
      <alignment horizontal="center" vertical="center"/>
    </xf>
    <xf numFmtId="9" fontId="101" fillId="0" borderId="54" xfId="107" applyNumberFormat="1" applyFont="1" applyFill="1" applyBorder="1" applyAlignment="1">
      <alignment horizontal="center" vertical="center"/>
    </xf>
    <xf numFmtId="0" fontId="105" fillId="0" borderId="18" xfId="42" applyFont="1" applyFill="1" applyBorder="1" applyAlignment="1">
      <alignment horizontal="center" vertical="center"/>
    </xf>
    <xf numFmtId="9" fontId="104" fillId="0" borderId="0" xfId="1026" applyFont="1" applyFill="1" applyBorder="1" applyAlignment="1">
      <alignment horizontal="center" vertical="center" wrapText="1"/>
    </xf>
    <xf numFmtId="9" fontId="105" fillId="0" borderId="15" xfId="107" applyNumberFormat="1" applyFont="1" applyFill="1" applyBorder="1" applyAlignment="1">
      <alignment horizontal="center" vertical="center"/>
    </xf>
    <xf numFmtId="9" fontId="105" fillId="0" borderId="0" xfId="107" applyNumberFormat="1" applyFont="1" applyFill="1" applyBorder="1" applyAlignment="1">
      <alignment horizontal="center" vertical="center"/>
    </xf>
    <xf numFmtId="9" fontId="105" fillId="0" borderId="0" xfId="107" applyNumberFormat="1" applyFont="1" applyFill="1" applyBorder="1" applyAlignment="1">
      <alignment horizontal="center" vertical="center" wrapText="1"/>
    </xf>
    <xf numFmtId="9" fontId="105" fillId="0" borderId="24" xfId="107" applyNumberFormat="1" applyFont="1" applyFill="1" applyBorder="1" applyAlignment="1">
      <alignment horizontal="center" vertical="center"/>
    </xf>
    <xf numFmtId="9" fontId="105" fillId="0" borderId="48" xfId="107" applyNumberFormat="1" applyFont="1" applyFill="1" applyBorder="1" applyAlignment="1">
      <alignment horizontal="center" vertical="center"/>
    </xf>
    <xf numFmtId="9" fontId="106" fillId="0" borderId="0" xfId="107" applyNumberFormat="1" applyFont="1" applyFill="1" applyBorder="1" applyAlignment="1">
      <alignment horizontal="center" vertical="center"/>
    </xf>
    <xf numFmtId="9" fontId="101" fillId="0" borderId="57" xfId="107" applyNumberFormat="1" applyFont="1" applyFill="1" applyBorder="1" applyAlignment="1">
      <alignment horizontal="center" vertical="center"/>
    </xf>
    <xf numFmtId="0" fontId="105" fillId="0" borderId="10" xfId="42" applyFont="1" applyFill="1" applyBorder="1" applyAlignment="1">
      <alignment horizontal="center" vertical="center"/>
    </xf>
    <xf numFmtId="166" fontId="48" fillId="0" borderId="0" xfId="1026" applyNumberFormat="1" applyFont="1" applyFill="1" applyBorder="1" applyAlignment="1">
      <alignment horizontal="center" vertical="center" wrapText="1"/>
    </xf>
    <xf numFmtId="9" fontId="48" fillId="0" borderId="0" xfId="1026" applyFont="1" applyFill="1" applyBorder="1" applyAlignment="1">
      <alignment horizontal="center" vertical="center" wrapText="1"/>
    </xf>
    <xf numFmtId="166" fontId="48" fillId="0" borderId="65" xfId="107" applyNumberFormat="1" applyFont="1" applyFill="1" applyBorder="1" applyAlignment="1">
      <alignment horizontal="center"/>
    </xf>
    <xf numFmtId="166" fontId="48" fillId="0" borderId="66" xfId="107" applyNumberFormat="1" applyFont="1" applyFill="1" applyBorder="1" applyAlignment="1">
      <alignment horizontal="center"/>
    </xf>
    <xf numFmtId="166" fontId="48" fillId="0" borderId="66" xfId="107" applyNumberFormat="1" applyFont="1" applyFill="1" applyBorder="1" applyAlignment="1">
      <alignment horizontal="center" vertical="center" wrapText="1"/>
    </xf>
    <xf numFmtId="166" fontId="48" fillId="0" borderId="80" xfId="107" applyNumberFormat="1" applyFont="1" applyFill="1" applyBorder="1" applyAlignment="1">
      <alignment horizontal="center"/>
    </xf>
    <xf numFmtId="166" fontId="48" fillId="0" borderId="68" xfId="107" applyNumberFormat="1" applyFont="1" applyFill="1" applyBorder="1" applyAlignment="1">
      <alignment horizontal="center"/>
    </xf>
    <xf numFmtId="166" fontId="95" fillId="0" borderId="66" xfId="107" applyNumberFormat="1" applyFont="1" applyFill="1" applyBorder="1" applyAlignment="1">
      <alignment horizontal="center"/>
    </xf>
    <xf numFmtId="166" fontId="48" fillId="0" borderId="67" xfId="107" applyNumberFormat="1" applyFont="1" applyFill="1" applyBorder="1" applyAlignment="1">
      <alignment horizontal="center"/>
    </xf>
    <xf numFmtId="0" fontId="48" fillId="0" borderId="70" xfId="42" applyFill="1" applyBorder="1" applyAlignment="1">
      <alignment horizontal="center"/>
    </xf>
    <xf numFmtId="166" fontId="48" fillId="0" borderId="24" xfId="107" applyNumberFormat="1" applyFont="1" applyFill="1" applyBorder="1" applyAlignment="1">
      <alignment horizontal="center"/>
    </xf>
    <xf numFmtId="166" fontId="48" fillId="0" borderId="48" xfId="107" applyNumberFormat="1" applyFont="1" applyFill="1" applyBorder="1" applyAlignment="1">
      <alignment horizontal="center"/>
    </xf>
    <xf numFmtId="166" fontId="95" fillId="0" borderId="0" xfId="107" applyNumberFormat="1" applyFont="1" applyFill="1" applyBorder="1" applyAlignment="1">
      <alignment horizontal="center"/>
    </xf>
    <xf numFmtId="166" fontId="48" fillId="0" borderId="57" xfId="107" applyNumberFormat="1" applyFont="1" applyFill="1" applyBorder="1" applyAlignment="1">
      <alignment horizontal="center"/>
    </xf>
    <xf numFmtId="166" fontId="48" fillId="0" borderId="59" xfId="107" applyNumberFormat="1" applyFont="1" applyFill="1" applyBorder="1" applyAlignment="1">
      <alignment horizontal="center"/>
    </xf>
    <xf numFmtId="166" fontId="48" fillId="0" borderId="60" xfId="107" applyNumberFormat="1" applyFont="1" applyFill="1" applyBorder="1" applyAlignment="1">
      <alignment horizontal="center"/>
    </xf>
    <xf numFmtId="166" fontId="48" fillId="0" borderId="60" xfId="107" applyNumberFormat="1" applyFont="1" applyFill="1" applyBorder="1" applyAlignment="1">
      <alignment horizontal="center" vertical="center" wrapText="1"/>
    </xf>
    <xf numFmtId="166" fontId="48" fillId="0" borderId="81" xfId="107" applyNumberFormat="1" applyFont="1" applyFill="1" applyBorder="1" applyAlignment="1">
      <alignment horizontal="center"/>
    </xf>
    <xf numFmtId="166" fontId="48" fillId="0" borderId="62" xfId="107" applyNumberFormat="1" applyFont="1" applyFill="1" applyBorder="1" applyAlignment="1">
      <alignment horizontal="center"/>
    </xf>
    <xf numFmtId="166" fontId="95" fillId="0" borderId="60" xfId="107" applyNumberFormat="1" applyFont="1" applyFill="1" applyBorder="1" applyAlignment="1">
      <alignment horizontal="center"/>
    </xf>
    <xf numFmtId="166" fontId="48" fillId="0" borderId="61" xfId="107" applyNumberFormat="1" applyFont="1" applyFill="1" applyBorder="1" applyAlignment="1">
      <alignment horizontal="center"/>
    </xf>
    <xf numFmtId="0" fontId="48" fillId="0" borderId="64" xfId="42" applyFill="1" applyBorder="1" applyAlignment="1">
      <alignment horizontal="center"/>
    </xf>
    <xf numFmtId="0" fontId="48" fillId="0" borderId="10" xfId="42" applyFont="1" applyFill="1" applyBorder="1" applyAlignment="1">
      <alignment horizontal="center" vertical="justify"/>
    </xf>
    <xf numFmtId="0" fontId="48" fillId="0" borderId="64" xfId="42" applyFont="1" applyFill="1" applyBorder="1" applyAlignment="1">
      <alignment horizontal="center" vertical="justify"/>
    </xf>
    <xf numFmtId="0" fontId="48" fillId="0" borderId="10" xfId="42" applyFill="1" applyBorder="1" applyAlignment="1">
      <alignment horizontal="center" vertical="center" wrapText="1"/>
    </xf>
    <xf numFmtId="0" fontId="48" fillId="0" borderId="64" xfId="42" applyFill="1" applyBorder="1" applyAlignment="1">
      <alignment horizontal="center" vertical="center" wrapText="1"/>
    </xf>
    <xf numFmtId="166" fontId="48" fillId="0" borderId="15" xfId="107" applyNumberFormat="1" applyFont="1" applyFill="1" applyBorder="1" applyAlignment="1">
      <alignment horizontal="center" vertical="center" wrapText="1"/>
    </xf>
    <xf numFmtId="166" fontId="48" fillId="0" borderId="24" xfId="107" applyNumberFormat="1" applyFont="1" applyFill="1" applyBorder="1" applyAlignment="1">
      <alignment horizontal="center" vertical="center" wrapText="1"/>
    </xf>
    <xf numFmtId="166" fontId="95" fillId="0" borderId="0" xfId="107" applyNumberFormat="1" applyFont="1" applyFill="1" applyBorder="1" applyAlignment="1">
      <alignment horizontal="center" vertical="center" wrapText="1"/>
    </xf>
    <xf numFmtId="166" fontId="48" fillId="0" borderId="57" xfId="107" applyNumberFormat="1" applyFont="1" applyFill="1" applyBorder="1" applyAlignment="1">
      <alignment horizontal="center" vertical="center" wrapText="1"/>
    </xf>
    <xf numFmtId="166" fontId="48" fillId="0" borderId="65" xfId="107" applyNumberFormat="1" applyFont="1" applyFill="1" applyBorder="1" applyAlignment="1">
      <alignment horizontal="center" vertical="center" wrapText="1"/>
    </xf>
    <xf numFmtId="166" fontId="48" fillId="0" borderId="80" xfId="107" applyNumberFormat="1" applyFont="1" applyFill="1" applyBorder="1" applyAlignment="1">
      <alignment horizontal="center" vertical="center" wrapText="1"/>
    </xf>
    <xf numFmtId="166" fontId="48" fillId="0" borderId="68" xfId="107" applyNumberFormat="1" applyFont="1" applyFill="1" applyBorder="1" applyAlignment="1">
      <alignment horizontal="center" vertical="center" wrapText="1"/>
    </xf>
    <xf numFmtId="166" fontId="95" fillId="0" borderId="66" xfId="107" applyNumberFormat="1" applyFont="1" applyFill="1" applyBorder="1" applyAlignment="1">
      <alignment horizontal="center" vertical="center" wrapText="1"/>
    </xf>
    <xf numFmtId="166" fontId="48" fillId="0" borderId="67" xfId="107" applyNumberFormat="1" applyFont="1" applyFill="1" applyBorder="1" applyAlignment="1">
      <alignment horizontal="center" vertical="center" wrapText="1"/>
    </xf>
    <xf numFmtId="0" fontId="48" fillId="0" borderId="70" xfId="42" applyFill="1" applyBorder="1" applyAlignment="1">
      <alignment horizontal="center" vertical="center" wrapText="1"/>
    </xf>
    <xf numFmtId="166" fontId="48" fillId="0" borderId="0" xfId="107" applyNumberFormat="1" applyFont="1" applyFill="1" applyBorder="1" applyAlignment="1">
      <alignment horizontal="center" vertical="center"/>
    </xf>
    <xf numFmtId="0" fontId="48" fillId="0" borderId="0" xfId="42" applyFont="1"/>
    <xf numFmtId="166" fontId="48" fillId="0" borderId="59" xfId="107" applyNumberFormat="1" applyFont="1" applyFill="1" applyBorder="1" applyAlignment="1">
      <alignment horizontal="center" vertical="center" wrapText="1"/>
    </xf>
    <xf numFmtId="166" fontId="48" fillId="0" borderId="81" xfId="107" applyNumberFormat="1" applyFont="1" applyFill="1" applyBorder="1" applyAlignment="1">
      <alignment horizontal="center" vertical="center" wrapText="1"/>
    </xf>
    <xf numFmtId="166" fontId="48" fillId="0" borderId="62" xfId="107" applyNumberFormat="1" applyFont="1" applyFill="1" applyBorder="1" applyAlignment="1">
      <alignment horizontal="center" vertical="center" wrapText="1"/>
    </xf>
    <xf numFmtId="166" fontId="95" fillId="0" borderId="60" xfId="107" applyNumberFormat="1" applyFont="1" applyFill="1" applyBorder="1" applyAlignment="1">
      <alignment horizontal="center" vertical="center" wrapText="1"/>
    </xf>
    <xf numFmtId="166" fontId="48" fillId="0" borderId="61" xfId="107" applyNumberFormat="1" applyFont="1" applyFill="1" applyBorder="1" applyAlignment="1">
      <alignment horizontal="center" vertical="center" wrapText="1"/>
    </xf>
    <xf numFmtId="0" fontId="48" fillId="0" borderId="10" xfId="42" applyFont="1" applyFill="1" applyBorder="1" applyAlignment="1">
      <alignment horizontal="center" vertical="center" wrapText="1"/>
    </xf>
    <xf numFmtId="0" fontId="48" fillId="0" borderId="70" xfId="42" applyFont="1" applyFill="1" applyBorder="1" applyAlignment="1">
      <alignment horizontal="center" vertical="center" wrapText="1"/>
    </xf>
    <xf numFmtId="0" fontId="48" fillId="0" borderId="0" xfId="42" applyFont="1" applyFill="1" applyBorder="1" applyAlignment="1">
      <alignment horizontal="center" vertical="center" wrapText="1"/>
    </xf>
    <xf numFmtId="0" fontId="107" fillId="0" borderId="0" xfId="42" applyFont="1" applyFill="1" applyBorder="1" applyAlignment="1">
      <alignment horizontal="center" vertical="center" wrapText="1"/>
    </xf>
    <xf numFmtId="0" fontId="107" fillId="0" borderId="15" xfId="42" applyFont="1" applyFill="1" applyBorder="1" applyAlignment="1">
      <alignment horizontal="center" vertical="center" wrapText="1"/>
    </xf>
    <xf numFmtId="0" fontId="108" fillId="0" borderId="0" xfId="42" applyFont="1" applyFill="1" applyBorder="1" applyAlignment="1">
      <alignment horizontal="center" vertical="center" wrapText="1"/>
    </xf>
    <xf numFmtId="0" fontId="109" fillId="0" borderId="48" xfId="42" applyFont="1" applyBorder="1" applyAlignment="1">
      <alignment horizontal="center" vertical="center" wrapText="1"/>
    </xf>
    <xf numFmtId="0" fontId="109" fillId="0" borderId="0" xfId="42" applyFont="1" applyBorder="1" applyAlignment="1">
      <alignment horizontal="center" vertical="center" wrapText="1"/>
    </xf>
    <xf numFmtId="0" fontId="110" fillId="0" borderId="0" xfId="42" applyFont="1" applyFill="1" applyBorder="1" applyAlignment="1">
      <alignment horizontal="center" vertical="center" wrapText="1"/>
    </xf>
    <xf numFmtId="0" fontId="110" fillId="0" borderId="72" xfId="42" applyFont="1" applyFill="1" applyBorder="1" applyAlignment="1">
      <alignment horizontal="center" vertical="center" wrapText="1"/>
    </xf>
    <xf numFmtId="0" fontId="87" fillId="0" borderId="25" xfId="42" applyFont="1" applyBorder="1" applyAlignment="1">
      <alignment horizontal="center" vertical="center" wrapText="1"/>
    </xf>
    <xf numFmtId="0" fontId="110" fillId="0" borderId="25" xfId="42" applyFont="1" applyFill="1" applyBorder="1" applyAlignment="1">
      <alignment horizontal="center" vertical="center" wrapText="1"/>
    </xf>
    <xf numFmtId="0" fontId="108" fillId="0" borderId="25" xfId="42" applyFont="1" applyFill="1" applyBorder="1" applyAlignment="1">
      <alignment horizontal="center" vertical="center" wrapText="1"/>
    </xf>
    <xf numFmtId="0" fontId="108" fillId="0" borderId="25" xfId="42" applyFont="1" applyBorder="1" applyAlignment="1">
      <alignment horizontal="center" vertical="center" wrapText="1"/>
    </xf>
    <xf numFmtId="0" fontId="108" fillId="0" borderId="74" xfId="42" applyFont="1" applyBorder="1" applyAlignment="1">
      <alignment horizontal="center" vertical="center" wrapText="1"/>
    </xf>
    <xf numFmtId="0" fontId="48" fillId="0" borderId="0" xfId="42" applyFill="1" applyBorder="1" applyAlignment="1">
      <alignment horizontal="center" vertical="center" wrapText="1"/>
    </xf>
    <xf numFmtId="0" fontId="48" fillId="0" borderId="0" xfId="42" applyFill="1" applyBorder="1" applyAlignment="1">
      <alignment vertical="center" wrapText="1"/>
    </xf>
    <xf numFmtId="0" fontId="48" fillId="0" borderId="10" xfId="42" applyFill="1" applyBorder="1"/>
    <xf numFmtId="0" fontId="63" fillId="0" borderId="0" xfId="42" applyFont="1" applyFill="1" applyBorder="1" applyAlignment="1">
      <alignment vertical="center" wrapText="1"/>
    </xf>
    <xf numFmtId="0" fontId="104" fillId="0" borderId="0" xfId="42" applyFont="1" applyFill="1"/>
    <xf numFmtId="9" fontId="48" fillId="0" borderId="0" xfId="42" applyNumberFormat="1" applyFill="1"/>
    <xf numFmtId="9" fontId="48" fillId="0" borderId="20" xfId="42" applyNumberFormat="1" applyFill="1" applyBorder="1"/>
    <xf numFmtId="3" fontId="48" fillId="0" borderId="19" xfId="42" applyNumberFormat="1" applyBorder="1" applyAlignment="1">
      <alignment horizontal="center"/>
    </xf>
    <xf numFmtId="3" fontId="48" fillId="0" borderId="84" xfId="42" applyNumberFormat="1" applyBorder="1" applyAlignment="1">
      <alignment horizontal="center"/>
    </xf>
    <xf numFmtId="3" fontId="48" fillId="0" borderId="19" xfId="42" applyNumberFormat="1" applyBorder="1"/>
    <xf numFmtId="3" fontId="48" fillId="0" borderId="84" xfId="42" applyNumberFormat="1" applyBorder="1"/>
    <xf numFmtId="3" fontId="48" fillId="0" borderId="22" xfId="42" applyNumberFormat="1" applyBorder="1"/>
    <xf numFmtId="3" fontId="48" fillId="0" borderId="85" xfId="42" applyNumberFormat="1" applyBorder="1"/>
    <xf numFmtId="3" fontId="90" fillId="0" borderId="54" xfId="42" applyNumberFormat="1" applyFont="1" applyBorder="1"/>
    <xf numFmtId="3" fontId="48" fillId="0" borderId="19" xfId="42" applyNumberFormat="1" applyFill="1" applyBorder="1"/>
    <xf numFmtId="3" fontId="48" fillId="0" borderId="85" xfId="42" applyNumberFormat="1" applyFill="1" applyBorder="1"/>
    <xf numFmtId="3" fontId="48" fillId="0" borderId="33" xfId="42" applyNumberFormat="1" applyFill="1" applyBorder="1"/>
    <xf numFmtId="0" fontId="48" fillId="0" borderId="18" xfId="42" applyBorder="1" applyAlignment="1">
      <alignment horizontal="center"/>
    </xf>
    <xf numFmtId="9" fontId="48" fillId="0" borderId="15" xfId="42" applyNumberFormat="1" applyFill="1" applyBorder="1"/>
    <xf numFmtId="3" fontId="48" fillId="0" borderId="0" xfId="42" applyNumberFormat="1" applyBorder="1" applyAlignment="1">
      <alignment horizontal="center"/>
    </xf>
    <xf numFmtId="3" fontId="48" fillId="0" borderId="86" xfId="42" applyNumberFormat="1" applyBorder="1" applyAlignment="1">
      <alignment horizontal="center"/>
    </xf>
    <xf numFmtId="3" fontId="48" fillId="0" borderId="0" xfId="42" applyNumberFormat="1" applyBorder="1"/>
    <xf numFmtId="3" fontId="48" fillId="0" borderId="86" xfId="42" applyNumberFormat="1" applyBorder="1"/>
    <xf numFmtId="3" fontId="48" fillId="0" borderId="23" xfId="42" applyNumberFormat="1" applyBorder="1"/>
    <xf numFmtId="3" fontId="48" fillId="0" borderId="9" xfId="42" applyNumberFormat="1" applyBorder="1"/>
    <xf numFmtId="3" fontId="90" fillId="0" borderId="57" xfId="42" applyNumberFormat="1" applyFont="1" applyBorder="1"/>
    <xf numFmtId="3" fontId="48" fillId="0" borderId="0" xfId="42" applyNumberFormat="1" applyFill="1" applyBorder="1"/>
    <xf numFmtId="3" fontId="48" fillId="0" borderId="9" xfId="42" applyNumberFormat="1" applyFill="1" applyBorder="1"/>
    <xf numFmtId="3" fontId="48" fillId="0" borderId="24" xfId="42" applyNumberFormat="1" applyFill="1" applyBorder="1"/>
    <xf numFmtId="0" fontId="48" fillId="0" borderId="10" xfId="42" applyBorder="1" applyAlignment="1">
      <alignment horizontal="center"/>
    </xf>
    <xf numFmtId="9" fontId="48" fillId="0" borderId="15" xfId="42" applyNumberFormat="1" applyBorder="1"/>
    <xf numFmtId="0" fontId="48" fillId="0" borderId="15" xfId="42" applyBorder="1"/>
    <xf numFmtId="166" fontId="48" fillId="0" borderId="15" xfId="107" applyNumberFormat="1" applyFont="1" applyBorder="1" applyAlignment="1">
      <alignment horizontal="center"/>
    </xf>
    <xf numFmtId="166" fontId="48" fillId="0" borderId="0" xfId="107" applyNumberFormat="1" applyFont="1" applyBorder="1" applyAlignment="1">
      <alignment horizontal="center"/>
    </xf>
    <xf numFmtId="166" fontId="48" fillId="0" borderId="86" xfId="107" applyNumberFormat="1" applyFont="1" applyBorder="1" applyAlignment="1">
      <alignment horizontal="center"/>
    </xf>
    <xf numFmtId="166" fontId="48" fillId="0" borderId="23" xfId="107" applyNumberFormat="1" applyFont="1" applyBorder="1" applyAlignment="1">
      <alignment horizontal="center"/>
    </xf>
    <xf numFmtId="166" fontId="48" fillId="0" borderId="9" xfId="107" applyNumberFormat="1" applyFont="1" applyBorder="1" applyAlignment="1">
      <alignment horizontal="center"/>
    </xf>
    <xf numFmtId="166" fontId="90" fillId="0" borderId="57" xfId="107" applyNumberFormat="1" applyFont="1" applyBorder="1" applyAlignment="1">
      <alignment horizontal="center"/>
    </xf>
    <xf numFmtId="166" fontId="90" fillId="0" borderId="86" xfId="107" applyNumberFormat="1" applyFont="1" applyBorder="1" applyAlignment="1">
      <alignment horizontal="center"/>
    </xf>
    <xf numFmtId="166" fontId="90" fillId="0" borderId="23" xfId="107" applyNumberFormat="1" applyFont="1" applyBorder="1" applyAlignment="1">
      <alignment horizontal="center"/>
    </xf>
    <xf numFmtId="9" fontId="105" fillId="0" borderId="20" xfId="107" applyNumberFormat="1" applyFont="1" applyBorder="1" applyAlignment="1">
      <alignment horizontal="center" vertical="center"/>
    </xf>
    <xf numFmtId="9" fontId="105" fillId="0" borderId="85" xfId="107" applyNumberFormat="1" applyFont="1" applyBorder="1" applyAlignment="1">
      <alignment horizontal="center" vertical="center"/>
    </xf>
    <xf numFmtId="9" fontId="101" fillId="0" borderId="54" xfId="107" applyNumberFormat="1" applyFont="1" applyBorder="1" applyAlignment="1">
      <alignment horizontal="center" vertical="center"/>
    </xf>
    <xf numFmtId="3" fontId="105" fillId="0" borderId="19" xfId="42" applyNumberFormat="1" applyFont="1" applyFill="1" applyBorder="1" applyAlignment="1">
      <alignment horizontal="center" vertical="center"/>
    </xf>
    <xf numFmtId="3" fontId="105" fillId="0" borderId="85" xfId="42" applyNumberFormat="1" applyFont="1" applyFill="1" applyBorder="1" applyAlignment="1">
      <alignment horizontal="center" vertical="center"/>
    </xf>
    <xf numFmtId="9" fontId="105" fillId="0" borderId="19" xfId="107" applyFont="1" applyFill="1" applyBorder="1" applyAlignment="1">
      <alignment horizontal="center" vertical="center"/>
    </xf>
    <xf numFmtId="3" fontId="101" fillId="0" borderId="33" xfId="42" applyNumberFormat="1" applyFont="1" applyFill="1" applyBorder="1" applyAlignment="1">
      <alignment horizontal="center" vertical="center"/>
    </xf>
    <xf numFmtId="9" fontId="48" fillId="0" borderId="0" xfId="1026" applyFont="1"/>
    <xf numFmtId="9" fontId="105" fillId="0" borderId="15" xfId="107" applyNumberFormat="1" applyFont="1" applyBorder="1" applyAlignment="1">
      <alignment horizontal="center" vertical="center"/>
    </xf>
    <xf numFmtId="9" fontId="105" fillId="0" borderId="9" xfId="107" applyNumberFormat="1" applyFont="1" applyBorder="1" applyAlignment="1">
      <alignment horizontal="center" vertical="center"/>
    </xf>
    <xf numFmtId="9" fontId="101" fillId="0" borderId="57" xfId="107" applyNumberFormat="1" applyFont="1" applyBorder="1" applyAlignment="1">
      <alignment horizontal="center" vertical="center"/>
    </xf>
    <xf numFmtId="3" fontId="105" fillId="0" borderId="0" xfId="42" applyNumberFormat="1" applyFont="1" applyFill="1" applyBorder="1" applyAlignment="1">
      <alignment horizontal="center" vertical="center"/>
    </xf>
    <xf numFmtId="3" fontId="105" fillId="0" borderId="9" xfId="42" applyNumberFormat="1" applyFont="1" applyFill="1" applyBorder="1" applyAlignment="1">
      <alignment horizontal="center" vertical="center"/>
    </xf>
    <xf numFmtId="9" fontId="105" fillId="0" borderId="0" xfId="107" applyFont="1" applyFill="1" applyBorder="1" applyAlignment="1">
      <alignment horizontal="center" vertical="center"/>
    </xf>
    <xf numFmtId="3" fontId="101" fillId="0" borderId="24" xfId="42" applyNumberFormat="1" applyFont="1" applyFill="1" applyBorder="1" applyAlignment="1">
      <alignment horizontal="center" vertical="center"/>
    </xf>
    <xf numFmtId="0" fontId="105" fillId="0" borderId="10" xfId="42" applyFont="1" applyBorder="1" applyAlignment="1">
      <alignment horizontal="center" vertical="center"/>
    </xf>
    <xf numFmtId="166" fontId="48" fillId="0" borderId="65" xfId="107" applyNumberFormat="1" applyFont="1" applyBorder="1" applyAlignment="1">
      <alignment horizontal="center"/>
    </xf>
    <xf numFmtId="166" fontId="48" fillId="0" borderId="66" xfId="107" applyNumberFormat="1" applyFont="1" applyBorder="1" applyAlignment="1">
      <alignment horizontal="center"/>
    </xf>
    <xf numFmtId="166" fontId="90" fillId="0" borderId="87" xfId="107" applyNumberFormat="1" applyFont="1" applyBorder="1" applyAlignment="1">
      <alignment horizontal="center"/>
    </xf>
    <xf numFmtId="166" fontId="90" fillId="0" borderId="88" xfId="107" applyNumberFormat="1" applyFont="1" applyBorder="1" applyAlignment="1">
      <alignment horizontal="center"/>
    </xf>
    <xf numFmtId="166" fontId="48" fillId="0" borderId="89" xfId="107" applyNumberFormat="1" applyFont="1" applyBorder="1" applyAlignment="1">
      <alignment horizontal="center"/>
    </xf>
    <xf numFmtId="9" fontId="90" fillId="0" borderId="67" xfId="107" applyNumberFormat="1" applyFont="1" applyBorder="1" applyAlignment="1">
      <alignment horizontal="center"/>
    </xf>
    <xf numFmtId="3" fontId="48" fillId="0" borderId="66" xfId="42" applyNumberFormat="1" applyFont="1" applyFill="1" applyBorder="1" applyAlignment="1">
      <alignment horizontal="center"/>
    </xf>
    <xf numFmtId="3" fontId="48" fillId="0" borderId="66" xfId="42" applyNumberFormat="1" applyFill="1" applyBorder="1" applyAlignment="1">
      <alignment horizontal="center"/>
    </xf>
    <xf numFmtId="3" fontId="48" fillId="0" borderId="89" xfId="42" applyNumberFormat="1" applyFill="1" applyBorder="1" applyAlignment="1">
      <alignment horizontal="center"/>
    </xf>
    <xf numFmtId="9" fontId="90" fillId="0" borderId="66" xfId="107" applyFont="1" applyFill="1" applyBorder="1" applyAlignment="1">
      <alignment horizontal="center"/>
    </xf>
    <xf numFmtId="3" fontId="90" fillId="0" borderId="80" xfId="42" applyNumberFormat="1" applyFont="1" applyFill="1" applyBorder="1" applyAlignment="1">
      <alignment horizontal="center"/>
    </xf>
    <xf numFmtId="0" fontId="48" fillId="0" borderId="70" xfId="42" applyBorder="1" applyAlignment="1">
      <alignment horizontal="center"/>
    </xf>
    <xf numFmtId="9" fontId="90" fillId="0" borderId="57" xfId="107" applyNumberFormat="1" applyFont="1" applyBorder="1" applyAlignment="1">
      <alignment horizontal="center"/>
    </xf>
    <xf numFmtId="3" fontId="48" fillId="0" borderId="0" xfId="42" applyNumberFormat="1" applyFont="1" applyFill="1" applyBorder="1" applyAlignment="1">
      <alignment horizontal="center"/>
    </xf>
    <xf numFmtId="3" fontId="48" fillId="0" borderId="0" xfId="42" applyNumberFormat="1" applyFill="1" applyBorder="1" applyAlignment="1">
      <alignment horizontal="center"/>
    </xf>
    <xf numFmtId="3" fontId="48" fillId="0" borderId="9" xfId="42" applyNumberFormat="1" applyFill="1" applyBorder="1" applyAlignment="1">
      <alignment horizontal="center"/>
    </xf>
    <xf numFmtId="9" fontId="90" fillId="0" borderId="0" xfId="107" applyFont="1" applyFill="1" applyBorder="1" applyAlignment="1">
      <alignment horizontal="center"/>
    </xf>
    <xf numFmtId="3" fontId="90" fillId="0" borderId="24" xfId="42" applyNumberFormat="1" applyFont="1" applyFill="1" applyBorder="1" applyAlignment="1">
      <alignment horizontal="center"/>
    </xf>
    <xf numFmtId="166" fontId="48" fillId="0" borderId="59" xfId="107" applyNumberFormat="1" applyFont="1" applyBorder="1" applyAlignment="1">
      <alignment horizontal="center"/>
    </xf>
    <xf numFmtId="166" fontId="48" fillId="0" borderId="60" xfId="107" applyNumberFormat="1" applyFont="1" applyBorder="1" applyAlignment="1">
      <alignment horizontal="center"/>
    </xf>
    <xf numFmtId="166" fontId="90" fillId="0" borderId="90" xfId="107" applyNumberFormat="1" applyFont="1" applyBorder="1" applyAlignment="1">
      <alignment horizontal="center"/>
    </xf>
    <xf numFmtId="166" fontId="90" fillId="0" borderId="91" xfId="107" applyNumberFormat="1" applyFont="1" applyBorder="1" applyAlignment="1">
      <alignment horizontal="center"/>
    </xf>
    <xf numFmtId="166" fontId="48" fillId="0" borderId="92" xfId="107" applyNumberFormat="1" applyFont="1" applyBorder="1" applyAlignment="1">
      <alignment horizontal="center"/>
    </xf>
    <xf numFmtId="9" fontId="90" fillId="0" borderId="61" xfId="107" applyNumberFormat="1" applyFont="1" applyBorder="1" applyAlignment="1">
      <alignment horizontal="center"/>
    </xf>
    <xf numFmtId="3" fontId="48" fillId="0" borderId="60" xfId="42" applyNumberFormat="1" applyFont="1" applyFill="1" applyBorder="1" applyAlignment="1">
      <alignment horizontal="center"/>
    </xf>
    <xf numFmtId="3" fontId="48" fillId="0" borderId="60" xfId="42" applyNumberFormat="1" applyFill="1" applyBorder="1" applyAlignment="1">
      <alignment horizontal="center"/>
    </xf>
    <xf numFmtId="3" fontId="48" fillId="0" borderId="92" xfId="42" applyNumberFormat="1" applyFill="1" applyBorder="1" applyAlignment="1">
      <alignment horizontal="center"/>
    </xf>
    <xf numFmtId="9" fontId="90" fillId="0" borderId="60" xfId="107" applyFont="1" applyFill="1" applyBorder="1" applyAlignment="1">
      <alignment horizontal="center"/>
    </xf>
    <xf numFmtId="3" fontId="90" fillId="0" borderId="81" xfId="42" applyNumberFormat="1" applyFont="1" applyFill="1" applyBorder="1" applyAlignment="1">
      <alignment horizontal="center"/>
    </xf>
    <xf numFmtId="0" fontId="48" fillId="0" borderId="64" xfId="42" applyBorder="1" applyAlignment="1">
      <alignment horizontal="center"/>
    </xf>
    <xf numFmtId="0" fontId="48" fillId="0" borderId="10" xfId="42" applyFont="1" applyBorder="1" applyAlignment="1">
      <alignment horizontal="center" vertical="justify"/>
    </xf>
    <xf numFmtId="0" fontId="48" fillId="0" borderId="70" xfId="42" applyFont="1" applyBorder="1" applyAlignment="1">
      <alignment horizontal="center" vertical="justify"/>
    </xf>
    <xf numFmtId="0" fontId="48" fillId="0" borderId="64" xfId="42" applyFont="1" applyBorder="1" applyAlignment="1">
      <alignment horizontal="center" vertical="justify"/>
    </xf>
    <xf numFmtId="171" fontId="48" fillId="0" borderId="0" xfId="42" applyNumberFormat="1" applyFont="1" applyFill="1" applyBorder="1" applyAlignment="1">
      <alignment horizontal="center"/>
    </xf>
    <xf numFmtId="171" fontId="48" fillId="0" borderId="0" xfId="42" applyNumberFormat="1" applyFill="1" applyBorder="1" applyAlignment="1">
      <alignment horizontal="center"/>
    </xf>
    <xf numFmtId="171" fontId="48" fillId="0" borderId="66" xfId="42" applyNumberFormat="1" applyFont="1" applyFill="1" applyBorder="1" applyAlignment="1">
      <alignment horizontal="center"/>
    </xf>
    <xf numFmtId="171" fontId="48" fillId="0" borderId="66" xfId="42" applyNumberFormat="1" applyFill="1" applyBorder="1" applyAlignment="1">
      <alignment horizontal="center"/>
    </xf>
    <xf numFmtId="171" fontId="48" fillId="0" borderId="60" xfId="42" applyNumberFormat="1" applyFont="1" applyFill="1" applyBorder="1" applyAlignment="1">
      <alignment horizontal="center"/>
    </xf>
    <xf numFmtId="171" fontId="48" fillId="0" borderId="60" xfId="42" applyNumberFormat="1" applyFill="1" applyBorder="1" applyAlignment="1">
      <alignment horizontal="center"/>
    </xf>
    <xf numFmtId="171" fontId="48" fillId="0" borderId="0" xfId="42" applyNumberFormat="1" applyFont="1" applyFill="1" applyBorder="1" applyAlignment="1">
      <alignment horizontal="center" vertical="center" wrapText="1"/>
    </xf>
    <xf numFmtId="171" fontId="48" fillId="0" borderId="60" xfId="42" applyNumberFormat="1" applyFont="1" applyFill="1" applyBorder="1" applyAlignment="1">
      <alignment horizontal="center" vertical="center" wrapText="1"/>
    </xf>
    <xf numFmtId="166" fontId="48" fillId="0" borderId="72" xfId="107" applyNumberFormat="1" applyFont="1" applyBorder="1" applyAlignment="1">
      <alignment horizontal="center"/>
    </xf>
    <xf numFmtId="166" fontId="48" fillId="0" borderId="25" xfId="107" applyNumberFormat="1" applyFont="1" applyBorder="1" applyAlignment="1">
      <alignment horizontal="center"/>
    </xf>
    <xf numFmtId="166" fontId="90" fillId="0" borderId="93" xfId="107" applyNumberFormat="1" applyFont="1" applyBorder="1" applyAlignment="1">
      <alignment horizontal="center"/>
    </xf>
    <xf numFmtId="166" fontId="90" fillId="0" borderId="94" xfId="107" applyNumberFormat="1" applyFont="1" applyBorder="1" applyAlignment="1">
      <alignment horizontal="center"/>
    </xf>
    <xf numFmtId="166" fontId="48" fillId="0" borderId="95" xfId="107" applyNumberFormat="1" applyFont="1" applyBorder="1" applyAlignment="1">
      <alignment horizontal="center"/>
    </xf>
    <xf numFmtId="9" fontId="90" fillId="0" borderId="73" xfId="107" applyNumberFormat="1" applyFont="1" applyBorder="1" applyAlignment="1">
      <alignment horizontal="center"/>
    </xf>
    <xf numFmtId="171" fontId="48" fillId="0" borderId="25" xfId="42" applyNumberFormat="1" applyFont="1" applyFill="1" applyBorder="1" applyAlignment="1">
      <alignment horizontal="center" vertical="center" wrapText="1"/>
    </xf>
    <xf numFmtId="171" fontId="48" fillId="0" borderId="25" xfId="42" applyNumberFormat="1" applyFill="1" applyBorder="1" applyAlignment="1">
      <alignment horizontal="center"/>
    </xf>
    <xf numFmtId="3" fontId="48" fillId="0" borderId="95" xfId="42" applyNumberFormat="1" applyFill="1" applyBorder="1" applyAlignment="1">
      <alignment horizontal="center"/>
    </xf>
    <xf numFmtId="9" fontId="90" fillId="0" borderId="25" xfId="107" applyFont="1" applyFill="1" applyBorder="1" applyAlignment="1">
      <alignment horizontal="center"/>
    </xf>
    <xf numFmtId="3" fontId="90" fillId="0" borderId="82" xfId="42" applyNumberFormat="1" applyFont="1" applyFill="1" applyBorder="1" applyAlignment="1">
      <alignment horizontal="center"/>
    </xf>
    <xf numFmtId="0" fontId="48" fillId="0" borderId="0" xfId="42" applyBorder="1"/>
    <xf numFmtId="0" fontId="48" fillId="0" borderId="0" xfId="42" applyAlignment="1">
      <alignment vertical="center" wrapText="1"/>
    </xf>
    <xf numFmtId="0" fontId="87" fillId="0" borderId="72" xfId="42" applyFont="1" applyBorder="1" applyAlignment="1">
      <alignment horizontal="center" vertical="center" wrapText="1"/>
    </xf>
    <xf numFmtId="0" fontId="48" fillId="0" borderId="25" xfId="42" applyFont="1" applyBorder="1" applyAlignment="1">
      <alignment horizontal="center" vertical="center" wrapText="1"/>
    </xf>
    <xf numFmtId="0" fontId="113" fillId="0" borderId="76" xfId="1027" applyFont="1" applyBorder="1" applyAlignment="1">
      <alignment vertical="center" wrapText="1"/>
    </xf>
    <xf numFmtId="0" fontId="113" fillId="0" borderId="11" xfId="1027" applyFont="1" applyBorder="1" applyAlignment="1">
      <alignment vertical="center" wrapText="1"/>
    </xf>
    <xf numFmtId="0" fontId="101" fillId="0" borderId="14" xfId="42" applyFont="1" applyBorder="1" applyAlignment="1">
      <alignment vertical="center" wrapText="1"/>
    </xf>
    <xf numFmtId="0" fontId="101" fillId="0" borderId="13" xfId="42" applyFont="1" applyBorder="1" applyAlignment="1">
      <alignment vertical="center" wrapText="1"/>
    </xf>
    <xf numFmtId="9" fontId="48" fillId="0" borderId="0" xfId="42" applyNumberFormat="1"/>
    <xf numFmtId="166" fontId="48" fillId="0" borderId="20" xfId="1026" applyNumberFormat="1" applyFont="1" applyFill="1" applyBorder="1" applyAlignment="1">
      <alignment horizontal="center"/>
    </xf>
    <xf numFmtId="166" fontId="48" fillId="0" borderId="19" xfId="1026" applyNumberFormat="1" applyFont="1" applyFill="1" applyBorder="1" applyAlignment="1">
      <alignment horizontal="center"/>
    </xf>
    <xf numFmtId="166" fontId="90" fillId="0" borderId="33" xfId="1026" applyNumberFormat="1" applyFont="1" applyFill="1" applyBorder="1" applyAlignment="1">
      <alignment horizontal="center"/>
    </xf>
    <xf numFmtId="171" fontId="48" fillId="0" borderId="19" xfId="1026" applyNumberFormat="1" applyFont="1" applyFill="1" applyBorder="1" applyAlignment="1">
      <alignment horizontal="center"/>
    </xf>
    <xf numFmtId="171" fontId="48" fillId="0" borderId="54" xfId="1026" applyNumberFormat="1" applyFont="1" applyFill="1" applyBorder="1" applyAlignment="1">
      <alignment horizontal="center"/>
    </xf>
    <xf numFmtId="171" fontId="90" fillId="0" borderId="19" xfId="1026" applyNumberFormat="1" applyFont="1" applyFill="1" applyBorder="1" applyAlignment="1">
      <alignment horizontal="center"/>
    </xf>
    <xf numFmtId="171" fontId="90" fillId="0" borderId="85" xfId="1026" applyNumberFormat="1" applyFont="1" applyFill="1" applyBorder="1" applyAlignment="1">
      <alignment horizontal="center"/>
    </xf>
    <xf numFmtId="3" fontId="90" fillId="0" borderId="33" xfId="42" applyNumberFormat="1" applyFont="1" applyFill="1" applyBorder="1" applyAlignment="1">
      <alignment horizontal="center"/>
    </xf>
    <xf numFmtId="166" fontId="48" fillId="0" borderId="15" xfId="1026" applyNumberFormat="1" applyFont="1" applyFill="1" applyBorder="1" applyAlignment="1">
      <alignment horizontal="center"/>
    </xf>
    <xf numFmtId="166" fontId="48" fillId="0" borderId="0" xfId="1026" applyNumberFormat="1" applyFont="1" applyFill="1" applyBorder="1" applyAlignment="1">
      <alignment horizontal="center"/>
    </xf>
    <xf numFmtId="166" fontId="90" fillId="0" borderId="24" xfId="1026" applyNumberFormat="1" applyFont="1" applyFill="1" applyBorder="1" applyAlignment="1">
      <alignment horizontal="center"/>
    </xf>
    <xf numFmtId="171" fontId="48" fillId="0" borderId="0" xfId="1026" applyNumberFormat="1" applyFont="1" applyFill="1" applyBorder="1" applyAlignment="1">
      <alignment horizontal="center"/>
    </xf>
    <xf numFmtId="171" fontId="48" fillId="0" borderId="57" xfId="1026" applyNumberFormat="1" applyFont="1" applyFill="1" applyBorder="1" applyAlignment="1">
      <alignment horizontal="center"/>
    </xf>
    <xf numFmtId="171" fontId="90" fillId="0" borderId="0" xfId="1026" applyNumberFormat="1" applyFont="1" applyFill="1" applyBorder="1" applyAlignment="1">
      <alignment horizontal="center"/>
    </xf>
    <xf numFmtId="171" fontId="90" fillId="0" borderId="9" xfId="1026" applyNumberFormat="1" applyFont="1" applyFill="1" applyBorder="1" applyAlignment="1">
      <alignment horizontal="center"/>
    </xf>
    <xf numFmtId="3" fontId="90" fillId="0" borderId="9" xfId="1026" applyNumberFormat="1" applyFont="1" applyFill="1" applyBorder="1" applyAlignment="1">
      <alignment horizontal="center"/>
    </xf>
    <xf numFmtId="9" fontId="101" fillId="0" borderId="20" xfId="1026" applyNumberFormat="1" applyFont="1" applyFill="1" applyBorder="1" applyAlignment="1">
      <alignment horizontal="center" vertical="center"/>
    </xf>
    <xf numFmtId="9" fontId="101" fillId="0" borderId="19" xfId="1026" applyNumberFormat="1" applyFont="1" applyFill="1" applyBorder="1" applyAlignment="1">
      <alignment horizontal="center" vertical="center"/>
    </xf>
    <xf numFmtId="9" fontId="101" fillId="0" borderId="33" xfId="1026" applyNumberFormat="1" applyFont="1" applyFill="1" applyBorder="1" applyAlignment="1">
      <alignment horizontal="center" vertical="center"/>
    </xf>
    <xf numFmtId="171" fontId="105" fillId="0" borderId="19" xfId="1026" applyNumberFormat="1" applyFont="1" applyFill="1" applyBorder="1" applyAlignment="1">
      <alignment horizontal="center" vertical="center"/>
    </xf>
    <xf numFmtId="171" fontId="101" fillId="0" borderId="54" xfId="1026" applyNumberFormat="1" applyFont="1" applyFill="1" applyBorder="1" applyAlignment="1">
      <alignment horizontal="center" vertical="center"/>
    </xf>
    <xf numFmtId="3" fontId="105" fillId="0" borderId="19" xfId="1026" applyNumberFormat="1" applyFont="1" applyFill="1" applyBorder="1" applyAlignment="1">
      <alignment horizontal="center" vertical="center"/>
    </xf>
    <xf numFmtId="3" fontId="105" fillId="0" borderId="85" xfId="1026" applyNumberFormat="1" applyFont="1" applyFill="1" applyBorder="1" applyAlignment="1">
      <alignment horizontal="center" vertical="center"/>
    </xf>
    <xf numFmtId="0" fontId="105" fillId="0" borderId="18" xfId="42" applyFont="1" applyBorder="1" applyAlignment="1">
      <alignment horizontal="center" vertical="center"/>
    </xf>
    <xf numFmtId="9" fontId="101" fillId="0" borderId="15" xfId="1026" applyNumberFormat="1" applyFont="1" applyFill="1" applyBorder="1" applyAlignment="1">
      <alignment horizontal="center" vertical="center"/>
    </xf>
    <xf numFmtId="9" fontId="101" fillId="0" borderId="0" xfId="1026" applyNumberFormat="1" applyFont="1" applyFill="1" applyBorder="1" applyAlignment="1">
      <alignment horizontal="center" vertical="center"/>
    </xf>
    <xf numFmtId="9" fontId="101" fillId="0" borderId="24" xfId="1026" applyNumberFormat="1" applyFont="1" applyFill="1" applyBorder="1" applyAlignment="1">
      <alignment horizontal="center" vertical="center"/>
    </xf>
    <xf numFmtId="171" fontId="105" fillId="0" borderId="0" xfId="1026" applyNumberFormat="1" applyFont="1" applyFill="1" applyBorder="1" applyAlignment="1">
      <alignment horizontal="center" vertical="center"/>
    </xf>
    <xf numFmtId="171" fontId="101" fillId="0" borderId="57" xfId="1026" applyNumberFormat="1" applyFont="1" applyFill="1" applyBorder="1" applyAlignment="1">
      <alignment horizontal="center" vertical="center"/>
    </xf>
    <xf numFmtId="3" fontId="105" fillId="0" borderId="0" xfId="1026" applyNumberFormat="1" applyFont="1" applyFill="1" applyBorder="1" applyAlignment="1">
      <alignment horizontal="center" vertical="center"/>
    </xf>
    <xf numFmtId="3" fontId="105" fillId="0" borderId="9" xfId="1026" applyNumberFormat="1" applyFont="1" applyFill="1" applyBorder="1" applyAlignment="1">
      <alignment horizontal="center" vertical="center"/>
    </xf>
    <xf numFmtId="9" fontId="101" fillId="0" borderId="59" xfId="1026" applyNumberFormat="1" applyFont="1" applyFill="1" applyBorder="1" applyAlignment="1">
      <alignment horizontal="center" vertical="center"/>
    </xf>
    <xf numFmtId="9" fontId="101" fillId="0" borderId="60" xfId="1026" applyNumberFormat="1" applyFont="1" applyFill="1" applyBorder="1" applyAlignment="1">
      <alignment horizontal="center" vertical="center"/>
    </xf>
    <xf numFmtId="9" fontId="101" fillId="0" borderId="81" xfId="1026" applyNumberFormat="1" applyFont="1" applyFill="1" applyBorder="1" applyAlignment="1">
      <alignment horizontal="center" vertical="center"/>
    </xf>
    <xf numFmtId="171" fontId="105" fillId="0" borderId="60" xfId="1026" applyNumberFormat="1" applyFont="1" applyFill="1" applyBorder="1" applyAlignment="1">
      <alignment horizontal="center" vertical="center"/>
    </xf>
    <xf numFmtId="171" fontId="101" fillId="0" borderId="61" xfId="1026" applyNumberFormat="1" applyFont="1" applyFill="1" applyBorder="1" applyAlignment="1">
      <alignment horizontal="center" vertical="center"/>
    </xf>
    <xf numFmtId="3" fontId="105" fillId="0" borderId="60" xfId="1026" applyNumberFormat="1" applyFont="1" applyFill="1" applyBorder="1" applyAlignment="1">
      <alignment horizontal="center" vertical="center"/>
    </xf>
    <xf numFmtId="3" fontId="105" fillId="0" borderId="92" xfId="1026" applyNumberFormat="1" applyFont="1" applyFill="1" applyBorder="1" applyAlignment="1">
      <alignment horizontal="center" vertical="center"/>
    </xf>
    <xf numFmtId="3" fontId="101" fillId="0" borderId="81" xfId="42" applyNumberFormat="1" applyFont="1" applyFill="1" applyBorder="1" applyAlignment="1">
      <alignment horizontal="center" vertical="center"/>
    </xf>
    <xf numFmtId="0" fontId="105" fillId="0" borderId="64" xfId="42" applyFont="1" applyFill="1" applyBorder="1" applyAlignment="1">
      <alignment horizontal="center" vertical="center"/>
    </xf>
    <xf numFmtId="9" fontId="90" fillId="0" borderId="15" xfId="1026" applyNumberFormat="1" applyFont="1" applyFill="1" applyBorder="1" applyAlignment="1">
      <alignment horizontal="center"/>
    </xf>
    <xf numFmtId="9" fontId="90" fillId="0" borderId="0" xfId="1026" applyNumberFormat="1" applyFont="1" applyFill="1" applyBorder="1" applyAlignment="1">
      <alignment horizontal="center"/>
    </xf>
    <xf numFmtId="9" fontId="90" fillId="0" borderId="24" xfId="1026" applyNumberFormat="1" applyFont="1" applyFill="1" applyBorder="1" applyAlignment="1">
      <alignment horizontal="center"/>
    </xf>
    <xf numFmtId="171" fontId="90" fillId="0" borderId="57" xfId="1026" applyNumberFormat="1" applyFont="1" applyFill="1" applyBorder="1" applyAlignment="1">
      <alignment horizontal="center"/>
    </xf>
    <xf numFmtId="3" fontId="48" fillId="0" borderId="9" xfId="1026" applyNumberFormat="1" applyFont="1" applyFill="1" applyBorder="1" applyAlignment="1">
      <alignment horizontal="center"/>
    </xf>
    <xf numFmtId="9" fontId="90" fillId="0" borderId="59" xfId="1026" applyNumberFormat="1" applyFont="1" applyFill="1" applyBorder="1" applyAlignment="1">
      <alignment horizontal="center"/>
    </xf>
    <xf numFmtId="9" fontId="90" fillId="0" borderId="60" xfId="1026" applyNumberFormat="1" applyFont="1" applyFill="1" applyBorder="1" applyAlignment="1">
      <alignment horizontal="center"/>
    </xf>
    <xf numFmtId="9" fontId="90" fillId="0" borderId="81" xfId="1026" applyNumberFormat="1" applyFont="1" applyFill="1" applyBorder="1" applyAlignment="1">
      <alignment horizontal="center"/>
    </xf>
    <xf numFmtId="171" fontId="48" fillId="0" borderId="60" xfId="1026" applyNumberFormat="1" applyFont="1" applyFill="1" applyBorder="1" applyAlignment="1">
      <alignment horizontal="center"/>
    </xf>
    <xf numFmtId="171" fontId="90" fillId="0" borderId="61" xfId="1026" applyNumberFormat="1" applyFont="1" applyFill="1" applyBorder="1" applyAlignment="1">
      <alignment horizontal="center"/>
    </xf>
    <xf numFmtId="3" fontId="48" fillId="0" borderId="92" xfId="1026" applyNumberFormat="1" applyFont="1" applyFill="1" applyBorder="1" applyAlignment="1">
      <alignment horizontal="center"/>
    </xf>
    <xf numFmtId="9" fontId="90" fillId="0" borderId="15" xfId="1026" applyNumberFormat="1" applyFont="1" applyFill="1" applyBorder="1" applyAlignment="1">
      <alignment horizontal="center" vertical="justify"/>
    </xf>
    <xf numFmtId="9" fontId="90" fillId="0" borderId="0" xfId="1026" applyNumberFormat="1" applyFont="1" applyFill="1" applyBorder="1" applyAlignment="1">
      <alignment horizontal="center" vertical="justify"/>
    </xf>
    <xf numFmtId="9" fontId="90" fillId="0" borderId="24" xfId="1026" applyNumberFormat="1" applyFont="1" applyFill="1" applyBorder="1" applyAlignment="1">
      <alignment horizontal="center" vertical="justify"/>
    </xf>
    <xf numFmtId="171" fontId="48" fillId="0" borderId="0" xfId="1026" applyNumberFormat="1" applyFont="1" applyFill="1" applyBorder="1" applyAlignment="1">
      <alignment horizontal="center" vertical="justify"/>
    </xf>
    <xf numFmtId="171" fontId="90" fillId="0" borderId="57" xfId="1026" applyNumberFormat="1" applyFont="1" applyFill="1" applyBorder="1" applyAlignment="1">
      <alignment horizontal="center" vertical="justify"/>
    </xf>
    <xf numFmtId="3" fontId="48" fillId="0" borderId="9" xfId="1026" applyNumberFormat="1" applyFont="1" applyFill="1" applyBorder="1" applyAlignment="1">
      <alignment horizontal="center" vertical="justify"/>
    </xf>
    <xf numFmtId="9" fontId="90" fillId="0" borderId="65" xfId="1026" applyNumberFormat="1" applyFont="1" applyFill="1" applyBorder="1" applyAlignment="1">
      <alignment horizontal="center" vertical="justify"/>
    </xf>
    <xf numFmtId="9" fontId="90" fillId="0" borderId="66" xfId="1026" applyNumberFormat="1" applyFont="1" applyFill="1" applyBorder="1" applyAlignment="1">
      <alignment horizontal="center" vertical="justify"/>
    </xf>
    <xf numFmtId="9" fontId="90" fillId="0" borderId="80" xfId="1026" applyNumberFormat="1" applyFont="1" applyFill="1" applyBorder="1" applyAlignment="1">
      <alignment horizontal="center" vertical="justify"/>
    </xf>
    <xf numFmtId="171" fontId="48" fillId="0" borderId="66" xfId="1026" applyNumberFormat="1" applyFont="1" applyFill="1" applyBorder="1" applyAlignment="1">
      <alignment horizontal="center" vertical="justify"/>
    </xf>
    <xf numFmtId="171" fontId="90" fillId="0" borderId="67" xfId="1026" applyNumberFormat="1" applyFont="1" applyFill="1" applyBorder="1" applyAlignment="1">
      <alignment horizontal="center" vertical="justify"/>
    </xf>
    <xf numFmtId="3" fontId="48" fillId="0" borderId="89" xfId="1026" applyNumberFormat="1" applyFont="1" applyFill="1" applyBorder="1" applyAlignment="1">
      <alignment horizontal="center" vertical="justify"/>
    </xf>
    <xf numFmtId="9" fontId="90" fillId="0" borderId="59" xfId="1026" applyNumberFormat="1" applyFont="1" applyFill="1" applyBorder="1" applyAlignment="1">
      <alignment horizontal="center" vertical="justify"/>
    </xf>
    <xf numFmtId="9" fontId="90" fillId="0" borderId="60" xfId="1026" applyNumberFormat="1" applyFont="1" applyFill="1" applyBorder="1" applyAlignment="1">
      <alignment horizontal="center" vertical="justify"/>
    </xf>
    <xf numFmtId="9" fontId="90" fillId="0" borderId="81" xfId="1026" applyNumberFormat="1" applyFont="1" applyFill="1" applyBorder="1" applyAlignment="1">
      <alignment horizontal="center" vertical="justify"/>
    </xf>
    <xf numFmtId="171" fontId="48" fillId="0" borderId="60" xfId="1026" applyNumberFormat="1" applyFont="1" applyFill="1" applyBorder="1" applyAlignment="1">
      <alignment horizontal="center" vertical="justify"/>
    </xf>
    <xf numFmtId="171" fontId="90" fillId="0" borderId="61" xfId="1026" applyNumberFormat="1" applyFont="1" applyFill="1" applyBorder="1" applyAlignment="1">
      <alignment horizontal="center" vertical="justify"/>
    </xf>
    <xf numFmtId="3" fontId="48" fillId="0" borderId="92" xfId="1026" applyNumberFormat="1" applyFont="1" applyFill="1" applyBorder="1" applyAlignment="1">
      <alignment horizontal="center" vertical="justify"/>
    </xf>
    <xf numFmtId="3" fontId="90" fillId="0" borderId="24" xfId="1026" applyNumberFormat="1" applyFont="1" applyFill="1" applyBorder="1" applyAlignment="1">
      <alignment horizontal="center"/>
    </xf>
    <xf numFmtId="9" fontId="90" fillId="0" borderId="15" xfId="1026" applyNumberFormat="1" applyFont="1" applyFill="1" applyBorder="1" applyAlignment="1">
      <alignment horizontal="center" vertical="center" wrapText="1"/>
    </xf>
    <xf numFmtId="9" fontId="90" fillId="0" borderId="0" xfId="1026" applyNumberFormat="1" applyFont="1" applyFill="1" applyBorder="1" applyAlignment="1">
      <alignment horizontal="center" vertical="center" wrapText="1"/>
    </xf>
    <xf numFmtId="9" fontId="90" fillId="0" borderId="24" xfId="1026" applyNumberFormat="1" applyFont="1" applyFill="1" applyBorder="1" applyAlignment="1">
      <alignment horizontal="center" vertical="center" wrapText="1"/>
    </xf>
    <xf numFmtId="171" fontId="48" fillId="0" borderId="0" xfId="1026" applyNumberFormat="1" applyFont="1" applyFill="1" applyBorder="1" applyAlignment="1">
      <alignment horizontal="center" vertical="center" wrapText="1"/>
    </xf>
    <xf numFmtId="171" fontId="90" fillId="0" borderId="57" xfId="1026" applyNumberFormat="1" applyFont="1" applyFill="1" applyBorder="1" applyAlignment="1">
      <alignment horizontal="center" vertical="center" wrapText="1"/>
    </xf>
    <xf numFmtId="3" fontId="48" fillId="0" borderId="9" xfId="1026" applyNumberFormat="1" applyFont="1" applyFill="1" applyBorder="1" applyAlignment="1">
      <alignment horizontal="center" vertical="center" wrapText="1"/>
    </xf>
    <xf numFmtId="3" fontId="90" fillId="0" borderId="24" xfId="1026" applyNumberFormat="1" applyFont="1" applyFill="1" applyBorder="1" applyAlignment="1">
      <alignment horizontal="center" vertical="center" wrapText="1"/>
    </xf>
    <xf numFmtId="9" fontId="90" fillId="0" borderId="65" xfId="1026" applyNumberFormat="1" applyFont="1" applyFill="1" applyBorder="1" applyAlignment="1">
      <alignment horizontal="center" vertical="center" wrapText="1"/>
    </xf>
    <xf numFmtId="9" fontId="90" fillId="0" borderId="66" xfId="1026" applyNumberFormat="1" applyFont="1" applyFill="1" applyBorder="1" applyAlignment="1">
      <alignment horizontal="center" vertical="center" wrapText="1"/>
    </xf>
    <xf numFmtId="9" fontId="90" fillId="0" borderId="80" xfId="1026" applyNumberFormat="1" applyFont="1" applyFill="1" applyBorder="1" applyAlignment="1">
      <alignment horizontal="center" vertical="center" wrapText="1"/>
    </xf>
    <xf numFmtId="171" fontId="48" fillId="0" borderId="66" xfId="1026" applyNumberFormat="1" applyFont="1" applyFill="1" applyBorder="1" applyAlignment="1">
      <alignment horizontal="center" vertical="center" wrapText="1"/>
    </xf>
    <xf numFmtId="171" fontId="90" fillId="0" borderId="67" xfId="1026" applyNumberFormat="1" applyFont="1" applyFill="1" applyBorder="1" applyAlignment="1">
      <alignment horizontal="center" vertical="center" wrapText="1"/>
    </xf>
    <xf numFmtId="3" fontId="48" fillId="0" borderId="89" xfId="1026" applyNumberFormat="1" applyFont="1" applyFill="1" applyBorder="1" applyAlignment="1">
      <alignment horizontal="center" vertical="center" wrapText="1"/>
    </xf>
    <xf numFmtId="3" fontId="90" fillId="0" borderId="80" xfId="1026" applyNumberFormat="1" applyFont="1" applyFill="1" applyBorder="1" applyAlignment="1">
      <alignment horizontal="center" vertical="center" wrapText="1"/>
    </xf>
    <xf numFmtId="0" fontId="114" fillId="0" borderId="72" xfId="42" applyFont="1" applyFill="1" applyBorder="1" applyAlignment="1">
      <alignment horizontal="center" vertical="center" wrapText="1"/>
    </xf>
    <xf numFmtId="0" fontId="114" fillId="0" borderId="25" xfId="42" applyFont="1" applyFill="1" applyBorder="1" applyAlignment="1">
      <alignment horizontal="center" vertical="center" wrapText="1"/>
    </xf>
    <xf numFmtId="0" fontId="114" fillId="0" borderId="82" xfId="42" applyFont="1" applyFill="1" applyBorder="1" applyAlignment="1">
      <alignment horizontal="center" vertical="center" wrapText="1"/>
    </xf>
    <xf numFmtId="0" fontId="115" fillId="0" borderId="25" xfId="42" applyFont="1" applyFill="1" applyBorder="1" applyAlignment="1">
      <alignment horizontal="center" vertical="center" wrapText="1"/>
    </xf>
    <xf numFmtId="0" fontId="114" fillId="0" borderId="73" xfId="42" applyFont="1" applyFill="1" applyBorder="1" applyAlignment="1">
      <alignment horizontal="center" vertical="center" wrapText="1"/>
    </xf>
    <xf numFmtId="0" fontId="79" fillId="0" borderId="25" xfId="42" applyFont="1" applyFill="1" applyBorder="1" applyAlignment="1">
      <alignment horizontal="center" vertical="center" wrapText="1"/>
    </xf>
    <xf numFmtId="0" fontId="115" fillId="0" borderId="95" xfId="42" applyFont="1" applyFill="1" applyBorder="1" applyAlignment="1">
      <alignment horizontal="center" vertical="center" wrapText="1"/>
    </xf>
    <xf numFmtId="0" fontId="102" fillId="0" borderId="0" xfId="1028" applyFill="1"/>
    <xf numFmtId="0" fontId="16" fillId="0" borderId="0" xfId="0" applyFont="1" applyAlignment="1">
      <alignment horizontal="center" vertical="center" wrapText="1"/>
    </xf>
    <xf numFmtId="166" fontId="16" fillId="0" borderId="0" xfId="75" applyNumberFormat="1" applyFont="1" applyAlignment="1">
      <alignment horizontal="center"/>
    </xf>
    <xf numFmtId="0" fontId="16" fillId="0" borderId="0" xfId="0" applyFont="1" applyAlignment="1">
      <alignment horizontal="center" vertical="center" wrapText="1"/>
    </xf>
    <xf numFmtId="0" fontId="16" fillId="0" borderId="0" xfId="42" applyFont="1" applyFill="1" applyBorder="1" applyAlignment="1">
      <alignment horizontal="center" vertical="center" wrapText="1"/>
    </xf>
    <xf numFmtId="0" fontId="16" fillId="0" borderId="0" xfId="42" applyFont="1" applyFill="1" applyBorder="1" applyAlignment="1">
      <alignment horizontal="left" vertical="center"/>
    </xf>
    <xf numFmtId="9" fontId="16" fillId="0" borderId="0" xfId="42" applyNumberFormat="1" applyFont="1" applyFill="1" applyBorder="1" applyAlignment="1">
      <alignment horizontal="center" vertical="center" wrapText="1"/>
    </xf>
    <xf numFmtId="9" fontId="16" fillId="0" borderId="0" xfId="42" applyNumberFormat="1" applyFont="1" applyFill="1" applyBorder="1" applyAlignment="1">
      <alignment horizontal="center"/>
    </xf>
    <xf numFmtId="9" fontId="16" fillId="0" borderId="0" xfId="107" applyFont="1" applyFill="1" applyBorder="1" applyAlignment="1">
      <alignment horizontal="center"/>
    </xf>
    <xf numFmtId="0" fontId="75" fillId="0" borderId="0" xfId="42" applyFont="1" applyFill="1" applyBorder="1"/>
    <xf numFmtId="0" fontId="16" fillId="0" borderId="0" xfId="0" applyFont="1" applyBorder="1"/>
    <xf numFmtId="0" fontId="62" fillId="0" borderId="0" xfId="42" applyFont="1" applyFill="1" applyBorder="1" applyAlignment="1">
      <alignment horizontal="center"/>
    </xf>
    <xf numFmtId="9" fontId="62" fillId="0" borderId="0" xfId="75" applyFont="1" applyFill="1" applyBorder="1" applyAlignment="1">
      <alignment horizontal="center" vertical="center" wrapText="1"/>
    </xf>
    <xf numFmtId="166" fontId="16" fillId="0" borderId="0" xfId="75" applyNumberFormat="1" applyFont="1" applyFill="1" applyBorder="1" applyAlignment="1">
      <alignment horizontal="center" vertical="center" wrapText="1"/>
    </xf>
    <xf numFmtId="166" fontId="62" fillId="0" borderId="0" xfId="75" applyNumberFormat="1" applyFont="1" applyFill="1" applyBorder="1" applyAlignment="1">
      <alignment horizontal="center" vertical="center" wrapText="1"/>
    </xf>
    <xf numFmtId="169" fontId="76" fillId="0" borderId="0" xfId="0" applyNumberFormat="1" applyFont="1" applyAlignment="1">
      <alignment horizontal="center"/>
    </xf>
    <xf numFmtId="9" fontId="74" fillId="0" borderId="0" xfId="0" applyNumberFormat="1" applyFont="1" applyAlignment="1">
      <alignment horizontal="left" vertical="top" wrapText="1"/>
    </xf>
    <xf numFmtId="0" fontId="12" fillId="0" borderId="0" xfId="155" applyFont="1" applyBorder="1" applyAlignment="1">
      <alignment horizontal="center" vertical="center" wrapText="1"/>
    </xf>
    <xf numFmtId="0" fontId="10" fillId="0" borderId="0" xfId="123" applyFont="1" applyBorder="1" applyAlignment="1">
      <alignment horizontal="center" vertical="center" wrapText="1"/>
    </xf>
    <xf numFmtId="0" fontId="11" fillId="0" borderId="0" xfId="0" applyFont="1" applyAlignment="1">
      <alignment horizontal="center" vertical="center" wrapText="1"/>
    </xf>
    <xf numFmtId="166" fontId="37" fillId="0" borderId="0" xfId="75" applyNumberFormat="1" applyFont="1"/>
    <xf numFmtId="0" fontId="8" fillId="0" borderId="0" xfId="123" applyFont="1" applyBorder="1" applyAlignment="1">
      <alignment horizontal="center" vertical="center" wrapText="1"/>
    </xf>
    <xf numFmtId="0" fontId="58" fillId="0" borderId="0" xfId="177" applyFont="1" applyBorder="1" applyAlignment="1">
      <alignment horizontal="center"/>
    </xf>
    <xf numFmtId="0" fontId="31" fillId="0" borderId="17" xfId="177" applyFont="1" applyBorder="1" applyAlignment="1">
      <alignment horizontal="center" vertical="center" wrapText="1"/>
    </xf>
    <xf numFmtId="0" fontId="17" fillId="0" borderId="0" xfId="239" applyFont="1" applyFill="1" applyBorder="1" applyAlignment="1">
      <alignment horizontal="center" vertical="center" wrapText="1"/>
    </xf>
    <xf numFmtId="0" fontId="58" fillId="0" borderId="0" xfId="239" applyFont="1" applyFill="1" applyBorder="1" applyAlignment="1">
      <alignment vertical="center"/>
    </xf>
    <xf numFmtId="0" fontId="58" fillId="0" borderId="25" xfId="239" applyFont="1" applyFill="1" applyBorder="1" applyAlignment="1">
      <alignment vertical="center"/>
    </xf>
    <xf numFmtId="0" fontId="31" fillId="0" borderId="17" xfId="239" applyFont="1" applyFill="1" applyBorder="1"/>
    <xf numFmtId="166" fontId="31" fillId="0" borderId="17" xfId="240" applyNumberFormat="1" applyFont="1" applyFill="1" applyBorder="1" applyAlignment="1">
      <alignment horizontal="center"/>
    </xf>
    <xf numFmtId="166" fontId="62" fillId="0" borderId="9" xfId="42" applyNumberFormat="1" applyFont="1" applyFill="1" applyBorder="1" applyAlignment="1">
      <alignment horizontal="center"/>
    </xf>
    <xf numFmtId="0" fontId="73" fillId="0" borderId="0" xfId="38" applyFont="1" applyAlignment="1">
      <alignment horizontal="center" wrapText="1"/>
    </xf>
    <xf numFmtId="0" fontId="50" fillId="0" borderId="0" xfId="38"/>
    <xf numFmtId="166" fontId="7" fillId="0" borderId="0" xfId="107" applyNumberFormat="1" applyFont="1" applyAlignment="1">
      <alignment wrapText="1"/>
    </xf>
    <xf numFmtId="3" fontId="37" fillId="0" borderId="0" xfId="75" applyNumberFormat="1" applyFont="1"/>
    <xf numFmtId="9" fontId="0" fillId="0" borderId="0" xfId="75" applyFont="1"/>
    <xf numFmtId="0" fontId="5" fillId="0" borderId="0" xfId="0" applyFont="1" applyAlignment="1">
      <alignment horizontal="center" vertical="center" wrapText="1"/>
    </xf>
    <xf numFmtId="0" fontId="118" fillId="0" borderId="0" xfId="1137"/>
    <xf numFmtId="0" fontId="118" fillId="0" borderId="0" xfId="1137" applyAlignment="1">
      <alignment wrapText="1"/>
    </xf>
    <xf numFmtId="0" fontId="50" fillId="0" borderId="0" xfId="38" applyBorder="1" applyAlignment="1">
      <alignment horizontal="center" wrapText="1"/>
    </xf>
    <xf numFmtId="0" fontId="50" fillId="0" borderId="0" xfId="38" applyBorder="1" applyAlignment="1">
      <alignment horizontal="center"/>
    </xf>
    <xf numFmtId="0" fontId="116" fillId="0" borderId="0" xfId="0" applyFont="1" applyBorder="1" applyAlignment="1">
      <alignment horizontal="center"/>
    </xf>
    <xf numFmtId="168" fontId="116" fillId="0" borderId="0" xfId="0" applyNumberFormat="1" applyFont="1" applyBorder="1" applyAlignment="1">
      <alignment horizontal="center"/>
    </xf>
    <xf numFmtId="0" fontId="50" fillId="0" borderId="0" xfId="38" applyBorder="1"/>
    <xf numFmtId="3" fontId="0" fillId="0" borderId="0" xfId="0" applyNumberFormat="1"/>
    <xf numFmtId="1" fontId="0" fillId="0" borderId="0" xfId="0" applyNumberFormat="1"/>
    <xf numFmtId="166" fontId="0" fillId="0" borderId="0" xfId="75" applyNumberFormat="1" applyFont="1"/>
    <xf numFmtId="0" fontId="0" fillId="0" borderId="0" xfId="0" applyBorder="1" applyAlignment="1">
      <alignment vertical="center"/>
    </xf>
    <xf numFmtId="0" fontId="73" fillId="0" borderId="0" xfId="38" applyFont="1" applyAlignment="1">
      <alignment horizontal="center" vertical="center" wrapText="1"/>
    </xf>
    <xf numFmtId="0" fontId="50" fillId="0" borderId="0" xfId="38" applyAlignment="1">
      <alignment vertical="center" wrapText="1"/>
    </xf>
    <xf numFmtId="0" fontId="0" fillId="0" borderId="0" xfId="0" applyAlignment="1">
      <alignment vertical="center"/>
    </xf>
    <xf numFmtId="0" fontId="73" fillId="0" borderId="0" xfId="38" applyFont="1" applyFill="1" applyAlignment="1">
      <alignment horizontal="center" vertical="center" wrapText="1"/>
    </xf>
    <xf numFmtId="3" fontId="126" fillId="0" borderId="0" xfId="0" applyNumberFormat="1" applyFont="1"/>
    <xf numFmtId="0" fontId="127" fillId="0" borderId="0" xfId="0" applyFont="1"/>
    <xf numFmtId="0" fontId="127" fillId="0" borderId="0" xfId="0" applyFont="1" applyAlignment="1">
      <alignment horizontal="right"/>
    </xf>
    <xf numFmtId="0" fontId="4" fillId="0" borderId="0" xfId="0" applyFont="1"/>
    <xf numFmtId="0" fontId="4" fillId="0" borderId="0" xfId="0" applyFont="1" applyAlignment="1">
      <alignment horizontal="center" vertical="center" wrapText="1"/>
    </xf>
    <xf numFmtId="0" fontId="128" fillId="0" borderId="0" xfId="0" applyFont="1" applyAlignment="1">
      <alignment horizontal="center" vertical="center" wrapText="1"/>
    </xf>
    <xf numFmtId="10" fontId="16" fillId="0" borderId="0" xfId="75" applyNumberFormat="1" applyFont="1" applyAlignment="1">
      <alignment horizontal="center"/>
    </xf>
    <xf numFmtId="0" fontId="3" fillId="0" borderId="0" xfId="0" applyFont="1" applyAlignment="1">
      <alignment horizontal="center" vertical="center" wrapText="1"/>
    </xf>
    <xf numFmtId="9" fontId="48" fillId="0" borderId="0" xfId="0" applyNumberFormat="1" applyFont="1" applyAlignment="1">
      <alignment horizontal="center" vertical="center"/>
    </xf>
    <xf numFmtId="0" fontId="2" fillId="0" borderId="9" xfId="0" applyFont="1" applyBorder="1"/>
    <xf numFmtId="0" fontId="16" fillId="0" borderId="9" xfId="0" applyFont="1" applyBorder="1"/>
    <xf numFmtId="0" fontId="63" fillId="0" borderId="0" xfId="0" applyFont="1" applyAlignment="1">
      <alignment horizontal="center" vertical="center" wrapText="1"/>
    </xf>
    <xf numFmtId="0" fontId="90" fillId="0" borderId="0" xfId="0" applyFont="1" applyAlignment="1">
      <alignment horizontal="center" vertical="center"/>
    </xf>
    <xf numFmtId="0" fontId="63" fillId="0" borderId="0" xfId="0" applyFont="1" applyAlignment="1">
      <alignment horizontal="center"/>
    </xf>
    <xf numFmtId="0" fontId="63" fillId="0" borderId="9" xfId="0" applyFont="1" applyBorder="1" applyAlignment="1">
      <alignment horizontal="center" vertical="center" wrapText="1"/>
    </xf>
    <xf numFmtId="0" fontId="90" fillId="0" borderId="9" xfId="0" applyFont="1" applyBorder="1" applyAlignment="1">
      <alignment horizontal="center" vertical="center"/>
    </xf>
    <xf numFmtId="0" fontId="63" fillId="0" borderId="9" xfId="0" applyFont="1" applyBorder="1" applyAlignment="1">
      <alignment horizontal="center"/>
    </xf>
    <xf numFmtId="166" fontId="63" fillId="0" borderId="9" xfId="75" applyNumberFormat="1" applyFont="1" applyBorder="1" applyAlignment="1">
      <alignment horizontal="center"/>
    </xf>
    <xf numFmtId="0" fontId="2" fillId="0" borderId="0" xfId="0" applyFont="1" applyAlignment="1">
      <alignment horizontal="center" vertical="center" wrapText="1"/>
    </xf>
    <xf numFmtId="0" fontId="79" fillId="0" borderId="0" xfId="41" applyFont="1" applyBorder="1" applyAlignment="1">
      <alignment horizontal="center" vertical="center" wrapText="1"/>
    </xf>
    <xf numFmtId="9" fontId="0" fillId="0" borderId="0" xfId="0" applyNumberFormat="1"/>
    <xf numFmtId="166" fontId="0" fillId="0" borderId="0" xfId="0" applyNumberFormat="1"/>
    <xf numFmtId="10" fontId="0" fillId="0" borderId="0" xfId="0" applyNumberFormat="1"/>
    <xf numFmtId="166" fontId="0" fillId="0" borderId="0" xfId="75" applyNumberFormat="1" applyFont="1" applyAlignment="1">
      <alignment horizontal="center"/>
    </xf>
    <xf numFmtId="0" fontId="0" fillId="0" borderId="0" xfId="0" applyAlignment="1">
      <alignment horizontal="center"/>
    </xf>
    <xf numFmtId="9" fontId="0" fillId="0" borderId="0" xfId="0" applyNumberFormat="1" applyAlignment="1">
      <alignment horizontal="center"/>
    </xf>
    <xf numFmtId="9" fontId="0" fillId="0" borderId="0" xfId="75" applyFont="1" applyAlignment="1">
      <alignment horizontal="center"/>
    </xf>
    <xf numFmtId="166" fontId="0" fillId="0" borderId="0" xfId="0" applyNumberFormat="1" applyAlignment="1">
      <alignment horizontal="center"/>
    </xf>
    <xf numFmtId="10" fontId="0" fillId="0" borderId="0" xfId="75" applyNumberFormat="1" applyFont="1" applyAlignment="1">
      <alignment horizontal="center"/>
    </xf>
    <xf numFmtId="0" fontId="126" fillId="0" borderId="0" xfId="0" applyFont="1" applyAlignment="1">
      <alignment horizontal="center"/>
    </xf>
    <xf numFmtId="9" fontId="126" fillId="0" borderId="0" xfId="0" applyNumberFormat="1" applyFont="1" applyAlignment="1">
      <alignment horizontal="center"/>
    </xf>
    <xf numFmtId="166" fontId="126" fillId="0" borderId="0" xfId="75" applyNumberFormat="1" applyFont="1" applyAlignment="1">
      <alignment horizontal="center"/>
    </xf>
    <xf numFmtId="9" fontId="126" fillId="0" borderId="0" xfId="75" applyFont="1" applyAlignment="1">
      <alignment horizontal="center"/>
    </xf>
    <xf numFmtId="166" fontId="126" fillId="0" borderId="0" xfId="0" applyNumberFormat="1" applyFont="1" applyAlignment="1">
      <alignment horizontal="center"/>
    </xf>
    <xf numFmtId="10" fontId="126" fillId="0" borderId="0" xfId="75" applyNumberFormat="1" applyFont="1" applyAlignment="1">
      <alignment horizontal="center"/>
    </xf>
    <xf numFmtId="10" fontId="0" fillId="0" borderId="0" xfId="0" applyNumberFormat="1" applyAlignment="1">
      <alignment horizontal="center"/>
    </xf>
    <xf numFmtId="0" fontId="16" fillId="0" borderId="52" xfId="0" applyFont="1" applyBorder="1" applyAlignment="1">
      <alignment horizontal="center" vertical="center" wrapText="1"/>
    </xf>
    <xf numFmtId="0" fontId="16" fillId="0" borderId="0" xfId="0" applyFont="1" applyAlignment="1">
      <alignment horizontal="center" vertical="center" wrapText="1"/>
    </xf>
    <xf numFmtId="0" fontId="80" fillId="0" borderId="0" xfId="41" applyFont="1" applyAlignment="1">
      <alignment horizontal="center" vertical="center"/>
    </xf>
    <xf numFmtId="0" fontId="6" fillId="0" borderId="31" xfId="41" quotePrefix="1" applyFont="1" applyBorder="1" applyAlignment="1">
      <alignment horizontal="left" vertical="center" wrapText="1"/>
    </xf>
    <xf numFmtId="0" fontId="16" fillId="0" borderId="30" xfId="41" quotePrefix="1" applyFont="1" applyBorder="1" applyAlignment="1">
      <alignment horizontal="left" vertical="center" wrapText="1"/>
    </xf>
    <xf numFmtId="0" fontId="16" fillId="0" borderId="29" xfId="41" quotePrefix="1" applyFont="1" applyBorder="1" applyAlignment="1">
      <alignment horizontal="left" vertical="center" wrapText="1"/>
    </xf>
    <xf numFmtId="0" fontId="16" fillId="0" borderId="24" xfId="41" quotePrefix="1" applyFont="1" applyBorder="1" applyAlignment="1">
      <alignment horizontal="left" vertical="center" wrapText="1"/>
    </xf>
    <xf numFmtId="0" fontId="16" fillId="0" borderId="0" xfId="41" quotePrefix="1" applyFont="1" applyBorder="1" applyAlignment="1">
      <alignment horizontal="left" vertical="center" wrapText="1"/>
    </xf>
    <xf numFmtId="0" fontId="16" fillId="0" borderId="48" xfId="41" quotePrefix="1" applyFont="1" applyBorder="1" applyAlignment="1">
      <alignment horizontal="left" vertical="center" wrapText="1"/>
    </xf>
    <xf numFmtId="0" fontId="16" fillId="0" borderId="28" xfId="41" quotePrefix="1" applyFont="1" applyBorder="1" applyAlignment="1">
      <alignment horizontal="left" vertical="center" wrapText="1"/>
    </xf>
    <xf numFmtId="0" fontId="16" fillId="0" borderId="27" xfId="41" quotePrefix="1" applyFont="1" applyBorder="1" applyAlignment="1">
      <alignment horizontal="left" vertical="center" wrapText="1"/>
    </xf>
    <xf numFmtId="0" fontId="16" fillId="0" borderId="26" xfId="41" quotePrefix="1" applyFont="1" applyBorder="1" applyAlignment="1">
      <alignment horizontal="left" vertical="center" wrapText="1"/>
    </xf>
    <xf numFmtId="0" fontId="79" fillId="0" borderId="49" xfId="41" applyFont="1" applyBorder="1" applyAlignment="1">
      <alignment horizontal="center" vertical="center"/>
    </xf>
    <xf numFmtId="0" fontId="69" fillId="0" borderId="12" xfId="38" applyFont="1" applyBorder="1" applyAlignment="1">
      <alignment horizontal="center" vertical="center"/>
    </xf>
    <xf numFmtId="0" fontId="69" fillId="0" borderId="13" xfId="38" applyFont="1" applyBorder="1" applyAlignment="1">
      <alignment horizontal="center" vertical="center"/>
    </xf>
    <xf numFmtId="0" fontId="64" fillId="0" borderId="14" xfId="0" applyFont="1" applyBorder="1" applyAlignment="1"/>
    <xf numFmtId="0" fontId="58" fillId="0" borderId="31" xfId="38" applyFont="1" applyBorder="1" applyAlignment="1">
      <alignment horizontal="center" vertical="center" wrapText="1"/>
    </xf>
    <xf numFmtId="0" fontId="58" fillId="0" borderId="28" xfId="38" applyFont="1" applyBorder="1" applyAlignment="1">
      <alignment horizontal="center" vertical="center" wrapText="1"/>
    </xf>
    <xf numFmtId="0" fontId="50" fillId="0" borderId="30" xfId="38" applyFont="1" applyBorder="1" applyAlignment="1">
      <alignment horizontal="center" vertical="center" wrapText="1"/>
    </xf>
    <xf numFmtId="0" fontId="50" fillId="0" borderId="27" xfId="38" applyFont="1" applyBorder="1" applyAlignment="1">
      <alignment horizontal="center" vertical="center" wrapText="1"/>
    </xf>
    <xf numFmtId="0" fontId="50" fillId="0" borderId="29" xfId="38" applyFont="1" applyBorder="1" applyAlignment="1">
      <alignment horizontal="center" vertical="center" wrapText="1"/>
    </xf>
    <xf numFmtId="0" fontId="50" fillId="0" borderId="26" xfId="38" applyFont="1" applyBorder="1" applyAlignment="1">
      <alignment horizontal="center" vertical="center" wrapText="1"/>
    </xf>
    <xf numFmtId="0" fontId="62" fillId="0" borderId="21" xfId="0" applyFont="1" applyBorder="1" applyAlignment="1">
      <alignment horizontal="center" vertical="center" wrapText="1"/>
    </xf>
    <xf numFmtId="0" fontId="62" fillId="0" borderId="42" xfId="0" applyFont="1" applyBorder="1" applyAlignment="1">
      <alignment horizontal="center" vertical="center" wrapText="1"/>
    </xf>
    <xf numFmtId="0" fontId="69" fillId="0" borderId="14" xfId="38" applyFont="1" applyBorder="1" applyAlignment="1">
      <alignment horizontal="center" vertical="center"/>
    </xf>
    <xf numFmtId="0" fontId="58" fillId="0" borderId="46" xfId="123" applyFont="1" applyBorder="1" applyAlignment="1">
      <alignment horizontal="center" vertical="center"/>
    </xf>
    <xf numFmtId="0" fontId="25" fillId="0" borderId="25" xfId="44" applyFont="1" applyFill="1" applyBorder="1" applyAlignment="1">
      <alignment horizontal="center" vertical="center"/>
    </xf>
    <xf numFmtId="0" fontId="62" fillId="0" borderId="25" xfId="44" applyFont="1" applyFill="1" applyBorder="1" applyAlignment="1">
      <alignment horizontal="center" vertical="center"/>
    </xf>
    <xf numFmtId="0" fontId="25" fillId="0" borderId="11" xfId="44" applyFont="1" applyFill="1" applyBorder="1" applyAlignment="1">
      <alignment horizontal="center" vertical="center"/>
    </xf>
    <xf numFmtId="0" fontId="62" fillId="0" borderId="11" xfId="44" applyFont="1" applyFill="1" applyBorder="1" applyAlignment="1">
      <alignment horizontal="center" vertical="center"/>
    </xf>
    <xf numFmtId="0" fontId="62" fillId="0" borderId="17" xfId="44" applyFont="1" applyFill="1" applyBorder="1" applyAlignment="1">
      <alignment horizontal="center" vertical="center"/>
    </xf>
    <xf numFmtId="0" fontId="69" fillId="0" borderId="46" xfId="177" applyFont="1" applyBorder="1" applyAlignment="1">
      <alignment horizontal="center" vertical="center"/>
    </xf>
    <xf numFmtId="0" fontId="58" fillId="0" borderId="25" xfId="177" applyFont="1" applyBorder="1" applyAlignment="1">
      <alignment horizontal="center" vertical="center"/>
    </xf>
    <xf numFmtId="0" fontId="58" fillId="0" borderId="46" xfId="177" applyFont="1" applyBorder="1" applyAlignment="1">
      <alignment horizontal="center" vertical="center"/>
    </xf>
    <xf numFmtId="0" fontId="58" fillId="0" borderId="0" xfId="177" applyFont="1" applyBorder="1" applyAlignment="1">
      <alignment horizontal="center"/>
    </xf>
    <xf numFmtId="0" fontId="31" fillId="0" borderId="0" xfId="177" applyFont="1" applyBorder="1" applyAlignment="1">
      <alignment horizontal="center" vertical="center" wrapText="1"/>
    </xf>
    <xf numFmtId="0" fontId="31" fillId="0" borderId="17" xfId="177" applyFont="1" applyBorder="1" applyAlignment="1">
      <alignment horizontal="center" vertical="center" wrapText="1"/>
    </xf>
    <xf numFmtId="0" fontId="58" fillId="0" borderId="25" xfId="239" applyFont="1" applyFill="1" applyBorder="1" applyAlignment="1">
      <alignment horizontal="center" vertical="center"/>
    </xf>
    <xf numFmtId="0" fontId="31" fillId="0" borderId="0" xfId="239" applyFont="1" applyFill="1" applyBorder="1" applyAlignment="1">
      <alignment horizontal="center" vertical="center" wrapText="1"/>
    </xf>
    <xf numFmtId="0" fontId="31" fillId="0" borderId="17" xfId="239" applyFont="1" applyFill="1" applyBorder="1" applyAlignment="1">
      <alignment horizontal="center" vertical="center" wrapText="1"/>
    </xf>
    <xf numFmtId="0" fontId="17" fillId="0" borderId="0" xfId="239" applyFont="1" applyFill="1" applyBorder="1" applyAlignment="1">
      <alignment horizontal="center" vertical="center" wrapText="1"/>
    </xf>
    <xf numFmtId="0" fontId="58" fillId="0" borderId="0" xfId="239" applyFont="1" applyFill="1" applyBorder="1" applyAlignment="1">
      <alignment horizontal="center" vertical="center"/>
    </xf>
    <xf numFmtId="0" fontId="9" fillId="0" borderId="31" xfId="41" quotePrefix="1" applyFont="1" applyBorder="1" applyAlignment="1">
      <alignment horizontal="left" vertical="center" wrapText="1"/>
    </xf>
    <xf numFmtId="0" fontId="2" fillId="0" borderId="31" xfId="41" quotePrefix="1" applyFont="1" applyBorder="1" applyAlignment="1">
      <alignment horizontal="left" vertical="center" wrapText="1"/>
    </xf>
    <xf numFmtId="0" fontId="69" fillId="0" borderId="46" xfId="123" applyFont="1" applyBorder="1" applyAlignment="1">
      <alignment horizontal="center" vertical="center"/>
    </xf>
    <xf numFmtId="0" fontId="101" fillId="0" borderId="12" xfId="42" applyFont="1" applyFill="1" applyBorder="1" applyAlignment="1">
      <alignment horizontal="center" vertical="center" wrapText="1"/>
    </xf>
    <xf numFmtId="0" fontId="101" fillId="0" borderId="13" xfId="42" applyFont="1" applyFill="1" applyBorder="1" applyAlignment="1">
      <alignment horizontal="center" vertical="center" wrapText="1"/>
    </xf>
    <xf numFmtId="0" fontId="101" fillId="0" borderId="14" xfId="42" applyFont="1" applyFill="1" applyBorder="1" applyAlignment="1">
      <alignment horizontal="center" vertical="center" wrapText="1"/>
    </xf>
    <xf numFmtId="0" fontId="65" fillId="0" borderId="16" xfId="1027" applyFont="1" applyBorder="1" applyAlignment="1">
      <alignment horizontal="center" vertical="center" wrapText="1"/>
    </xf>
    <xf numFmtId="0" fontId="65" fillId="0" borderId="11" xfId="1027" applyFont="1" applyBorder="1" applyAlignment="1">
      <alignment horizontal="center" vertical="center" wrapText="1"/>
    </xf>
    <xf numFmtId="0" fontId="65" fillId="0" borderId="76" xfId="1027" applyFont="1" applyBorder="1" applyAlignment="1">
      <alignment horizontal="center" vertical="center" wrapText="1"/>
    </xf>
    <xf numFmtId="0" fontId="48" fillId="0" borderId="31" xfId="42" applyBorder="1" applyAlignment="1">
      <alignment horizontal="left" vertical="center"/>
    </xf>
    <xf numFmtId="0" fontId="48" fillId="0" borderId="30" xfId="42" applyBorder="1" applyAlignment="1">
      <alignment horizontal="left" vertical="center"/>
    </xf>
    <xf numFmtId="0" fontId="48" fillId="0" borderId="29" xfId="42" applyBorder="1" applyAlignment="1">
      <alignment horizontal="left" vertical="center"/>
    </xf>
    <xf numFmtId="0" fontId="48" fillId="0" borderId="28" xfId="42" applyBorder="1" applyAlignment="1">
      <alignment horizontal="left" vertical="center"/>
    </xf>
    <xf numFmtId="0" fontId="48" fillId="0" borderId="27" xfId="42" applyBorder="1" applyAlignment="1">
      <alignment horizontal="left" vertical="center"/>
    </xf>
    <xf numFmtId="0" fontId="48" fillId="0" borderId="26" xfId="42" applyBorder="1" applyAlignment="1">
      <alignment horizontal="left" vertical="center"/>
    </xf>
    <xf numFmtId="0" fontId="48" fillId="0" borderId="32" xfId="42" applyBorder="1" applyAlignment="1">
      <alignment horizontal="left" vertical="center" wrapText="1"/>
    </xf>
    <xf numFmtId="0" fontId="48" fillId="0" borderId="79" xfId="42" applyBorder="1" applyAlignment="1">
      <alignment horizontal="left" vertical="center" wrapText="1"/>
    </xf>
    <xf numFmtId="0" fontId="48" fillId="0" borderId="78" xfId="42" applyBorder="1" applyAlignment="1">
      <alignment horizontal="left" vertical="center" wrapText="1"/>
    </xf>
    <xf numFmtId="0" fontId="103" fillId="0" borderId="0" xfId="42" applyFont="1" applyFill="1" applyAlignment="1">
      <alignment horizontal="left"/>
    </xf>
    <xf numFmtId="0" fontId="48" fillId="0" borderId="83" xfId="42" applyFill="1" applyBorder="1" applyAlignment="1">
      <alignment horizontal="center" vertical="center" wrapText="1"/>
    </xf>
    <xf numFmtId="0" fontId="48" fillId="0" borderId="11" xfId="42" applyFill="1" applyBorder="1" applyAlignment="1">
      <alignment horizontal="center" vertical="center" wrapText="1"/>
    </xf>
    <xf numFmtId="0" fontId="48" fillId="0" borderId="76" xfId="42" applyFill="1" applyBorder="1" applyAlignment="1">
      <alignment horizontal="center" vertical="center" wrapText="1"/>
    </xf>
    <xf numFmtId="0" fontId="108" fillId="0" borderId="73" xfId="42" applyFont="1" applyBorder="1" applyAlignment="1">
      <alignment horizontal="center" vertical="center" wrapText="1"/>
    </xf>
    <xf numFmtId="0" fontId="108" fillId="0" borderId="57" xfId="42" applyFont="1" applyBorder="1" applyAlignment="1">
      <alignment horizontal="center" vertical="center" wrapText="1"/>
    </xf>
    <xf numFmtId="0" fontId="108" fillId="0" borderId="82" xfId="42" applyFont="1" applyFill="1" applyBorder="1" applyAlignment="1">
      <alignment horizontal="center" vertical="center" wrapText="1"/>
    </xf>
    <xf numFmtId="0" fontId="108" fillId="0" borderId="24" xfId="42" applyFont="1" applyFill="1" applyBorder="1" applyAlignment="1">
      <alignment horizontal="center" vertical="center" wrapText="1"/>
    </xf>
    <xf numFmtId="0" fontId="108" fillId="0" borderId="25" xfId="42" applyFont="1" applyFill="1" applyBorder="1" applyAlignment="1">
      <alignment horizontal="center" vertical="center" wrapText="1"/>
    </xf>
    <xf numFmtId="0" fontId="108" fillId="0" borderId="0" xfId="42" applyFont="1" applyFill="1" applyBorder="1" applyAlignment="1">
      <alignment horizontal="center" vertical="center" wrapText="1"/>
    </xf>
    <xf numFmtId="0" fontId="108" fillId="0" borderId="72" xfId="42" applyFont="1" applyFill="1" applyBorder="1" applyAlignment="1">
      <alignment horizontal="center" vertical="center" wrapText="1"/>
    </xf>
    <xf numFmtId="0" fontId="108" fillId="0" borderId="15" xfId="42" applyFont="1" applyFill="1" applyBorder="1" applyAlignment="1">
      <alignment horizontal="center" vertical="center" wrapText="1"/>
    </xf>
    <xf numFmtId="0" fontId="48" fillId="0" borderId="32" xfId="167" applyFont="1" applyBorder="1" applyAlignment="1">
      <alignment horizontal="left" vertical="center" wrapText="1"/>
    </xf>
    <xf numFmtId="0" fontId="48" fillId="0" borderId="79" xfId="167" applyFont="1" applyBorder="1" applyAlignment="1">
      <alignment horizontal="left" vertical="center" wrapText="1"/>
    </xf>
    <xf numFmtId="0" fontId="48" fillId="0" borderId="78" xfId="167" applyFont="1" applyBorder="1" applyAlignment="1">
      <alignment horizontal="left" vertical="center" wrapText="1"/>
    </xf>
    <xf numFmtId="0" fontId="90" fillId="0" borderId="94" xfId="42" applyFont="1" applyBorder="1" applyAlignment="1">
      <alignment horizontal="center" vertical="center" wrapText="1"/>
    </xf>
    <xf numFmtId="0" fontId="90" fillId="0" borderId="23" xfId="42" applyFont="1" applyBorder="1" applyAlignment="1">
      <alignment horizontal="center" vertical="center" wrapText="1"/>
    </xf>
    <xf numFmtId="0" fontId="90" fillId="0" borderId="93" xfId="42" applyFont="1" applyBorder="1" applyAlignment="1">
      <alignment horizontal="center" vertical="center" wrapText="1"/>
    </xf>
    <xf numFmtId="0" fontId="90" fillId="0" borderId="86" xfId="42" applyFont="1" applyBorder="1" applyAlignment="1">
      <alignment horizontal="center" vertical="center" wrapText="1"/>
    </xf>
    <xf numFmtId="0" fontId="113" fillId="0" borderId="16" xfId="1027" applyFont="1" applyBorder="1" applyAlignment="1">
      <alignment horizontal="center" vertical="center" wrapText="1"/>
    </xf>
    <xf numFmtId="0" fontId="113" fillId="0" borderId="11" xfId="1027" applyFont="1" applyBorder="1" applyAlignment="1">
      <alignment horizontal="center" vertical="center" wrapText="1"/>
    </xf>
    <xf numFmtId="0" fontId="113" fillId="0" borderId="76" xfId="1027" applyFont="1" applyBorder="1" applyAlignment="1">
      <alignment horizontal="center" vertical="center" wrapText="1"/>
    </xf>
    <xf numFmtId="0" fontId="101" fillId="0" borderId="12" xfId="42" applyFont="1" applyBorder="1" applyAlignment="1">
      <alignment horizontal="center" vertical="center" wrapText="1"/>
    </xf>
    <xf numFmtId="0" fontId="101" fillId="0" borderId="13" xfId="42" applyFont="1" applyBorder="1" applyAlignment="1">
      <alignment horizontal="center" vertical="center" wrapText="1"/>
    </xf>
    <xf numFmtId="0" fontId="101" fillId="0" borderId="14" xfId="42" applyFont="1" applyBorder="1" applyAlignment="1">
      <alignment horizontal="center" vertical="center" wrapText="1"/>
    </xf>
    <xf numFmtId="0" fontId="68" fillId="0" borderId="95" xfId="42" applyFont="1" applyBorder="1" applyAlignment="1">
      <alignment horizontal="center" vertical="center" wrapText="1"/>
    </xf>
    <xf numFmtId="0" fontId="68" fillId="0" borderId="97" xfId="42" applyFont="1" applyBorder="1" applyAlignment="1">
      <alignment horizontal="center" vertical="center" wrapText="1"/>
    </xf>
    <xf numFmtId="0" fontId="112" fillId="0" borderId="25" xfId="42" applyFont="1" applyBorder="1" applyAlignment="1">
      <alignment horizontal="center" vertical="center" wrapText="1"/>
    </xf>
    <xf numFmtId="0" fontId="112" fillId="0" borderId="17" xfId="42" applyFont="1" applyBorder="1" applyAlignment="1">
      <alignment horizontal="center" vertical="center" wrapText="1"/>
    </xf>
    <xf numFmtId="0" fontId="111" fillId="0" borderId="74" xfId="1027" applyFont="1" applyBorder="1" applyAlignment="1">
      <alignment horizontal="center" vertical="center" wrapText="1"/>
    </xf>
    <xf numFmtId="0" fontId="111" fillId="0" borderId="71" xfId="1027" applyFont="1" applyBorder="1" applyAlignment="1">
      <alignment horizontal="center" vertical="center" wrapText="1"/>
    </xf>
    <xf numFmtId="0" fontId="68" fillId="0" borderId="72" xfId="42" applyFont="1" applyBorder="1" applyAlignment="1">
      <alignment horizontal="center" vertical="center" wrapText="1"/>
    </xf>
    <xf numFmtId="0" fontId="68" fillId="0" borderId="96" xfId="42" applyFont="1" applyBorder="1" applyAlignment="1">
      <alignment horizontal="center" vertical="center" wrapText="1"/>
    </xf>
    <xf numFmtId="0" fontId="82" fillId="0" borderId="10" xfId="42" applyFont="1" applyBorder="1" applyAlignment="1">
      <alignment horizontal="center" vertical="center" wrapText="1"/>
    </xf>
    <xf numFmtId="0" fontId="75" fillId="0" borderId="82" xfId="42" applyFont="1" applyBorder="1" applyAlignment="1">
      <alignment horizontal="center" vertical="center" wrapText="1"/>
    </xf>
    <xf numFmtId="0" fontId="75" fillId="0" borderId="99" xfId="42" applyFont="1" applyBorder="1" applyAlignment="1">
      <alignment horizontal="center" vertical="center" wrapText="1"/>
    </xf>
    <xf numFmtId="0" fontId="68" fillId="0" borderId="25" xfId="42" applyFont="1" applyBorder="1" applyAlignment="1">
      <alignment horizontal="center" vertical="center" wrapText="1"/>
    </xf>
    <xf numFmtId="0" fontId="68" fillId="0" borderId="17" xfId="42" applyFont="1" applyBorder="1" applyAlignment="1">
      <alignment horizontal="center" vertical="center" wrapText="1"/>
    </xf>
    <xf numFmtId="0" fontId="75" fillId="0" borderId="73" xfId="42" applyFont="1" applyBorder="1" applyAlignment="1">
      <alignment horizontal="center" vertical="center" wrapText="1"/>
    </xf>
    <xf numFmtId="0" fontId="75" fillId="0" borderId="98" xfId="42" applyFont="1" applyBorder="1" applyAlignment="1">
      <alignment horizontal="center" vertical="center" wrapText="1"/>
    </xf>
    <xf numFmtId="0" fontId="68" fillId="0" borderId="16" xfId="1027" applyFont="1" applyFill="1" applyBorder="1" applyAlignment="1">
      <alignment horizontal="center" vertical="center" wrapText="1"/>
    </xf>
    <xf numFmtId="0" fontId="68" fillId="0" borderId="11" xfId="1027" applyFont="1" applyFill="1" applyBorder="1" applyAlignment="1">
      <alignment horizontal="center" vertical="center" wrapText="1"/>
    </xf>
    <xf numFmtId="0" fontId="68" fillId="0" borderId="76" xfId="1027" applyFont="1" applyFill="1" applyBorder="1" applyAlignment="1">
      <alignment horizontal="center" vertical="center" wrapText="1"/>
    </xf>
    <xf numFmtId="0" fontId="48" fillId="0" borderId="31" xfId="42" applyFill="1" applyBorder="1" applyAlignment="1">
      <alignment horizontal="left" vertical="center"/>
    </xf>
    <xf numFmtId="0" fontId="48" fillId="0" borderId="30" xfId="42" applyFill="1" applyBorder="1" applyAlignment="1">
      <alignment horizontal="left" vertical="center"/>
    </xf>
    <xf numFmtId="0" fontId="16" fillId="0" borderId="31" xfId="41" quotePrefix="1" applyFont="1" applyBorder="1" applyAlignment="1">
      <alignment horizontal="left" vertical="center" wrapText="1"/>
    </xf>
  </cellXfs>
  <cellStyles count="1170">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Bad" xfId="19"/>
    <cellStyle name="caché" xfId="1122"/>
    <cellStyle name="Calculation" xfId="20"/>
    <cellStyle name="Check Cell" xfId="21"/>
    <cellStyle name="Comma 2" xfId="1123"/>
    <cellStyle name="Comma 3" xfId="1124"/>
    <cellStyle name="Comma 3 2" xfId="1125"/>
    <cellStyle name="Comma(0)" xfId="1126"/>
    <cellStyle name="Comma(3)" xfId="1127"/>
    <cellStyle name="Comma[0]" xfId="1128"/>
    <cellStyle name="Comma[1]" xfId="1129"/>
    <cellStyle name="Comma[2]__" xfId="1130"/>
    <cellStyle name="Comma[3]" xfId="1131"/>
    <cellStyle name="Comma0" xfId="1132"/>
    <cellStyle name="Commentaire" xfId="108"/>
    <cellStyle name="Currency0" xfId="1133"/>
    <cellStyle name="Date" xfId="22"/>
    <cellStyle name="Dezimal_03-09-03" xfId="1134"/>
    <cellStyle name="En-tête 1" xfId="23"/>
    <cellStyle name="En-tête 2" xfId="24"/>
    <cellStyle name="Explanatory Text" xfId="25"/>
    <cellStyle name="Financier0" xfId="26"/>
    <cellStyle name="Fixed" xfId="1135"/>
    <cellStyle name="Good" xfId="27"/>
    <cellStyle name="Heading 1" xfId="28"/>
    <cellStyle name="Heading 2" xfId="29"/>
    <cellStyle name="Heading 3" xfId="30"/>
    <cellStyle name="Heading 4" xfId="3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xfId="309" builtinId="8" hidden="1"/>
    <cellStyle name="Hipervínculo" xfId="311" builtinId="8" hidden="1"/>
    <cellStyle name="Hipervínculo" xfId="313" builtinId="8" hidden="1"/>
    <cellStyle name="Hipervínculo" xfId="315" builtinId="8" hidden="1"/>
    <cellStyle name="Hipervínculo" xfId="317" builtinId="8" hidden="1"/>
    <cellStyle name="Hipervínculo" xfId="319" builtinId="8" hidden="1"/>
    <cellStyle name="Hipervínculo" xfId="321" builtinId="8" hidden="1"/>
    <cellStyle name="Hipervínculo" xfId="323" builtinId="8" hidden="1"/>
    <cellStyle name="Hipervínculo" xfId="325" builtinId="8" hidden="1"/>
    <cellStyle name="Hipervínculo" xfId="327" builtinId="8" hidden="1"/>
    <cellStyle name="Hipervínculo" xfId="329" builtinId="8" hidden="1"/>
    <cellStyle name="Hipervínculo" xfId="331" builtinId="8" hidden="1"/>
    <cellStyle name="Hipervínculo" xfId="333" builtinId="8" hidden="1"/>
    <cellStyle name="Hipervínculo" xfId="335" builtinId="8" hidden="1"/>
    <cellStyle name="Hipervínculo" xfId="337" builtinId="8" hidden="1"/>
    <cellStyle name="Hipervínculo" xfId="339" builtinId="8" hidden="1"/>
    <cellStyle name="Hipervínculo" xfId="341" builtinId="8" hidden="1"/>
    <cellStyle name="Hipervínculo" xfId="343" builtinId="8" hidden="1"/>
    <cellStyle name="Hipervínculo" xfId="345" builtinId="8" hidden="1"/>
    <cellStyle name="Hipervínculo" xfId="347" builtinId="8" hidden="1"/>
    <cellStyle name="Hipervínculo" xfId="351" builtinId="8" hidden="1"/>
    <cellStyle name="Hipervínculo" xfId="353" builtinId="8" hidden="1"/>
    <cellStyle name="Hipervínculo" xfId="355" builtinId="8" hidden="1"/>
    <cellStyle name="Hipervínculo" xfId="357" builtinId="8" hidden="1"/>
    <cellStyle name="Hipervínculo" xfId="359" builtinId="8" hidden="1"/>
    <cellStyle name="Hipervínculo" xfId="361" builtinId="8" hidden="1"/>
    <cellStyle name="Hipervínculo" xfId="363" builtinId="8" hidden="1"/>
    <cellStyle name="Hipervínculo" xfId="365" builtinId="8" hidden="1"/>
    <cellStyle name="Hipervínculo" xfId="367" builtinId="8" hidden="1"/>
    <cellStyle name="Hipervínculo" xfId="369" builtinId="8" hidden="1"/>
    <cellStyle name="Hipervínculo" xfId="371" builtinId="8" hidden="1"/>
    <cellStyle name="Hipervínculo" xfId="373" builtinId="8" hidden="1"/>
    <cellStyle name="Hipervínculo" xfId="375" builtinId="8" hidden="1"/>
    <cellStyle name="Hipervínculo" xfId="377" builtinId="8" hidden="1"/>
    <cellStyle name="Hipervínculo" xfId="379" builtinId="8" hidden="1"/>
    <cellStyle name="Hipervínculo" xfId="381" builtinId="8" hidden="1"/>
    <cellStyle name="Hipervínculo" xfId="383" builtinId="8" hidden="1"/>
    <cellStyle name="Hipervínculo" xfId="385" builtinId="8" hidden="1"/>
    <cellStyle name="Hipervínculo" xfId="387" builtinId="8" hidden="1"/>
    <cellStyle name="Hipervínculo" xfId="389" builtinId="8" hidden="1"/>
    <cellStyle name="Hipervínculo" xfId="391" builtinId="8" hidden="1"/>
    <cellStyle name="Hipervínculo" xfId="393" builtinId="8" hidden="1"/>
    <cellStyle name="Hipervínculo" xfId="395" builtinId="8" hidden="1"/>
    <cellStyle name="Hipervínculo" xfId="397" builtinId="8" hidden="1"/>
    <cellStyle name="Hipervínculo" xfId="399" builtinId="8" hidden="1"/>
    <cellStyle name="Hipervínculo" xfId="401" builtinId="8" hidden="1"/>
    <cellStyle name="Hipervínculo" xfId="403" builtinId="8" hidden="1"/>
    <cellStyle name="Hipervínculo" xfId="405" builtinId="8" hidden="1"/>
    <cellStyle name="Hipervínculo" xfId="407" builtinId="8" hidden="1"/>
    <cellStyle name="Hipervínculo" xfId="409" builtinId="8" hidden="1"/>
    <cellStyle name="Hipervínculo" xfId="411" builtinId="8" hidden="1"/>
    <cellStyle name="Hipervínculo" xfId="413" builtinId="8" hidden="1"/>
    <cellStyle name="Hipervínculo" xfId="415" builtinId="8" hidden="1"/>
    <cellStyle name="Hipervínculo" xfId="417" builtinId="8" hidden="1"/>
    <cellStyle name="Hipervínculo" xfId="419" builtinId="8" hidden="1"/>
    <cellStyle name="Hipervínculo" xfId="421" builtinId="8" hidden="1"/>
    <cellStyle name="Hipervínculo" xfId="423" builtinId="8" hidden="1"/>
    <cellStyle name="Hipervínculo" xfId="425" builtinId="8" hidden="1"/>
    <cellStyle name="Hipervínculo" xfId="427" builtinId="8" hidden="1"/>
    <cellStyle name="Hipervínculo" xfId="429" builtinId="8" hidden="1"/>
    <cellStyle name="Hipervínculo" xfId="431" builtinId="8" hidden="1"/>
    <cellStyle name="Hipervínculo" xfId="433" builtinId="8" hidden="1"/>
    <cellStyle name="Hipervínculo" xfId="435" builtinId="8" hidden="1"/>
    <cellStyle name="Hipervínculo" xfId="437" builtinId="8" hidden="1"/>
    <cellStyle name="Hipervínculo" xfId="439" builtinId="8" hidden="1"/>
    <cellStyle name="Hipervínculo" xfId="441" builtinId="8" hidden="1"/>
    <cellStyle name="Hipervínculo" xfId="443" builtinId="8" hidden="1"/>
    <cellStyle name="Hipervínculo" xfId="445" builtinId="8" hidden="1"/>
    <cellStyle name="Hipervínculo" xfId="447" builtinId="8" hidden="1"/>
    <cellStyle name="Hipervínculo" xfId="449" builtinId="8" hidden="1"/>
    <cellStyle name="Hipervínculo" xfId="451" builtinId="8" hidden="1"/>
    <cellStyle name="Hipervínculo" xfId="453" builtinId="8" hidden="1"/>
    <cellStyle name="Hipervínculo" xfId="455" builtinId="8" hidden="1"/>
    <cellStyle name="Hipervínculo" xfId="457" builtinId="8" hidden="1"/>
    <cellStyle name="Hipervínculo" xfId="459" builtinId="8" hidden="1"/>
    <cellStyle name="Hipervínculo" xfId="461" builtinId="8" hidden="1"/>
    <cellStyle name="Hipervínculo" xfId="463" builtinId="8" hidden="1"/>
    <cellStyle name="Hipervínculo" xfId="465" builtinId="8" hidden="1"/>
    <cellStyle name="Hipervínculo" xfId="467" builtinId="8" hidden="1"/>
    <cellStyle name="Hipervínculo" xfId="469" builtinId="8" hidden="1"/>
    <cellStyle name="Hipervínculo" xfId="471" builtinId="8" hidden="1"/>
    <cellStyle name="Hipervínculo" xfId="473" builtinId="8" hidden="1"/>
    <cellStyle name="Hipervínculo" xfId="475" builtinId="8" hidden="1"/>
    <cellStyle name="Hipervínculo" xfId="477" builtinId="8" hidden="1"/>
    <cellStyle name="Hipervínculo" xfId="479" builtinId="8" hidden="1"/>
    <cellStyle name="Hipervínculo" xfId="481" builtinId="8" hidden="1"/>
    <cellStyle name="Hipervínculo" xfId="483" builtinId="8" hidden="1"/>
    <cellStyle name="Hipervínculo" xfId="485" builtinId="8" hidden="1"/>
    <cellStyle name="Hipervínculo" xfId="487" builtinId="8" hidden="1"/>
    <cellStyle name="Hipervínculo" xfId="489" builtinId="8" hidden="1"/>
    <cellStyle name="Hipervínculo" xfId="491" builtinId="8" hidden="1"/>
    <cellStyle name="Hipervínculo" xfId="493" builtinId="8" hidden="1"/>
    <cellStyle name="Hipervínculo" xfId="495" builtinId="8" hidden="1"/>
    <cellStyle name="Hipervínculo" xfId="497" builtinId="8" hidden="1"/>
    <cellStyle name="Hipervínculo" xfId="499" builtinId="8" hidden="1"/>
    <cellStyle name="Hipervínculo" xfId="501" builtinId="8" hidden="1"/>
    <cellStyle name="Hipervínculo" xfId="503" builtinId="8" hidden="1"/>
    <cellStyle name="Hipervínculo" xfId="505" builtinId="8" hidden="1"/>
    <cellStyle name="Hipervínculo" xfId="507" builtinId="8" hidden="1"/>
    <cellStyle name="Hipervínculo" xfId="509" builtinId="8" hidden="1"/>
    <cellStyle name="Hipervínculo" xfId="511" builtinId="8" hidden="1"/>
    <cellStyle name="Hipervínculo" xfId="513" builtinId="8" hidden="1"/>
    <cellStyle name="Hipervínculo" xfId="515" builtinId="8" hidden="1"/>
    <cellStyle name="Hipervínculo" xfId="517" builtinId="8" hidden="1"/>
    <cellStyle name="Hipervínculo" xfId="519" builtinId="8" hidden="1"/>
    <cellStyle name="Hipervínculo" xfId="521" builtinId="8" hidden="1"/>
    <cellStyle name="Hipervínculo" xfId="523" builtinId="8" hidden="1"/>
    <cellStyle name="Hipervínculo" xfId="525" builtinId="8" hidden="1"/>
    <cellStyle name="Hipervínculo" xfId="527" builtinId="8" hidden="1"/>
    <cellStyle name="Hipervínculo" xfId="529" builtinId="8" hidden="1"/>
    <cellStyle name="Hipervínculo" xfId="531" builtinId="8" hidden="1"/>
    <cellStyle name="Hipervínculo" xfId="533" builtinId="8" hidden="1"/>
    <cellStyle name="Hipervínculo" xfId="535" builtinId="8" hidden="1"/>
    <cellStyle name="Hipervínculo" xfId="537" builtinId="8" hidden="1"/>
    <cellStyle name="Hipervínculo" xfId="539" builtinId="8" hidden="1"/>
    <cellStyle name="Hipervínculo" xfId="541" builtinId="8" hidden="1"/>
    <cellStyle name="Hipervínculo" xfId="543" builtinId="8" hidden="1"/>
    <cellStyle name="Hipervínculo" xfId="545" builtinId="8" hidden="1"/>
    <cellStyle name="Hipervínculo" xfId="547" builtinId="8" hidden="1"/>
    <cellStyle name="Hipervínculo" xfId="549" builtinId="8" hidden="1"/>
    <cellStyle name="Hipervínculo" xfId="551" builtinId="8" hidden="1"/>
    <cellStyle name="Hipervínculo" xfId="553" builtinId="8" hidden="1"/>
    <cellStyle name="Hipervínculo" xfId="555" builtinId="8" hidden="1"/>
    <cellStyle name="Hipervínculo" xfId="557" builtinId="8" hidden="1"/>
    <cellStyle name="Hipervínculo" xfId="559" builtinId="8" hidden="1"/>
    <cellStyle name="Hipervínculo" xfId="561" builtinId="8" hidden="1"/>
    <cellStyle name="Hipervínculo" xfId="563" builtinId="8" hidden="1"/>
    <cellStyle name="Hipervínculo" xfId="565" builtinId="8" hidden="1"/>
    <cellStyle name="Hipervínculo" xfId="567" builtinId="8" hidden="1"/>
    <cellStyle name="Hipervínculo" xfId="569" builtinId="8" hidden="1"/>
    <cellStyle name="Hipervínculo" xfId="571" builtinId="8" hidden="1"/>
    <cellStyle name="Hipervínculo" xfId="573" builtinId="8" hidden="1"/>
    <cellStyle name="Hipervínculo" xfId="575" builtinId="8" hidden="1"/>
    <cellStyle name="Hipervínculo" xfId="577" builtinId="8" hidden="1"/>
    <cellStyle name="Hipervínculo" xfId="579" builtinId="8" hidden="1"/>
    <cellStyle name="Hipervínculo" xfId="581" builtinId="8" hidden="1"/>
    <cellStyle name="Hipervínculo" xfId="583" builtinId="8" hidden="1"/>
    <cellStyle name="Hipervínculo" xfId="585" builtinId="8" hidden="1"/>
    <cellStyle name="Hipervínculo" xfId="587" builtinId="8" hidden="1"/>
    <cellStyle name="Hipervínculo" xfId="589" builtinId="8" hidden="1"/>
    <cellStyle name="Hipervínculo" xfId="591" builtinId="8" hidden="1"/>
    <cellStyle name="Hipervínculo" xfId="593" builtinId="8" hidden="1"/>
    <cellStyle name="Hipervínculo" xfId="595" builtinId="8" hidden="1"/>
    <cellStyle name="Hipervínculo" xfId="597" builtinId="8" hidden="1"/>
    <cellStyle name="Hipervínculo" xfId="599" builtinId="8" hidden="1"/>
    <cellStyle name="Hipervínculo" xfId="601" builtinId="8" hidden="1"/>
    <cellStyle name="Hipervínculo" xfId="603" builtinId="8" hidden="1"/>
    <cellStyle name="Hipervínculo" xfId="605" builtinId="8" hidden="1"/>
    <cellStyle name="Hipervínculo" xfId="607" builtinId="8" hidden="1"/>
    <cellStyle name="Hipervínculo" xfId="609" builtinId="8" hidden="1"/>
    <cellStyle name="Hipervínculo" xfId="611" builtinId="8" hidden="1"/>
    <cellStyle name="Hipervínculo" xfId="613" builtinId="8" hidden="1"/>
    <cellStyle name="Hipervínculo" xfId="615" builtinId="8" hidden="1"/>
    <cellStyle name="Hipervínculo" xfId="617" builtinId="8" hidden="1"/>
    <cellStyle name="Hipervínculo" xfId="619" builtinId="8" hidden="1"/>
    <cellStyle name="Hipervínculo" xfId="621" builtinId="8" hidden="1"/>
    <cellStyle name="Hipervínculo" xfId="623" builtinId="8" hidden="1"/>
    <cellStyle name="Hipervínculo" xfId="625" builtinId="8" hidden="1"/>
    <cellStyle name="Hipervínculo" xfId="627" builtinId="8" hidden="1"/>
    <cellStyle name="Hipervínculo" xfId="629" builtinId="8" hidden="1"/>
    <cellStyle name="Hipervínculo" xfId="631" builtinId="8" hidden="1"/>
    <cellStyle name="Hipervínculo" xfId="633" builtinId="8" hidden="1"/>
    <cellStyle name="Hipervínculo" xfId="635" builtinId="8" hidden="1"/>
    <cellStyle name="Hipervínculo" xfId="637" builtinId="8" hidden="1"/>
    <cellStyle name="Hipervínculo" xfId="639" builtinId="8" hidden="1"/>
    <cellStyle name="Hipervínculo" xfId="641" builtinId="8" hidden="1"/>
    <cellStyle name="Hipervínculo" xfId="643" builtinId="8" hidden="1"/>
    <cellStyle name="Hipervínculo" xfId="645" builtinId="8" hidden="1"/>
    <cellStyle name="Hipervínculo" xfId="647" builtinId="8" hidden="1"/>
    <cellStyle name="Hipervínculo" xfId="649" builtinId="8" hidden="1"/>
    <cellStyle name="Hipervínculo" xfId="651" builtinId="8" hidden="1"/>
    <cellStyle name="Hipervínculo" xfId="653" builtinId="8" hidden="1"/>
    <cellStyle name="Hipervínculo" xfId="655" builtinId="8" hidden="1"/>
    <cellStyle name="Hipervínculo" xfId="657" builtinId="8" hidden="1"/>
    <cellStyle name="Hipervínculo" xfId="659" builtinId="8" hidden="1"/>
    <cellStyle name="Hipervínculo" xfId="661" builtinId="8" hidden="1"/>
    <cellStyle name="Hipervínculo" xfId="663" builtinId="8" hidden="1"/>
    <cellStyle name="Hipervínculo" xfId="665" builtinId="8" hidden="1"/>
    <cellStyle name="Hipervínculo" xfId="667" builtinId="8" hidden="1"/>
    <cellStyle name="Hipervínculo" xfId="669" builtinId="8" hidden="1"/>
    <cellStyle name="Hipervínculo" xfId="671" builtinId="8" hidden="1"/>
    <cellStyle name="Hipervínculo" xfId="673" builtinId="8" hidden="1"/>
    <cellStyle name="Hipervínculo" xfId="675" builtinId="8" hidden="1"/>
    <cellStyle name="Hipervínculo" xfId="677" builtinId="8" hidden="1"/>
    <cellStyle name="Hipervínculo" xfId="679" builtinId="8" hidden="1"/>
    <cellStyle name="Hipervínculo" xfId="681" builtinId="8" hidden="1"/>
    <cellStyle name="Hipervínculo" xfId="683" builtinId="8" hidden="1"/>
    <cellStyle name="Hipervínculo" xfId="685" builtinId="8" hidden="1"/>
    <cellStyle name="Hipervínculo" xfId="687" builtinId="8" hidden="1"/>
    <cellStyle name="Hipervínculo" xfId="689" builtinId="8" hidden="1"/>
    <cellStyle name="Hipervínculo" xfId="691" builtinId="8" hidden="1"/>
    <cellStyle name="Hipervínculo" xfId="693" builtinId="8" hidden="1"/>
    <cellStyle name="Hipervínculo" xfId="695" builtinId="8" hidden="1"/>
    <cellStyle name="Hipervínculo" xfId="697" builtinId="8" hidden="1"/>
    <cellStyle name="Hipervínculo" xfId="699" builtinId="8" hidden="1"/>
    <cellStyle name="Hipervínculo" xfId="701" builtinId="8" hidden="1"/>
    <cellStyle name="Hipervínculo" xfId="703" builtinId="8" hidden="1"/>
    <cellStyle name="Hipervínculo" xfId="705" builtinId="8" hidden="1"/>
    <cellStyle name="Hipervínculo" xfId="707" builtinId="8" hidden="1"/>
    <cellStyle name="Hipervínculo" xfId="709" builtinId="8" hidden="1"/>
    <cellStyle name="Hipervínculo" xfId="711" builtinId="8" hidden="1"/>
    <cellStyle name="Hipervínculo" xfId="713" builtinId="8" hidden="1"/>
    <cellStyle name="Hipervínculo" xfId="715" builtinId="8" hidden="1"/>
    <cellStyle name="Hipervínculo" xfId="717" builtinId="8" hidden="1"/>
    <cellStyle name="Hipervínculo" xfId="719" builtinId="8" hidden="1"/>
    <cellStyle name="Hipervínculo" xfId="721" builtinId="8" hidden="1"/>
    <cellStyle name="Hipervínculo" xfId="723" builtinId="8" hidden="1"/>
    <cellStyle name="Hipervínculo" xfId="725" builtinId="8" hidden="1"/>
    <cellStyle name="Hipervínculo" xfId="727" builtinId="8" hidden="1"/>
    <cellStyle name="Hipervínculo" xfId="729" builtinId="8" hidden="1"/>
    <cellStyle name="Hipervínculo" xfId="731" builtinId="8" hidden="1"/>
    <cellStyle name="Hipervínculo" xfId="733" builtinId="8" hidden="1"/>
    <cellStyle name="Hipervínculo" xfId="735" builtinId="8" hidden="1"/>
    <cellStyle name="Hipervínculo" xfId="737" builtinId="8" hidden="1"/>
    <cellStyle name="Hipervínculo" xfId="739" builtinId="8" hidden="1"/>
    <cellStyle name="Hipervínculo" xfId="741" builtinId="8" hidden="1"/>
    <cellStyle name="Hipervínculo" xfId="743" builtinId="8" hidden="1"/>
    <cellStyle name="Hipervínculo" xfId="745" builtinId="8" hidden="1"/>
    <cellStyle name="Hipervínculo" xfId="747" builtinId="8" hidden="1"/>
    <cellStyle name="Hipervínculo" xfId="749" builtinId="8" hidden="1"/>
    <cellStyle name="Hipervínculo" xfId="751" builtinId="8" hidden="1"/>
    <cellStyle name="Hipervínculo" xfId="753" builtinId="8" hidden="1"/>
    <cellStyle name="Hipervínculo" xfId="755" builtinId="8" hidden="1"/>
    <cellStyle name="Hipervínculo" xfId="757" builtinId="8" hidden="1"/>
    <cellStyle name="Hipervínculo" xfId="759" builtinId="8" hidden="1"/>
    <cellStyle name="Hipervínculo" xfId="761" builtinId="8" hidden="1"/>
    <cellStyle name="Hipervínculo" xfId="763" builtinId="8" hidden="1"/>
    <cellStyle name="Hipervínculo" xfId="765" builtinId="8" hidden="1"/>
    <cellStyle name="Hipervínculo" xfId="767" builtinId="8" hidden="1"/>
    <cellStyle name="Hipervínculo" xfId="769" builtinId="8" hidden="1"/>
    <cellStyle name="Hipervínculo" xfId="771" builtinId="8" hidden="1"/>
    <cellStyle name="Hipervínculo" xfId="773" builtinId="8" hidden="1"/>
    <cellStyle name="Hipervínculo" xfId="775" builtinId="8" hidden="1"/>
    <cellStyle name="Hipervínculo" xfId="777" builtinId="8" hidden="1"/>
    <cellStyle name="Hipervínculo" xfId="779" builtinId="8" hidden="1"/>
    <cellStyle name="Hipervínculo" xfId="781" builtinId="8" hidden="1"/>
    <cellStyle name="Hipervínculo" xfId="783" builtinId="8" hidden="1"/>
    <cellStyle name="Hipervínculo" xfId="785" builtinId="8" hidden="1"/>
    <cellStyle name="Hipervínculo" xfId="787" builtinId="8" hidden="1"/>
    <cellStyle name="Hipervínculo" xfId="789" builtinId="8" hidden="1"/>
    <cellStyle name="Hipervínculo" xfId="791" builtinId="8" hidden="1"/>
    <cellStyle name="Hipervínculo" xfId="793" builtinId="8" hidden="1"/>
    <cellStyle name="Hipervínculo" xfId="795" builtinId="8" hidden="1"/>
    <cellStyle name="Hipervínculo" xfId="797" builtinId="8" hidden="1"/>
    <cellStyle name="Hipervínculo" xfId="799" builtinId="8" hidden="1"/>
    <cellStyle name="Hipervínculo" xfId="801" builtinId="8" hidden="1"/>
    <cellStyle name="Hipervínculo" xfId="803" builtinId="8" hidden="1"/>
    <cellStyle name="Hipervínculo" xfId="805" builtinId="8" hidden="1"/>
    <cellStyle name="Hipervínculo" xfId="807" builtinId="8" hidden="1"/>
    <cellStyle name="Hipervínculo" xfId="809" builtinId="8" hidden="1"/>
    <cellStyle name="Hipervínculo" xfId="811" builtinId="8" hidden="1"/>
    <cellStyle name="Hipervínculo" xfId="813" builtinId="8" hidden="1"/>
    <cellStyle name="Hipervínculo" xfId="815" builtinId="8" hidden="1"/>
    <cellStyle name="Hipervínculo" xfId="817" builtinId="8" hidden="1"/>
    <cellStyle name="Hipervínculo" xfId="819" builtinId="8" hidden="1"/>
    <cellStyle name="Hipervínculo" xfId="821" builtinId="8" hidden="1"/>
    <cellStyle name="Hipervínculo" xfId="823" builtinId="8" hidden="1"/>
    <cellStyle name="Hipervínculo" xfId="825" builtinId="8" hidden="1"/>
    <cellStyle name="Hipervínculo" xfId="827" builtinId="8" hidden="1"/>
    <cellStyle name="Hipervínculo" xfId="829" builtinId="8" hidden="1"/>
    <cellStyle name="Hipervínculo" xfId="831" builtinId="8" hidden="1"/>
    <cellStyle name="Hipervínculo" xfId="833" builtinId="8" hidden="1"/>
    <cellStyle name="Hipervínculo" xfId="835" builtinId="8" hidden="1"/>
    <cellStyle name="Hipervínculo" xfId="837" builtinId="8" hidden="1"/>
    <cellStyle name="Hipervínculo" xfId="839" builtinId="8" hidden="1"/>
    <cellStyle name="Hipervínculo" xfId="841" builtinId="8" hidden="1"/>
    <cellStyle name="Hipervínculo" xfId="843" builtinId="8" hidden="1"/>
    <cellStyle name="Hipervínculo" xfId="845" builtinId="8" hidden="1"/>
    <cellStyle name="Hipervínculo" xfId="847" builtinId="8" hidden="1"/>
    <cellStyle name="Hipervínculo" xfId="849" builtinId="8" hidden="1"/>
    <cellStyle name="Hipervínculo" xfId="851" builtinId="8" hidden="1"/>
    <cellStyle name="Hipervínculo" xfId="853" builtinId="8" hidden="1"/>
    <cellStyle name="Hipervínculo" xfId="855" builtinId="8" hidden="1"/>
    <cellStyle name="Hipervínculo" xfId="857" builtinId="8" hidden="1"/>
    <cellStyle name="Hipervínculo" xfId="859" builtinId="8" hidden="1"/>
    <cellStyle name="Hipervínculo" xfId="861" builtinId="8" hidden="1"/>
    <cellStyle name="Hipervínculo" xfId="863" builtinId="8" hidden="1"/>
    <cellStyle name="Hipervínculo" xfId="865" builtinId="8" hidden="1"/>
    <cellStyle name="Hipervínculo" xfId="867" builtinId="8" hidden="1"/>
    <cellStyle name="Hipervínculo" xfId="869" builtinId="8" hidden="1"/>
    <cellStyle name="Hipervínculo" xfId="871" builtinId="8" hidden="1"/>
    <cellStyle name="Hipervínculo" xfId="873" builtinId="8" hidden="1"/>
    <cellStyle name="Hipervínculo" xfId="875" builtinId="8" hidden="1"/>
    <cellStyle name="Hipervínculo" xfId="877" builtinId="8" hidden="1"/>
    <cellStyle name="Hipervínculo" xfId="879" builtinId="8" hidden="1"/>
    <cellStyle name="Hipervínculo" xfId="881" builtinId="8" hidden="1"/>
    <cellStyle name="Hipervínculo" xfId="883" builtinId="8" hidden="1"/>
    <cellStyle name="Hipervínculo" xfId="885" builtinId="8" hidden="1"/>
    <cellStyle name="Hipervínculo" xfId="887" builtinId="8" hidden="1"/>
    <cellStyle name="Hipervínculo" xfId="889" builtinId="8" hidden="1"/>
    <cellStyle name="Hipervínculo" xfId="891" builtinId="8" hidden="1"/>
    <cellStyle name="Hipervínculo" xfId="893" builtinId="8" hidden="1"/>
    <cellStyle name="Hipervínculo" xfId="895" builtinId="8" hidden="1"/>
    <cellStyle name="Hipervínculo" xfId="897" builtinId="8" hidden="1"/>
    <cellStyle name="Hipervínculo" xfId="899" builtinId="8" hidden="1"/>
    <cellStyle name="Hipervínculo" xfId="901" builtinId="8" hidden="1"/>
    <cellStyle name="Hipervínculo" xfId="903" builtinId="8" hidden="1"/>
    <cellStyle name="Hipervínculo" xfId="905" builtinId="8" hidden="1"/>
    <cellStyle name="Hipervínculo" xfId="907" builtinId="8" hidden="1"/>
    <cellStyle name="Hipervínculo" xfId="909" builtinId="8" hidden="1"/>
    <cellStyle name="Hipervínculo" xfId="911" builtinId="8" hidden="1"/>
    <cellStyle name="Hipervínculo" xfId="913" builtinId="8" hidden="1"/>
    <cellStyle name="Hipervínculo" xfId="915" builtinId="8" hidden="1"/>
    <cellStyle name="Hipervínculo" xfId="917" builtinId="8" hidden="1"/>
    <cellStyle name="Hipervínculo" xfId="919" builtinId="8" hidden="1"/>
    <cellStyle name="Hipervínculo" xfId="921" builtinId="8" hidden="1"/>
    <cellStyle name="Hipervínculo" xfId="923" builtinId="8" hidden="1"/>
    <cellStyle name="Hipervínculo" xfId="925" builtinId="8" hidden="1"/>
    <cellStyle name="Hipervínculo" xfId="927" builtinId="8" hidden="1"/>
    <cellStyle name="Hipervínculo" xfId="929" builtinId="8" hidden="1"/>
    <cellStyle name="Hipervínculo" xfId="931" builtinId="8" hidden="1"/>
    <cellStyle name="Hipervínculo" xfId="933" builtinId="8" hidden="1"/>
    <cellStyle name="Hipervínculo" xfId="935" builtinId="8" hidden="1"/>
    <cellStyle name="Hipervínculo" xfId="937" builtinId="8" hidden="1"/>
    <cellStyle name="Hipervínculo" xfId="939" builtinId="8" hidden="1"/>
    <cellStyle name="Hipervínculo" xfId="941" builtinId="8" hidden="1"/>
    <cellStyle name="Hipervínculo" xfId="943" builtinId="8" hidden="1"/>
    <cellStyle name="Hipervínculo" xfId="945" builtinId="8" hidden="1"/>
    <cellStyle name="Hipervínculo" xfId="947" builtinId="8" hidden="1"/>
    <cellStyle name="Hipervínculo" xfId="949" builtinId="8" hidden="1"/>
    <cellStyle name="Hipervínculo" xfId="951" builtinId="8" hidden="1"/>
    <cellStyle name="Hipervínculo" xfId="953" builtinId="8" hidden="1"/>
    <cellStyle name="Hipervínculo" xfId="955" builtinId="8" hidden="1"/>
    <cellStyle name="Hipervínculo" xfId="957" builtinId="8" hidden="1"/>
    <cellStyle name="Hipervínculo" xfId="959" builtinId="8" hidden="1"/>
    <cellStyle name="Hipervínculo" xfId="961" builtinId="8" hidden="1"/>
    <cellStyle name="Hipervínculo" xfId="963" builtinId="8" hidden="1"/>
    <cellStyle name="Hipervínculo" xfId="965" builtinId="8" hidden="1"/>
    <cellStyle name="Hipervínculo" xfId="967" builtinId="8" hidden="1"/>
    <cellStyle name="Hipervínculo" xfId="969" builtinId="8" hidden="1"/>
    <cellStyle name="Hipervínculo" xfId="971" builtinId="8" hidden="1"/>
    <cellStyle name="Hipervínculo" xfId="973" builtinId="8" hidden="1"/>
    <cellStyle name="Hipervínculo" xfId="975" builtinId="8" hidden="1"/>
    <cellStyle name="Hipervínculo" xfId="977" builtinId="8" hidden="1"/>
    <cellStyle name="Hipervínculo" xfId="979" builtinId="8" hidden="1"/>
    <cellStyle name="Hipervínculo" xfId="981" builtinId="8" hidden="1"/>
    <cellStyle name="Hipervínculo" xfId="983" builtinId="8" hidden="1"/>
    <cellStyle name="Hipervínculo" xfId="985" builtinId="8" hidden="1"/>
    <cellStyle name="Hipervínculo" xfId="987" builtinId="8" hidden="1"/>
    <cellStyle name="Hipervínculo" xfId="989" builtinId="8" hidden="1"/>
    <cellStyle name="Hipervínculo" xfId="991" builtinId="8" hidden="1"/>
    <cellStyle name="Hipervínculo" xfId="993" builtinId="8" hidden="1"/>
    <cellStyle name="Hipervínculo" xfId="995" builtinId="8" hidden="1"/>
    <cellStyle name="Hipervínculo" xfId="997" builtinId="8" hidden="1"/>
    <cellStyle name="Hipervínculo" xfId="999" builtinId="8" hidden="1"/>
    <cellStyle name="Hipervínculo" xfId="1001" builtinId="8" hidden="1"/>
    <cellStyle name="Hipervínculo" xfId="1003" builtinId="8" hidden="1"/>
    <cellStyle name="Hipervínculo" xfId="1005" builtinId="8" hidden="1"/>
    <cellStyle name="Hipervínculo" xfId="1007" builtinId="8" hidden="1"/>
    <cellStyle name="Hipervínculo" xfId="1009" builtinId="8" hidden="1"/>
    <cellStyle name="Hipervínculo" xfId="1011" builtinId="8" hidden="1"/>
    <cellStyle name="Hipervínculo" xfId="1013" builtinId="8" hidden="1"/>
    <cellStyle name="Hipervínculo" xfId="1015" builtinId="8" hidden="1"/>
    <cellStyle name="Hipervínculo" xfId="1017" builtinId="8" hidden="1"/>
    <cellStyle name="Hipervínculo" xfId="1019" builtinId="8" hidden="1"/>
    <cellStyle name="Hipervínculo" xfId="1021" builtinId="8" hidden="1"/>
    <cellStyle name="Hipervínculo" xfId="1023" builtinId="8" hidden="1"/>
    <cellStyle name="Hipervínculo" xfId="1028" builtinId="8"/>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27" builtinId="9" hidden="1"/>
    <cellStyle name="Hipervínculo visitado" xfId="128" builtinId="9" hidden="1"/>
    <cellStyle name="Hipervínculo visitado" xfId="129" builtinId="9" hidden="1"/>
    <cellStyle name="Hipervínculo visitado" xfId="130" builtinId="9" hidden="1"/>
    <cellStyle name="Hipervínculo visitado" xfId="131" builtinId="9" hidden="1"/>
    <cellStyle name="Hipervínculo visitado" xfId="132" builtinId="9" hidden="1"/>
    <cellStyle name="Hipervínculo visitado" xfId="133" builtinId="9" hidden="1"/>
    <cellStyle name="Hipervínculo visitado" xfId="134" builtinId="9" hidden="1"/>
    <cellStyle name="Hipervínculo visitado" xfId="135" builtinId="9" hidden="1"/>
    <cellStyle name="Hipervínculo visitado" xfId="136" builtinId="9" hidden="1"/>
    <cellStyle name="Hipervínculo visitado" xfId="137" builtinId="9" hidden="1"/>
    <cellStyle name="Hipervínculo visitado" xfId="138" builtinId="9" hidden="1"/>
    <cellStyle name="Hipervínculo visitado" xfId="139" builtinId="9" hidden="1"/>
    <cellStyle name="Hipervínculo visitado" xfId="140" builtinId="9" hidden="1"/>
    <cellStyle name="Hipervínculo visitado" xfId="141" builtinId="9" hidden="1"/>
    <cellStyle name="Hipervínculo visitado" xfId="142" builtinId="9" hidden="1"/>
    <cellStyle name="Hipervínculo visitado" xfId="143" builtinId="9" hidden="1"/>
    <cellStyle name="Hipervínculo visitado" xfId="144" builtinId="9" hidden="1"/>
    <cellStyle name="Hipervínculo visitado" xfId="145" builtinId="9" hidden="1"/>
    <cellStyle name="Hipervínculo visitado" xfId="146" builtinId="9" hidden="1"/>
    <cellStyle name="Hipervínculo visitado" xfId="147" builtinId="9" hidden="1"/>
    <cellStyle name="Hipervínculo visitado" xfId="148" builtinId="9" hidden="1"/>
    <cellStyle name="Hipervínculo visitado" xfId="149" builtinId="9" hidden="1"/>
    <cellStyle name="Hipervínculo visitado" xfId="150" builtinId="9" hidden="1"/>
    <cellStyle name="Hipervínculo visitado" xfId="151" builtinId="9" hidden="1"/>
    <cellStyle name="Hipervínculo visitado" xfId="152" builtinId="9" hidden="1"/>
    <cellStyle name="Hipervínculo visitado" xfId="153" builtinId="9" hidden="1"/>
    <cellStyle name="Hipervínculo visitado" xfId="154" builtinId="9" hidden="1"/>
    <cellStyle name="Hipervínculo visitado" xfId="157" builtinId="9" hidden="1"/>
    <cellStyle name="Hipervínculo visitado" xfId="158" builtinId="9" hidden="1"/>
    <cellStyle name="Hipervínculo visitado" xfId="159" builtinId="9" hidden="1"/>
    <cellStyle name="Hipervínculo visitado" xfId="160" builtinId="9" hidden="1"/>
    <cellStyle name="Hipervínculo visitado" xfId="161" builtinId="9" hidden="1"/>
    <cellStyle name="Hipervínculo visitado" xfId="162" builtinId="9" hidden="1"/>
    <cellStyle name="Hipervínculo visitado" xfId="163" builtinId="9" hidden="1"/>
    <cellStyle name="Hipervínculo visitado" xfId="164" builtinId="9" hidden="1"/>
    <cellStyle name="Hipervínculo visitado" xfId="165" builtinId="9" hidden="1"/>
    <cellStyle name="Hipervínculo visitado" xfId="166" builtinId="9" hidden="1"/>
    <cellStyle name="Hipervínculo visitado" xfId="168" builtinId="9" hidden="1"/>
    <cellStyle name="Hipervínculo visitado" xfId="169" builtinId="9" hidden="1"/>
    <cellStyle name="Hipervínculo visitado" xfId="170" builtinId="9" hidden="1"/>
    <cellStyle name="Hipervínculo visitado" xfId="171" builtinId="9" hidden="1"/>
    <cellStyle name="Hipervínculo visitado" xfId="172" builtinId="9" hidden="1"/>
    <cellStyle name="Hipervínculo visitado" xfId="173" builtinId="9" hidden="1"/>
    <cellStyle name="Hipervínculo visitado" xfId="174" builtinId="9" hidden="1"/>
    <cellStyle name="Hipervínculo visitado" xfId="175" builtinId="9" hidden="1"/>
    <cellStyle name="Hipervínculo visitado" xfId="176" builtinId="9" hidden="1"/>
    <cellStyle name="Hipervínculo visitado" xfId="179" builtinId="9" hidden="1"/>
    <cellStyle name="Hipervínculo visitado" xfId="180" builtinId="9" hidden="1"/>
    <cellStyle name="Hipervínculo visitado" xfId="181" builtinId="9" hidden="1"/>
    <cellStyle name="Hipervínculo visitado" xfId="182" builtinId="9" hidden="1"/>
    <cellStyle name="Hipervínculo visitado" xfId="183" builtinId="9" hidden="1"/>
    <cellStyle name="Hipervínculo visitado" xfId="184" builtinId="9" hidden="1"/>
    <cellStyle name="Hipervínculo visitado" xfId="185" builtinId="9" hidden="1"/>
    <cellStyle name="Hipervínculo visitado" xfId="186" builtinId="9" hidden="1"/>
    <cellStyle name="Hipervínculo visitado" xfId="187" builtinId="9" hidden="1"/>
    <cellStyle name="Hipervínculo visitado" xfId="188" builtinId="9" hidden="1"/>
    <cellStyle name="Hipervínculo visitado" xfId="189" builtinId="9" hidden="1"/>
    <cellStyle name="Hipervínculo visitado" xfId="190" builtinId="9" hidden="1"/>
    <cellStyle name="Hipervínculo visitado" xfId="191" builtinId="9" hidden="1"/>
    <cellStyle name="Hipervínculo visitado" xfId="192" builtinId="9" hidden="1"/>
    <cellStyle name="Hipervínculo visitado" xfId="193" builtinId="9" hidden="1"/>
    <cellStyle name="Hipervínculo visitado" xfId="194" builtinId="9" hidden="1"/>
    <cellStyle name="Hipervínculo visitado" xfId="195" builtinId="9" hidden="1"/>
    <cellStyle name="Hipervínculo visitado" xfId="196" builtinId="9" hidden="1"/>
    <cellStyle name="Hipervínculo visitado" xfId="197" builtinId="9" hidden="1"/>
    <cellStyle name="Hipervínculo visitado" xfId="198" builtinId="9" hidden="1"/>
    <cellStyle name="Hipervínculo visitado" xfId="199" builtinId="9" hidden="1"/>
    <cellStyle name="Hipervínculo visitado" xfId="200" builtinId="9" hidden="1"/>
    <cellStyle name="Hipervínculo visitado" xfId="201" builtinId="9" hidden="1"/>
    <cellStyle name="Hipervínculo visitado" xfId="202" builtinId="9" hidden="1"/>
    <cellStyle name="Hipervínculo visitado" xfId="203" builtinId="9" hidden="1"/>
    <cellStyle name="Hipervínculo visitado" xfId="204" builtinId="9" hidden="1"/>
    <cellStyle name="Hipervínculo visitado" xfId="205" builtinId="9" hidden="1"/>
    <cellStyle name="Hipervínculo visitado" xfId="206" builtinId="9" hidden="1"/>
    <cellStyle name="Hipervínculo visitado" xfId="207" builtinId="9" hidden="1"/>
    <cellStyle name="Hipervínculo visitado" xfId="208" builtinId="9" hidden="1"/>
    <cellStyle name="Hipervínculo visitado" xfId="209" builtinId="9" hidden="1"/>
    <cellStyle name="Hipervínculo visitado" xfId="210" builtinId="9" hidden="1"/>
    <cellStyle name="Hipervínculo visitado" xfId="211" builtinId="9" hidden="1"/>
    <cellStyle name="Hipervínculo visitado" xfId="212" builtinId="9" hidden="1"/>
    <cellStyle name="Hipervínculo visitado" xfId="213" builtinId="9" hidden="1"/>
    <cellStyle name="Hipervínculo visitado" xfId="214" builtinId="9" hidden="1"/>
    <cellStyle name="Hipervínculo visitado" xfId="215" builtinId="9" hidden="1"/>
    <cellStyle name="Hipervínculo visitado" xfId="216" builtinId="9" hidden="1"/>
    <cellStyle name="Hipervínculo visitado" xfId="217" builtinId="9" hidden="1"/>
    <cellStyle name="Hipervínculo visitado" xfId="218" builtinId="9" hidden="1"/>
    <cellStyle name="Hipervínculo visitado" xfId="219" builtinId="9" hidden="1"/>
    <cellStyle name="Hipervínculo visitado" xfId="220" builtinId="9" hidden="1"/>
    <cellStyle name="Hipervínculo visitado" xfId="221" builtinId="9" hidden="1"/>
    <cellStyle name="Hipervínculo visitado" xfId="222" builtinId="9" hidden="1"/>
    <cellStyle name="Hipervínculo visitado" xfId="223" builtinId="9" hidden="1"/>
    <cellStyle name="Hipervínculo visitado" xfId="224" builtinId="9" hidden="1"/>
    <cellStyle name="Hipervínculo visitado" xfId="225" builtinId="9" hidden="1"/>
    <cellStyle name="Hipervínculo visitado" xfId="226" builtinId="9" hidden="1"/>
    <cellStyle name="Hipervínculo visitado" xfId="227" builtinId="9" hidden="1"/>
    <cellStyle name="Hipervínculo visitado" xfId="228" builtinId="9" hidden="1"/>
    <cellStyle name="Hipervínculo visitado" xfId="229" builtinId="9" hidden="1"/>
    <cellStyle name="Hipervínculo visitado" xfId="230" builtinId="9" hidden="1"/>
    <cellStyle name="Hipervínculo visitado" xfId="231" builtinId="9" hidden="1"/>
    <cellStyle name="Hipervínculo visitado" xfId="232" builtinId="9" hidden="1"/>
    <cellStyle name="Hipervínculo visitado" xfId="233" builtinId="9" hidden="1"/>
    <cellStyle name="Hipervínculo visitado" xfId="234" builtinId="9" hidden="1"/>
    <cellStyle name="Hipervínculo visitado" xfId="235" builtinId="9" hidden="1"/>
    <cellStyle name="Hipervínculo visitado" xfId="236" builtinId="9" hidden="1"/>
    <cellStyle name="Hipervínculo visitado" xfId="237" builtinId="9" hidden="1"/>
    <cellStyle name="Hipervínculo visitado" xfId="238"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Hipervínculo visitado" xfId="310" builtinId="9" hidden="1"/>
    <cellStyle name="Hipervínculo visitado" xfId="312" builtinId="9" hidden="1"/>
    <cellStyle name="Hipervínculo visitado" xfId="314" builtinId="9" hidden="1"/>
    <cellStyle name="Hipervínculo visitado" xfId="316" builtinId="9" hidden="1"/>
    <cellStyle name="Hipervínculo visitado" xfId="318" builtinId="9" hidden="1"/>
    <cellStyle name="Hipervínculo visitado" xfId="320" builtinId="9" hidden="1"/>
    <cellStyle name="Hipervínculo visitado" xfId="322" builtinId="9" hidden="1"/>
    <cellStyle name="Hipervínculo visitado" xfId="324" builtinId="9" hidden="1"/>
    <cellStyle name="Hipervínculo visitado" xfId="326" builtinId="9" hidden="1"/>
    <cellStyle name="Hipervínculo visitado" xfId="328" builtinId="9" hidden="1"/>
    <cellStyle name="Hipervínculo visitado" xfId="330" builtinId="9" hidden="1"/>
    <cellStyle name="Hipervínculo visitado" xfId="332" builtinId="9" hidden="1"/>
    <cellStyle name="Hipervínculo visitado" xfId="334" builtinId="9" hidden="1"/>
    <cellStyle name="Hipervínculo visitado" xfId="336" builtinId="9" hidden="1"/>
    <cellStyle name="Hipervínculo visitado" xfId="338" builtinId="9" hidden="1"/>
    <cellStyle name="Hipervínculo visitado" xfId="340" builtinId="9" hidden="1"/>
    <cellStyle name="Hipervínculo visitado" xfId="342" builtinId="9" hidden="1"/>
    <cellStyle name="Hipervínculo visitado" xfId="344" builtinId="9" hidden="1"/>
    <cellStyle name="Hipervínculo visitado" xfId="346" builtinId="9" hidden="1"/>
    <cellStyle name="Hipervínculo visitado" xfId="348" builtinId="9" hidden="1"/>
    <cellStyle name="Hipervínculo visitado" xfId="352" builtinId="9" hidden="1"/>
    <cellStyle name="Hipervínculo visitado" xfId="354" builtinId="9" hidden="1"/>
    <cellStyle name="Hipervínculo visitado" xfId="356" builtinId="9" hidden="1"/>
    <cellStyle name="Hipervínculo visitado" xfId="358" builtinId="9" hidden="1"/>
    <cellStyle name="Hipervínculo visitado" xfId="360" builtinId="9" hidden="1"/>
    <cellStyle name="Hipervínculo visitado" xfId="362" builtinId="9" hidden="1"/>
    <cellStyle name="Hipervínculo visitado" xfId="364" builtinId="9" hidden="1"/>
    <cellStyle name="Hipervínculo visitado" xfId="366" builtinId="9" hidden="1"/>
    <cellStyle name="Hipervínculo visitado" xfId="368" builtinId="9" hidden="1"/>
    <cellStyle name="Hipervínculo visitado" xfId="370" builtinId="9" hidden="1"/>
    <cellStyle name="Hipervínculo visitado" xfId="372" builtinId="9" hidden="1"/>
    <cellStyle name="Hipervínculo visitado" xfId="374" builtinId="9" hidden="1"/>
    <cellStyle name="Hipervínculo visitado" xfId="376" builtinId="9" hidden="1"/>
    <cellStyle name="Hipervínculo visitado" xfId="378" builtinId="9" hidden="1"/>
    <cellStyle name="Hipervínculo visitado" xfId="380" builtinId="9" hidden="1"/>
    <cellStyle name="Hipervínculo visitado" xfId="382" builtinId="9" hidden="1"/>
    <cellStyle name="Hipervínculo visitado" xfId="384" builtinId="9" hidden="1"/>
    <cellStyle name="Hipervínculo visitado" xfId="386" builtinId="9" hidden="1"/>
    <cellStyle name="Hipervínculo visitado" xfId="388" builtinId="9" hidden="1"/>
    <cellStyle name="Hipervínculo visitado" xfId="390" builtinId="9" hidden="1"/>
    <cellStyle name="Hipervínculo visitado" xfId="392" builtinId="9" hidden="1"/>
    <cellStyle name="Hipervínculo visitado" xfId="394" builtinId="9" hidden="1"/>
    <cellStyle name="Hipervínculo visitado" xfId="396" builtinId="9" hidden="1"/>
    <cellStyle name="Hipervínculo visitado" xfId="398" builtinId="9" hidden="1"/>
    <cellStyle name="Hipervínculo visitado" xfId="400" builtinId="9" hidden="1"/>
    <cellStyle name="Hipervínculo visitado" xfId="402" builtinId="9" hidden="1"/>
    <cellStyle name="Hipervínculo visitado" xfId="404" builtinId="9" hidden="1"/>
    <cellStyle name="Hipervínculo visitado" xfId="406" builtinId="9" hidden="1"/>
    <cellStyle name="Hipervínculo visitado" xfId="408" builtinId="9" hidden="1"/>
    <cellStyle name="Hipervínculo visitado" xfId="410" builtinId="9" hidden="1"/>
    <cellStyle name="Hipervínculo visitado" xfId="412" builtinId="9" hidden="1"/>
    <cellStyle name="Hipervínculo visitado" xfId="414" builtinId="9" hidden="1"/>
    <cellStyle name="Hipervínculo visitado" xfId="416" builtinId="9" hidden="1"/>
    <cellStyle name="Hipervínculo visitado" xfId="418" builtinId="9" hidden="1"/>
    <cellStyle name="Hipervínculo visitado" xfId="420" builtinId="9" hidden="1"/>
    <cellStyle name="Hipervínculo visitado" xfId="422" builtinId="9" hidden="1"/>
    <cellStyle name="Hipervínculo visitado" xfId="424" builtinId="9" hidden="1"/>
    <cellStyle name="Hipervínculo visitado" xfId="426" builtinId="9" hidden="1"/>
    <cellStyle name="Hipervínculo visitado" xfId="428" builtinId="9" hidden="1"/>
    <cellStyle name="Hipervínculo visitado" xfId="430" builtinId="9" hidden="1"/>
    <cellStyle name="Hipervínculo visitado" xfId="432" builtinId="9" hidden="1"/>
    <cellStyle name="Hipervínculo visitado" xfId="434" builtinId="9" hidden="1"/>
    <cellStyle name="Hipervínculo visitado" xfId="436" builtinId="9" hidden="1"/>
    <cellStyle name="Hipervínculo visitado" xfId="438" builtinId="9" hidden="1"/>
    <cellStyle name="Hipervínculo visitado" xfId="440" builtinId="9" hidden="1"/>
    <cellStyle name="Hipervínculo visitado" xfId="442" builtinId="9" hidden="1"/>
    <cellStyle name="Hipervínculo visitado" xfId="444" builtinId="9" hidden="1"/>
    <cellStyle name="Hipervínculo visitado" xfId="446" builtinId="9" hidden="1"/>
    <cellStyle name="Hipervínculo visitado" xfId="448" builtinId="9" hidden="1"/>
    <cellStyle name="Hipervínculo visitado" xfId="450" builtinId="9" hidden="1"/>
    <cellStyle name="Hipervínculo visitado" xfId="452" builtinId="9" hidden="1"/>
    <cellStyle name="Hipervínculo visitado" xfId="454" builtinId="9" hidden="1"/>
    <cellStyle name="Hipervínculo visitado" xfId="456" builtinId="9" hidden="1"/>
    <cellStyle name="Hipervínculo visitado" xfId="458" builtinId="9" hidden="1"/>
    <cellStyle name="Hipervínculo visitado" xfId="460" builtinId="9" hidden="1"/>
    <cellStyle name="Hipervínculo visitado" xfId="462" builtinId="9" hidden="1"/>
    <cellStyle name="Hipervínculo visitado" xfId="464" builtinId="9" hidden="1"/>
    <cellStyle name="Hipervínculo visitado" xfId="466" builtinId="9" hidden="1"/>
    <cellStyle name="Hipervínculo visitado" xfId="468" builtinId="9" hidden="1"/>
    <cellStyle name="Hipervínculo visitado" xfId="470" builtinId="9" hidden="1"/>
    <cellStyle name="Hipervínculo visitado" xfId="472" builtinId="9" hidden="1"/>
    <cellStyle name="Hipervínculo visitado" xfId="474" builtinId="9" hidden="1"/>
    <cellStyle name="Hipervínculo visitado" xfId="476" builtinId="9" hidden="1"/>
    <cellStyle name="Hipervínculo visitado" xfId="478" builtinId="9" hidden="1"/>
    <cellStyle name="Hipervínculo visitado" xfId="480" builtinId="9" hidden="1"/>
    <cellStyle name="Hipervínculo visitado" xfId="482" builtinId="9" hidden="1"/>
    <cellStyle name="Hipervínculo visitado" xfId="484" builtinId="9" hidden="1"/>
    <cellStyle name="Hipervínculo visitado" xfId="486" builtinId="9" hidden="1"/>
    <cellStyle name="Hipervínculo visitado" xfId="488" builtinId="9" hidden="1"/>
    <cellStyle name="Hipervínculo visitado" xfId="490" builtinId="9" hidden="1"/>
    <cellStyle name="Hipervínculo visitado" xfId="492" builtinId="9" hidden="1"/>
    <cellStyle name="Hipervínculo visitado" xfId="494" builtinId="9" hidden="1"/>
    <cellStyle name="Hipervínculo visitado" xfId="496" builtinId="9" hidden="1"/>
    <cellStyle name="Hipervínculo visitado" xfId="498" builtinId="9" hidden="1"/>
    <cellStyle name="Hipervínculo visitado" xfId="500" builtinId="9" hidden="1"/>
    <cellStyle name="Hipervínculo visitado" xfId="502" builtinId="9" hidden="1"/>
    <cellStyle name="Hipervínculo visitado" xfId="504" builtinId="9" hidden="1"/>
    <cellStyle name="Hipervínculo visitado" xfId="506" builtinId="9" hidden="1"/>
    <cellStyle name="Hipervínculo visitado" xfId="508" builtinId="9" hidden="1"/>
    <cellStyle name="Hipervínculo visitado" xfId="510" builtinId="9" hidden="1"/>
    <cellStyle name="Hipervínculo visitado" xfId="512" builtinId="9" hidden="1"/>
    <cellStyle name="Hipervínculo visitado" xfId="514" builtinId="9" hidden="1"/>
    <cellStyle name="Hipervínculo visitado" xfId="516" builtinId="9" hidden="1"/>
    <cellStyle name="Hipervínculo visitado" xfId="518" builtinId="9" hidden="1"/>
    <cellStyle name="Hipervínculo visitado" xfId="520" builtinId="9" hidden="1"/>
    <cellStyle name="Hipervínculo visitado" xfId="522" builtinId="9" hidden="1"/>
    <cellStyle name="Hipervínculo visitado" xfId="524" builtinId="9" hidden="1"/>
    <cellStyle name="Hipervínculo visitado" xfId="526" builtinId="9" hidden="1"/>
    <cellStyle name="Hipervínculo visitado" xfId="528" builtinId="9" hidden="1"/>
    <cellStyle name="Hipervínculo visitado" xfId="530" builtinId="9" hidden="1"/>
    <cellStyle name="Hipervínculo visitado" xfId="532" builtinId="9" hidden="1"/>
    <cellStyle name="Hipervínculo visitado" xfId="534" builtinId="9" hidden="1"/>
    <cellStyle name="Hipervínculo visitado" xfId="536" builtinId="9" hidden="1"/>
    <cellStyle name="Hipervínculo visitado" xfId="538" builtinId="9" hidden="1"/>
    <cellStyle name="Hipervínculo visitado" xfId="540" builtinId="9" hidden="1"/>
    <cellStyle name="Hipervínculo visitado" xfId="542" builtinId="9" hidden="1"/>
    <cellStyle name="Hipervínculo visitado" xfId="544" builtinId="9" hidden="1"/>
    <cellStyle name="Hipervínculo visitado" xfId="546" builtinId="9" hidden="1"/>
    <cellStyle name="Hipervínculo visitado" xfId="548" builtinId="9" hidden="1"/>
    <cellStyle name="Hipervínculo visitado" xfId="550" builtinId="9" hidden="1"/>
    <cellStyle name="Hipervínculo visitado" xfId="552" builtinId="9" hidden="1"/>
    <cellStyle name="Hipervínculo visitado" xfId="554" builtinId="9" hidden="1"/>
    <cellStyle name="Hipervínculo visitado" xfId="556" builtinId="9" hidden="1"/>
    <cellStyle name="Hipervínculo visitado" xfId="558" builtinId="9" hidden="1"/>
    <cellStyle name="Hipervínculo visitado" xfId="560" builtinId="9" hidden="1"/>
    <cellStyle name="Hipervínculo visitado" xfId="562" builtinId="9" hidden="1"/>
    <cellStyle name="Hipervínculo visitado" xfId="564" builtinId="9" hidden="1"/>
    <cellStyle name="Hipervínculo visitado" xfId="566" builtinId="9" hidden="1"/>
    <cellStyle name="Hipervínculo visitado" xfId="568" builtinId="9" hidden="1"/>
    <cellStyle name="Hipervínculo visitado" xfId="570" builtinId="9" hidden="1"/>
    <cellStyle name="Hipervínculo visitado" xfId="572" builtinId="9" hidden="1"/>
    <cellStyle name="Hipervínculo visitado" xfId="574" builtinId="9" hidden="1"/>
    <cellStyle name="Hipervínculo visitado" xfId="576" builtinId="9" hidden="1"/>
    <cellStyle name="Hipervínculo visitado" xfId="578" builtinId="9" hidden="1"/>
    <cellStyle name="Hipervínculo visitado" xfId="580" builtinId="9" hidden="1"/>
    <cellStyle name="Hipervínculo visitado" xfId="582" builtinId="9" hidden="1"/>
    <cellStyle name="Hipervínculo visitado" xfId="584" builtinId="9" hidden="1"/>
    <cellStyle name="Hipervínculo visitado" xfId="586" builtinId="9" hidden="1"/>
    <cellStyle name="Hipervínculo visitado" xfId="588" builtinId="9" hidden="1"/>
    <cellStyle name="Hipervínculo visitado" xfId="590" builtinId="9" hidden="1"/>
    <cellStyle name="Hipervínculo visitado" xfId="592" builtinId="9" hidden="1"/>
    <cellStyle name="Hipervínculo visitado" xfId="594" builtinId="9" hidden="1"/>
    <cellStyle name="Hipervínculo visitado" xfId="596" builtinId="9" hidden="1"/>
    <cellStyle name="Hipervínculo visitado" xfId="598" builtinId="9" hidden="1"/>
    <cellStyle name="Hipervínculo visitado" xfId="600" builtinId="9" hidden="1"/>
    <cellStyle name="Hipervínculo visitado" xfId="602" builtinId="9" hidden="1"/>
    <cellStyle name="Hipervínculo visitado" xfId="604" builtinId="9" hidden="1"/>
    <cellStyle name="Hipervínculo visitado" xfId="606" builtinId="9" hidden="1"/>
    <cellStyle name="Hipervínculo visitado" xfId="608" builtinId="9" hidden="1"/>
    <cellStyle name="Hipervínculo visitado" xfId="610" builtinId="9" hidden="1"/>
    <cellStyle name="Hipervínculo visitado" xfId="612" builtinId="9" hidden="1"/>
    <cellStyle name="Hipervínculo visitado" xfId="614" builtinId="9" hidden="1"/>
    <cellStyle name="Hipervínculo visitado" xfId="616" builtinId="9" hidden="1"/>
    <cellStyle name="Hipervínculo visitado" xfId="618" builtinId="9" hidden="1"/>
    <cellStyle name="Hipervínculo visitado" xfId="620" builtinId="9" hidden="1"/>
    <cellStyle name="Hipervínculo visitado" xfId="622" builtinId="9" hidden="1"/>
    <cellStyle name="Hipervínculo visitado" xfId="624" builtinId="9" hidden="1"/>
    <cellStyle name="Hipervínculo visitado" xfId="626" builtinId="9" hidden="1"/>
    <cellStyle name="Hipervínculo visitado" xfId="628" builtinId="9" hidden="1"/>
    <cellStyle name="Hipervínculo visitado" xfId="630" builtinId="9" hidden="1"/>
    <cellStyle name="Hipervínculo visitado" xfId="632" builtinId="9" hidden="1"/>
    <cellStyle name="Hipervínculo visitado" xfId="634" builtinId="9" hidden="1"/>
    <cellStyle name="Hipervínculo visitado" xfId="636" builtinId="9" hidden="1"/>
    <cellStyle name="Hipervínculo visitado" xfId="638" builtinId="9" hidden="1"/>
    <cellStyle name="Hipervínculo visitado" xfId="640" builtinId="9" hidden="1"/>
    <cellStyle name="Hipervínculo visitado" xfId="642" builtinId="9" hidden="1"/>
    <cellStyle name="Hipervínculo visitado" xfId="644" builtinId="9" hidden="1"/>
    <cellStyle name="Hipervínculo visitado" xfId="646" builtinId="9" hidden="1"/>
    <cellStyle name="Hipervínculo visitado" xfId="648" builtinId="9" hidden="1"/>
    <cellStyle name="Hipervínculo visitado" xfId="650" builtinId="9" hidden="1"/>
    <cellStyle name="Hipervínculo visitado" xfId="652" builtinId="9" hidden="1"/>
    <cellStyle name="Hipervínculo visitado" xfId="654" builtinId="9" hidden="1"/>
    <cellStyle name="Hipervínculo visitado" xfId="656" builtinId="9" hidden="1"/>
    <cellStyle name="Hipervínculo visitado" xfId="658" builtinId="9" hidden="1"/>
    <cellStyle name="Hipervínculo visitado" xfId="660" builtinId="9" hidden="1"/>
    <cellStyle name="Hipervínculo visitado" xfId="662" builtinId="9" hidden="1"/>
    <cellStyle name="Hipervínculo visitado" xfId="664" builtinId="9" hidden="1"/>
    <cellStyle name="Hipervínculo visitado" xfId="666" builtinId="9" hidden="1"/>
    <cellStyle name="Hipervínculo visitado" xfId="668" builtinId="9" hidden="1"/>
    <cellStyle name="Hipervínculo visitado" xfId="670" builtinId="9" hidden="1"/>
    <cellStyle name="Hipervínculo visitado" xfId="672" builtinId="9" hidden="1"/>
    <cellStyle name="Hipervínculo visitado" xfId="674" builtinId="9" hidden="1"/>
    <cellStyle name="Hipervínculo visitado" xfId="676" builtinId="9" hidden="1"/>
    <cellStyle name="Hipervínculo visitado" xfId="678" builtinId="9" hidden="1"/>
    <cellStyle name="Hipervínculo visitado" xfId="680" builtinId="9" hidden="1"/>
    <cellStyle name="Hipervínculo visitado" xfId="682" builtinId="9" hidden="1"/>
    <cellStyle name="Hipervínculo visitado" xfId="684" builtinId="9" hidden="1"/>
    <cellStyle name="Hipervínculo visitado" xfId="686" builtinId="9" hidden="1"/>
    <cellStyle name="Hipervínculo visitado" xfId="688" builtinId="9" hidden="1"/>
    <cellStyle name="Hipervínculo visitado" xfId="690" builtinId="9" hidden="1"/>
    <cellStyle name="Hipervínculo visitado" xfId="692" builtinId="9" hidden="1"/>
    <cellStyle name="Hipervínculo visitado" xfId="694" builtinId="9" hidden="1"/>
    <cellStyle name="Hipervínculo visitado" xfId="696" builtinId="9" hidden="1"/>
    <cellStyle name="Hipervínculo visitado" xfId="698" builtinId="9" hidden="1"/>
    <cellStyle name="Hipervínculo visitado" xfId="700" builtinId="9" hidden="1"/>
    <cellStyle name="Hipervínculo visitado" xfId="702" builtinId="9" hidden="1"/>
    <cellStyle name="Hipervínculo visitado" xfId="704" builtinId="9" hidden="1"/>
    <cellStyle name="Hipervínculo visitado" xfId="706" builtinId="9" hidden="1"/>
    <cellStyle name="Hipervínculo visitado" xfId="708" builtinId="9" hidden="1"/>
    <cellStyle name="Hipervínculo visitado" xfId="710" builtinId="9" hidden="1"/>
    <cellStyle name="Hipervínculo visitado" xfId="712" builtinId="9" hidden="1"/>
    <cellStyle name="Hipervínculo visitado" xfId="714" builtinId="9" hidden="1"/>
    <cellStyle name="Hipervínculo visitado" xfId="716" builtinId="9" hidden="1"/>
    <cellStyle name="Hipervínculo visitado" xfId="718" builtinId="9" hidden="1"/>
    <cellStyle name="Hipervínculo visitado" xfId="720" builtinId="9" hidden="1"/>
    <cellStyle name="Hipervínculo visitado" xfId="722" builtinId="9" hidden="1"/>
    <cellStyle name="Hipervínculo visitado" xfId="724" builtinId="9" hidden="1"/>
    <cellStyle name="Hipervínculo visitado" xfId="726" builtinId="9" hidden="1"/>
    <cellStyle name="Hipervínculo visitado" xfId="728" builtinId="9" hidden="1"/>
    <cellStyle name="Hipervínculo visitado" xfId="730" builtinId="9" hidden="1"/>
    <cellStyle name="Hipervínculo visitado" xfId="732" builtinId="9" hidden="1"/>
    <cellStyle name="Hipervínculo visitado" xfId="734" builtinId="9" hidden="1"/>
    <cellStyle name="Hipervínculo visitado" xfId="736" builtinId="9" hidden="1"/>
    <cellStyle name="Hipervínculo visitado" xfId="738" builtinId="9" hidden="1"/>
    <cellStyle name="Hipervínculo visitado" xfId="740" builtinId="9" hidden="1"/>
    <cellStyle name="Hipervínculo visitado" xfId="742" builtinId="9" hidden="1"/>
    <cellStyle name="Hipervínculo visitado" xfId="744" builtinId="9" hidden="1"/>
    <cellStyle name="Hipervínculo visitado" xfId="746" builtinId="9" hidden="1"/>
    <cellStyle name="Hipervínculo visitado" xfId="748" builtinId="9" hidden="1"/>
    <cellStyle name="Hipervínculo visitado" xfId="750" builtinId="9" hidden="1"/>
    <cellStyle name="Hipervínculo visitado" xfId="752" builtinId="9" hidden="1"/>
    <cellStyle name="Hipervínculo visitado" xfId="754" builtinId="9" hidden="1"/>
    <cellStyle name="Hipervínculo visitado" xfId="756" builtinId="9" hidden="1"/>
    <cellStyle name="Hipervínculo visitado" xfId="758" builtinId="9" hidden="1"/>
    <cellStyle name="Hipervínculo visitado" xfId="760" builtinId="9" hidden="1"/>
    <cellStyle name="Hipervínculo visitado" xfId="762" builtinId="9" hidden="1"/>
    <cellStyle name="Hipervínculo visitado" xfId="764" builtinId="9" hidden="1"/>
    <cellStyle name="Hipervínculo visitado" xfId="766" builtinId="9" hidden="1"/>
    <cellStyle name="Hipervínculo visitado" xfId="768" builtinId="9" hidden="1"/>
    <cellStyle name="Hipervínculo visitado" xfId="770" builtinId="9" hidden="1"/>
    <cellStyle name="Hipervínculo visitado" xfId="772" builtinId="9" hidden="1"/>
    <cellStyle name="Hipervínculo visitado" xfId="774" builtinId="9" hidden="1"/>
    <cellStyle name="Hipervínculo visitado" xfId="776" builtinId="9" hidden="1"/>
    <cellStyle name="Hipervínculo visitado" xfId="778" builtinId="9" hidden="1"/>
    <cellStyle name="Hipervínculo visitado" xfId="780" builtinId="9" hidden="1"/>
    <cellStyle name="Hipervínculo visitado" xfId="782" builtinId="9" hidden="1"/>
    <cellStyle name="Hipervínculo visitado" xfId="784" builtinId="9" hidden="1"/>
    <cellStyle name="Hipervínculo visitado" xfId="786" builtinId="9" hidden="1"/>
    <cellStyle name="Hipervínculo visitado" xfId="788" builtinId="9" hidden="1"/>
    <cellStyle name="Hipervínculo visitado" xfId="790" builtinId="9" hidden="1"/>
    <cellStyle name="Hipervínculo visitado" xfId="792" builtinId="9" hidden="1"/>
    <cellStyle name="Hipervínculo visitado" xfId="794" builtinId="9" hidden="1"/>
    <cellStyle name="Hipervínculo visitado" xfId="796" builtinId="9" hidden="1"/>
    <cellStyle name="Hipervínculo visitado" xfId="798" builtinId="9" hidden="1"/>
    <cellStyle name="Hipervínculo visitado" xfId="800" builtinId="9" hidden="1"/>
    <cellStyle name="Hipervínculo visitado" xfId="802" builtinId="9" hidden="1"/>
    <cellStyle name="Hipervínculo visitado" xfId="804" builtinId="9" hidden="1"/>
    <cellStyle name="Hipervínculo visitado" xfId="806" builtinId="9" hidden="1"/>
    <cellStyle name="Hipervínculo visitado" xfId="808" builtinId="9" hidden="1"/>
    <cellStyle name="Hipervínculo visitado" xfId="810" builtinId="9" hidden="1"/>
    <cellStyle name="Hipervínculo visitado" xfId="812" builtinId="9" hidden="1"/>
    <cellStyle name="Hipervínculo visitado" xfId="814" builtinId="9" hidden="1"/>
    <cellStyle name="Hipervínculo visitado" xfId="816" builtinId="9" hidden="1"/>
    <cellStyle name="Hipervínculo visitado" xfId="818" builtinId="9" hidden="1"/>
    <cellStyle name="Hipervínculo visitado" xfId="820" builtinId="9" hidden="1"/>
    <cellStyle name="Hipervínculo visitado" xfId="822" builtinId="9" hidden="1"/>
    <cellStyle name="Hipervínculo visitado" xfId="824" builtinId="9" hidden="1"/>
    <cellStyle name="Hipervínculo visitado" xfId="826" builtinId="9" hidden="1"/>
    <cellStyle name="Hipervínculo visitado" xfId="828" builtinId="9" hidden="1"/>
    <cellStyle name="Hipervínculo visitado" xfId="830" builtinId="9" hidden="1"/>
    <cellStyle name="Hipervínculo visitado" xfId="832" builtinId="9" hidden="1"/>
    <cellStyle name="Hipervínculo visitado" xfId="834" builtinId="9" hidden="1"/>
    <cellStyle name="Hipervínculo visitado" xfId="836" builtinId="9" hidden="1"/>
    <cellStyle name="Hipervínculo visitado" xfId="838" builtinId="9" hidden="1"/>
    <cellStyle name="Hipervínculo visitado" xfId="840" builtinId="9" hidden="1"/>
    <cellStyle name="Hipervínculo visitado" xfId="842" builtinId="9" hidden="1"/>
    <cellStyle name="Hipervínculo visitado" xfId="844" builtinId="9" hidden="1"/>
    <cellStyle name="Hipervínculo visitado" xfId="846" builtinId="9" hidden="1"/>
    <cellStyle name="Hipervínculo visitado" xfId="848" builtinId="9" hidden="1"/>
    <cellStyle name="Hipervínculo visitado" xfId="850" builtinId="9" hidden="1"/>
    <cellStyle name="Hipervínculo visitado" xfId="852" builtinId="9" hidden="1"/>
    <cellStyle name="Hipervínculo visitado" xfId="854" builtinId="9" hidden="1"/>
    <cellStyle name="Hipervínculo visitado" xfId="856" builtinId="9" hidden="1"/>
    <cellStyle name="Hipervínculo visitado" xfId="858" builtinId="9" hidden="1"/>
    <cellStyle name="Hipervínculo visitado" xfId="860" builtinId="9" hidden="1"/>
    <cellStyle name="Hipervínculo visitado" xfId="862" builtinId="9" hidden="1"/>
    <cellStyle name="Hipervínculo visitado" xfId="864" builtinId="9" hidden="1"/>
    <cellStyle name="Hipervínculo visitado" xfId="866" builtinId="9" hidden="1"/>
    <cellStyle name="Hipervínculo visitado" xfId="868" builtinId="9" hidden="1"/>
    <cellStyle name="Hipervínculo visitado" xfId="870" builtinId="9" hidden="1"/>
    <cellStyle name="Hipervínculo visitado" xfId="872" builtinId="9" hidden="1"/>
    <cellStyle name="Hipervínculo visitado" xfId="874" builtinId="9" hidden="1"/>
    <cellStyle name="Hipervínculo visitado" xfId="876" builtinId="9" hidden="1"/>
    <cellStyle name="Hipervínculo visitado" xfId="878" builtinId="9" hidden="1"/>
    <cellStyle name="Hipervínculo visitado" xfId="880" builtinId="9" hidden="1"/>
    <cellStyle name="Hipervínculo visitado" xfId="882" builtinId="9" hidden="1"/>
    <cellStyle name="Hipervínculo visitado" xfId="884" builtinId="9" hidden="1"/>
    <cellStyle name="Hipervínculo visitado" xfId="886" builtinId="9" hidden="1"/>
    <cellStyle name="Hipervínculo visitado" xfId="888" builtinId="9" hidden="1"/>
    <cellStyle name="Hipervínculo visitado" xfId="890" builtinId="9" hidden="1"/>
    <cellStyle name="Hipervínculo visitado" xfId="892" builtinId="9" hidden="1"/>
    <cellStyle name="Hipervínculo visitado" xfId="894" builtinId="9" hidden="1"/>
    <cellStyle name="Hipervínculo visitado" xfId="896" builtinId="9" hidden="1"/>
    <cellStyle name="Hipervínculo visitado" xfId="898" builtinId="9" hidden="1"/>
    <cellStyle name="Hipervínculo visitado" xfId="900" builtinId="9" hidden="1"/>
    <cellStyle name="Hipervínculo visitado" xfId="902" builtinId="9" hidden="1"/>
    <cellStyle name="Hipervínculo visitado" xfId="904" builtinId="9" hidden="1"/>
    <cellStyle name="Hipervínculo visitado" xfId="906" builtinId="9" hidden="1"/>
    <cellStyle name="Hipervínculo visitado" xfId="908" builtinId="9" hidden="1"/>
    <cellStyle name="Hipervínculo visitado" xfId="910" builtinId="9" hidden="1"/>
    <cellStyle name="Hipervínculo visitado" xfId="912" builtinId="9" hidden="1"/>
    <cellStyle name="Hipervínculo visitado" xfId="914" builtinId="9" hidden="1"/>
    <cellStyle name="Hipervínculo visitado" xfId="916" builtinId="9" hidden="1"/>
    <cellStyle name="Hipervínculo visitado" xfId="918" builtinId="9" hidden="1"/>
    <cellStyle name="Hipervínculo visitado" xfId="920" builtinId="9" hidden="1"/>
    <cellStyle name="Hipervínculo visitado" xfId="922" builtinId="9" hidden="1"/>
    <cellStyle name="Hipervínculo visitado" xfId="924" builtinId="9" hidden="1"/>
    <cellStyle name="Hipervínculo visitado" xfId="926" builtinId="9" hidden="1"/>
    <cellStyle name="Hipervínculo visitado" xfId="928" builtinId="9" hidden="1"/>
    <cellStyle name="Hipervínculo visitado" xfId="930" builtinId="9" hidden="1"/>
    <cellStyle name="Hipervínculo visitado" xfId="932" builtinId="9" hidden="1"/>
    <cellStyle name="Hipervínculo visitado" xfId="934" builtinId="9" hidden="1"/>
    <cellStyle name="Hipervínculo visitado" xfId="936" builtinId="9" hidden="1"/>
    <cellStyle name="Hipervínculo visitado" xfId="938" builtinId="9" hidden="1"/>
    <cellStyle name="Hipervínculo visitado" xfId="940" builtinId="9" hidden="1"/>
    <cellStyle name="Hipervínculo visitado" xfId="942" builtinId="9" hidden="1"/>
    <cellStyle name="Hipervínculo visitado" xfId="944" builtinId="9" hidden="1"/>
    <cellStyle name="Hipervínculo visitado" xfId="946" builtinId="9" hidden="1"/>
    <cellStyle name="Hipervínculo visitado" xfId="948" builtinId="9" hidden="1"/>
    <cellStyle name="Hipervínculo visitado" xfId="950" builtinId="9" hidden="1"/>
    <cellStyle name="Hipervínculo visitado" xfId="952" builtinId="9" hidden="1"/>
    <cellStyle name="Hipervínculo visitado" xfId="954" builtinId="9" hidden="1"/>
    <cellStyle name="Hipervínculo visitado" xfId="956" builtinId="9" hidden="1"/>
    <cellStyle name="Hipervínculo visitado" xfId="958" builtinId="9" hidden="1"/>
    <cellStyle name="Hipervínculo visitado" xfId="960" builtinId="9" hidden="1"/>
    <cellStyle name="Hipervínculo visitado" xfId="962" builtinId="9" hidden="1"/>
    <cellStyle name="Hipervínculo visitado" xfId="964" builtinId="9" hidden="1"/>
    <cellStyle name="Hipervínculo visitado" xfId="966" builtinId="9" hidden="1"/>
    <cellStyle name="Hipervínculo visitado" xfId="968" builtinId="9" hidden="1"/>
    <cellStyle name="Hipervínculo visitado" xfId="970" builtinId="9" hidden="1"/>
    <cellStyle name="Hipervínculo visitado" xfId="972" builtinId="9" hidden="1"/>
    <cellStyle name="Hipervínculo visitado" xfId="974" builtinId="9" hidden="1"/>
    <cellStyle name="Hipervínculo visitado" xfId="976" builtinId="9" hidden="1"/>
    <cellStyle name="Hipervínculo visitado" xfId="978" builtinId="9" hidden="1"/>
    <cellStyle name="Hipervínculo visitado" xfId="980" builtinId="9" hidden="1"/>
    <cellStyle name="Hipervínculo visitado" xfId="982" builtinId="9" hidden="1"/>
    <cellStyle name="Hipervínculo visitado" xfId="984" builtinId="9" hidden="1"/>
    <cellStyle name="Hipervínculo visitado" xfId="986" builtinId="9" hidden="1"/>
    <cellStyle name="Hipervínculo visitado" xfId="988" builtinId="9" hidden="1"/>
    <cellStyle name="Hipervínculo visitado" xfId="990" builtinId="9" hidden="1"/>
    <cellStyle name="Hipervínculo visitado" xfId="992" builtinId="9" hidden="1"/>
    <cellStyle name="Hipervínculo visitado" xfId="994" builtinId="9" hidden="1"/>
    <cellStyle name="Hipervínculo visitado" xfId="996" builtinId="9" hidden="1"/>
    <cellStyle name="Hipervínculo visitado" xfId="998" builtinId="9" hidden="1"/>
    <cellStyle name="Hipervínculo visitado" xfId="1000" builtinId="9" hidden="1"/>
    <cellStyle name="Hipervínculo visitado" xfId="1002" builtinId="9" hidden="1"/>
    <cellStyle name="Hipervínculo visitado" xfId="1004" builtinId="9" hidden="1"/>
    <cellStyle name="Hipervínculo visitado" xfId="1006" builtinId="9" hidden="1"/>
    <cellStyle name="Hipervínculo visitado" xfId="1008" builtinId="9" hidden="1"/>
    <cellStyle name="Hipervínculo visitado" xfId="1010" builtinId="9" hidden="1"/>
    <cellStyle name="Hipervínculo visitado" xfId="1012" builtinId="9" hidden="1"/>
    <cellStyle name="Hipervínculo visitado" xfId="1014" builtinId="9" hidden="1"/>
    <cellStyle name="Hipervínculo visitado" xfId="1016" builtinId="9" hidden="1"/>
    <cellStyle name="Hipervínculo visitado" xfId="1018" builtinId="9" hidden="1"/>
    <cellStyle name="Hipervínculo visitado" xfId="1020" builtinId="9" hidden="1"/>
    <cellStyle name="Hipervínculo visitado" xfId="1022" builtinId="9" hidden="1"/>
    <cellStyle name="Hipervínculo visitado" xfId="1024" builtinId="9" hidden="1"/>
    <cellStyle name="Hipervínculo visitado" xfId="1029" builtinId="9" hidden="1"/>
    <cellStyle name="Hipervínculo visitado" xfId="1030" builtinId="9" hidden="1"/>
    <cellStyle name="Hipervínculo visitado" xfId="1031" builtinId="9" hidden="1"/>
    <cellStyle name="Hipervínculo visitado" xfId="1032" builtinId="9" hidden="1"/>
    <cellStyle name="Hipervínculo visitado" xfId="1033" builtinId="9" hidden="1"/>
    <cellStyle name="Hipervínculo visitado" xfId="1034" builtinId="9" hidden="1"/>
    <cellStyle name="Hipervínculo visitado" xfId="1035" builtinId="9" hidden="1"/>
    <cellStyle name="Hipervínculo visitado" xfId="1036" builtinId="9" hidden="1"/>
    <cellStyle name="Hipervínculo visitado" xfId="1037" builtinId="9" hidden="1"/>
    <cellStyle name="Hipervínculo visitado" xfId="1038" builtinId="9" hidden="1"/>
    <cellStyle name="Hipervínculo visitado" xfId="1039" builtinId="9" hidden="1"/>
    <cellStyle name="Hipervínculo visitado" xfId="1040" builtinId="9" hidden="1"/>
    <cellStyle name="Hipervínculo visitado" xfId="1041" builtinId="9" hidden="1"/>
    <cellStyle name="Hipervínculo visitado" xfId="1042" builtinId="9" hidden="1"/>
    <cellStyle name="Hipervínculo visitado" xfId="1043" builtinId="9" hidden="1"/>
    <cellStyle name="Hipervínculo visitado" xfId="1044" builtinId="9" hidden="1"/>
    <cellStyle name="Hipervínculo visitado" xfId="1045" builtinId="9" hidden="1"/>
    <cellStyle name="Hipervínculo visitado" xfId="1046" builtinId="9" hidden="1"/>
    <cellStyle name="Hipervínculo visitado" xfId="1047" builtinId="9" hidden="1"/>
    <cellStyle name="Hipervínculo visitado" xfId="1048" builtinId="9" hidden="1"/>
    <cellStyle name="Hipervínculo visitado" xfId="1049" builtinId="9" hidden="1"/>
    <cellStyle name="Hipervínculo visitado" xfId="1050" builtinId="9" hidden="1"/>
    <cellStyle name="Hipervínculo visitado" xfId="1051" builtinId="9" hidden="1"/>
    <cellStyle name="Hipervínculo visitado" xfId="1052" builtinId="9" hidden="1"/>
    <cellStyle name="Hipervínculo visitado" xfId="1053" builtinId="9" hidden="1"/>
    <cellStyle name="Hipervínculo visitado" xfId="1054" builtinId="9" hidden="1"/>
    <cellStyle name="Hipervínculo visitado" xfId="1055" builtinId="9" hidden="1"/>
    <cellStyle name="Hipervínculo visitado" xfId="1056" builtinId="9" hidden="1"/>
    <cellStyle name="Hipervínculo visitado" xfId="1057" builtinId="9" hidden="1"/>
    <cellStyle name="Hipervínculo visitado" xfId="1061" builtinId="9" hidden="1"/>
    <cellStyle name="Hipervínculo visitado" xfId="1062" builtinId="9" hidden="1"/>
    <cellStyle name="Hipervínculo visitado" xfId="1063" builtinId="9" hidden="1"/>
    <cellStyle name="Hipervínculo visitado" xfId="1064" builtinId="9" hidden="1"/>
    <cellStyle name="Hipervínculo visitado" xfId="1065" builtinId="9" hidden="1"/>
    <cellStyle name="Hipervínculo visitado" xfId="1066" builtinId="9" hidden="1"/>
    <cellStyle name="Hipervínculo visitado" xfId="1067" builtinId="9" hidden="1"/>
    <cellStyle name="Hipervínculo visitado" xfId="1068" builtinId="9" hidden="1"/>
    <cellStyle name="Hipervínculo visitado" xfId="1069" builtinId="9" hidden="1"/>
    <cellStyle name="Hipervínculo visitado" xfId="1070" builtinId="9" hidden="1"/>
    <cellStyle name="Hipervínculo visitado" xfId="1071" builtinId="9" hidden="1"/>
    <cellStyle name="Hipervínculo visitado" xfId="1072" builtinId="9" hidden="1"/>
    <cellStyle name="Hipervínculo visitado" xfId="1073" builtinId="9" hidden="1"/>
    <cellStyle name="Hipervínculo visitado" xfId="1074" builtinId="9" hidden="1"/>
    <cellStyle name="Hipervínculo visitado" xfId="1075" builtinId="9" hidden="1"/>
    <cellStyle name="Hipervínculo visitado" xfId="1076" builtinId="9" hidden="1"/>
    <cellStyle name="Hipervínculo visitado" xfId="1077" builtinId="9" hidden="1"/>
    <cellStyle name="Hipervínculo visitado" xfId="1078" builtinId="9" hidden="1"/>
    <cellStyle name="Hipervínculo visitado" xfId="1079" builtinId="9" hidden="1"/>
    <cellStyle name="Hipervínculo visitado" xfId="1080" builtinId="9" hidden="1"/>
    <cellStyle name="Hipervínculo visitado" xfId="1081" builtinId="9" hidden="1"/>
    <cellStyle name="Hipervínculo visitado" xfId="1082" builtinId="9" hidden="1"/>
    <cellStyle name="Hipervínculo visitado" xfId="1083" builtinId="9" hidden="1"/>
    <cellStyle name="Hipervínculo visitado" xfId="1084" builtinId="9" hidden="1"/>
    <cellStyle name="Hipervínculo visitado" xfId="1085" builtinId="9" hidden="1"/>
    <cellStyle name="Hipervínculo visitado" xfId="1086" builtinId="9" hidden="1"/>
    <cellStyle name="Hipervínculo visitado" xfId="1087" builtinId="9" hidden="1"/>
    <cellStyle name="Hipervínculo visitado" xfId="1088" builtinId="9" hidden="1"/>
    <cellStyle name="Hipervínculo visitado" xfId="1089" builtinId="9" hidden="1"/>
    <cellStyle name="Hipervínculo visitado" xfId="1090" builtinId="9" hidden="1"/>
    <cellStyle name="Hipervínculo visitado" xfId="1091" builtinId="9" hidden="1"/>
    <cellStyle name="Hipervínculo visitado" xfId="1092" builtinId="9" hidden="1"/>
    <cellStyle name="Hipervínculo visitado" xfId="1093" builtinId="9" hidden="1"/>
    <cellStyle name="Hipervínculo visitado" xfId="1094" builtinId="9" hidden="1"/>
    <cellStyle name="Hipervínculo visitado" xfId="1095" builtinId="9" hidden="1"/>
    <cellStyle name="Hipervínculo visitado" xfId="1096" builtinId="9" hidden="1"/>
    <cellStyle name="Hipervínculo visitado" xfId="1097" builtinId="9" hidden="1"/>
    <cellStyle name="Hipervínculo visitado" xfId="1098" builtinId="9" hidden="1"/>
    <cellStyle name="Hipervínculo visitado" xfId="1099" builtinId="9" hidden="1"/>
    <cellStyle name="Hipervínculo visitado" xfId="1100" builtinId="9" hidden="1"/>
    <cellStyle name="Hipervínculo visitado" xfId="1101" builtinId="9" hidden="1"/>
    <cellStyle name="Hipervínculo visitado" xfId="1102" builtinId="9" hidden="1"/>
    <cellStyle name="Hipervínculo visitado" xfId="1103" builtinId="9" hidden="1"/>
    <cellStyle name="Hipervínculo visitado" xfId="1104" builtinId="9" hidden="1"/>
    <cellStyle name="Hipervínculo visitado" xfId="1105" builtinId="9" hidden="1"/>
    <cellStyle name="Hipervínculo visitado" xfId="1106" builtinId="9" hidden="1"/>
    <cellStyle name="Hipervínculo visitado" xfId="1107" builtinId="9" hidden="1"/>
    <cellStyle name="Hipervínculo visitado" xfId="1108" builtinId="9" hidden="1"/>
    <cellStyle name="Hipervínculo visitado" xfId="1109" builtinId="9" hidden="1"/>
    <cellStyle name="Hipervínculo visitado" xfId="1110" builtinId="9" hidden="1"/>
    <cellStyle name="Hipervínculo visitado" xfId="1111" builtinId="9" hidden="1"/>
    <cellStyle name="Hipervínculo visitado" xfId="1112" builtinId="9" hidden="1"/>
    <cellStyle name="Hipervínculo visitado" xfId="1113" builtinId="9" hidden="1"/>
    <cellStyle name="Hipervínculo visitado" xfId="1114" builtinId="9" hidden="1"/>
    <cellStyle name="Hipervínculo visitado" xfId="1115" builtinId="9" hidden="1"/>
    <cellStyle name="Hipervínculo visitado" xfId="1116" builtinId="9" hidden="1"/>
    <cellStyle name="Hipervínculo visitado" xfId="1117" builtinId="9" hidden="1"/>
    <cellStyle name="Hipervínculo visitado" xfId="1118" builtinId="9" hidden="1"/>
    <cellStyle name="Hipervínculo visitado" xfId="1119" builtinId="9" hidden="1"/>
    <cellStyle name="Hipervínculo visitado" xfId="1120" builtinId="9" hidden="1"/>
    <cellStyle name="Hipervínculo visitado" xfId="1121" builtinId="9" hidden="1"/>
    <cellStyle name="Hipervínculo visitado" xfId="1154" builtinId="9" hidden="1"/>
    <cellStyle name="Hipervínculo visitado" xfId="1155" builtinId="9" hidden="1"/>
    <cellStyle name="Hipervínculo visitado" xfId="1156" builtinId="9" hidden="1"/>
    <cellStyle name="Hipervínculo visitado" xfId="1157" builtinId="9" hidden="1"/>
    <cellStyle name="Hipervínculo visitado" xfId="1158" builtinId="9" hidden="1"/>
    <cellStyle name="Hipervínculo visitado" xfId="1159" builtinId="9" hidden="1"/>
    <cellStyle name="Hipervínculo visitado" xfId="1160" builtinId="9" hidden="1"/>
    <cellStyle name="Hipervínculo visitado" xfId="1161" builtinId="9" hidden="1"/>
    <cellStyle name="Hipervínculo visitado" xfId="1162" builtinId="9" hidden="1"/>
    <cellStyle name="Hipervínculo visitado" xfId="1163" builtinId="9" hidden="1"/>
    <cellStyle name="Hipervínculo visitado" xfId="1164" builtinId="9" hidden="1"/>
    <cellStyle name="Hipervínculo visitado" xfId="1165" builtinId="9" hidden="1"/>
    <cellStyle name="Hipervínculo visitado" xfId="1166" builtinId="9" hidden="1"/>
    <cellStyle name="Hipervínculo visitado" xfId="1167" builtinId="9" hidden="1"/>
    <cellStyle name="Hipervínculo visitado" xfId="1168" builtinId="9" hidden="1"/>
    <cellStyle name="Hipervínculo visitado" xfId="1169" builtinId="9" hidden="1"/>
    <cellStyle name="Input" xfId="32"/>
    <cellStyle name="Lien hypertexte 2" xfId="33"/>
    <cellStyle name="Linked Cell" xfId="34"/>
    <cellStyle name="Milliers 2" xfId="109"/>
    <cellStyle name="Monétaire0" xfId="35"/>
    <cellStyle name="Motif" xfId="36"/>
    <cellStyle name="Neutral" xfId="37"/>
    <cellStyle name="Normaali_Eduskuntavaalit" xfId="1136"/>
    <cellStyle name="Normal" xfId="0" builtinId="0"/>
    <cellStyle name="Normal 10" xfId="38"/>
    <cellStyle name="Normal 10 2" xfId="123"/>
    <cellStyle name="Normal 10 2 2" xfId="350"/>
    <cellStyle name="Normal 11" xfId="73"/>
    <cellStyle name="Normal 11 2" xfId="110"/>
    <cellStyle name="Normal 11 2 2" xfId="1027"/>
    <cellStyle name="Normal 11 3" xfId="1059"/>
    <cellStyle name="Normal 12" xfId="111"/>
    <cellStyle name="Normal 12 2" xfId="1060"/>
    <cellStyle name="Normal 13" xfId="155"/>
    <cellStyle name="Normal 13 2" xfId="239"/>
    <cellStyle name="Normal 14" xfId="177"/>
    <cellStyle name="Normal 15" xfId="1025"/>
    <cellStyle name="Normal 16" xfId="1137"/>
    <cellStyle name="Normal 2" xfId="39"/>
    <cellStyle name="Normal 2 2" xfId="40"/>
    <cellStyle name="Normal 2 2 2" xfId="41"/>
    <cellStyle name="Normal 2 3" xfId="42"/>
    <cellStyle name="Normal 2 4" xfId="43"/>
    <cellStyle name="Normal 2 4 2" xfId="106"/>
    <cellStyle name="Normal 2 4 3" xfId="124"/>
    <cellStyle name="Normal 2 5" xfId="167"/>
    <cellStyle name="Normal 2_AccumulationEquation" xfId="44"/>
    <cellStyle name="Normal 3" xfId="45"/>
    <cellStyle name="Normal 3 2" xfId="46"/>
    <cellStyle name="Normal 3 3" xfId="1138"/>
    <cellStyle name="Normal 4" xfId="47"/>
    <cellStyle name="Normal 4 2" xfId="48"/>
    <cellStyle name="Normal 4 3" xfId="1139"/>
    <cellStyle name="Normal 5" xfId="49"/>
    <cellStyle name="Normal 6" xfId="50"/>
    <cellStyle name="Normal 7" xfId="51"/>
    <cellStyle name="Normal 8" xfId="52"/>
    <cellStyle name="Normal 9" xfId="53"/>
    <cellStyle name="Normal GHG whole table" xfId="1140"/>
    <cellStyle name="Normal-blank" xfId="1141"/>
    <cellStyle name="Normal-bottom" xfId="1142"/>
    <cellStyle name="Normal-center" xfId="1143"/>
    <cellStyle name="Normal-droit" xfId="1144"/>
    <cellStyle name="Normal-top" xfId="1145"/>
    <cellStyle name="normální_Nove vystupy_DOPOCTENE" xfId="1146"/>
    <cellStyle name="Note" xfId="54"/>
    <cellStyle name="Output" xfId="55"/>
    <cellStyle name="Percent 2" xfId="56"/>
    <cellStyle name="Percent 2 2" xfId="112"/>
    <cellStyle name="Percent 2 3" xfId="125"/>
    <cellStyle name="Percent 3" xfId="1147"/>
    <cellStyle name="Percent 4" xfId="1148"/>
    <cellStyle name="Pilkku_Esimerkkejä kaavioista.xls Kaavio 1" xfId="1149"/>
    <cellStyle name="Porcentual" xfId="75" builtinId="5"/>
    <cellStyle name="Pourcentage 10" xfId="74"/>
    <cellStyle name="Pourcentage 10 2" xfId="113"/>
    <cellStyle name="Pourcentage 10 2 2" xfId="1026"/>
    <cellStyle name="Pourcentage 11" xfId="126"/>
    <cellStyle name="Pourcentage 12" xfId="156"/>
    <cellStyle name="Pourcentage 12 2" xfId="240"/>
    <cellStyle name="Pourcentage 13" xfId="178"/>
    <cellStyle name="Pourcentage 2" xfId="57"/>
    <cellStyle name="Pourcentage 2 2" xfId="58"/>
    <cellStyle name="Pourcentage 2 3" xfId="1058"/>
    <cellStyle name="Pourcentage 3" xfId="59"/>
    <cellStyle name="Pourcentage 3 2" xfId="60"/>
    <cellStyle name="Pourcentage 4" xfId="61"/>
    <cellStyle name="Pourcentage 5" xfId="62"/>
    <cellStyle name="Pourcentage 5 2" xfId="114"/>
    <cellStyle name="Pourcentage 6" xfId="63"/>
    <cellStyle name="Pourcentage 6 2" xfId="107"/>
    <cellStyle name="Pourcentage 7" xfId="64"/>
    <cellStyle name="Pourcentage 8" xfId="65"/>
    <cellStyle name="Pourcentage 9" xfId="66"/>
    <cellStyle name="Pourcentage 9 2" xfId="122"/>
    <cellStyle name="Pourcentage 9 2 2" xfId="349"/>
    <cellStyle name="Satisfaisant" xfId="115"/>
    <cellStyle name="Standard 11" xfId="67"/>
    <cellStyle name="Standard_2 + 3" xfId="68"/>
    <cellStyle name="Style 24" xfId="1150"/>
    <cellStyle name="Style 25" xfId="1151"/>
    <cellStyle name="style_col_headings" xfId="69"/>
    <cellStyle name="TEXT" xfId="1152"/>
    <cellStyle name="Title" xfId="70"/>
    <cellStyle name="Titre" xfId="116"/>
    <cellStyle name="Titre 1" xfId="117"/>
    <cellStyle name="Titre 2" xfId="118"/>
    <cellStyle name="Titre 3" xfId="119"/>
    <cellStyle name="Titre 4" xfId="120"/>
    <cellStyle name="Vérification" xfId="121"/>
    <cellStyle name="Virgule fixe" xfId="71"/>
    <cellStyle name="Warning Text" xfId="72"/>
    <cellStyle name="Wrapped" xfId="115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01" Type="http://schemas.openxmlformats.org/officeDocument/2006/relationships/worksheet" Target="worksheets/sheet27.xml"/><Relationship Id="rId102" Type="http://schemas.openxmlformats.org/officeDocument/2006/relationships/worksheet" Target="worksheets/sheet28.xml"/><Relationship Id="rId103" Type="http://schemas.openxmlformats.org/officeDocument/2006/relationships/worksheet" Target="worksheets/sheet29.xml"/><Relationship Id="rId104" Type="http://schemas.openxmlformats.org/officeDocument/2006/relationships/worksheet" Target="worksheets/sheet30.xml"/><Relationship Id="rId105" Type="http://schemas.openxmlformats.org/officeDocument/2006/relationships/worksheet" Target="worksheets/sheet31.xml"/><Relationship Id="rId106" Type="http://schemas.openxmlformats.org/officeDocument/2006/relationships/worksheet" Target="worksheets/sheet32.xml"/><Relationship Id="rId107" Type="http://schemas.openxmlformats.org/officeDocument/2006/relationships/theme" Target="theme/theme1.xml"/><Relationship Id="rId1" Type="http://schemas.openxmlformats.org/officeDocument/2006/relationships/chartsheet" Target="chartsheets/sheet1.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chartsheet" Target="chartsheets/sheet2.xml"/><Relationship Id="rId6" Type="http://schemas.openxmlformats.org/officeDocument/2006/relationships/chartsheet" Target="chartsheets/sheet3.xml"/><Relationship Id="rId7" Type="http://schemas.openxmlformats.org/officeDocument/2006/relationships/chartsheet" Target="chartsheets/sheet4.xml"/><Relationship Id="rId8" Type="http://schemas.openxmlformats.org/officeDocument/2006/relationships/chartsheet" Target="chartsheets/sheet5.xml"/><Relationship Id="rId9" Type="http://schemas.openxmlformats.org/officeDocument/2006/relationships/chartsheet" Target="chartsheets/sheet6.xml"/><Relationship Id="rId108" Type="http://schemas.openxmlformats.org/officeDocument/2006/relationships/styles" Target="styles.xml"/><Relationship Id="rId109" Type="http://schemas.openxmlformats.org/officeDocument/2006/relationships/sharedStrings" Target="sharedStrings.xml"/><Relationship Id="rId10" Type="http://schemas.openxmlformats.org/officeDocument/2006/relationships/chartsheet" Target="chartsheets/sheet7.xml"/><Relationship Id="rId11" Type="http://schemas.openxmlformats.org/officeDocument/2006/relationships/chartsheet" Target="chartsheets/sheet8.xml"/><Relationship Id="rId12" Type="http://schemas.openxmlformats.org/officeDocument/2006/relationships/chartsheet" Target="chartsheets/sheet9.xml"/><Relationship Id="rId13" Type="http://schemas.openxmlformats.org/officeDocument/2006/relationships/chartsheet" Target="chartsheets/sheet10.xml"/><Relationship Id="rId14" Type="http://schemas.openxmlformats.org/officeDocument/2006/relationships/chartsheet" Target="chartsheets/sheet11.xml"/><Relationship Id="rId15" Type="http://schemas.openxmlformats.org/officeDocument/2006/relationships/chartsheet" Target="chartsheets/sheet12.xml"/><Relationship Id="rId16" Type="http://schemas.openxmlformats.org/officeDocument/2006/relationships/chartsheet" Target="chartsheets/sheet13.xml"/><Relationship Id="rId17" Type="http://schemas.openxmlformats.org/officeDocument/2006/relationships/chartsheet" Target="chartsheets/sheet14.xml"/><Relationship Id="rId18" Type="http://schemas.openxmlformats.org/officeDocument/2006/relationships/chartsheet" Target="chartsheets/sheet15.xml"/><Relationship Id="rId19" Type="http://schemas.openxmlformats.org/officeDocument/2006/relationships/chartsheet" Target="chartsheets/sheet16.xml"/><Relationship Id="rId30" Type="http://schemas.openxmlformats.org/officeDocument/2006/relationships/chartsheet" Target="chartsheets/sheet23.xml"/><Relationship Id="rId31" Type="http://schemas.openxmlformats.org/officeDocument/2006/relationships/chartsheet" Target="chartsheets/sheet24.xml"/><Relationship Id="rId32" Type="http://schemas.openxmlformats.org/officeDocument/2006/relationships/chartsheet" Target="chartsheets/sheet25.xml"/><Relationship Id="rId33" Type="http://schemas.openxmlformats.org/officeDocument/2006/relationships/chartsheet" Target="chartsheets/sheet26.xml"/><Relationship Id="rId34" Type="http://schemas.openxmlformats.org/officeDocument/2006/relationships/chartsheet" Target="chartsheets/sheet27.xml"/><Relationship Id="rId35" Type="http://schemas.openxmlformats.org/officeDocument/2006/relationships/chartsheet" Target="chartsheets/sheet28.xml"/><Relationship Id="rId36" Type="http://schemas.openxmlformats.org/officeDocument/2006/relationships/chartsheet" Target="chartsheets/sheet29.xml"/><Relationship Id="rId37" Type="http://schemas.openxmlformats.org/officeDocument/2006/relationships/chartsheet" Target="chartsheets/sheet30.xml"/><Relationship Id="rId38" Type="http://schemas.openxmlformats.org/officeDocument/2006/relationships/chartsheet" Target="chartsheets/sheet31.xml"/><Relationship Id="rId39" Type="http://schemas.openxmlformats.org/officeDocument/2006/relationships/chartsheet" Target="chartsheets/sheet32.xml"/><Relationship Id="rId50" Type="http://schemas.openxmlformats.org/officeDocument/2006/relationships/chartsheet" Target="chartsheets/sheet43.xml"/><Relationship Id="rId51" Type="http://schemas.openxmlformats.org/officeDocument/2006/relationships/chartsheet" Target="chartsheets/sheet44.xml"/><Relationship Id="rId52" Type="http://schemas.openxmlformats.org/officeDocument/2006/relationships/chartsheet" Target="chartsheets/sheet45.xml"/><Relationship Id="rId53" Type="http://schemas.openxmlformats.org/officeDocument/2006/relationships/chartsheet" Target="chartsheets/sheet46.xml"/><Relationship Id="rId54" Type="http://schemas.openxmlformats.org/officeDocument/2006/relationships/chartsheet" Target="chartsheets/sheet47.xml"/><Relationship Id="rId55" Type="http://schemas.openxmlformats.org/officeDocument/2006/relationships/chartsheet" Target="chartsheets/sheet48.xml"/><Relationship Id="rId56" Type="http://schemas.openxmlformats.org/officeDocument/2006/relationships/chartsheet" Target="chartsheets/sheet49.xml"/><Relationship Id="rId57" Type="http://schemas.openxmlformats.org/officeDocument/2006/relationships/chartsheet" Target="chartsheets/sheet50.xml"/><Relationship Id="rId58" Type="http://schemas.openxmlformats.org/officeDocument/2006/relationships/chartsheet" Target="chartsheets/sheet51.xml"/><Relationship Id="rId59" Type="http://schemas.openxmlformats.org/officeDocument/2006/relationships/chartsheet" Target="chartsheets/sheet52.xml"/><Relationship Id="rId70" Type="http://schemas.openxmlformats.org/officeDocument/2006/relationships/chartsheet" Target="chartsheets/sheet63.xml"/><Relationship Id="rId71" Type="http://schemas.openxmlformats.org/officeDocument/2006/relationships/chartsheet" Target="chartsheets/sheet64.xml"/><Relationship Id="rId72" Type="http://schemas.openxmlformats.org/officeDocument/2006/relationships/chartsheet" Target="chartsheets/sheet65.xml"/><Relationship Id="rId73" Type="http://schemas.openxmlformats.org/officeDocument/2006/relationships/chartsheet" Target="chartsheets/sheet66.xml"/><Relationship Id="rId74" Type="http://schemas.openxmlformats.org/officeDocument/2006/relationships/worksheet" Target="worksheets/sheet8.xml"/><Relationship Id="rId75" Type="http://schemas.openxmlformats.org/officeDocument/2006/relationships/worksheet" Target="worksheets/sheet9.xml"/><Relationship Id="rId76" Type="http://schemas.openxmlformats.org/officeDocument/2006/relationships/worksheet" Target="worksheets/sheet10.xml"/><Relationship Id="rId77" Type="http://schemas.openxmlformats.org/officeDocument/2006/relationships/worksheet" Target="worksheets/sheet11.xml"/><Relationship Id="rId78" Type="http://schemas.openxmlformats.org/officeDocument/2006/relationships/worksheet" Target="worksheets/sheet12.xml"/><Relationship Id="rId79" Type="http://schemas.openxmlformats.org/officeDocument/2006/relationships/worksheet" Target="worksheets/sheet13.xml"/><Relationship Id="rId110" Type="http://schemas.openxmlformats.org/officeDocument/2006/relationships/calcChain" Target="calcChain.xml"/><Relationship Id="rId90" Type="http://schemas.openxmlformats.org/officeDocument/2006/relationships/worksheet" Target="worksheets/sheet24.xml"/><Relationship Id="rId91" Type="http://schemas.openxmlformats.org/officeDocument/2006/relationships/worksheet" Target="worksheets/sheet25.xml"/><Relationship Id="rId92" Type="http://schemas.openxmlformats.org/officeDocument/2006/relationships/chartsheet" Target="chartsheets/sheet67.xml"/><Relationship Id="rId93" Type="http://schemas.openxmlformats.org/officeDocument/2006/relationships/chartsheet" Target="chartsheets/sheet68.xml"/><Relationship Id="rId94" Type="http://schemas.openxmlformats.org/officeDocument/2006/relationships/chartsheet" Target="chartsheets/sheet69.xml"/><Relationship Id="rId95" Type="http://schemas.openxmlformats.org/officeDocument/2006/relationships/chartsheet" Target="chartsheets/sheet70.xml"/><Relationship Id="rId96" Type="http://schemas.openxmlformats.org/officeDocument/2006/relationships/chartsheet" Target="chartsheets/sheet71.xml"/><Relationship Id="rId97" Type="http://schemas.openxmlformats.org/officeDocument/2006/relationships/chartsheet" Target="chartsheets/sheet72.xml"/><Relationship Id="rId98" Type="http://schemas.openxmlformats.org/officeDocument/2006/relationships/chartsheet" Target="chartsheets/sheet73.xml"/><Relationship Id="rId99" Type="http://schemas.openxmlformats.org/officeDocument/2006/relationships/chartsheet" Target="chartsheets/sheet74.xml"/><Relationship Id="rId20" Type="http://schemas.openxmlformats.org/officeDocument/2006/relationships/chartsheet" Target="chartsheets/sheet17.xml"/><Relationship Id="rId21" Type="http://schemas.openxmlformats.org/officeDocument/2006/relationships/chartsheet" Target="chartsheets/sheet18.xml"/><Relationship Id="rId22" Type="http://schemas.openxmlformats.org/officeDocument/2006/relationships/chartsheet" Target="chartsheets/sheet19.xml"/><Relationship Id="rId23" Type="http://schemas.openxmlformats.org/officeDocument/2006/relationships/chartsheet" Target="chartsheets/sheet20.xml"/><Relationship Id="rId24" Type="http://schemas.openxmlformats.org/officeDocument/2006/relationships/chartsheet" Target="chartsheets/sheet21.xml"/><Relationship Id="rId25" Type="http://schemas.openxmlformats.org/officeDocument/2006/relationships/chartsheet" Target="chartsheets/sheet22.xml"/><Relationship Id="rId26" Type="http://schemas.openxmlformats.org/officeDocument/2006/relationships/worksheet" Target="worksheets/sheet4.xml"/><Relationship Id="rId27" Type="http://schemas.openxmlformats.org/officeDocument/2006/relationships/worksheet" Target="worksheets/sheet5.xml"/><Relationship Id="rId28" Type="http://schemas.openxmlformats.org/officeDocument/2006/relationships/worksheet" Target="worksheets/sheet6.xml"/><Relationship Id="rId29" Type="http://schemas.openxmlformats.org/officeDocument/2006/relationships/worksheet" Target="worksheets/sheet7.xml"/><Relationship Id="rId40" Type="http://schemas.openxmlformats.org/officeDocument/2006/relationships/chartsheet" Target="chartsheets/sheet33.xml"/><Relationship Id="rId41" Type="http://schemas.openxmlformats.org/officeDocument/2006/relationships/chartsheet" Target="chartsheets/sheet34.xml"/><Relationship Id="rId42" Type="http://schemas.openxmlformats.org/officeDocument/2006/relationships/chartsheet" Target="chartsheets/sheet35.xml"/><Relationship Id="rId43" Type="http://schemas.openxmlformats.org/officeDocument/2006/relationships/chartsheet" Target="chartsheets/sheet36.xml"/><Relationship Id="rId44" Type="http://schemas.openxmlformats.org/officeDocument/2006/relationships/chartsheet" Target="chartsheets/sheet37.xml"/><Relationship Id="rId45" Type="http://schemas.openxmlformats.org/officeDocument/2006/relationships/chartsheet" Target="chartsheets/sheet38.xml"/><Relationship Id="rId46" Type="http://schemas.openxmlformats.org/officeDocument/2006/relationships/chartsheet" Target="chartsheets/sheet39.xml"/><Relationship Id="rId47" Type="http://schemas.openxmlformats.org/officeDocument/2006/relationships/chartsheet" Target="chartsheets/sheet40.xml"/><Relationship Id="rId48" Type="http://schemas.openxmlformats.org/officeDocument/2006/relationships/chartsheet" Target="chartsheets/sheet41.xml"/><Relationship Id="rId49" Type="http://schemas.openxmlformats.org/officeDocument/2006/relationships/chartsheet" Target="chartsheets/sheet42.xml"/><Relationship Id="rId60" Type="http://schemas.openxmlformats.org/officeDocument/2006/relationships/chartsheet" Target="chartsheets/sheet53.xml"/><Relationship Id="rId61" Type="http://schemas.openxmlformats.org/officeDocument/2006/relationships/chartsheet" Target="chartsheets/sheet54.xml"/><Relationship Id="rId62" Type="http://schemas.openxmlformats.org/officeDocument/2006/relationships/chartsheet" Target="chartsheets/sheet55.xml"/><Relationship Id="rId63" Type="http://schemas.openxmlformats.org/officeDocument/2006/relationships/chartsheet" Target="chartsheets/sheet56.xml"/><Relationship Id="rId64" Type="http://schemas.openxmlformats.org/officeDocument/2006/relationships/chartsheet" Target="chartsheets/sheet57.xml"/><Relationship Id="rId65" Type="http://schemas.openxmlformats.org/officeDocument/2006/relationships/chartsheet" Target="chartsheets/sheet58.xml"/><Relationship Id="rId66" Type="http://schemas.openxmlformats.org/officeDocument/2006/relationships/chartsheet" Target="chartsheets/sheet59.xml"/><Relationship Id="rId67" Type="http://schemas.openxmlformats.org/officeDocument/2006/relationships/chartsheet" Target="chartsheets/sheet60.xml"/><Relationship Id="rId68" Type="http://schemas.openxmlformats.org/officeDocument/2006/relationships/chartsheet" Target="chartsheets/sheet61.xml"/><Relationship Id="rId69" Type="http://schemas.openxmlformats.org/officeDocument/2006/relationships/chartsheet" Target="chartsheets/sheet62.xml"/><Relationship Id="rId100" Type="http://schemas.openxmlformats.org/officeDocument/2006/relationships/worksheet" Target="worksheets/sheet26.xml"/><Relationship Id="rId80" Type="http://schemas.openxmlformats.org/officeDocument/2006/relationships/worksheet" Target="worksheets/sheet14.xml"/><Relationship Id="rId81" Type="http://schemas.openxmlformats.org/officeDocument/2006/relationships/worksheet" Target="worksheets/sheet15.xml"/><Relationship Id="rId82" Type="http://schemas.openxmlformats.org/officeDocument/2006/relationships/worksheet" Target="worksheets/sheet16.xml"/><Relationship Id="rId83" Type="http://schemas.openxmlformats.org/officeDocument/2006/relationships/worksheet" Target="worksheets/sheet17.xml"/><Relationship Id="rId84" Type="http://schemas.openxmlformats.org/officeDocument/2006/relationships/worksheet" Target="worksheets/sheet18.xml"/><Relationship Id="rId85" Type="http://schemas.openxmlformats.org/officeDocument/2006/relationships/worksheet" Target="worksheets/sheet19.xml"/><Relationship Id="rId86" Type="http://schemas.openxmlformats.org/officeDocument/2006/relationships/worksheet" Target="worksheets/sheet20.xml"/><Relationship Id="rId87" Type="http://schemas.openxmlformats.org/officeDocument/2006/relationships/worksheet" Target="worksheets/sheet21.xml"/><Relationship Id="rId88" Type="http://schemas.openxmlformats.org/officeDocument/2006/relationships/worksheet" Target="worksheets/sheet22.xml"/><Relationship Id="rId89" Type="http://schemas.openxmlformats.org/officeDocument/2006/relationships/worksheet" Target="worksheets/sheet23.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4.xml"/><Relationship Id="rId2" Type="http://schemas.openxmlformats.org/officeDocument/2006/relationships/chartUserShapes" Target="../drawings/drawing18.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5.xml"/><Relationship Id="rId2" Type="http://schemas.openxmlformats.org/officeDocument/2006/relationships/chartUserShapes" Target="../drawings/drawing20.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6.xml"/><Relationship Id="rId2" Type="http://schemas.openxmlformats.org/officeDocument/2006/relationships/chartUserShapes" Target="../drawings/drawing22.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7.xml"/><Relationship Id="rId2" Type="http://schemas.openxmlformats.org/officeDocument/2006/relationships/chartUserShapes" Target="../drawings/drawing2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8.xml"/><Relationship Id="rId2" Type="http://schemas.openxmlformats.org/officeDocument/2006/relationships/chartUserShapes" Target="../drawings/drawing2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2.xml.rels><?xml version="1.0" encoding="UTF-8" standalone="yes"?>
<Relationships xmlns="http://schemas.openxmlformats.org/package/2006/relationships"><Relationship Id="rId1" Type="http://schemas.openxmlformats.org/officeDocument/2006/relationships/themeOverride" Target="../theme/themeOverride9.xml"/><Relationship Id="rId2" Type="http://schemas.openxmlformats.org/officeDocument/2006/relationships/chartUserShapes" Target="../drawings/drawing42.xml"/></Relationships>
</file>

<file path=xl/charts/_rels/chart23.xml.rels><?xml version="1.0" encoding="UTF-8" standalone="yes"?>
<Relationships xmlns="http://schemas.openxmlformats.org/package/2006/relationships"><Relationship Id="rId1" Type="http://schemas.openxmlformats.org/officeDocument/2006/relationships/themeOverride" Target="../theme/themeOverride10.xml"/><Relationship Id="rId2" Type="http://schemas.openxmlformats.org/officeDocument/2006/relationships/chartUserShapes" Target="../drawings/drawing44.xml"/></Relationships>
</file>

<file path=xl/charts/_rels/chart24.xml.rels><?xml version="1.0" encoding="UTF-8" standalone="yes"?>
<Relationships xmlns="http://schemas.openxmlformats.org/package/2006/relationships"><Relationship Id="rId1" Type="http://schemas.openxmlformats.org/officeDocument/2006/relationships/themeOverride" Target="../theme/themeOverride11.xml"/><Relationship Id="rId2" Type="http://schemas.openxmlformats.org/officeDocument/2006/relationships/chartUserShapes" Target="../drawings/drawing46.xml"/></Relationships>
</file>

<file path=xl/charts/_rels/chart25.xml.rels><?xml version="1.0" encoding="UTF-8" standalone="yes"?>
<Relationships xmlns="http://schemas.openxmlformats.org/package/2006/relationships"><Relationship Id="rId1" Type="http://schemas.openxmlformats.org/officeDocument/2006/relationships/themeOverride" Target="../theme/themeOverride12.xml"/><Relationship Id="rId2" Type="http://schemas.openxmlformats.org/officeDocument/2006/relationships/chartUserShapes" Target="../drawings/drawing48.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27.xml.rels><?xml version="1.0" encoding="UTF-8" standalone="yes"?>
<Relationships xmlns="http://schemas.openxmlformats.org/package/2006/relationships"><Relationship Id="rId1" Type="http://schemas.openxmlformats.org/officeDocument/2006/relationships/themeOverride" Target="../theme/themeOverride13.xml"/><Relationship Id="rId2" Type="http://schemas.openxmlformats.org/officeDocument/2006/relationships/chartUserShapes" Target="../drawings/drawing52.xml"/></Relationships>
</file>

<file path=xl/charts/_rels/chart28.xml.rels><?xml version="1.0" encoding="UTF-8" standalone="yes"?>
<Relationships xmlns="http://schemas.openxmlformats.org/package/2006/relationships"><Relationship Id="rId1" Type="http://schemas.openxmlformats.org/officeDocument/2006/relationships/themeOverride" Target="../theme/themeOverride14.xml"/><Relationship Id="rId2" Type="http://schemas.openxmlformats.org/officeDocument/2006/relationships/chartUserShapes" Target="../drawings/drawing54.xml"/></Relationships>
</file>

<file path=xl/charts/_rels/chart29.xml.rels><?xml version="1.0" encoding="UTF-8" standalone="yes"?>
<Relationships xmlns="http://schemas.openxmlformats.org/package/2006/relationships"><Relationship Id="rId1" Type="http://schemas.openxmlformats.org/officeDocument/2006/relationships/themeOverride" Target="../theme/themeOverride15.xml"/><Relationship Id="rId2" Type="http://schemas.openxmlformats.org/officeDocument/2006/relationships/chartUserShapes" Target="../drawings/drawing5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31.xml.rels><?xml version="1.0" encoding="UTF-8" standalone="yes"?>
<Relationships xmlns="http://schemas.openxmlformats.org/package/2006/relationships"><Relationship Id="rId1" Type="http://schemas.openxmlformats.org/officeDocument/2006/relationships/themeOverride" Target="../theme/themeOverride16.xml"/><Relationship Id="rId2" Type="http://schemas.openxmlformats.org/officeDocument/2006/relationships/chartUserShapes" Target="../drawings/drawing60.xml"/></Relationships>
</file>

<file path=xl/charts/_rels/chart32.xml.rels><?xml version="1.0" encoding="UTF-8" standalone="yes"?>
<Relationships xmlns="http://schemas.openxmlformats.org/package/2006/relationships"><Relationship Id="rId1" Type="http://schemas.openxmlformats.org/officeDocument/2006/relationships/themeOverride" Target="../theme/themeOverride17.xml"/><Relationship Id="rId2" Type="http://schemas.openxmlformats.org/officeDocument/2006/relationships/chartUserShapes" Target="../drawings/drawing62.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34.xml.rels><?xml version="1.0" encoding="UTF-8" standalone="yes"?>
<Relationships xmlns="http://schemas.openxmlformats.org/package/2006/relationships"><Relationship Id="rId1" Type="http://schemas.openxmlformats.org/officeDocument/2006/relationships/themeOverride" Target="../theme/themeOverride18.xml"/><Relationship Id="rId2" Type="http://schemas.openxmlformats.org/officeDocument/2006/relationships/chartUserShapes" Target="../drawings/drawing6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38.xml.rels><?xml version="1.0" encoding="UTF-8" standalone="yes"?>
<Relationships xmlns="http://schemas.openxmlformats.org/package/2006/relationships"><Relationship Id="rId1" Type="http://schemas.openxmlformats.org/officeDocument/2006/relationships/themeOverride" Target="../theme/themeOverride19.xml"/><Relationship Id="rId2" Type="http://schemas.openxmlformats.org/officeDocument/2006/relationships/chartUserShapes" Target="../drawings/drawing74.xml"/></Relationships>
</file>

<file path=xl/charts/_rels/chart39.xml.rels><?xml version="1.0" encoding="UTF-8" standalone="yes"?>
<Relationships xmlns="http://schemas.openxmlformats.org/package/2006/relationships"><Relationship Id="rId1" Type="http://schemas.openxmlformats.org/officeDocument/2006/relationships/themeOverride" Target="../theme/themeOverride20.xml"/><Relationship Id="rId2" Type="http://schemas.openxmlformats.org/officeDocument/2006/relationships/chartUserShapes" Target="../drawings/drawing7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0.xml.rels><?xml version="1.0" encoding="UTF-8" standalone="yes"?>
<Relationships xmlns="http://schemas.openxmlformats.org/package/2006/relationships"><Relationship Id="rId1" Type="http://schemas.openxmlformats.org/officeDocument/2006/relationships/themeOverride" Target="../theme/themeOverride21.xml"/><Relationship Id="rId2" Type="http://schemas.openxmlformats.org/officeDocument/2006/relationships/chartUserShapes" Target="../drawings/drawing78.xml"/></Relationships>
</file>

<file path=xl/charts/_rels/chart41.xml.rels><?xml version="1.0" encoding="UTF-8" standalone="yes"?>
<Relationships xmlns="http://schemas.openxmlformats.org/package/2006/relationships"><Relationship Id="rId1" Type="http://schemas.openxmlformats.org/officeDocument/2006/relationships/themeOverride" Target="../theme/themeOverride22.xml"/><Relationship Id="rId2" Type="http://schemas.openxmlformats.org/officeDocument/2006/relationships/chartUserShapes" Target="../drawings/drawing80.xml"/></Relationships>
</file>

<file path=xl/charts/_rels/chart42.xml.rels><?xml version="1.0" encoding="UTF-8" standalone="yes"?>
<Relationships xmlns="http://schemas.openxmlformats.org/package/2006/relationships"><Relationship Id="rId1" Type="http://schemas.openxmlformats.org/officeDocument/2006/relationships/themeOverride" Target="../theme/themeOverride23.xml"/><Relationship Id="rId2" Type="http://schemas.openxmlformats.org/officeDocument/2006/relationships/chartUserShapes" Target="../drawings/drawing82.xml"/></Relationships>
</file>

<file path=xl/charts/_rels/chart43.xml.rels><?xml version="1.0" encoding="UTF-8" standalone="yes"?>
<Relationships xmlns="http://schemas.openxmlformats.org/package/2006/relationships"><Relationship Id="rId1" Type="http://schemas.openxmlformats.org/officeDocument/2006/relationships/themeOverride" Target="../theme/themeOverride24.xml"/><Relationship Id="rId2" Type="http://schemas.openxmlformats.org/officeDocument/2006/relationships/chartUserShapes" Target="../drawings/drawing84.xml"/></Relationships>
</file>

<file path=xl/charts/_rels/chart44.xml.rels><?xml version="1.0" encoding="UTF-8" standalone="yes"?>
<Relationships xmlns="http://schemas.openxmlformats.org/package/2006/relationships"><Relationship Id="rId1" Type="http://schemas.openxmlformats.org/officeDocument/2006/relationships/themeOverride" Target="../theme/themeOverride25.xml"/><Relationship Id="rId2" Type="http://schemas.openxmlformats.org/officeDocument/2006/relationships/chartUserShapes" Target="../drawings/drawing86.xml"/></Relationships>
</file>

<file path=xl/charts/_rels/chart45.xml.rels><?xml version="1.0" encoding="UTF-8" standalone="yes"?>
<Relationships xmlns="http://schemas.openxmlformats.org/package/2006/relationships"><Relationship Id="rId1" Type="http://schemas.openxmlformats.org/officeDocument/2006/relationships/themeOverride" Target="../theme/themeOverride26.xml"/><Relationship Id="rId2" Type="http://schemas.openxmlformats.org/officeDocument/2006/relationships/chartUserShapes" Target="../drawings/drawing88.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47.xml.rels><?xml version="1.0" encoding="UTF-8" standalone="yes"?>
<Relationships xmlns="http://schemas.openxmlformats.org/package/2006/relationships"><Relationship Id="rId1" Type="http://schemas.openxmlformats.org/officeDocument/2006/relationships/themeOverride" Target="../theme/themeOverride27.xml"/><Relationship Id="rId2" Type="http://schemas.openxmlformats.org/officeDocument/2006/relationships/chartUserShapes" Target="../drawings/drawing92.xml"/></Relationships>
</file>

<file path=xl/charts/_rels/chart48.xml.rels><?xml version="1.0" encoding="UTF-8" standalone="yes"?>
<Relationships xmlns="http://schemas.openxmlformats.org/package/2006/relationships"><Relationship Id="rId1" Type="http://schemas.openxmlformats.org/officeDocument/2006/relationships/themeOverride" Target="../theme/themeOverride28.xml"/><Relationship Id="rId2" Type="http://schemas.openxmlformats.org/officeDocument/2006/relationships/chartUserShapes" Target="../drawings/drawing94.xml"/></Relationships>
</file>

<file path=xl/charts/_rels/chart49.xml.rels><?xml version="1.0" encoding="UTF-8" standalone="yes"?>
<Relationships xmlns="http://schemas.openxmlformats.org/package/2006/relationships"><Relationship Id="rId1" Type="http://schemas.openxmlformats.org/officeDocument/2006/relationships/themeOverride" Target="../theme/themeOverride29.xml"/><Relationship Id="rId2" Type="http://schemas.openxmlformats.org/officeDocument/2006/relationships/chartUserShapes" Target="../drawings/drawing9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0.xml.rels><?xml version="1.0" encoding="UTF-8" standalone="yes"?>
<Relationships xmlns="http://schemas.openxmlformats.org/package/2006/relationships"><Relationship Id="rId1" Type="http://schemas.openxmlformats.org/officeDocument/2006/relationships/themeOverride" Target="../theme/themeOverride30.xml"/><Relationship Id="rId2" Type="http://schemas.openxmlformats.org/officeDocument/2006/relationships/chartUserShapes" Target="../drawings/drawing98.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100.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102.xml"/></Relationships>
</file>

<file path=xl/charts/_rels/chart53.xml.rels><?xml version="1.0" encoding="UTF-8" standalone="yes"?>
<Relationships xmlns="http://schemas.openxmlformats.org/package/2006/relationships"><Relationship Id="rId1" Type="http://schemas.openxmlformats.org/officeDocument/2006/relationships/themeOverride" Target="../theme/themeOverride31.xml"/><Relationship Id="rId2" Type="http://schemas.openxmlformats.org/officeDocument/2006/relationships/chartUserShapes" Target="../drawings/drawing104.xml"/></Relationships>
</file>

<file path=xl/charts/_rels/chart54.xml.rels><?xml version="1.0" encoding="UTF-8" standalone="yes"?>
<Relationships xmlns="http://schemas.openxmlformats.org/package/2006/relationships"><Relationship Id="rId1" Type="http://schemas.openxmlformats.org/officeDocument/2006/relationships/themeOverride" Target="../theme/themeOverride32.xml"/><Relationship Id="rId2" Type="http://schemas.openxmlformats.org/officeDocument/2006/relationships/chartUserShapes" Target="../drawings/drawing106.xml"/></Relationships>
</file>

<file path=xl/charts/_rels/chart55.xml.rels><?xml version="1.0" encoding="UTF-8" standalone="yes"?>
<Relationships xmlns="http://schemas.openxmlformats.org/package/2006/relationships"><Relationship Id="rId1" Type="http://schemas.openxmlformats.org/officeDocument/2006/relationships/themeOverride" Target="../theme/themeOverride33.xml"/><Relationship Id="rId2" Type="http://schemas.openxmlformats.org/officeDocument/2006/relationships/chartUserShapes" Target="../drawings/drawing108.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110.xml"/></Relationships>
</file>

<file path=xl/charts/_rels/chart57.xml.rels><?xml version="1.0" encoding="UTF-8" standalone="yes"?>
<Relationships xmlns="http://schemas.openxmlformats.org/package/2006/relationships"><Relationship Id="rId1" Type="http://schemas.openxmlformats.org/officeDocument/2006/relationships/themeOverride" Target="../theme/themeOverride34.xml"/><Relationship Id="rId2" Type="http://schemas.openxmlformats.org/officeDocument/2006/relationships/chartUserShapes" Target="../drawings/drawing112.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114.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11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118.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120.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122.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124.xml"/></Relationships>
</file>

<file path=xl/charts/_rels/chart64.xml.rels><?xml version="1.0" encoding="UTF-8" standalone="yes"?>
<Relationships xmlns="http://schemas.openxmlformats.org/package/2006/relationships"><Relationship Id="rId1" Type="http://schemas.openxmlformats.org/officeDocument/2006/relationships/themeOverride" Target="../theme/themeOverride35.xml"/><Relationship Id="rId2" Type="http://schemas.openxmlformats.org/officeDocument/2006/relationships/chartUserShapes" Target="../drawings/drawing126.xml"/></Relationships>
</file>

<file path=xl/charts/_rels/chart65.xml.rels><?xml version="1.0" encoding="UTF-8" standalone="yes"?>
<Relationships xmlns="http://schemas.openxmlformats.org/package/2006/relationships"><Relationship Id="rId1" Type="http://schemas.openxmlformats.org/officeDocument/2006/relationships/themeOverride" Target="../theme/themeOverride36.xml"/><Relationship Id="rId2" Type="http://schemas.openxmlformats.org/officeDocument/2006/relationships/chartUserShapes" Target="../drawings/drawing128.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130.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132.xml"/></Relationships>
</file>

<file path=xl/charts/_rels/chart68.xml.rels><?xml version="1.0" encoding="UTF-8" standalone="yes"?>
<Relationships xmlns="http://schemas.openxmlformats.org/package/2006/relationships"><Relationship Id="rId1" Type="http://schemas.openxmlformats.org/officeDocument/2006/relationships/chartUserShapes" Target="../drawings/drawing134.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136.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1.xml"/><Relationship Id="rId2" Type="http://schemas.openxmlformats.org/officeDocument/2006/relationships/chartUserShapes" Target="../drawings/drawing12.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138.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140.xml"/></Relationships>
</file>

<file path=xl/charts/_rels/chart72.xml.rels><?xml version="1.0" encoding="UTF-8" standalone="yes"?>
<Relationships xmlns="http://schemas.openxmlformats.org/package/2006/relationships"><Relationship Id="rId1" Type="http://schemas.openxmlformats.org/officeDocument/2006/relationships/themeOverride" Target="../theme/themeOverride37.xml"/><Relationship Id="rId2" Type="http://schemas.openxmlformats.org/officeDocument/2006/relationships/chartUserShapes" Target="../drawings/drawing14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144.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146.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148.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2.xml"/><Relationship Id="rId2" Type="http://schemas.openxmlformats.org/officeDocument/2006/relationships/chartUserShapes" Target="../drawings/drawing14.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 Id="rId2" Type="http://schemas.openxmlformats.org/officeDocument/2006/relationships/chartUserShapes" Target="../drawings/drawing1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423382176054402"/>
          <c:y val="0.0370357155355134"/>
          <c:w val="0.921243402964413"/>
          <c:h val="0.916459159160601"/>
        </c:manualLayout>
      </c:layout>
      <c:scatterChart>
        <c:scatterStyle val="lineMarker"/>
        <c:varyColors val="0"/>
        <c:ser>
          <c:idx val="0"/>
          <c:order val="0"/>
          <c:tx>
            <c:v>t1</c:v>
          </c:tx>
          <c:spPr>
            <a:ln w="25400">
              <a:solidFill>
                <a:schemeClr val="bg1">
                  <a:lumMod val="65000"/>
                </a:schemeClr>
              </a:solidFill>
              <a:prstDash val="sysDash"/>
            </a:ln>
          </c:spPr>
          <c:marker>
            <c:symbol val="none"/>
          </c:marker>
          <c:xVal>
            <c:numRef>
              <c:f>ExtractoPSZ2017!$A$2:$A$103</c:f>
              <c:numCache>
                <c:formatCode>General</c:formatCode>
                <c:ptCount val="102"/>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numCache>
            </c:numRef>
          </c:xVal>
          <c:yVal>
            <c:numRef>
              <c:f>ExtractoPSZ2017!$B$2:$B$103</c:f>
              <c:numCache>
                <c:formatCode>0.0%</c:formatCode>
                <c:ptCount val="102"/>
                <c:pt idx="0">
                  <c:v>0.188352184805153</c:v>
                </c:pt>
                <c:pt idx="1">
                  <c:v>0.193273159908346</c:v>
                </c:pt>
                <c:pt idx="2">
                  <c:v>0.187025694067202</c:v>
                </c:pt>
                <c:pt idx="3">
                  <c:v>0.206358630454017</c:v>
                </c:pt>
                <c:pt idx="4">
                  <c:v>0.20136263442646</c:v>
                </c:pt>
                <c:pt idx="5">
                  <c:v>0.189518935599857</c:v>
                </c:pt>
                <c:pt idx="6">
                  <c:v>0.210074590572696</c:v>
                </c:pt>
                <c:pt idx="7">
                  <c:v>0.184026022391747</c:v>
                </c:pt>
                <c:pt idx="8">
                  <c:v>0.180990410318873</c:v>
                </c:pt>
                <c:pt idx="9">
                  <c:v>0.176266132637475</c:v>
                </c:pt>
                <c:pt idx="10">
                  <c:v>0.16885257938925</c:v>
                </c:pt>
                <c:pt idx="11">
                  <c:v>0.176055493109948</c:v>
                </c:pt>
                <c:pt idx="12">
                  <c:v>0.199475708606641</c:v>
                </c:pt>
                <c:pt idx="13">
                  <c:v>0.212145577408255</c:v>
                </c:pt>
                <c:pt idx="14">
                  <c:v>0.203284271540472</c:v>
                </c:pt>
                <c:pt idx="15">
                  <c:v>0.213891527412893</c:v>
                </c:pt>
                <c:pt idx="16">
                  <c:v>0.211630623611827</c:v>
                </c:pt>
                <c:pt idx="17">
                  <c:v>0.180877777166764</c:v>
                </c:pt>
                <c:pt idx="18">
                  <c:v>0.15032631780091</c:v>
                </c:pt>
                <c:pt idx="19">
                  <c:v>0.139127397422834</c:v>
                </c:pt>
                <c:pt idx="20">
                  <c:v>0.1515659380321</c:v>
                </c:pt>
                <c:pt idx="21">
                  <c:v>0.171517007399529</c:v>
                </c:pt>
                <c:pt idx="22">
                  <c:v>0.173612827322807</c:v>
                </c:pt>
                <c:pt idx="23">
                  <c:v>0.192437205455396</c:v>
                </c:pt>
                <c:pt idx="24">
                  <c:v>0.190419478999127</c:v>
                </c:pt>
                <c:pt idx="25">
                  <c:v>0.171933400607219</c:v>
                </c:pt>
                <c:pt idx="26">
                  <c:v>0.184811362200249</c:v>
                </c:pt>
                <c:pt idx="27">
                  <c:v>0.193054420674196</c:v>
                </c:pt>
                <c:pt idx="28">
                  <c:v>0.194866500701735</c:v>
                </c:pt>
                <c:pt idx="29">
                  <c:v>0.184938263688315</c:v>
                </c:pt>
                <c:pt idx="30">
                  <c:v>0.171830520909298</c:v>
                </c:pt>
                <c:pt idx="31">
                  <c:v>0.148363792237155</c:v>
                </c:pt>
                <c:pt idx="32">
                  <c:v>0.14279793159629</c:v>
                </c:pt>
                <c:pt idx="33">
                  <c:v>0.141565517568132</c:v>
                </c:pt>
                <c:pt idx="34">
                  <c:v>0.145747168098623</c:v>
                </c:pt>
                <c:pt idx="35">
                  <c:v>0.157659463062098</c:v>
                </c:pt>
                <c:pt idx="36">
                  <c:v>0.15173389107032</c:v>
                </c:pt>
                <c:pt idx="37">
                  <c:v>0.158480278137374</c:v>
                </c:pt>
                <c:pt idx="38">
                  <c:v>0.14943208955529</c:v>
                </c:pt>
                <c:pt idx="39">
                  <c:v>0.141963357874898</c:v>
                </c:pt>
                <c:pt idx="40">
                  <c:v>0.132596324784885</c:v>
                </c:pt>
                <c:pt idx="41">
                  <c:v>0.134873522327599</c:v>
                </c:pt>
                <c:pt idx="42">
                  <c:v>0.141287025022766</c:v>
                </c:pt>
                <c:pt idx="43">
                  <c:v>0.133885072415484</c:v>
                </c:pt>
                <c:pt idx="44">
                  <c:v>0.131662880861248</c:v>
                </c:pt>
                <c:pt idx="45">
                  <c:v>0.124719669142569</c:v>
                </c:pt>
                <c:pt idx="46">
                  <c:v>0.130661541134201</c:v>
                </c:pt>
                <c:pt idx="47">
                  <c:v>0.125915191668713</c:v>
                </c:pt>
                <c:pt idx="48">
                  <c:v>0.124534691694078</c:v>
                </c:pt>
                <c:pt idx="49">
                  <c:v>0.125739067792892</c:v>
                </c:pt>
                <c:pt idx="50">
                  <c:v>0.127462238073349</c:v>
                </c:pt>
                <c:pt idx="51">
                  <c:v>0.129195377230644</c:v>
                </c:pt>
                <c:pt idx="52">
                  <c:v>0.127784363925457</c:v>
                </c:pt>
                <c:pt idx="53">
                  <c:v>0.126381576061249</c:v>
                </c:pt>
                <c:pt idx="54">
                  <c:v>0.12336727976799</c:v>
                </c:pt>
                <c:pt idx="55">
                  <c:v>0.121714532375336</c:v>
                </c:pt>
                <c:pt idx="56">
                  <c:v>0.114978240802884</c:v>
                </c:pt>
                <c:pt idx="57">
                  <c:v>0.110428175423294</c:v>
                </c:pt>
                <c:pt idx="58">
                  <c:v>0.11082132125739</c:v>
                </c:pt>
                <c:pt idx="59">
                  <c:v>0.110847152682254</c:v>
                </c:pt>
                <c:pt idx="60">
                  <c:v>0.109203146748769</c:v>
                </c:pt>
                <c:pt idx="61">
                  <c:v>0.10653001488572</c:v>
                </c:pt>
                <c:pt idx="62">
                  <c:v>0.105555878135874</c:v>
                </c:pt>
                <c:pt idx="63">
                  <c:v>0.10529308792286</c:v>
                </c:pt>
                <c:pt idx="64">
                  <c:v>0.106653411006761</c:v>
                </c:pt>
                <c:pt idx="65">
                  <c:v>0.107694097810942</c:v>
                </c:pt>
                <c:pt idx="66">
                  <c:v>0.11153456568718</c:v>
                </c:pt>
                <c:pt idx="67">
                  <c:v>0.106700770556927</c:v>
                </c:pt>
                <c:pt idx="68">
                  <c:v>0.110486589372158</c:v>
                </c:pt>
                <c:pt idx="69">
                  <c:v>0.112639412283897</c:v>
                </c:pt>
                <c:pt idx="70">
                  <c:v>0.115138083696365</c:v>
                </c:pt>
                <c:pt idx="71">
                  <c:v>0.12498427182436</c:v>
                </c:pt>
                <c:pt idx="72">
                  <c:v>0.12553958594799</c:v>
                </c:pt>
                <c:pt idx="73">
                  <c:v>0.122091084718704</c:v>
                </c:pt>
                <c:pt idx="74">
                  <c:v>0.133065238595009</c:v>
                </c:pt>
                <c:pt idx="75">
                  <c:v>0.148763388395309</c:v>
                </c:pt>
                <c:pt idx="76">
                  <c:v>0.144642427563667</c:v>
                </c:pt>
                <c:pt idx="77">
                  <c:v>0.145420491695404</c:v>
                </c:pt>
                <c:pt idx="78">
                  <c:v>0.138914734125137</c:v>
                </c:pt>
                <c:pt idx="79">
                  <c:v>0.150142252445221</c:v>
                </c:pt>
                <c:pt idx="80">
                  <c:v>0.14641934633255</c:v>
                </c:pt>
                <c:pt idx="81">
                  <c:v>0.14685395359993</c:v>
                </c:pt>
                <c:pt idx="82">
                  <c:v>0.152846366167068</c:v>
                </c:pt>
                <c:pt idx="83">
                  <c:v>0.159640312194824</c:v>
                </c:pt>
                <c:pt idx="84">
                  <c:v>0.166275322437286</c:v>
                </c:pt>
                <c:pt idx="85">
                  <c:v>0.169237911701202</c:v>
                </c:pt>
                <c:pt idx="86">
                  <c:v>0.177075237035751</c:v>
                </c:pt>
                <c:pt idx="87">
                  <c:v>0.182670176029205</c:v>
                </c:pt>
                <c:pt idx="88">
                  <c:v>0.172694012522697</c:v>
                </c:pt>
                <c:pt idx="89">
                  <c:v>0.170568764209747</c:v>
                </c:pt>
                <c:pt idx="90">
                  <c:v>0.172032579779625</c:v>
                </c:pt>
                <c:pt idx="91">
                  <c:v>0.183206975460052</c:v>
                </c:pt>
                <c:pt idx="92">
                  <c:v>0.193739235401154</c:v>
                </c:pt>
                <c:pt idx="93">
                  <c:v>0.200987532734871</c:v>
                </c:pt>
                <c:pt idx="94">
                  <c:v>0.198638767004013</c:v>
                </c:pt>
                <c:pt idx="95">
                  <c:v>0.195216968655586</c:v>
                </c:pt>
                <c:pt idx="96">
                  <c:v>0.185398623347282</c:v>
                </c:pt>
                <c:pt idx="97">
                  <c:v>0.197980239987373</c:v>
                </c:pt>
                <c:pt idx="98">
                  <c:v>0.196005120873451</c:v>
                </c:pt>
                <c:pt idx="99">
                  <c:v>0.207798287272453</c:v>
                </c:pt>
                <c:pt idx="100">
                  <c:v>0.195956990122795</c:v>
                </c:pt>
                <c:pt idx="101">
                  <c:v>0.201958850026131</c:v>
                </c:pt>
              </c:numCache>
            </c:numRef>
          </c:yVal>
          <c:smooth val="0"/>
        </c:ser>
        <c:ser>
          <c:idx val="1"/>
          <c:order val="1"/>
          <c:tx>
            <c:v>SK</c:v>
          </c:tx>
          <c:spPr>
            <a:ln w="25400">
              <a:solidFill>
                <a:schemeClr val="accent1"/>
              </a:solidFill>
            </a:ln>
          </c:spPr>
          <c:marker>
            <c:symbol val="none"/>
          </c:marker>
          <c:xVal>
            <c:numRef>
              <c:f>ExtractoPSZ2017!$A$2:$A$103</c:f>
              <c:numCache>
                <c:formatCode>General</c:formatCode>
                <c:ptCount val="102"/>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numCache>
            </c:numRef>
          </c:xVal>
          <c:yVal>
            <c:numRef>
              <c:f>ExtractoPSZ2017!$E$2:$E$103</c:f>
              <c:numCache>
                <c:formatCode>0.0%</c:formatCode>
                <c:ptCount val="102"/>
                <c:pt idx="0">
                  <c:v>0.406047150654174</c:v>
                </c:pt>
                <c:pt idx="1">
                  <c:v>0.406864320916393</c:v>
                </c:pt>
                <c:pt idx="2">
                  <c:v>0.397713151190934</c:v>
                </c:pt>
                <c:pt idx="3">
                  <c:v>0.446463231511333</c:v>
                </c:pt>
                <c:pt idx="4">
                  <c:v>0.465731511393992</c:v>
                </c:pt>
                <c:pt idx="5">
                  <c:v>0.438583787239464</c:v>
                </c:pt>
                <c:pt idx="6">
                  <c:v>0.464846967282816</c:v>
                </c:pt>
                <c:pt idx="7">
                  <c:v>0.416748119610943</c:v>
                </c:pt>
                <c:pt idx="8">
                  <c:v>0.378341005836798</c:v>
                </c:pt>
                <c:pt idx="9">
                  <c:v>0.378740016859916</c:v>
                </c:pt>
                <c:pt idx="10">
                  <c:v>0.37403128440413</c:v>
                </c:pt>
                <c:pt idx="11">
                  <c:v>0.372062782836213</c:v>
                </c:pt>
                <c:pt idx="12">
                  <c:v>0.417665093139134</c:v>
                </c:pt>
                <c:pt idx="13">
                  <c:v>0.454461288094624</c:v>
                </c:pt>
                <c:pt idx="14">
                  <c:v>0.439437327925071</c:v>
                </c:pt>
                <c:pt idx="15">
                  <c:v>0.455808972267814</c:v>
                </c:pt>
                <c:pt idx="16">
                  <c:v>0.462526242272173</c:v>
                </c:pt>
                <c:pt idx="17">
                  <c:v>0.405796142921627</c:v>
                </c:pt>
                <c:pt idx="18">
                  <c:v>0.31888928140755</c:v>
                </c:pt>
                <c:pt idx="19">
                  <c:v>0.262504350839754</c:v>
                </c:pt>
                <c:pt idx="20">
                  <c:v>0.2939285361929</c:v>
                </c:pt>
                <c:pt idx="21">
                  <c:v>0.372250894843948</c:v>
                </c:pt>
                <c:pt idx="22">
                  <c:v>0.374513263608083</c:v>
                </c:pt>
                <c:pt idx="23">
                  <c:v>0.429437453726859</c:v>
                </c:pt>
                <c:pt idx="24">
                  <c:v>0.453371208360862</c:v>
                </c:pt>
                <c:pt idx="25">
                  <c:v>0.395940769817694</c:v>
                </c:pt>
                <c:pt idx="26">
                  <c:v>0.432607041134778</c:v>
                </c:pt>
                <c:pt idx="27">
                  <c:v>0.429679143699893</c:v>
                </c:pt>
                <c:pt idx="28">
                  <c:v>0.415464043333704</c:v>
                </c:pt>
                <c:pt idx="29">
                  <c:v>0.424105813190725</c:v>
                </c:pt>
                <c:pt idx="30">
                  <c:v>0.431076255142866</c:v>
                </c:pt>
                <c:pt idx="31">
                  <c:v>0.403437895620995</c:v>
                </c:pt>
                <c:pt idx="32">
                  <c:v>0.385907993943132</c:v>
                </c:pt>
                <c:pt idx="33">
                  <c:v>0.351357987744081</c:v>
                </c:pt>
                <c:pt idx="34">
                  <c:v>0.373747760227153</c:v>
                </c:pt>
                <c:pt idx="35">
                  <c:v>0.396164690243669</c:v>
                </c:pt>
                <c:pt idx="36">
                  <c:v>0.390206327621841</c:v>
                </c:pt>
                <c:pt idx="37">
                  <c:v>0.393818617396843</c:v>
                </c:pt>
                <c:pt idx="38">
                  <c:v>0.380256135781687</c:v>
                </c:pt>
                <c:pt idx="39">
                  <c:v>0.378843336667328</c:v>
                </c:pt>
                <c:pt idx="40">
                  <c:v>0.359100468681702</c:v>
                </c:pt>
                <c:pt idx="41">
                  <c:v>0.358296444040816</c:v>
                </c:pt>
                <c:pt idx="42">
                  <c:v>0.370692881685154</c:v>
                </c:pt>
                <c:pt idx="43">
                  <c:v>0.361334616051185</c:v>
                </c:pt>
                <c:pt idx="44">
                  <c:v>0.353246103960148</c:v>
                </c:pt>
                <c:pt idx="45">
                  <c:v>0.331648639206635</c:v>
                </c:pt>
                <c:pt idx="46">
                  <c:v>0.342107354662707</c:v>
                </c:pt>
                <c:pt idx="47">
                  <c:v>0.335998805699984</c:v>
                </c:pt>
                <c:pt idx="48">
                  <c:v>0.328854808009341</c:v>
                </c:pt>
                <c:pt idx="49">
                  <c:v>0.328571087647793</c:v>
                </c:pt>
                <c:pt idx="50">
                  <c:v>0.32872680944822</c:v>
                </c:pt>
                <c:pt idx="51">
                  <c:v>0.331563365428486</c:v>
                </c:pt>
                <c:pt idx="52">
                  <c:v>0.320812231563771</c:v>
                </c:pt>
                <c:pt idx="53">
                  <c:v>0.323310592424643</c:v>
                </c:pt>
                <c:pt idx="54">
                  <c:v>0.317574789033276</c:v>
                </c:pt>
                <c:pt idx="55">
                  <c:v>0.313483359823447</c:v>
                </c:pt>
                <c:pt idx="56">
                  <c:v>0.300902903986138</c:v>
                </c:pt>
                <c:pt idx="57">
                  <c:v>0.293560868537612</c:v>
                </c:pt>
                <c:pt idx="58">
                  <c:v>0.284087362196328</c:v>
                </c:pt>
                <c:pt idx="59">
                  <c:v>0.279905064122481</c:v>
                </c:pt>
                <c:pt idx="60">
                  <c:v>0.266970234921557</c:v>
                </c:pt>
                <c:pt idx="61">
                  <c:v>0.257749002013267</c:v>
                </c:pt>
                <c:pt idx="62">
                  <c:v>0.246943391492374</c:v>
                </c:pt>
                <c:pt idx="63">
                  <c:v>0.243275159688176</c:v>
                </c:pt>
                <c:pt idx="64">
                  <c:v>0.244330818170168</c:v>
                </c:pt>
                <c:pt idx="65">
                  <c:v>0.242347296928992</c:v>
                </c:pt>
                <c:pt idx="66">
                  <c:v>0.254038757064497</c:v>
                </c:pt>
                <c:pt idx="67">
                  <c:v>0.236697601205366</c:v>
                </c:pt>
                <c:pt idx="68">
                  <c:v>0.239309060177423</c:v>
                </c:pt>
                <c:pt idx="69">
                  <c:v>0.237158013749831</c:v>
                </c:pt>
                <c:pt idx="70">
                  <c:v>0.233042082055945</c:v>
                </c:pt>
                <c:pt idx="71">
                  <c:v>0.24200581226603</c:v>
                </c:pt>
                <c:pt idx="72">
                  <c:v>0.243846083460056</c:v>
                </c:pt>
                <c:pt idx="73">
                  <c:v>0.233602206378784</c:v>
                </c:pt>
                <c:pt idx="74">
                  <c:v>0.253516023443426</c:v>
                </c:pt>
                <c:pt idx="75">
                  <c:v>0.276691805665179</c:v>
                </c:pt>
                <c:pt idx="76">
                  <c:v>0.273654916844458</c:v>
                </c:pt>
                <c:pt idx="77">
                  <c:v>0.270610135819864</c:v>
                </c:pt>
                <c:pt idx="78">
                  <c:v>0.264460114206876</c:v>
                </c:pt>
                <c:pt idx="79">
                  <c:v>0.276606490756212</c:v>
                </c:pt>
                <c:pt idx="80">
                  <c:v>0.276289418958363</c:v>
                </c:pt>
                <c:pt idx="81">
                  <c:v>0.280518680301209</c:v>
                </c:pt>
                <c:pt idx="82">
                  <c:v>0.283561433262914</c:v>
                </c:pt>
                <c:pt idx="83">
                  <c:v>0.290620698957839</c:v>
                </c:pt>
                <c:pt idx="84">
                  <c:v>0.29533463828688</c:v>
                </c:pt>
                <c:pt idx="85">
                  <c:v>0.298556387091117</c:v>
                </c:pt>
                <c:pt idx="86">
                  <c:v>0.308331809246489</c:v>
                </c:pt>
                <c:pt idx="87">
                  <c:v>0.31467681000784</c:v>
                </c:pt>
                <c:pt idx="88">
                  <c:v>0.313596498385473</c:v>
                </c:pt>
                <c:pt idx="89">
                  <c:v>0.325167626079193</c:v>
                </c:pt>
                <c:pt idx="90">
                  <c:v>0.326896026215225</c:v>
                </c:pt>
                <c:pt idx="91">
                  <c:v>0.344582554548693</c:v>
                </c:pt>
                <c:pt idx="92">
                  <c:v>0.358277749686665</c:v>
                </c:pt>
                <c:pt idx="93">
                  <c:v>0.369927417326142</c:v>
                </c:pt>
                <c:pt idx="94">
                  <c:v>0.367980902259709</c:v>
                </c:pt>
                <c:pt idx="95">
                  <c:v>0.37050602439992</c:v>
                </c:pt>
                <c:pt idx="96">
                  <c:v>0.357375362997148</c:v>
                </c:pt>
                <c:pt idx="97">
                  <c:v>0.369285271853959</c:v>
                </c:pt>
                <c:pt idx="98">
                  <c:v>0.357903071812477</c:v>
                </c:pt>
                <c:pt idx="99">
                  <c:v>0.371789840681451</c:v>
                </c:pt>
                <c:pt idx="100">
                  <c:v>0.353730821632811</c:v>
                </c:pt>
                <c:pt idx="101">
                  <c:v>0.359417614086829</c:v>
                </c:pt>
              </c:numCache>
            </c:numRef>
          </c:yVal>
          <c:smooth val="0"/>
        </c:ser>
        <c:ser>
          <c:idx val="2"/>
          <c:order val="2"/>
          <c:tx>
            <c:v>SL</c:v>
          </c:tx>
          <c:spPr>
            <a:ln w="25400">
              <a:solidFill>
                <a:schemeClr val="accent2"/>
              </a:solidFill>
              <a:prstDash val="solid"/>
            </a:ln>
          </c:spPr>
          <c:marker>
            <c:symbol val="none"/>
          </c:marker>
          <c:xVal>
            <c:numRef>
              <c:f>ExtractoPSZ2017!$A$2:$A$103</c:f>
              <c:numCache>
                <c:formatCode>General</c:formatCode>
                <c:ptCount val="102"/>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numCache>
            </c:numRef>
          </c:xVal>
          <c:yVal>
            <c:numRef>
              <c:f>ExtractoPSZ2017!$F$2:$F$103</c:f>
              <c:numCache>
                <c:formatCode>0%</c:formatCode>
                <c:ptCount val="102"/>
                <c:pt idx="0">
                  <c:v>0.102587533825489</c:v>
                </c:pt>
                <c:pt idx="1">
                  <c:v>0.105076720708065</c:v>
                </c:pt>
                <c:pt idx="2">
                  <c:v>0.0991956822305927</c:v>
                </c:pt>
                <c:pt idx="3">
                  <c:v>0.101973886201197</c:v>
                </c:pt>
                <c:pt idx="4">
                  <c:v>0.0853095812990352</c:v>
                </c:pt>
                <c:pt idx="5">
                  <c:v>0.0853495948548967</c:v>
                </c:pt>
                <c:pt idx="6">
                  <c:v>0.0973000783484485</c:v>
                </c:pt>
                <c:pt idx="7">
                  <c:v>0.0877195820244371</c:v>
                </c:pt>
                <c:pt idx="8">
                  <c:v>0.0961874083328126</c:v>
                </c:pt>
                <c:pt idx="9">
                  <c:v>0.0938073409585064</c:v>
                </c:pt>
                <c:pt idx="10">
                  <c:v>0.0783177547364457</c:v>
                </c:pt>
                <c:pt idx="11">
                  <c:v>0.0888868952777476</c:v>
                </c:pt>
                <c:pt idx="12">
                  <c:v>0.0978335989922671</c:v>
                </c:pt>
                <c:pt idx="13">
                  <c:v>0.0952641927432787</c:v>
                </c:pt>
                <c:pt idx="14">
                  <c:v>0.0987423563261717</c:v>
                </c:pt>
                <c:pt idx="15">
                  <c:v>0.105369347923913</c:v>
                </c:pt>
                <c:pt idx="16">
                  <c:v>0.0959595662032667</c:v>
                </c:pt>
                <c:pt idx="17">
                  <c:v>0.0827472955747468</c:v>
                </c:pt>
                <c:pt idx="18">
                  <c:v>0.083178915605471</c:v>
                </c:pt>
                <c:pt idx="19">
                  <c:v>0.0922110695726151</c:v>
                </c:pt>
                <c:pt idx="20">
                  <c:v>0.100823884256218</c:v>
                </c:pt>
                <c:pt idx="21">
                  <c:v>0.0985283538447758</c:v>
                </c:pt>
                <c:pt idx="22">
                  <c:v>0.0991086485589909</c:v>
                </c:pt>
                <c:pt idx="23">
                  <c:v>0.102207057417012</c:v>
                </c:pt>
                <c:pt idx="24">
                  <c:v>0.0933035635740183</c:v>
                </c:pt>
                <c:pt idx="25">
                  <c:v>0.0929344117474252</c:v>
                </c:pt>
                <c:pt idx="26">
                  <c:v>0.0954414667616696</c:v>
                </c:pt>
                <c:pt idx="27">
                  <c:v>0.100083730289472</c:v>
                </c:pt>
                <c:pt idx="28">
                  <c:v>0.104751747831394</c:v>
                </c:pt>
                <c:pt idx="29">
                  <c:v>0.0930977999845134</c:v>
                </c:pt>
                <c:pt idx="30">
                  <c:v>0.0807557436637396</c:v>
                </c:pt>
                <c:pt idx="31">
                  <c:v>0.0645248301799185</c:v>
                </c:pt>
                <c:pt idx="32">
                  <c:v>0.0694898033311656</c:v>
                </c:pt>
                <c:pt idx="33">
                  <c:v>0.0790466074963617</c:v>
                </c:pt>
                <c:pt idx="34">
                  <c:v>0.0706561992402466</c:v>
                </c:pt>
                <c:pt idx="35">
                  <c:v>0.0730951377691016</c:v>
                </c:pt>
                <c:pt idx="36">
                  <c:v>0.0684384833765654</c:v>
                </c:pt>
                <c:pt idx="37">
                  <c:v>0.071310250104152</c:v>
                </c:pt>
                <c:pt idx="38">
                  <c:v>0.0672032652384556</c:v>
                </c:pt>
                <c:pt idx="39">
                  <c:v>0.061800718950478</c:v>
                </c:pt>
                <c:pt idx="40">
                  <c:v>0.0567320175068105</c:v>
                </c:pt>
                <c:pt idx="41">
                  <c:v>0.0578269307537864</c:v>
                </c:pt>
                <c:pt idx="42">
                  <c:v>0.0558724000852088</c:v>
                </c:pt>
                <c:pt idx="43">
                  <c:v>0.0534078633945081</c:v>
                </c:pt>
                <c:pt idx="44">
                  <c:v>0.0544078085852399</c:v>
                </c:pt>
                <c:pt idx="45">
                  <c:v>0.0542186201733899</c:v>
                </c:pt>
                <c:pt idx="46">
                  <c:v>0.0530312836242993</c:v>
                </c:pt>
                <c:pt idx="47">
                  <c:v>0.0498178870457576</c:v>
                </c:pt>
                <c:pt idx="48">
                  <c:v>0.0500200209362972</c:v>
                </c:pt>
                <c:pt idx="49">
                  <c:v>0.0489079264460341</c:v>
                </c:pt>
                <c:pt idx="50">
                  <c:v>0.0494617123389211</c:v>
                </c:pt>
                <c:pt idx="51">
                  <c:v>0.0497967310550741</c:v>
                </c:pt>
                <c:pt idx="52">
                  <c:v>0.0501024012053745</c:v>
                </c:pt>
                <c:pt idx="53">
                  <c:v>0.0497235537044142</c:v>
                </c:pt>
                <c:pt idx="54">
                  <c:v>0.0505674755833996</c:v>
                </c:pt>
                <c:pt idx="55">
                  <c:v>0.0511668655207259</c:v>
                </c:pt>
                <c:pt idx="56">
                  <c:v>0.0499847171520041</c:v>
                </c:pt>
                <c:pt idx="57">
                  <c:v>0.0493639114293304</c:v>
                </c:pt>
                <c:pt idx="58">
                  <c:v>0.0502986540753154</c:v>
                </c:pt>
                <c:pt idx="59">
                  <c:v>0.0514494502366876</c:v>
                </c:pt>
                <c:pt idx="60">
                  <c:v>0.053375452812825</c:v>
                </c:pt>
                <c:pt idx="61">
                  <c:v>0.054962480029382</c:v>
                </c:pt>
                <c:pt idx="62">
                  <c:v>0.0556850368033387</c:v>
                </c:pt>
                <c:pt idx="63">
                  <c:v>0.055207305541972</c:v>
                </c:pt>
                <c:pt idx="64">
                  <c:v>0.0559515185284363</c:v>
                </c:pt>
                <c:pt idx="65">
                  <c:v>0.0582116631618656</c:v>
                </c:pt>
                <c:pt idx="66">
                  <c:v>0.0612918319489409</c:v>
                </c:pt>
                <c:pt idx="67">
                  <c:v>0.0626991378692942</c:v>
                </c:pt>
                <c:pt idx="68">
                  <c:v>0.0642791318796245</c:v>
                </c:pt>
                <c:pt idx="69">
                  <c:v>0.0679207586709287</c:v>
                </c:pt>
                <c:pt idx="70">
                  <c:v>0.0707740146963345</c:v>
                </c:pt>
                <c:pt idx="71">
                  <c:v>0.0787656322060252</c:v>
                </c:pt>
                <c:pt idx="72">
                  <c:v>0.0796441764799565</c:v>
                </c:pt>
                <c:pt idx="73">
                  <c:v>0.081528892324922</c:v>
                </c:pt>
                <c:pt idx="74">
                  <c:v>0.0893495264208022</c:v>
                </c:pt>
                <c:pt idx="75">
                  <c:v>0.101952094224853</c:v>
                </c:pt>
                <c:pt idx="76">
                  <c:v>0.0973552566741065</c:v>
                </c:pt>
                <c:pt idx="77">
                  <c:v>0.100402714954284</c:v>
                </c:pt>
                <c:pt idx="78">
                  <c:v>0.0934504217540949</c:v>
                </c:pt>
                <c:pt idx="79">
                  <c:v>0.10496890539433</c:v>
                </c:pt>
                <c:pt idx="80">
                  <c:v>0.0995107471199699</c:v>
                </c:pt>
                <c:pt idx="81">
                  <c:v>0.0963596909065957</c:v>
                </c:pt>
                <c:pt idx="82">
                  <c:v>0.101480566536891</c:v>
                </c:pt>
                <c:pt idx="83">
                  <c:v>0.10758925178181</c:v>
                </c:pt>
                <c:pt idx="84">
                  <c:v>0.115078816841958</c:v>
                </c:pt>
                <c:pt idx="85">
                  <c:v>0.120947842021171</c:v>
                </c:pt>
                <c:pt idx="86">
                  <c:v>0.129917904589297</c:v>
                </c:pt>
                <c:pt idx="87">
                  <c:v>0.137976771053401</c:v>
                </c:pt>
                <c:pt idx="88">
                  <c:v>0.126188554111586</c:v>
                </c:pt>
                <c:pt idx="89">
                  <c:v>0.116952517815677</c:v>
                </c:pt>
                <c:pt idx="90">
                  <c:v>0.116304939756383</c:v>
                </c:pt>
                <c:pt idx="91">
                  <c:v>0.123536932425454</c:v>
                </c:pt>
                <c:pt idx="92">
                  <c:v>0.130090382121109</c:v>
                </c:pt>
                <c:pt idx="93">
                  <c:v>0.134277013567674</c:v>
                </c:pt>
                <c:pt idx="94">
                  <c:v>0.134995170522059</c:v>
                </c:pt>
                <c:pt idx="95">
                  <c:v>0.131921782293878</c:v>
                </c:pt>
                <c:pt idx="96">
                  <c:v>0.117953805136687</c:v>
                </c:pt>
                <c:pt idx="97">
                  <c:v>0.124435570235831</c:v>
                </c:pt>
                <c:pt idx="98">
                  <c:v>0.125234342184194</c:v>
                </c:pt>
                <c:pt idx="99">
                  <c:v>0.134567855484798</c:v>
                </c:pt>
                <c:pt idx="100">
                  <c:v>0.128015638676538</c:v>
                </c:pt>
                <c:pt idx="101">
                  <c:v>0.132229778245368</c:v>
                </c:pt>
              </c:numCache>
            </c:numRef>
          </c:yVal>
          <c:smooth val="0"/>
        </c:ser>
        <c:dLbls>
          <c:showLegendKey val="0"/>
          <c:showVal val="0"/>
          <c:showCatName val="0"/>
          <c:showSerName val="0"/>
          <c:showPercent val="0"/>
          <c:showBubbleSize val="0"/>
        </c:dLbls>
        <c:axId val="-2076348984"/>
        <c:axId val="-2076345928"/>
      </c:scatterChart>
      <c:valAx>
        <c:axId val="-2076348984"/>
        <c:scaling>
          <c:orientation val="minMax"/>
          <c:max val="2015.0"/>
          <c:min val="1975.0"/>
        </c:scaling>
        <c:delete val="0"/>
        <c:axPos val="b"/>
        <c:majorGridlines>
          <c:spPr>
            <a:ln>
              <a:solidFill>
                <a:schemeClr val="bg1">
                  <a:lumMod val="75000"/>
                </a:schemeClr>
              </a:solidFill>
            </a:ln>
          </c:spPr>
        </c:majorGridlines>
        <c:numFmt formatCode="General" sourceLinked="1"/>
        <c:majorTickMark val="out"/>
        <c:minorTickMark val="none"/>
        <c:tickLblPos val="nextTo"/>
        <c:txPr>
          <a:bodyPr/>
          <a:lstStyle/>
          <a:p>
            <a:pPr>
              <a:defRPr sz="1500"/>
            </a:pPr>
            <a:endParaRPr lang="es-ES"/>
          </a:p>
        </c:txPr>
        <c:crossAx val="-2076345928"/>
        <c:crosses val="autoZero"/>
        <c:crossBetween val="midCat"/>
        <c:majorUnit val="10.0"/>
      </c:valAx>
      <c:valAx>
        <c:axId val="-2076345928"/>
        <c:scaling>
          <c:orientation val="minMax"/>
        </c:scaling>
        <c:delete val="0"/>
        <c:axPos val="l"/>
        <c:majorGridlines>
          <c:spPr>
            <a:ln>
              <a:solidFill>
                <a:schemeClr val="bg1">
                  <a:lumMod val="75000"/>
                </a:schemeClr>
              </a:solidFill>
            </a:ln>
          </c:spPr>
        </c:majorGridlines>
        <c:numFmt formatCode="0%" sourceLinked="0"/>
        <c:majorTickMark val="out"/>
        <c:minorTickMark val="none"/>
        <c:tickLblPos val="nextTo"/>
        <c:txPr>
          <a:bodyPr/>
          <a:lstStyle/>
          <a:p>
            <a:pPr>
              <a:defRPr sz="1500"/>
            </a:pPr>
            <a:endParaRPr lang="es-ES"/>
          </a:p>
        </c:txPr>
        <c:crossAx val="-2076348984"/>
        <c:crosses val="autoZero"/>
        <c:crossBetween val="midCat"/>
        <c:majorUnit val="0.1"/>
        <c:minorUnit val="0.1"/>
      </c:valAx>
    </c:plotArea>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a:t>Real post-tax income</a:t>
            </a:r>
            <a:r>
              <a:rPr lang="fr-FR" sz="1800" b="1" baseline="0"/>
              <a:t> </a:t>
            </a:r>
            <a:r>
              <a:rPr lang="fr-FR" sz="1800" b="1"/>
              <a:t>of bottom 50%, by age group</a:t>
            </a:r>
          </a:p>
        </c:rich>
      </c:tx>
      <c:layout>
        <c:manualLayout>
          <c:xMode val="edge"/>
          <c:yMode val="edge"/>
          <c:x val="0.199895829687956"/>
          <c:y val="3.43094368105947E-7"/>
        </c:manualLayout>
      </c:layout>
      <c:overlay val="0"/>
    </c:title>
    <c:autoTitleDeleted val="0"/>
    <c:plotArea>
      <c:layout>
        <c:manualLayout>
          <c:layoutTarget val="inner"/>
          <c:xMode val="edge"/>
          <c:yMode val="edge"/>
          <c:x val="0.120068856910128"/>
          <c:y val="0.0915787487348397"/>
          <c:w val="0.843700787401576"/>
          <c:h val="0.723581252004134"/>
        </c:manualLayout>
      </c:layout>
      <c:lineChart>
        <c:grouping val="standard"/>
        <c:varyColors val="0"/>
        <c:ser>
          <c:idx val="2"/>
          <c:order val="0"/>
          <c:tx>
            <c:v>post-tax</c:v>
          </c:tx>
          <c:spPr>
            <a:ln w="15875">
              <a:solidFill>
                <a:sysClr val="windowText" lastClr="000000"/>
              </a:solidFill>
            </a:ln>
          </c:spPr>
          <c:marker>
            <c:symbol val="circle"/>
            <c:size val="9"/>
            <c:spPr>
              <a:solidFill>
                <a:srgbClr val="0000FF"/>
              </a:solidFill>
              <a:ln>
                <a:solidFill>
                  <a:sysClr val="windowText" lastClr="000000"/>
                </a:solidFill>
              </a:ln>
            </c:spPr>
          </c:marker>
          <c:cat>
            <c:numRef>
              <c:f>Data!$DA$72:$DA$108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Data!$FM$72:$FM$108</c:f>
              <c:numCache>
                <c:formatCode>#,##0</c:formatCode>
                <c:ptCount val="37"/>
                <c:pt idx="0">
                  <c:v>26675.07262069772</c:v>
                </c:pt>
                <c:pt idx="1">
                  <c:v>25561.78063400206</c:v>
                </c:pt>
                <c:pt idx="2">
                  <c:v>24927.8462805922</c:v>
                </c:pt>
                <c:pt idx="3">
                  <c:v>23078.41286323146</c:v>
                </c:pt>
                <c:pt idx="4">
                  <c:v>22782.46683682287</c:v>
                </c:pt>
                <c:pt idx="5">
                  <c:v>23626.51595208952</c:v>
                </c:pt>
                <c:pt idx="6">
                  <c:v>24059.51321396868</c:v>
                </c:pt>
                <c:pt idx="7">
                  <c:v>24468.6825192843</c:v>
                </c:pt>
                <c:pt idx="8">
                  <c:v>25041.85400636365</c:v>
                </c:pt>
                <c:pt idx="9">
                  <c:v>25854.33578406525</c:v>
                </c:pt>
                <c:pt idx="10">
                  <c:v>26334.41392151327</c:v>
                </c:pt>
                <c:pt idx="11">
                  <c:v>26310.34407927142</c:v>
                </c:pt>
                <c:pt idx="12">
                  <c:v>25804.73918204609</c:v>
                </c:pt>
                <c:pt idx="13">
                  <c:v>25514.46317771724</c:v>
                </c:pt>
                <c:pt idx="14">
                  <c:v>26342.04681210878</c:v>
                </c:pt>
                <c:pt idx="15">
                  <c:v>26960.00300134636</c:v>
                </c:pt>
                <c:pt idx="16">
                  <c:v>27340.32501548055</c:v>
                </c:pt>
                <c:pt idx="17">
                  <c:v>27593.67487811267</c:v>
                </c:pt>
                <c:pt idx="18">
                  <c:v>28100.29574818638</c:v>
                </c:pt>
                <c:pt idx="19">
                  <c:v>28925.09361416005</c:v>
                </c:pt>
                <c:pt idx="20">
                  <c:v>29363.46148729408</c:v>
                </c:pt>
                <c:pt idx="21">
                  <c:v>30181.6815983527</c:v>
                </c:pt>
                <c:pt idx="22">
                  <c:v>29784.05585085986</c:v>
                </c:pt>
                <c:pt idx="23">
                  <c:v>29698.5819901102</c:v>
                </c:pt>
                <c:pt idx="24">
                  <c:v>29349.57050242072</c:v>
                </c:pt>
                <c:pt idx="25">
                  <c:v>29590.98990648837</c:v>
                </c:pt>
                <c:pt idx="26">
                  <c:v>30106.04675124252</c:v>
                </c:pt>
                <c:pt idx="27">
                  <c:v>30382.70331982585</c:v>
                </c:pt>
                <c:pt idx="28">
                  <c:v>29435.12209446882</c:v>
                </c:pt>
                <c:pt idx="29">
                  <c:v>29353.02797788688</c:v>
                </c:pt>
                <c:pt idx="30">
                  <c:v>27449.02318554687</c:v>
                </c:pt>
                <c:pt idx="31">
                  <c:v>27723.6632089005</c:v>
                </c:pt>
                <c:pt idx="32">
                  <c:v>27598.36733298992</c:v>
                </c:pt>
                <c:pt idx="33">
                  <c:v>27504.58228038081</c:v>
                </c:pt>
                <c:pt idx="34">
                  <c:v>28099.61064707951</c:v>
                </c:pt>
                <c:pt idx="35">
                  <c:v>28443.90625</c:v>
                </c:pt>
              </c:numCache>
            </c:numRef>
          </c:val>
          <c:smooth val="0"/>
        </c:ser>
        <c:ser>
          <c:idx val="3"/>
          <c:order val="1"/>
          <c:tx>
            <c:v>post-tax excl. health</c:v>
          </c:tx>
          <c:spPr>
            <a:ln w="15875">
              <a:solidFill>
                <a:sysClr val="windowText" lastClr="000000"/>
              </a:solidFill>
            </a:ln>
            <a:effectLst/>
          </c:spPr>
          <c:marker>
            <c:symbol val="circle"/>
            <c:size val="9"/>
            <c:spPr>
              <a:solidFill>
                <a:srgbClr val="1F497D">
                  <a:lumMod val="60000"/>
                  <a:lumOff val="40000"/>
                </a:srgbClr>
              </a:solidFill>
              <a:ln>
                <a:solidFill>
                  <a:sysClr val="windowText" lastClr="000000"/>
                </a:solidFill>
              </a:ln>
              <a:effectLst/>
            </c:spPr>
          </c:marker>
          <c:cat>
            <c:numRef>
              <c:f>Data!$DA$72:$DA$108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Data!$FL$72:$FL$108</c:f>
              <c:numCache>
                <c:formatCode>#,##0</c:formatCode>
                <c:ptCount val="37"/>
                <c:pt idx="0">
                  <c:v>19775.80584555023</c:v>
                </c:pt>
                <c:pt idx="1">
                  <c:v>19150.78394827491</c:v>
                </c:pt>
                <c:pt idx="2">
                  <c:v>18559.69081022121</c:v>
                </c:pt>
                <c:pt idx="3">
                  <c:v>17194.74916149347</c:v>
                </c:pt>
                <c:pt idx="4">
                  <c:v>16618.52804655208</c:v>
                </c:pt>
                <c:pt idx="5">
                  <c:v>16960.05755936496</c:v>
                </c:pt>
                <c:pt idx="6">
                  <c:v>17314.88323963484</c:v>
                </c:pt>
                <c:pt idx="7">
                  <c:v>17481.14942533976</c:v>
                </c:pt>
                <c:pt idx="8">
                  <c:v>17911.58663644406</c:v>
                </c:pt>
                <c:pt idx="9">
                  <c:v>18259.38405096087</c:v>
                </c:pt>
                <c:pt idx="10">
                  <c:v>18706.48680591338</c:v>
                </c:pt>
                <c:pt idx="11">
                  <c:v>18688.04299971484</c:v>
                </c:pt>
                <c:pt idx="12">
                  <c:v>18010.75316477917</c:v>
                </c:pt>
                <c:pt idx="13">
                  <c:v>18050.28453717648</c:v>
                </c:pt>
                <c:pt idx="14">
                  <c:v>18534.34440413483</c:v>
                </c:pt>
                <c:pt idx="15">
                  <c:v>18939.71936277151</c:v>
                </c:pt>
                <c:pt idx="16">
                  <c:v>18673.77554822876</c:v>
                </c:pt>
                <c:pt idx="17">
                  <c:v>19003.54497510113</c:v>
                </c:pt>
                <c:pt idx="18">
                  <c:v>19495.61203337292</c:v>
                </c:pt>
                <c:pt idx="19">
                  <c:v>20432.71107013429</c:v>
                </c:pt>
                <c:pt idx="20">
                  <c:v>20791.6106761629</c:v>
                </c:pt>
                <c:pt idx="21">
                  <c:v>21165.7787065802</c:v>
                </c:pt>
                <c:pt idx="22">
                  <c:v>21185.04299520708</c:v>
                </c:pt>
                <c:pt idx="23">
                  <c:v>20760.93886777158</c:v>
                </c:pt>
                <c:pt idx="24">
                  <c:v>20671.62535350372</c:v>
                </c:pt>
                <c:pt idx="25">
                  <c:v>21085.37881167662</c:v>
                </c:pt>
                <c:pt idx="26">
                  <c:v>21293.74812376498</c:v>
                </c:pt>
                <c:pt idx="27">
                  <c:v>21284.99019302006</c:v>
                </c:pt>
                <c:pt idx="28">
                  <c:v>21036.34156732441</c:v>
                </c:pt>
                <c:pt idx="29">
                  <c:v>21234.03547847483</c:v>
                </c:pt>
                <c:pt idx="30">
                  <c:v>19020.57274132812</c:v>
                </c:pt>
                <c:pt idx="31">
                  <c:v>19684.78567340011</c:v>
                </c:pt>
                <c:pt idx="32">
                  <c:v>19506.12712717851</c:v>
                </c:pt>
                <c:pt idx="33">
                  <c:v>19205.63745853482</c:v>
                </c:pt>
                <c:pt idx="34">
                  <c:v>19576.9329326364</c:v>
                </c:pt>
                <c:pt idx="35">
                  <c:v>20263.703125</c:v>
                </c:pt>
              </c:numCache>
            </c:numRef>
          </c:val>
          <c:smooth val="0"/>
        </c:ser>
        <c:ser>
          <c:idx val="0"/>
          <c:order val="2"/>
          <c:tx>
            <c:v>Pre-tax</c:v>
          </c:tx>
          <c:spPr>
            <a:ln w="15875">
              <a:solidFill>
                <a:sysClr val="windowText" lastClr="000000"/>
              </a:solidFill>
            </a:ln>
          </c:spPr>
          <c:marker>
            <c:symbol val="circle"/>
            <c:size val="9"/>
            <c:spPr>
              <a:solidFill>
                <a:sysClr val="windowText" lastClr="000000"/>
              </a:solidFill>
              <a:ln>
                <a:solidFill>
                  <a:sysClr val="windowText" lastClr="000000"/>
                </a:solidFill>
              </a:ln>
            </c:spPr>
          </c:marker>
          <c:cat>
            <c:numRef>
              <c:f>Data!$DA$72:$DA$108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Data!$FK$72:$FK$108</c:f>
              <c:numCache>
                <c:formatCode>#,##0</c:formatCode>
                <c:ptCount val="37"/>
                <c:pt idx="0">
                  <c:v>21121.36882432169</c:v>
                </c:pt>
                <c:pt idx="1">
                  <c:v>20606.90909602442</c:v>
                </c:pt>
                <c:pt idx="2">
                  <c:v>20306.86944168844</c:v>
                </c:pt>
                <c:pt idx="3">
                  <c:v>19077.88085581281</c:v>
                </c:pt>
                <c:pt idx="4">
                  <c:v>18690.08037609332</c:v>
                </c:pt>
                <c:pt idx="5">
                  <c:v>19209.96611402722</c:v>
                </c:pt>
                <c:pt idx="6">
                  <c:v>19594.72908254249</c:v>
                </c:pt>
                <c:pt idx="7">
                  <c:v>19809.9307264685</c:v>
                </c:pt>
                <c:pt idx="8">
                  <c:v>20215.11732202132</c:v>
                </c:pt>
                <c:pt idx="9">
                  <c:v>20614.53769498871</c:v>
                </c:pt>
                <c:pt idx="10">
                  <c:v>21088.16367965307</c:v>
                </c:pt>
                <c:pt idx="11">
                  <c:v>21091.86110168391</c:v>
                </c:pt>
                <c:pt idx="12">
                  <c:v>20684.06933086084</c:v>
                </c:pt>
                <c:pt idx="13">
                  <c:v>20617.18959620798</c:v>
                </c:pt>
                <c:pt idx="14">
                  <c:v>21083.50849422704</c:v>
                </c:pt>
                <c:pt idx="15">
                  <c:v>21662.64312717433</c:v>
                </c:pt>
                <c:pt idx="16">
                  <c:v>21753.10135070867</c:v>
                </c:pt>
                <c:pt idx="17">
                  <c:v>22213.46701273882</c:v>
                </c:pt>
                <c:pt idx="18">
                  <c:v>22706.47269398773</c:v>
                </c:pt>
                <c:pt idx="19">
                  <c:v>23523.42960898532</c:v>
                </c:pt>
                <c:pt idx="20">
                  <c:v>24038.72449752273</c:v>
                </c:pt>
                <c:pt idx="21">
                  <c:v>24541.20618886203</c:v>
                </c:pt>
                <c:pt idx="22">
                  <c:v>24601.00836722442</c:v>
                </c:pt>
                <c:pt idx="23">
                  <c:v>24288.62668289076</c:v>
                </c:pt>
                <c:pt idx="24">
                  <c:v>24198.89121540816</c:v>
                </c:pt>
                <c:pt idx="25">
                  <c:v>24658.78909063186</c:v>
                </c:pt>
                <c:pt idx="26">
                  <c:v>25108.28221591153</c:v>
                </c:pt>
                <c:pt idx="27">
                  <c:v>25407.06769019105</c:v>
                </c:pt>
                <c:pt idx="28">
                  <c:v>25488.7231660563</c:v>
                </c:pt>
                <c:pt idx="29">
                  <c:v>25392.55598380225</c:v>
                </c:pt>
                <c:pt idx="30">
                  <c:v>23520.96032153781</c:v>
                </c:pt>
                <c:pt idx="31">
                  <c:v>24056.72568739087</c:v>
                </c:pt>
                <c:pt idx="32">
                  <c:v>24086.57594174798</c:v>
                </c:pt>
                <c:pt idx="33">
                  <c:v>23898.03771043063</c:v>
                </c:pt>
                <c:pt idx="34">
                  <c:v>24451.13041081308</c:v>
                </c:pt>
                <c:pt idx="35">
                  <c:v>24925.391078463</c:v>
                </c:pt>
              </c:numCache>
            </c:numRef>
          </c:val>
          <c:smooth val="0"/>
        </c:ser>
        <c:ser>
          <c:idx val="1"/>
          <c:order val="3"/>
          <c:spPr>
            <a:ln w="15875">
              <a:solidFill>
                <a:sysClr val="windowText" lastClr="000000"/>
              </a:solidFill>
              <a:prstDash val="solid"/>
            </a:ln>
          </c:spPr>
          <c:marker>
            <c:symbol val="circle"/>
            <c:size val="9"/>
            <c:spPr>
              <a:solidFill>
                <a:srgbClr val="4BACC6">
                  <a:lumMod val="20000"/>
                  <a:lumOff val="80000"/>
                </a:srgbClr>
              </a:solidFill>
              <a:ln>
                <a:solidFill>
                  <a:sysClr val="windowText" lastClr="000000"/>
                </a:solidFill>
              </a:ln>
            </c:spPr>
          </c:marker>
          <c:cat>
            <c:numRef>
              <c:f>Data!$DA$72:$DA$108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Data!$FN$72:$FN$108</c:f>
              <c:numCache>
                <c:formatCode>#,##0</c:formatCode>
                <c:ptCount val="37"/>
                <c:pt idx="0">
                  <c:v>19157.03713248299</c:v>
                </c:pt>
                <c:pt idx="1">
                  <c:v>19771.73940361368</c:v>
                </c:pt>
                <c:pt idx="2">
                  <c:v>21103.07447088534</c:v>
                </c:pt>
                <c:pt idx="3">
                  <c:v>21192.31884622167</c:v>
                </c:pt>
                <c:pt idx="4">
                  <c:v>21946.66335306521</c:v>
                </c:pt>
                <c:pt idx="5">
                  <c:v>23235.27478730061</c:v>
                </c:pt>
                <c:pt idx="6">
                  <c:v>23706.3036844839</c:v>
                </c:pt>
                <c:pt idx="7">
                  <c:v>23697.81859414237</c:v>
                </c:pt>
                <c:pt idx="8">
                  <c:v>23570.21037573251</c:v>
                </c:pt>
                <c:pt idx="9">
                  <c:v>23475.47074250724</c:v>
                </c:pt>
                <c:pt idx="10">
                  <c:v>23998.95409717812</c:v>
                </c:pt>
                <c:pt idx="11">
                  <c:v>24268.70234187771</c:v>
                </c:pt>
                <c:pt idx="12">
                  <c:v>24841.02196504485</c:v>
                </c:pt>
                <c:pt idx="13">
                  <c:v>24262.61247607047</c:v>
                </c:pt>
                <c:pt idx="14">
                  <c:v>24023.56908397334</c:v>
                </c:pt>
                <c:pt idx="15">
                  <c:v>25113.65501276307</c:v>
                </c:pt>
                <c:pt idx="16">
                  <c:v>26272.75015570301</c:v>
                </c:pt>
                <c:pt idx="17">
                  <c:v>26879.70295430394</c:v>
                </c:pt>
                <c:pt idx="18">
                  <c:v>27419.75490525186</c:v>
                </c:pt>
                <c:pt idx="19">
                  <c:v>27419.42637875544</c:v>
                </c:pt>
                <c:pt idx="20">
                  <c:v>27969.2474526043</c:v>
                </c:pt>
                <c:pt idx="21">
                  <c:v>28116.79850114691</c:v>
                </c:pt>
                <c:pt idx="22">
                  <c:v>28808.88807778891</c:v>
                </c:pt>
                <c:pt idx="23">
                  <c:v>28246.66491373846</c:v>
                </c:pt>
                <c:pt idx="24">
                  <c:v>28229.44107696072</c:v>
                </c:pt>
                <c:pt idx="25">
                  <c:v>28672.28991032052</c:v>
                </c:pt>
                <c:pt idx="26">
                  <c:v>30021.67765799676</c:v>
                </c:pt>
                <c:pt idx="27">
                  <c:v>31351.6912671301</c:v>
                </c:pt>
                <c:pt idx="28">
                  <c:v>32102.27956040583</c:v>
                </c:pt>
                <c:pt idx="29">
                  <c:v>32852.86785368156</c:v>
                </c:pt>
                <c:pt idx="30">
                  <c:v>32516.42541296875</c:v>
                </c:pt>
                <c:pt idx="31">
                  <c:v>32794.19751174324</c:v>
                </c:pt>
                <c:pt idx="32">
                  <c:v>33853.89114381118</c:v>
                </c:pt>
                <c:pt idx="33">
                  <c:v>33850.7672138829</c:v>
                </c:pt>
                <c:pt idx="34">
                  <c:v>34590.21226634087</c:v>
                </c:pt>
                <c:pt idx="35">
                  <c:v>34194.1796875</c:v>
                </c:pt>
              </c:numCache>
            </c:numRef>
          </c:val>
          <c:smooth val="0"/>
        </c:ser>
        <c:dLbls>
          <c:showLegendKey val="0"/>
          <c:showVal val="0"/>
          <c:showCatName val="0"/>
          <c:showSerName val="0"/>
          <c:showPercent val="0"/>
          <c:showBubbleSize val="0"/>
        </c:dLbls>
        <c:marker val="1"/>
        <c:smooth val="0"/>
        <c:axId val="-2131233176"/>
        <c:axId val="-2131227064"/>
      </c:lineChart>
      <c:catAx>
        <c:axId val="-2131233176"/>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31227064"/>
        <c:crossesAt val="0.0"/>
        <c:auto val="1"/>
        <c:lblAlgn val="ctr"/>
        <c:lblOffset val="100"/>
        <c:tickLblSkip val="4"/>
        <c:tickMarkSkip val="4"/>
        <c:noMultiLvlLbl val="0"/>
      </c:catAx>
      <c:valAx>
        <c:axId val="-2131227064"/>
        <c:scaling>
          <c:orientation val="minMax"/>
          <c:max val="36000.0"/>
          <c:min val="0.0"/>
        </c:scaling>
        <c:delete val="0"/>
        <c:axPos val="l"/>
        <c:majorGridlines>
          <c:spPr>
            <a:ln w="3175">
              <a:solidFill>
                <a:schemeClr val="bg1">
                  <a:lumMod val="65000"/>
                </a:schemeClr>
              </a:solidFill>
              <a:prstDash val="solid"/>
            </a:ln>
          </c:spPr>
        </c:majorGridlines>
        <c:title>
          <c:tx>
            <c:rich>
              <a:bodyPr rot="-5400000" vert="horz"/>
              <a:lstStyle/>
              <a:p>
                <a:pPr>
                  <a:defRPr sz="1600"/>
                </a:pPr>
                <a:r>
                  <a:rPr lang="fr-FR"/>
                  <a:t>Average income in constant 2014</a:t>
                </a:r>
                <a:r>
                  <a:rPr lang="fr-FR" baseline="0"/>
                  <a:t> $</a:t>
                </a:r>
                <a:endParaRPr lang="fr-FR"/>
              </a:p>
            </c:rich>
          </c:tx>
          <c:layout>
            <c:manualLayout>
              <c:xMode val="edge"/>
              <c:yMode val="edge"/>
              <c:x val="0.000194225721784777"/>
              <c:y val="0.209180519101779"/>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131233176"/>
        <c:crosses val="autoZero"/>
        <c:crossBetween val="midCat"/>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i="0" baseline="0">
                <a:effectLst/>
              </a:rPr>
              <a:t>Top 10% national income share: pre-tax vs. post-tax</a:t>
            </a:r>
            <a:endParaRPr lang="fr-FR" sz="1800">
              <a:effectLst/>
            </a:endParaRPr>
          </a:p>
        </c:rich>
      </c:tx>
      <c:layout>
        <c:manualLayout>
          <c:xMode val="edge"/>
          <c:yMode val="edge"/>
          <c:x val="0.245321965788759"/>
          <c:y val="3.56290305341354E-7"/>
        </c:manualLayout>
      </c:layout>
      <c:overlay val="0"/>
    </c:title>
    <c:autoTitleDeleted val="0"/>
    <c:plotArea>
      <c:layout>
        <c:manualLayout>
          <c:layoutTarget val="inner"/>
          <c:xMode val="edge"/>
          <c:yMode val="edge"/>
          <c:x val="0.0948861254412166"/>
          <c:y val="0.0828640396194819"/>
          <c:w val="0.890221667119197"/>
          <c:h val="0.746539174119073"/>
        </c:manualLayout>
      </c:layout>
      <c:lineChart>
        <c:grouping val="standard"/>
        <c:varyColors val="0"/>
        <c:ser>
          <c:idx val="0"/>
          <c:order val="0"/>
          <c:tx>
            <c:v>DINA pre-tax adult</c:v>
          </c:tx>
          <c:spPr>
            <a:ln w="12700">
              <a:solidFill>
                <a:srgbClr val="000000"/>
              </a:solidFill>
              <a:prstDash val="solid"/>
            </a:ln>
          </c:spPr>
          <c:marker>
            <c:symbol val="circle"/>
            <c:size val="9"/>
            <c:spPr>
              <a:solidFill>
                <a:srgbClr val="FF0000"/>
              </a:solidFill>
              <a:ln>
                <a:solidFill>
                  <a:srgbClr val="000000"/>
                </a:solidFill>
                <a:prstDash val="solid"/>
              </a:ln>
            </c:spPr>
          </c:marker>
          <c:cat>
            <c:numRef>
              <c:f>Data!$BL$10:$BL$110</c:f>
              <c:numCache>
                <c:formatCode>General</c:formatCode>
                <c:ptCount val="101"/>
                <c:pt idx="0">
                  <c:v>1917.0</c:v>
                </c:pt>
                <c:pt idx="1">
                  <c:v>1918.0</c:v>
                </c:pt>
                <c:pt idx="2">
                  <c:v>1919.0</c:v>
                </c:pt>
                <c:pt idx="3">
                  <c:v>1920.0</c:v>
                </c:pt>
                <c:pt idx="4">
                  <c:v>1921.0</c:v>
                </c:pt>
                <c:pt idx="5">
                  <c:v>1922.0</c:v>
                </c:pt>
                <c:pt idx="6">
                  <c:v>1923.0</c:v>
                </c:pt>
                <c:pt idx="7">
                  <c:v>1924.0</c:v>
                </c:pt>
                <c:pt idx="8">
                  <c:v>1925.0</c:v>
                </c:pt>
                <c:pt idx="9">
                  <c:v>1926.0</c:v>
                </c:pt>
                <c:pt idx="10">
                  <c:v>1927.0</c:v>
                </c:pt>
                <c:pt idx="11">
                  <c:v>1928.0</c:v>
                </c:pt>
                <c:pt idx="12">
                  <c:v>1929.0</c:v>
                </c:pt>
                <c:pt idx="13">
                  <c:v>1930.0</c:v>
                </c:pt>
                <c:pt idx="14">
                  <c:v>1931.0</c:v>
                </c:pt>
                <c:pt idx="15">
                  <c:v>1932.0</c:v>
                </c:pt>
                <c:pt idx="16">
                  <c:v>1933.0</c:v>
                </c:pt>
                <c:pt idx="17">
                  <c:v>1934.0</c:v>
                </c:pt>
                <c:pt idx="18">
                  <c:v>1935.0</c:v>
                </c:pt>
                <c:pt idx="19">
                  <c:v>1936.0</c:v>
                </c:pt>
                <c:pt idx="20">
                  <c:v>1937.0</c:v>
                </c:pt>
                <c:pt idx="21">
                  <c:v>1938.0</c:v>
                </c:pt>
                <c:pt idx="22">
                  <c:v>1939.0</c:v>
                </c:pt>
                <c:pt idx="23">
                  <c:v>1940.0</c:v>
                </c:pt>
                <c:pt idx="24">
                  <c:v>1941.0</c:v>
                </c:pt>
                <c:pt idx="25">
                  <c:v>1942.0</c:v>
                </c:pt>
                <c:pt idx="26">
                  <c:v>1943.0</c:v>
                </c:pt>
                <c:pt idx="27">
                  <c:v>1944.0</c:v>
                </c:pt>
                <c:pt idx="28">
                  <c:v>1945.0</c:v>
                </c:pt>
                <c:pt idx="29">
                  <c:v>1946.0</c:v>
                </c:pt>
                <c:pt idx="30">
                  <c:v>1947.0</c:v>
                </c:pt>
                <c:pt idx="31">
                  <c:v>1948.0</c:v>
                </c:pt>
                <c:pt idx="32">
                  <c:v>1949.0</c:v>
                </c:pt>
                <c:pt idx="33">
                  <c:v>1950.0</c:v>
                </c:pt>
                <c:pt idx="34">
                  <c:v>1951.0</c:v>
                </c:pt>
                <c:pt idx="35">
                  <c:v>1952.0</c:v>
                </c:pt>
                <c:pt idx="36">
                  <c:v>1953.0</c:v>
                </c:pt>
                <c:pt idx="37">
                  <c:v>1954.0</c:v>
                </c:pt>
                <c:pt idx="38">
                  <c:v>1955.0</c:v>
                </c:pt>
                <c:pt idx="39">
                  <c:v>1956.0</c:v>
                </c:pt>
                <c:pt idx="40">
                  <c:v>1957.0</c:v>
                </c:pt>
                <c:pt idx="41">
                  <c:v>1958.0</c:v>
                </c:pt>
                <c:pt idx="42">
                  <c:v>1959.0</c:v>
                </c:pt>
                <c:pt idx="43">
                  <c:v>1960.0</c:v>
                </c:pt>
                <c:pt idx="44">
                  <c:v>1961.0</c:v>
                </c:pt>
                <c:pt idx="45">
                  <c:v>1962.0</c:v>
                </c:pt>
                <c:pt idx="46">
                  <c:v>1963.0</c:v>
                </c:pt>
                <c:pt idx="47">
                  <c:v>1964.0</c:v>
                </c:pt>
                <c:pt idx="48">
                  <c:v>1965.0</c:v>
                </c:pt>
                <c:pt idx="49">
                  <c:v>1966.0</c:v>
                </c:pt>
                <c:pt idx="50">
                  <c:v>1967.0</c:v>
                </c:pt>
                <c:pt idx="51">
                  <c:v>1968.0</c:v>
                </c:pt>
                <c:pt idx="52">
                  <c:v>1969.0</c:v>
                </c:pt>
                <c:pt idx="53">
                  <c:v>1970.0</c:v>
                </c:pt>
                <c:pt idx="54">
                  <c:v>1971.0</c:v>
                </c:pt>
                <c:pt idx="55">
                  <c:v>1972.0</c:v>
                </c:pt>
                <c:pt idx="56">
                  <c:v>1973.0</c:v>
                </c:pt>
                <c:pt idx="57">
                  <c:v>1974.0</c:v>
                </c:pt>
                <c:pt idx="58">
                  <c:v>1975.0</c:v>
                </c:pt>
                <c:pt idx="59">
                  <c:v>1976.0</c:v>
                </c:pt>
                <c:pt idx="60">
                  <c:v>1977.0</c:v>
                </c:pt>
                <c:pt idx="61">
                  <c:v>1978.0</c:v>
                </c:pt>
                <c:pt idx="62">
                  <c:v>1979.0</c:v>
                </c:pt>
                <c:pt idx="63">
                  <c:v>1980.0</c:v>
                </c:pt>
                <c:pt idx="64">
                  <c:v>1981.0</c:v>
                </c:pt>
                <c:pt idx="65">
                  <c:v>1982.0</c:v>
                </c:pt>
                <c:pt idx="66">
                  <c:v>1983.0</c:v>
                </c:pt>
                <c:pt idx="67">
                  <c:v>1984.0</c:v>
                </c:pt>
                <c:pt idx="68">
                  <c:v>1985.0</c:v>
                </c:pt>
                <c:pt idx="69">
                  <c:v>1986.0</c:v>
                </c:pt>
                <c:pt idx="70">
                  <c:v>1987.0</c:v>
                </c:pt>
                <c:pt idx="71">
                  <c:v>1988.0</c:v>
                </c:pt>
                <c:pt idx="72">
                  <c:v>1989.0</c:v>
                </c:pt>
                <c:pt idx="73">
                  <c:v>1990.0</c:v>
                </c:pt>
                <c:pt idx="74">
                  <c:v>1991.0</c:v>
                </c:pt>
                <c:pt idx="75">
                  <c:v>1992.0</c:v>
                </c:pt>
                <c:pt idx="76">
                  <c:v>1993.0</c:v>
                </c:pt>
                <c:pt idx="77">
                  <c:v>1994.0</c:v>
                </c:pt>
                <c:pt idx="78">
                  <c:v>1995.0</c:v>
                </c:pt>
                <c:pt idx="79">
                  <c:v>1996.0</c:v>
                </c:pt>
                <c:pt idx="80">
                  <c:v>1997.0</c:v>
                </c:pt>
                <c:pt idx="81">
                  <c:v>1998.0</c:v>
                </c:pt>
                <c:pt idx="82">
                  <c:v>1999.0</c:v>
                </c:pt>
                <c:pt idx="83">
                  <c:v>2000.0</c:v>
                </c:pt>
                <c:pt idx="84">
                  <c:v>2001.0</c:v>
                </c:pt>
                <c:pt idx="85">
                  <c:v>2002.0</c:v>
                </c:pt>
                <c:pt idx="86">
                  <c:v>2003.0</c:v>
                </c:pt>
                <c:pt idx="87">
                  <c:v>2004.0</c:v>
                </c:pt>
                <c:pt idx="88">
                  <c:v>2005.0</c:v>
                </c:pt>
                <c:pt idx="89">
                  <c:v>2006.0</c:v>
                </c:pt>
                <c:pt idx="90">
                  <c:v>2007.0</c:v>
                </c:pt>
                <c:pt idx="91">
                  <c:v>2008.0</c:v>
                </c:pt>
                <c:pt idx="92">
                  <c:v>2009.0</c:v>
                </c:pt>
                <c:pt idx="93">
                  <c:v>2010.0</c:v>
                </c:pt>
                <c:pt idx="94">
                  <c:v>2011.0</c:v>
                </c:pt>
                <c:pt idx="95">
                  <c:v>2012.0</c:v>
                </c:pt>
                <c:pt idx="96">
                  <c:v>2013.0</c:v>
                </c:pt>
                <c:pt idx="97">
                  <c:v>2014.0</c:v>
                </c:pt>
                <c:pt idx="98">
                  <c:v>2015.0</c:v>
                </c:pt>
                <c:pt idx="99">
                  <c:v>2016.0</c:v>
                </c:pt>
                <c:pt idx="100">
                  <c:v>2017.0</c:v>
                </c:pt>
              </c:numCache>
            </c:numRef>
          </c:cat>
          <c:val>
            <c:numRef>
              <c:f>Data!$BO$10:$BO$110</c:f>
              <c:numCache>
                <c:formatCode>0.0%</c:formatCode>
                <c:ptCount val="101"/>
                <c:pt idx="0">
                  <c:v>0.449019879207835</c:v>
                </c:pt>
                <c:pt idx="1">
                  <c:v>0.43637946326819</c:v>
                </c:pt>
                <c:pt idx="2">
                  <c:v>0.454346843091792</c:v>
                </c:pt>
                <c:pt idx="3">
                  <c:v>0.434385799788862</c:v>
                </c:pt>
                <c:pt idx="4">
                  <c:v>0.465280688486763</c:v>
                </c:pt>
                <c:pt idx="5">
                  <c:v>0.455365806158461</c:v>
                </c:pt>
                <c:pt idx="6">
                  <c:v>0.431027826557515</c:v>
                </c:pt>
                <c:pt idx="7">
                  <c:v>0.452629307342061</c:v>
                </c:pt>
                <c:pt idx="8">
                  <c:v>0.470836414022053</c:v>
                </c:pt>
                <c:pt idx="9">
                  <c:v>0.474412122022071</c:v>
                </c:pt>
                <c:pt idx="10">
                  <c:v>0.467595910379055</c:v>
                </c:pt>
                <c:pt idx="11">
                  <c:v>0.479572177472146</c:v>
                </c:pt>
                <c:pt idx="12">
                  <c:v>0.466798260518074</c:v>
                </c:pt>
                <c:pt idx="13">
                  <c:v>0.453424884369757</c:v>
                </c:pt>
                <c:pt idx="14">
                  <c:v>0.449959748366644</c:v>
                </c:pt>
                <c:pt idx="15">
                  <c:v>0.466543046944409</c:v>
                </c:pt>
                <c:pt idx="16">
                  <c:v>0.468722781750074</c:v>
                </c:pt>
                <c:pt idx="17">
                  <c:v>0.480265339936945</c:v>
                </c:pt>
                <c:pt idx="18">
                  <c:v>0.470620324869393</c:v>
                </c:pt>
                <c:pt idx="19">
                  <c:v>0.477393227499056</c:v>
                </c:pt>
                <c:pt idx="20">
                  <c:v>0.465185135539829</c:v>
                </c:pt>
                <c:pt idx="21">
                  <c:v>0.46462106224885</c:v>
                </c:pt>
                <c:pt idx="22">
                  <c:v>0.478679829410688</c:v>
                </c:pt>
                <c:pt idx="23">
                  <c:v>0.477346135999763</c:v>
                </c:pt>
                <c:pt idx="24">
                  <c:v>0.457881273745301</c:v>
                </c:pt>
                <c:pt idx="25">
                  <c:v>0.410669181706008</c:v>
                </c:pt>
                <c:pt idx="26">
                  <c:v>0.380571507430698</c:v>
                </c:pt>
                <c:pt idx="27">
                  <c:v>0.36195640710888</c:v>
                </c:pt>
                <c:pt idx="28">
                  <c:v>0.35820143764479</c:v>
                </c:pt>
                <c:pt idx="29">
                  <c:v>0.372050890068397</c:v>
                </c:pt>
                <c:pt idx="30">
                  <c:v>0.370776114952382</c:v>
                </c:pt>
                <c:pt idx="31">
                  <c:v>0.3890846094893</c:v>
                </c:pt>
                <c:pt idx="32">
                  <c:v>0.383580564609339</c:v>
                </c:pt>
                <c:pt idx="33">
                  <c:v>0.389877957893249</c:v>
                </c:pt>
                <c:pt idx="34">
                  <c:v>0.37706730818979</c:v>
                </c:pt>
                <c:pt idx="35">
                  <c:v>0.365056859158922</c:v>
                </c:pt>
                <c:pt idx="36">
                  <c:v>0.354913545049056</c:v>
                </c:pt>
                <c:pt idx="37">
                  <c:v>0.359010678185365</c:v>
                </c:pt>
                <c:pt idx="38">
                  <c:v>0.365351227511693</c:v>
                </c:pt>
                <c:pt idx="39">
                  <c:v>0.357591828871847</c:v>
                </c:pt>
                <c:pt idx="40">
                  <c:v>0.357619869708847</c:v>
                </c:pt>
                <c:pt idx="41">
                  <c:v>0.357038070731785</c:v>
                </c:pt>
                <c:pt idx="42">
                  <c:v>0.361634807670268</c:v>
                </c:pt>
                <c:pt idx="43">
                  <c:v>0.356315958917457</c:v>
                </c:pt>
                <c:pt idx="44">
                  <c:v>0.358325517290539</c:v>
                </c:pt>
                <c:pt idx="45">
                  <c:v>0.36092147231102</c:v>
                </c:pt>
                <c:pt idx="46">
                  <c:v>0.365369021892548</c:v>
                </c:pt>
                <c:pt idx="47">
                  <c:v>0.369820088148117</c:v>
                </c:pt>
                <c:pt idx="48">
                  <c:v>0.366342455148697</c:v>
                </c:pt>
                <c:pt idx="49">
                  <c:v>0.36287584900856</c:v>
                </c:pt>
                <c:pt idx="50">
                  <c:v>0.355928562581539</c:v>
                </c:pt>
                <c:pt idx="51">
                  <c:v>0.351842744275927</c:v>
                </c:pt>
                <c:pt idx="52">
                  <c:v>0.343196074943989</c:v>
                </c:pt>
                <c:pt idx="53">
                  <c:v>0.340891229803674</c:v>
                </c:pt>
                <c:pt idx="54">
                  <c:v>0.343669471069006</c:v>
                </c:pt>
                <c:pt idx="55">
                  <c:v>0.346592790614522</c:v>
                </c:pt>
                <c:pt idx="56">
                  <c:v>0.34663686323438</c:v>
                </c:pt>
                <c:pt idx="57">
                  <c:v>0.342973448754037</c:v>
                </c:pt>
                <c:pt idx="58">
                  <c:v>0.343513907969168</c:v>
                </c:pt>
                <c:pt idx="59">
                  <c:v>0.344196215763731</c:v>
                </c:pt>
                <c:pt idx="60">
                  <c:v>0.346476469311874</c:v>
                </c:pt>
                <c:pt idx="61">
                  <c:v>0.347083465226929</c:v>
                </c:pt>
                <c:pt idx="62">
                  <c:v>0.348879247903824</c:v>
                </c:pt>
                <c:pt idx="63">
                  <c:v>0.342425882816315</c:v>
                </c:pt>
                <c:pt idx="64">
                  <c:v>0.347193956375122</c:v>
                </c:pt>
                <c:pt idx="65">
                  <c:v>0.348974138498306</c:v>
                </c:pt>
                <c:pt idx="66">
                  <c:v>0.35420298576355</c:v>
                </c:pt>
                <c:pt idx="67">
                  <c:v>0.36663818359375</c:v>
                </c:pt>
                <c:pt idx="68">
                  <c:v>0.366573661565781</c:v>
                </c:pt>
                <c:pt idx="69">
                  <c:v>0.364731013774872</c:v>
                </c:pt>
                <c:pt idx="70">
                  <c:v>0.376115351915359</c:v>
                </c:pt>
                <c:pt idx="71">
                  <c:v>0.389481604099274</c:v>
                </c:pt>
                <c:pt idx="72">
                  <c:v>0.38670152425766</c:v>
                </c:pt>
                <c:pt idx="73">
                  <c:v>0.38714075088501</c:v>
                </c:pt>
                <c:pt idx="74">
                  <c:v>0.385562419891357</c:v>
                </c:pt>
                <c:pt idx="75">
                  <c:v>0.397767573595047</c:v>
                </c:pt>
                <c:pt idx="76">
                  <c:v>0.395565748214722</c:v>
                </c:pt>
                <c:pt idx="77">
                  <c:v>0.398581445217132</c:v>
                </c:pt>
                <c:pt idx="78">
                  <c:v>0.406578719615936</c:v>
                </c:pt>
                <c:pt idx="79">
                  <c:v>0.415460258722305</c:v>
                </c:pt>
                <c:pt idx="80">
                  <c:v>0.422670513391495</c:v>
                </c:pt>
                <c:pt idx="81">
                  <c:v>0.426318913698196</c:v>
                </c:pt>
                <c:pt idx="82">
                  <c:v>0.433480978012085</c:v>
                </c:pt>
                <c:pt idx="83">
                  <c:v>0.438832461833954</c:v>
                </c:pt>
                <c:pt idx="84">
                  <c:v>0.4280044734478</c:v>
                </c:pt>
                <c:pt idx="85">
                  <c:v>0.427229017019272</c:v>
                </c:pt>
                <c:pt idx="86">
                  <c:v>0.428668230772018</c:v>
                </c:pt>
                <c:pt idx="87">
                  <c:v>0.439024478197098</c:v>
                </c:pt>
                <c:pt idx="88">
                  <c:v>0.450638800859451</c:v>
                </c:pt>
                <c:pt idx="89">
                  <c:v>0.460286676883697</c:v>
                </c:pt>
                <c:pt idx="90">
                  <c:v>0.457922607660294</c:v>
                </c:pt>
                <c:pt idx="91">
                  <c:v>0.453088134527206</c:v>
                </c:pt>
                <c:pt idx="92">
                  <c:v>0.443387657403946</c:v>
                </c:pt>
                <c:pt idx="93">
                  <c:v>0.457504242658615</c:v>
                </c:pt>
                <c:pt idx="94">
                  <c:v>0.459236919879913</c:v>
                </c:pt>
                <c:pt idx="95">
                  <c:v>0.47144627571106</c:v>
                </c:pt>
                <c:pt idx="96">
                  <c:v>0.463204234838486</c:v>
                </c:pt>
                <c:pt idx="97">
                  <c:v>0.470134168863296</c:v>
                </c:pt>
              </c:numCache>
            </c:numRef>
          </c:val>
          <c:smooth val="0"/>
        </c:ser>
        <c:ser>
          <c:idx val="1"/>
          <c:order val="1"/>
          <c:tx>
            <c:v>Piketty-Saez</c:v>
          </c:tx>
          <c:spPr>
            <a:ln w="22225">
              <a:solidFill>
                <a:sysClr val="windowText" lastClr="000000"/>
              </a:solidFill>
            </a:ln>
          </c:spPr>
          <c:marker>
            <c:symbol val="square"/>
            <c:size val="8"/>
            <c:spPr>
              <a:solidFill>
                <a:srgbClr val="1F497D">
                  <a:lumMod val="60000"/>
                  <a:lumOff val="40000"/>
                </a:srgbClr>
              </a:solidFill>
              <a:ln>
                <a:solidFill>
                  <a:sysClr val="windowText" lastClr="000000"/>
                </a:solidFill>
              </a:ln>
            </c:spPr>
          </c:marker>
          <c:cat>
            <c:numRef>
              <c:f>Data!$BL$10:$BL$110</c:f>
              <c:numCache>
                <c:formatCode>General</c:formatCode>
                <c:ptCount val="101"/>
                <c:pt idx="0">
                  <c:v>1917.0</c:v>
                </c:pt>
                <c:pt idx="1">
                  <c:v>1918.0</c:v>
                </c:pt>
                <c:pt idx="2">
                  <c:v>1919.0</c:v>
                </c:pt>
                <c:pt idx="3">
                  <c:v>1920.0</c:v>
                </c:pt>
                <c:pt idx="4">
                  <c:v>1921.0</c:v>
                </c:pt>
                <c:pt idx="5">
                  <c:v>1922.0</c:v>
                </c:pt>
                <c:pt idx="6">
                  <c:v>1923.0</c:v>
                </c:pt>
                <c:pt idx="7">
                  <c:v>1924.0</c:v>
                </c:pt>
                <c:pt idx="8">
                  <c:v>1925.0</c:v>
                </c:pt>
                <c:pt idx="9">
                  <c:v>1926.0</c:v>
                </c:pt>
                <c:pt idx="10">
                  <c:v>1927.0</c:v>
                </c:pt>
                <c:pt idx="11">
                  <c:v>1928.0</c:v>
                </c:pt>
                <c:pt idx="12">
                  <c:v>1929.0</c:v>
                </c:pt>
                <c:pt idx="13">
                  <c:v>1930.0</c:v>
                </c:pt>
                <c:pt idx="14">
                  <c:v>1931.0</c:v>
                </c:pt>
                <c:pt idx="15">
                  <c:v>1932.0</c:v>
                </c:pt>
                <c:pt idx="16">
                  <c:v>1933.0</c:v>
                </c:pt>
                <c:pt idx="17">
                  <c:v>1934.0</c:v>
                </c:pt>
                <c:pt idx="18">
                  <c:v>1935.0</c:v>
                </c:pt>
                <c:pt idx="19">
                  <c:v>1936.0</c:v>
                </c:pt>
                <c:pt idx="20">
                  <c:v>1937.0</c:v>
                </c:pt>
                <c:pt idx="21">
                  <c:v>1938.0</c:v>
                </c:pt>
                <c:pt idx="22">
                  <c:v>1939.0</c:v>
                </c:pt>
                <c:pt idx="23">
                  <c:v>1940.0</c:v>
                </c:pt>
                <c:pt idx="24">
                  <c:v>1941.0</c:v>
                </c:pt>
                <c:pt idx="25">
                  <c:v>1942.0</c:v>
                </c:pt>
                <c:pt idx="26">
                  <c:v>1943.0</c:v>
                </c:pt>
                <c:pt idx="27">
                  <c:v>1944.0</c:v>
                </c:pt>
                <c:pt idx="28">
                  <c:v>1945.0</c:v>
                </c:pt>
                <c:pt idx="29">
                  <c:v>1946.0</c:v>
                </c:pt>
                <c:pt idx="30">
                  <c:v>1947.0</c:v>
                </c:pt>
                <c:pt idx="31">
                  <c:v>1948.0</c:v>
                </c:pt>
                <c:pt idx="32">
                  <c:v>1949.0</c:v>
                </c:pt>
                <c:pt idx="33">
                  <c:v>1950.0</c:v>
                </c:pt>
                <c:pt idx="34">
                  <c:v>1951.0</c:v>
                </c:pt>
                <c:pt idx="35">
                  <c:v>1952.0</c:v>
                </c:pt>
                <c:pt idx="36">
                  <c:v>1953.0</c:v>
                </c:pt>
                <c:pt idx="37">
                  <c:v>1954.0</c:v>
                </c:pt>
                <c:pt idx="38">
                  <c:v>1955.0</c:v>
                </c:pt>
                <c:pt idx="39">
                  <c:v>1956.0</c:v>
                </c:pt>
                <c:pt idx="40">
                  <c:v>1957.0</c:v>
                </c:pt>
                <c:pt idx="41">
                  <c:v>1958.0</c:v>
                </c:pt>
                <c:pt idx="42">
                  <c:v>1959.0</c:v>
                </c:pt>
                <c:pt idx="43">
                  <c:v>1960.0</c:v>
                </c:pt>
                <c:pt idx="44">
                  <c:v>1961.0</c:v>
                </c:pt>
                <c:pt idx="45">
                  <c:v>1962.0</c:v>
                </c:pt>
                <c:pt idx="46">
                  <c:v>1963.0</c:v>
                </c:pt>
                <c:pt idx="47">
                  <c:v>1964.0</c:v>
                </c:pt>
                <c:pt idx="48">
                  <c:v>1965.0</c:v>
                </c:pt>
                <c:pt idx="49">
                  <c:v>1966.0</c:v>
                </c:pt>
                <c:pt idx="50">
                  <c:v>1967.0</c:v>
                </c:pt>
                <c:pt idx="51">
                  <c:v>1968.0</c:v>
                </c:pt>
                <c:pt idx="52">
                  <c:v>1969.0</c:v>
                </c:pt>
                <c:pt idx="53">
                  <c:v>1970.0</c:v>
                </c:pt>
                <c:pt idx="54">
                  <c:v>1971.0</c:v>
                </c:pt>
                <c:pt idx="55">
                  <c:v>1972.0</c:v>
                </c:pt>
                <c:pt idx="56">
                  <c:v>1973.0</c:v>
                </c:pt>
                <c:pt idx="57">
                  <c:v>1974.0</c:v>
                </c:pt>
                <c:pt idx="58">
                  <c:v>1975.0</c:v>
                </c:pt>
                <c:pt idx="59">
                  <c:v>1976.0</c:v>
                </c:pt>
                <c:pt idx="60">
                  <c:v>1977.0</c:v>
                </c:pt>
                <c:pt idx="61">
                  <c:v>1978.0</c:v>
                </c:pt>
                <c:pt idx="62">
                  <c:v>1979.0</c:v>
                </c:pt>
                <c:pt idx="63">
                  <c:v>1980.0</c:v>
                </c:pt>
                <c:pt idx="64">
                  <c:v>1981.0</c:v>
                </c:pt>
                <c:pt idx="65">
                  <c:v>1982.0</c:v>
                </c:pt>
                <c:pt idx="66">
                  <c:v>1983.0</c:v>
                </c:pt>
                <c:pt idx="67">
                  <c:v>1984.0</c:v>
                </c:pt>
                <c:pt idx="68">
                  <c:v>1985.0</c:v>
                </c:pt>
                <c:pt idx="69">
                  <c:v>1986.0</c:v>
                </c:pt>
                <c:pt idx="70">
                  <c:v>1987.0</c:v>
                </c:pt>
                <c:pt idx="71">
                  <c:v>1988.0</c:v>
                </c:pt>
                <c:pt idx="72">
                  <c:v>1989.0</c:v>
                </c:pt>
                <c:pt idx="73">
                  <c:v>1990.0</c:v>
                </c:pt>
                <c:pt idx="74">
                  <c:v>1991.0</c:v>
                </c:pt>
                <c:pt idx="75">
                  <c:v>1992.0</c:v>
                </c:pt>
                <c:pt idx="76">
                  <c:v>1993.0</c:v>
                </c:pt>
                <c:pt idx="77">
                  <c:v>1994.0</c:v>
                </c:pt>
                <c:pt idx="78">
                  <c:v>1995.0</c:v>
                </c:pt>
                <c:pt idx="79">
                  <c:v>1996.0</c:v>
                </c:pt>
                <c:pt idx="80">
                  <c:v>1997.0</c:v>
                </c:pt>
                <c:pt idx="81">
                  <c:v>1998.0</c:v>
                </c:pt>
                <c:pt idx="82">
                  <c:v>1999.0</c:v>
                </c:pt>
                <c:pt idx="83">
                  <c:v>2000.0</c:v>
                </c:pt>
                <c:pt idx="84">
                  <c:v>2001.0</c:v>
                </c:pt>
                <c:pt idx="85">
                  <c:v>2002.0</c:v>
                </c:pt>
                <c:pt idx="86">
                  <c:v>2003.0</c:v>
                </c:pt>
                <c:pt idx="87">
                  <c:v>2004.0</c:v>
                </c:pt>
                <c:pt idx="88">
                  <c:v>2005.0</c:v>
                </c:pt>
                <c:pt idx="89">
                  <c:v>2006.0</c:v>
                </c:pt>
                <c:pt idx="90">
                  <c:v>2007.0</c:v>
                </c:pt>
                <c:pt idx="91">
                  <c:v>2008.0</c:v>
                </c:pt>
                <c:pt idx="92">
                  <c:v>2009.0</c:v>
                </c:pt>
                <c:pt idx="93">
                  <c:v>2010.0</c:v>
                </c:pt>
                <c:pt idx="94">
                  <c:v>2011.0</c:v>
                </c:pt>
                <c:pt idx="95">
                  <c:v>2012.0</c:v>
                </c:pt>
                <c:pt idx="96">
                  <c:v>2013.0</c:v>
                </c:pt>
                <c:pt idx="97">
                  <c:v>2014.0</c:v>
                </c:pt>
                <c:pt idx="98">
                  <c:v>2015.0</c:v>
                </c:pt>
                <c:pt idx="99">
                  <c:v>2016.0</c:v>
                </c:pt>
                <c:pt idx="100">
                  <c:v>2017.0</c:v>
                </c:pt>
              </c:numCache>
            </c:numRef>
          </c:cat>
          <c:val>
            <c:numRef>
              <c:f>Data!$BW$10:$BW$110</c:f>
              <c:numCache>
                <c:formatCode>0.0%</c:formatCode>
                <c:ptCount val="101"/>
                <c:pt idx="0">
                  <c:v>0.441609679519782</c:v>
                </c:pt>
                <c:pt idx="1">
                  <c:v>0.412769172788699</c:v>
                </c:pt>
                <c:pt idx="2">
                  <c:v>0.433446912496334</c:v>
                </c:pt>
                <c:pt idx="3">
                  <c:v>0.416968923754753</c:v>
                </c:pt>
                <c:pt idx="4">
                  <c:v>0.448381857730898</c:v>
                </c:pt>
                <c:pt idx="5">
                  <c:v>0.438006675696323</c:v>
                </c:pt>
                <c:pt idx="6">
                  <c:v>0.410565506005193</c:v>
                </c:pt>
                <c:pt idx="7">
                  <c:v>0.431969364354893</c:v>
                </c:pt>
                <c:pt idx="8">
                  <c:v>0.448380621298005</c:v>
                </c:pt>
                <c:pt idx="9">
                  <c:v>0.45171476769931</c:v>
                </c:pt>
                <c:pt idx="10">
                  <c:v>0.445033334192797</c:v>
                </c:pt>
                <c:pt idx="11">
                  <c:v>0.457181731261731</c:v>
                </c:pt>
                <c:pt idx="12">
                  <c:v>0.441038773754824</c:v>
                </c:pt>
                <c:pt idx="13">
                  <c:v>0.424142888384746</c:v>
                </c:pt>
                <c:pt idx="14">
                  <c:v>0.407967289004016</c:v>
                </c:pt>
                <c:pt idx="15">
                  <c:v>0.41954768001644</c:v>
                </c:pt>
                <c:pt idx="16">
                  <c:v>0.423524396523932</c:v>
                </c:pt>
                <c:pt idx="17">
                  <c:v>0.449966551039208</c:v>
                </c:pt>
                <c:pt idx="18">
                  <c:v>0.440929336058212</c:v>
                </c:pt>
                <c:pt idx="19">
                  <c:v>0.443262522535811</c:v>
                </c:pt>
                <c:pt idx="20">
                  <c:v>0.439888868137468</c:v>
                </c:pt>
                <c:pt idx="21">
                  <c:v>0.437103515472692</c:v>
                </c:pt>
                <c:pt idx="22">
                  <c:v>0.455543514392919</c:v>
                </c:pt>
                <c:pt idx="23">
                  <c:v>0.456598689434409</c:v>
                </c:pt>
                <c:pt idx="24">
                  <c:v>0.43906186242365</c:v>
                </c:pt>
                <c:pt idx="25">
                  <c:v>0.395372714219509</c:v>
                </c:pt>
                <c:pt idx="26">
                  <c:v>0.359567983562239</c:v>
                </c:pt>
                <c:pt idx="27">
                  <c:v>0.360100601653185</c:v>
                </c:pt>
                <c:pt idx="28">
                  <c:v>0.33823018968933</c:v>
                </c:pt>
                <c:pt idx="29">
                  <c:v>0.341836132749556</c:v>
                </c:pt>
                <c:pt idx="30">
                  <c:v>0.343675304236436</c:v>
                </c:pt>
                <c:pt idx="31">
                  <c:v>0.365396123616483</c:v>
                </c:pt>
                <c:pt idx="32">
                  <c:v>0.361686815424867</c:v>
                </c:pt>
                <c:pt idx="33">
                  <c:v>0.362386501833182</c:v>
                </c:pt>
                <c:pt idx="34">
                  <c:v>0.351108708423809</c:v>
                </c:pt>
                <c:pt idx="35">
                  <c:v>0.338240638477447</c:v>
                </c:pt>
                <c:pt idx="36">
                  <c:v>0.328443855441917</c:v>
                </c:pt>
                <c:pt idx="37">
                  <c:v>0.330079068070436</c:v>
                </c:pt>
                <c:pt idx="38">
                  <c:v>0.333621266912162</c:v>
                </c:pt>
                <c:pt idx="39">
                  <c:v>0.322886618103354</c:v>
                </c:pt>
                <c:pt idx="40">
                  <c:v>0.319197584441211</c:v>
                </c:pt>
                <c:pt idx="41">
                  <c:v>0.317593162011716</c:v>
                </c:pt>
                <c:pt idx="42">
                  <c:v>0.320484855553803</c:v>
                </c:pt>
                <c:pt idx="43">
                  <c:v>0.313684275904781</c:v>
                </c:pt>
                <c:pt idx="44">
                  <c:v>0.3131313265854</c:v>
                </c:pt>
                <c:pt idx="45">
                  <c:v>0.3201784491539</c:v>
                </c:pt>
                <c:pt idx="46">
                  <c:v>0.324930295348167</c:v>
                </c:pt>
                <c:pt idx="47">
                  <c:v>0.32968732714653</c:v>
                </c:pt>
                <c:pt idx="48">
                  <c:v>0.326727852225304</c:v>
                </c:pt>
                <c:pt idx="49">
                  <c:v>0.32377353310585</c:v>
                </c:pt>
                <c:pt idx="50">
                  <c:v>0.311983823776245</c:v>
                </c:pt>
                <c:pt idx="51">
                  <c:v>0.305154621601105</c:v>
                </c:pt>
                <c:pt idx="52">
                  <c:v>0.297073610126972</c:v>
                </c:pt>
                <c:pt idx="53">
                  <c:v>0.294951969757676</c:v>
                </c:pt>
                <c:pt idx="54">
                  <c:v>0.296616225037724</c:v>
                </c:pt>
                <c:pt idx="55">
                  <c:v>0.299800067790784</c:v>
                </c:pt>
                <c:pt idx="56">
                  <c:v>0.30081059774966</c:v>
                </c:pt>
                <c:pt idx="57">
                  <c:v>0.29630600472592</c:v>
                </c:pt>
                <c:pt idx="58">
                  <c:v>0.296301079442856</c:v>
                </c:pt>
                <c:pt idx="59">
                  <c:v>0.296117293996303</c:v>
                </c:pt>
                <c:pt idx="60">
                  <c:v>0.299467173259131</c:v>
                </c:pt>
                <c:pt idx="61">
                  <c:v>0.302113278965322</c:v>
                </c:pt>
                <c:pt idx="62">
                  <c:v>0.303723901510239</c:v>
                </c:pt>
                <c:pt idx="63">
                  <c:v>0.295888453722</c:v>
                </c:pt>
                <c:pt idx="64">
                  <c:v>0.30549880862236</c:v>
                </c:pt>
                <c:pt idx="65">
                  <c:v>0.308868020772934</c:v>
                </c:pt>
                <c:pt idx="66">
                  <c:v>0.315943002700806</c:v>
                </c:pt>
                <c:pt idx="67">
                  <c:v>0.331521660089493</c:v>
                </c:pt>
                <c:pt idx="68">
                  <c:v>0.329207837581634</c:v>
                </c:pt>
                <c:pt idx="69">
                  <c:v>0.322284668684006</c:v>
                </c:pt>
                <c:pt idx="70">
                  <c:v>0.329646736383438</c:v>
                </c:pt>
                <c:pt idx="71">
                  <c:v>0.343730092048645</c:v>
                </c:pt>
                <c:pt idx="72">
                  <c:v>0.339707374572754</c:v>
                </c:pt>
                <c:pt idx="73">
                  <c:v>0.33919221162796</c:v>
                </c:pt>
                <c:pt idx="74">
                  <c:v>0.336792498826981</c:v>
                </c:pt>
                <c:pt idx="75">
                  <c:v>0.345540374517441</c:v>
                </c:pt>
                <c:pt idx="76">
                  <c:v>0.340519815683365</c:v>
                </c:pt>
                <c:pt idx="77">
                  <c:v>0.341190040111542</c:v>
                </c:pt>
                <c:pt idx="78">
                  <c:v>0.346956461668014</c:v>
                </c:pt>
                <c:pt idx="79">
                  <c:v>0.353059947490692</c:v>
                </c:pt>
                <c:pt idx="80">
                  <c:v>0.358651131391525</c:v>
                </c:pt>
                <c:pt idx="81">
                  <c:v>0.360350221395492</c:v>
                </c:pt>
                <c:pt idx="82">
                  <c:v>0.365330278873444</c:v>
                </c:pt>
                <c:pt idx="83">
                  <c:v>0.36958235502243</c:v>
                </c:pt>
                <c:pt idx="84">
                  <c:v>0.365325629711151</c:v>
                </c:pt>
                <c:pt idx="85">
                  <c:v>0.368025332689285</c:v>
                </c:pt>
                <c:pt idx="86">
                  <c:v>0.369796901941299</c:v>
                </c:pt>
                <c:pt idx="87">
                  <c:v>0.375821024179459</c:v>
                </c:pt>
                <c:pt idx="88">
                  <c:v>0.380593419075012</c:v>
                </c:pt>
                <c:pt idx="89">
                  <c:v>0.387581706047058</c:v>
                </c:pt>
                <c:pt idx="90">
                  <c:v>0.382230907678604</c:v>
                </c:pt>
                <c:pt idx="91">
                  <c:v>0.377961367368698</c:v>
                </c:pt>
                <c:pt idx="92">
                  <c:v>0.376503258943558</c:v>
                </c:pt>
                <c:pt idx="93">
                  <c:v>0.384863048791885</c:v>
                </c:pt>
                <c:pt idx="94">
                  <c:v>0.387022078037262</c:v>
                </c:pt>
                <c:pt idx="95">
                  <c:v>0.398156464099884</c:v>
                </c:pt>
                <c:pt idx="96">
                  <c:v>0.387543886899948</c:v>
                </c:pt>
                <c:pt idx="97">
                  <c:v>0.391167193651199</c:v>
                </c:pt>
              </c:numCache>
            </c:numRef>
          </c:val>
          <c:smooth val="0"/>
        </c:ser>
        <c:dLbls>
          <c:showLegendKey val="0"/>
          <c:showVal val="0"/>
          <c:showCatName val="0"/>
          <c:showSerName val="0"/>
          <c:showPercent val="0"/>
          <c:showBubbleSize val="0"/>
        </c:dLbls>
        <c:marker val="1"/>
        <c:smooth val="0"/>
        <c:axId val="-2131285112"/>
        <c:axId val="-2131309672"/>
      </c:lineChart>
      <c:catAx>
        <c:axId val="-2131285112"/>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31309672"/>
        <c:crossesAt val="0.0"/>
        <c:auto val="1"/>
        <c:lblAlgn val="ctr"/>
        <c:lblOffset val="100"/>
        <c:tickLblSkip val="5"/>
        <c:tickMarkSkip val="5"/>
        <c:noMultiLvlLbl val="0"/>
      </c:catAx>
      <c:valAx>
        <c:axId val="-2131309672"/>
        <c:scaling>
          <c:orientation val="minMax"/>
          <c:max val="0.5"/>
          <c:min val="0.25"/>
        </c:scaling>
        <c:delete val="0"/>
        <c:axPos val="l"/>
        <c:majorGridlines>
          <c:spPr>
            <a:ln w="3175">
              <a:solidFill>
                <a:schemeClr val="bg1">
                  <a:lumMod val="65000"/>
                </a:schemeClr>
              </a:solidFill>
              <a:prstDash val="solid"/>
            </a:ln>
          </c:spPr>
        </c:majorGridlines>
        <c:title>
          <c:tx>
            <c:rich>
              <a:bodyPr rot="-5400000" vert="horz"/>
              <a:lstStyle/>
              <a:p>
                <a:pPr>
                  <a:defRPr/>
                </a:pPr>
                <a:r>
                  <a:rPr lang="fr-FR" sz="1800"/>
                  <a:t>% of national income</a:t>
                </a:r>
              </a:p>
            </c:rich>
          </c:tx>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s-ES"/>
          </a:p>
        </c:txPr>
        <c:crossAx val="-2131285112"/>
        <c:crosses val="autoZero"/>
        <c:crossBetween val="midCat"/>
        <c:majorUnit val="0.05"/>
        <c:minorUnit val="0.05"/>
      </c:valAx>
      <c:spPr>
        <a:solidFill>
          <a:srgbClr val="FFFFFF"/>
        </a:solidFill>
        <a:ln w="3175">
          <a:noFill/>
          <a:prstDash val="solid"/>
        </a:ln>
      </c:spPr>
    </c:plotArea>
    <c:plotVisOnly val="1"/>
    <c:dispBlanksAs val="span"/>
    <c:showDLblsOverMax val="0"/>
  </c:chart>
  <c:spPr>
    <a:noFill/>
    <a:ln w="9525">
      <a:noFill/>
    </a:ln>
  </c:spPr>
  <c:txPr>
    <a:bodyPr/>
    <a:lstStyle/>
    <a:p>
      <a:pPr algn="ctr">
        <a:defRPr sz="950" b="0" i="0" u="none" strike="noStrike" baseline="0">
          <a:solidFill>
            <a:srgbClr val="000000"/>
          </a:solidFill>
          <a:latin typeface="Arial"/>
          <a:ea typeface="Arial"/>
          <a:cs typeface="Arial"/>
        </a:defRPr>
      </a:pPr>
      <a:endParaRPr lang="es-ES"/>
    </a:p>
  </c:txPr>
  <c:userShapes r:id="rId2"/>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i="0" baseline="0">
                <a:effectLst/>
              </a:rPr>
              <a:t>Top 1% national income share: pre-tax vs. post-tax</a:t>
            </a:r>
            <a:endParaRPr lang="fr-FR" sz="1800">
              <a:effectLst/>
            </a:endParaRPr>
          </a:p>
        </c:rich>
      </c:tx>
      <c:layout>
        <c:manualLayout>
          <c:xMode val="edge"/>
          <c:yMode val="edge"/>
          <c:x val="0.260494379581863"/>
          <c:y val="0.00678768660704742"/>
        </c:manualLayout>
      </c:layout>
      <c:overlay val="0"/>
    </c:title>
    <c:autoTitleDeleted val="0"/>
    <c:plotArea>
      <c:layout>
        <c:manualLayout>
          <c:layoutTarget val="inner"/>
          <c:xMode val="edge"/>
          <c:yMode val="edge"/>
          <c:x val="0.0948861254412166"/>
          <c:y val="0.0828640396194819"/>
          <c:w val="0.890221667119197"/>
          <c:h val="0.746539174119073"/>
        </c:manualLayout>
      </c:layout>
      <c:lineChart>
        <c:grouping val="standard"/>
        <c:varyColors val="0"/>
        <c:ser>
          <c:idx val="0"/>
          <c:order val="0"/>
          <c:tx>
            <c:v>DINA pre-tax adult</c:v>
          </c:tx>
          <c:spPr>
            <a:ln w="12700">
              <a:solidFill>
                <a:srgbClr val="000000"/>
              </a:solidFill>
              <a:prstDash val="solid"/>
            </a:ln>
          </c:spPr>
          <c:marker>
            <c:symbol val="circle"/>
            <c:size val="9"/>
            <c:spPr>
              <a:solidFill>
                <a:srgbClr val="FF0000"/>
              </a:solidFill>
              <a:ln>
                <a:solidFill>
                  <a:srgbClr val="000000"/>
                </a:solidFill>
                <a:prstDash val="solid"/>
              </a:ln>
            </c:spPr>
          </c:marker>
          <c:cat>
            <c:numRef>
              <c:f>Data!$BL$6:$BL$109</c:f>
              <c:numCache>
                <c:formatCode>General</c:formatCode>
                <c:ptCount val="104"/>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pt idx="102">
                  <c:v>2015.0</c:v>
                </c:pt>
                <c:pt idx="103">
                  <c:v>2016.0</c:v>
                </c:pt>
              </c:numCache>
            </c:numRef>
          </c:cat>
          <c:val>
            <c:numRef>
              <c:f>Data!$BP$6:$BP$109</c:f>
              <c:numCache>
                <c:formatCode>0.0%</c:formatCode>
                <c:ptCount val="104"/>
                <c:pt idx="0">
                  <c:v>0.188352184805153</c:v>
                </c:pt>
                <c:pt idx="1">
                  <c:v>0.193273159908346</c:v>
                </c:pt>
                <c:pt idx="2">
                  <c:v>0.187025694067202</c:v>
                </c:pt>
                <c:pt idx="3">
                  <c:v>0.206358630454017</c:v>
                </c:pt>
                <c:pt idx="4">
                  <c:v>0.20136263442646</c:v>
                </c:pt>
                <c:pt idx="5">
                  <c:v>0.189518935599857</c:v>
                </c:pt>
                <c:pt idx="6">
                  <c:v>0.210074590572696</c:v>
                </c:pt>
                <c:pt idx="7">
                  <c:v>0.184026022391747</c:v>
                </c:pt>
                <c:pt idx="8">
                  <c:v>0.180990410318873</c:v>
                </c:pt>
                <c:pt idx="9">
                  <c:v>0.176266132637475</c:v>
                </c:pt>
                <c:pt idx="10">
                  <c:v>0.16885257938925</c:v>
                </c:pt>
                <c:pt idx="11">
                  <c:v>0.176055493109948</c:v>
                </c:pt>
                <c:pt idx="12">
                  <c:v>0.199475708606641</c:v>
                </c:pt>
                <c:pt idx="13">
                  <c:v>0.212145577408255</c:v>
                </c:pt>
                <c:pt idx="14">
                  <c:v>0.203284271540472</c:v>
                </c:pt>
                <c:pt idx="15">
                  <c:v>0.213891527412893</c:v>
                </c:pt>
                <c:pt idx="16">
                  <c:v>0.211630623611827</c:v>
                </c:pt>
                <c:pt idx="17">
                  <c:v>0.180877777166764</c:v>
                </c:pt>
                <c:pt idx="18">
                  <c:v>0.15032631780091</c:v>
                </c:pt>
                <c:pt idx="19">
                  <c:v>0.139127397422834</c:v>
                </c:pt>
                <c:pt idx="20">
                  <c:v>0.1515659380321</c:v>
                </c:pt>
                <c:pt idx="21">
                  <c:v>0.171517007399529</c:v>
                </c:pt>
                <c:pt idx="22">
                  <c:v>0.173612827322807</c:v>
                </c:pt>
                <c:pt idx="23">
                  <c:v>0.192437205455396</c:v>
                </c:pt>
                <c:pt idx="24">
                  <c:v>0.190419478999127</c:v>
                </c:pt>
                <c:pt idx="25">
                  <c:v>0.171933400607219</c:v>
                </c:pt>
                <c:pt idx="26">
                  <c:v>0.184811362200249</c:v>
                </c:pt>
                <c:pt idx="27">
                  <c:v>0.193054420674196</c:v>
                </c:pt>
                <c:pt idx="28">
                  <c:v>0.194866500701735</c:v>
                </c:pt>
                <c:pt idx="29">
                  <c:v>0.184938263688315</c:v>
                </c:pt>
                <c:pt idx="30">
                  <c:v>0.171830520909298</c:v>
                </c:pt>
                <c:pt idx="31">
                  <c:v>0.148363792237155</c:v>
                </c:pt>
                <c:pt idx="32">
                  <c:v>0.14279793159629</c:v>
                </c:pt>
                <c:pt idx="33">
                  <c:v>0.141565517568132</c:v>
                </c:pt>
                <c:pt idx="34">
                  <c:v>0.145747168098623</c:v>
                </c:pt>
                <c:pt idx="35">
                  <c:v>0.157659463062098</c:v>
                </c:pt>
                <c:pt idx="36">
                  <c:v>0.15173389107032</c:v>
                </c:pt>
                <c:pt idx="37">
                  <c:v>0.158480278137374</c:v>
                </c:pt>
                <c:pt idx="38">
                  <c:v>0.14943208955529</c:v>
                </c:pt>
                <c:pt idx="39">
                  <c:v>0.141963357874898</c:v>
                </c:pt>
                <c:pt idx="40">
                  <c:v>0.132596324784885</c:v>
                </c:pt>
                <c:pt idx="41">
                  <c:v>0.134873522327599</c:v>
                </c:pt>
                <c:pt idx="42">
                  <c:v>0.141287025022766</c:v>
                </c:pt>
                <c:pt idx="43">
                  <c:v>0.133885072415484</c:v>
                </c:pt>
                <c:pt idx="44">
                  <c:v>0.131662880861248</c:v>
                </c:pt>
                <c:pt idx="45">
                  <c:v>0.124719669142569</c:v>
                </c:pt>
                <c:pt idx="46">
                  <c:v>0.130661541134201</c:v>
                </c:pt>
                <c:pt idx="47">
                  <c:v>0.125915191668713</c:v>
                </c:pt>
                <c:pt idx="48">
                  <c:v>0.124534691694078</c:v>
                </c:pt>
                <c:pt idx="49">
                  <c:v>0.125739067792892</c:v>
                </c:pt>
                <c:pt idx="50">
                  <c:v>0.127462238073349</c:v>
                </c:pt>
                <c:pt idx="51">
                  <c:v>0.129195377230644</c:v>
                </c:pt>
                <c:pt idx="52">
                  <c:v>0.127784363925457</c:v>
                </c:pt>
                <c:pt idx="53">
                  <c:v>0.126381576061249</c:v>
                </c:pt>
                <c:pt idx="54">
                  <c:v>0.12336727976799</c:v>
                </c:pt>
                <c:pt idx="55">
                  <c:v>0.121714532375336</c:v>
                </c:pt>
                <c:pt idx="56">
                  <c:v>0.114978240802884</c:v>
                </c:pt>
                <c:pt idx="57">
                  <c:v>0.110428175423294</c:v>
                </c:pt>
                <c:pt idx="58">
                  <c:v>0.11082132125739</c:v>
                </c:pt>
                <c:pt idx="59">
                  <c:v>0.110847152682254</c:v>
                </c:pt>
                <c:pt idx="60">
                  <c:v>0.109203146748769</c:v>
                </c:pt>
                <c:pt idx="61">
                  <c:v>0.10653001488572</c:v>
                </c:pt>
                <c:pt idx="62">
                  <c:v>0.105555878135874</c:v>
                </c:pt>
                <c:pt idx="63">
                  <c:v>0.10529308792286</c:v>
                </c:pt>
                <c:pt idx="64">
                  <c:v>0.106653411006761</c:v>
                </c:pt>
                <c:pt idx="65">
                  <c:v>0.107694097810942</c:v>
                </c:pt>
                <c:pt idx="66">
                  <c:v>0.11153456568718</c:v>
                </c:pt>
                <c:pt idx="67">
                  <c:v>0.106700770556927</c:v>
                </c:pt>
                <c:pt idx="68">
                  <c:v>0.110486589372158</c:v>
                </c:pt>
                <c:pt idx="69">
                  <c:v>0.112639412283897</c:v>
                </c:pt>
                <c:pt idx="70">
                  <c:v>0.115138083696365</c:v>
                </c:pt>
                <c:pt idx="71">
                  <c:v>0.12498427182436</c:v>
                </c:pt>
                <c:pt idx="72">
                  <c:v>0.12553958594799</c:v>
                </c:pt>
                <c:pt idx="73">
                  <c:v>0.122091084718704</c:v>
                </c:pt>
                <c:pt idx="74">
                  <c:v>0.133065238595009</c:v>
                </c:pt>
                <c:pt idx="75">
                  <c:v>0.148763388395309</c:v>
                </c:pt>
                <c:pt idx="76">
                  <c:v>0.144642427563667</c:v>
                </c:pt>
                <c:pt idx="77">
                  <c:v>0.145420491695404</c:v>
                </c:pt>
                <c:pt idx="78">
                  <c:v>0.138914734125137</c:v>
                </c:pt>
                <c:pt idx="79">
                  <c:v>0.150142252445221</c:v>
                </c:pt>
                <c:pt idx="80">
                  <c:v>0.14641934633255</c:v>
                </c:pt>
                <c:pt idx="81">
                  <c:v>0.14685395359993</c:v>
                </c:pt>
                <c:pt idx="82">
                  <c:v>0.152846366167068</c:v>
                </c:pt>
                <c:pt idx="83">
                  <c:v>0.159640312194824</c:v>
                </c:pt>
                <c:pt idx="84">
                  <c:v>0.166275322437286</c:v>
                </c:pt>
                <c:pt idx="85">
                  <c:v>0.169237911701202</c:v>
                </c:pt>
                <c:pt idx="86">
                  <c:v>0.177075237035751</c:v>
                </c:pt>
                <c:pt idx="87">
                  <c:v>0.182670176029205</c:v>
                </c:pt>
                <c:pt idx="88">
                  <c:v>0.172694012522697</c:v>
                </c:pt>
                <c:pt idx="89">
                  <c:v>0.170568764209747</c:v>
                </c:pt>
                <c:pt idx="90">
                  <c:v>0.172032579779625</c:v>
                </c:pt>
                <c:pt idx="91">
                  <c:v>0.183206975460052</c:v>
                </c:pt>
                <c:pt idx="92">
                  <c:v>0.193739235401154</c:v>
                </c:pt>
                <c:pt idx="93">
                  <c:v>0.200987532734871</c:v>
                </c:pt>
                <c:pt idx="94">
                  <c:v>0.198638767004013</c:v>
                </c:pt>
                <c:pt idx="95">
                  <c:v>0.195216968655586</c:v>
                </c:pt>
                <c:pt idx="96">
                  <c:v>0.185398623347282</c:v>
                </c:pt>
                <c:pt idx="97">
                  <c:v>0.197980239987373</c:v>
                </c:pt>
                <c:pt idx="98">
                  <c:v>0.196005120873451</c:v>
                </c:pt>
                <c:pt idx="99">
                  <c:v>0.207798287272453</c:v>
                </c:pt>
                <c:pt idx="100">
                  <c:v>0.195956990122795</c:v>
                </c:pt>
                <c:pt idx="101">
                  <c:v>0.201958850026131</c:v>
                </c:pt>
              </c:numCache>
            </c:numRef>
          </c:val>
          <c:smooth val="0"/>
        </c:ser>
        <c:ser>
          <c:idx val="1"/>
          <c:order val="1"/>
          <c:tx>
            <c:v>Piketty-Saez</c:v>
          </c:tx>
          <c:spPr>
            <a:ln w="22225">
              <a:solidFill>
                <a:sysClr val="windowText" lastClr="000000"/>
              </a:solidFill>
            </a:ln>
          </c:spPr>
          <c:marker>
            <c:symbol val="square"/>
            <c:size val="8"/>
            <c:spPr>
              <a:solidFill>
                <a:srgbClr val="1F497D">
                  <a:lumMod val="60000"/>
                  <a:lumOff val="40000"/>
                </a:srgbClr>
              </a:solidFill>
              <a:ln>
                <a:solidFill>
                  <a:sysClr val="windowText" lastClr="000000"/>
                </a:solidFill>
              </a:ln>
            </c:spPr>
          </c:marker>
          <c:cat>
            <c:numRef>
              <c:f>Data!$BL$6:$BL$109</c:f>
              <c:numCache>
                <c:formatCode>General</c:formatCode>
                <c:ptCount val="104"/>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pt idx="102">
                  <c:v>2015.0</c:v>
                </c:pt>
                <c:pt idx="103">
                  <c:v>2016.0</c:v>
                </c:pt>
              </c:numCache>
            </c:numRef>
          </c:cat>
          <c:val>
            <c:numRef>
              <c:f>Data!$BX$6:$BX$109</c:f>
              <c:numCache>
                <c:formatCode>0.0%</c:formatCode>
                <c:ptCount val="104"/>
                <c:pt idx="0">
                  <c:v>0.175494984162171</c:v>
                </c:pt>
                <c:pt idx="1">
                  <c:v>0.177818305070746</c:v>
                </c:pt>
                <c:pt idx="2">
                  <c:v>0.170395278611788</c:v>
                </c:pt>
                <c:pt idx="3">
                  <c:v>0.192941530613135</c:v>
                </c:pt>
                <c:pt idx="4">
                  <c:v>0.17603693387778</c:v>
                </c:pt>
                <c:pt idx="5">
                  <c:v>0.145900132897574</c:v>
                </c:pt>
                <c:pt idx="6">
                  <c:v>0.185967169229778</c:v>
                </c:pt>
                <c:pt idx="7">
                  <c:v>0.16613925786002</c:v>
                </c:pt>
                <c:pt idx="8">
                  <c:v>0.161035484413155</c:v>
                </c:pt>
                <c:pt idx="9">
                  <c:v>0.156681119813405</c:v>
                </c:pt>
                <c:pt idx="10">
                  <c:v>0.150864895303945</c:v>
                </c:pt>
                <c:pt idx="11">
                  <c:v>0.159310356661596</c:v>
                </c:pt>
                <c:pt idx="12">
                  <c:v>0.180657142182408</c:v>
                </c:pt>
                <c:pt idx="13">
                  <c:v>0.193659161210371</c:v>
                </c:pt>
                <c:pt idx="14">
                  <c:v>0.184343952278503</c:v>
                </c:pt>
                <c:pt idx="15">
                  <c:v>0.19266721419858</c:v>
                </c:pt>
                <c:pt idx="16">
                  <c:v>0.187652614463948</c:v>
                </c:pt>
                <c:pt idx="17">
                  <c:v>0.155169343577507</c:v>
                </c:pt>
                <c:pt idx="18">
                  <c:v>0.118380645353975</c:v>
                </c:pt>
                <c:pt idx="19">
                  <c:v>0.103758932906466</c:v>
                </c:pt>
                <c:pt idx="20">
                  <c:v>0.115380989380581</c:v>
                </c:pt>
                <c:pt idx="21">
                  <c:v>0.142437521241274</c:v>
                </c:pt>
                <c:pt idx="22">
                  <c:v>0.142952195433872</c:v>
                </c:pt>
                <c:pt idx="23">
                  <c:v>0.15770399238784</c:v>
                </c:pt>
                <c:pt idx="24">
                  <c:v>0.161468747646923</c:v>
                </c:pt>
                <c:pt idx="25">
                  <c:v>0.140225590106476</c:v>
                </c:pt>
                <c:pt idx="26">
                  <c:v>0.157853504634197</c:v>
                </c:pt>
                <c:pt idx="27">
                  <c:v>0.16820531913523</c:v>
                </c:pt>
                <c:pt idx="28">
                  <c:v>0.167170649890596</c:v>
                </c:pt>
                <c:pt idx="29">
                  <c:v>0.143758166204254</c:v>
                </c:pt>
                <c:pt idx="30">
                  <c:v>0.124989449050468</c:v>
                </c:pt>
                <c:pt idx="31">
                  <c:v>0.10566371470809</c:v>
                </c:pt>
                <c:pt idx="32">
                  <c:v>0.0950365694114375</c:v>
                </c:pt>
                <c:pt idx="33">
                  <c:v>0.105653075499468</c:v>
                </c:pt>
                <c:pt idx="34">
                  <c:v>0.114625464631689</c:v>
                </c:pt>
                <c:pt idx="35">
                  <c:v>0.12958665300839</c:v>
                </c:pt>
                <c:pt idx="36">
                  <c:v>0.125375231015851</c:v>
                </c:pt>
                <c:pt idx="37">
                  <c:v>0.127354119752402</c:v>
                </c:pt>
                <c:pt idx="38">
                  <c:v>0.11966191249622</c:v>
                </c:pt>
                <c:pt idx="39">
                  <c:v>0.113845251933895</c:v>
                </c:pt>
                <c:pt idx="40">
                  <c:v>0.106205645950755</c:v>
                </c:pt>
                <c:pt idx="41">
                  <c:v>0.107481574411008</c:v>
                </c:pt>
                <c:pt idx="42">
                  <c:v>0.114193643150684</c:v>
                </c:pt>
                <c:pt idx="43">
                  <c:v>0.106429837513156</c:v>
                </c:pt>
                <c:pt idx="44">
                  <c:v>0.105027383976974</c:v>
                </c:pt>
                <c:pt idx="45">
                  <c:v>0.0970047491171407</c:v>
                </c:pt>
                <c:pt idx="46">
                  <c:v>0.103704511759921</c:v>
                </c:pt>
                <c:pt idx="47">
                  <c:v>0.100156573261101</c:v>
                </c:pt>
                <c:pt idx="48">
                  <c:v>0.0965573259375024</c:v>
                </c:pt>
                <c:pt idx="49">
                  <c:v>0.100668549537659</c:v>
                </c:pt>
                <c:pt idx="50">
                  <c:v>0.102683033794165</c:v>
                </c:pt>
                <c:pt idx="51">
                  <c:v>0.104697518050671</c:v>
                </c:pt>
                <c:pt idx="52">
                  <c:v>0.103216424584389</c:v>
                </c:pt>
                <c:pt idx="53">
                  <c:v>0.101736791431904</c:v>
                </c:pt>
                <c:pt idx="54">
                  <c:v>0.0960562322288751</c:v>
                </c:pt>
                <c:pt idx="55">
                  <c:v>0.0927593023516237</c:v>
                </c:pt>
                <c:pt idx="56">
                  <c:v>0.0875142473960295</c:v>
                </c:pt>
                <c:pt idx="57">
                  <c:v>0.0848873526847455</c:v>
                </c:pt>
                <c:pt idx="58">
                  <c:v>0.085458639288845</c:v>
                </c:pt>
                <c:pt idx="59">
                  <c:v>0.0864878881784534</c:v>
                </c:pt>
                <c:pt idx="60">
                  <c:v>0.0864890233629012</c:v>
                </c:pt>
                <c:pt idx="61">
                  <c:v>0.0842093214629358</c:v>
                </c:pt>
                <c:pt idx="62">
                  <c:v>0.0841344386398361</c:v>
                </c:pt>
                <c:pt idx="63">
                  <c:v>0.0838802292957794</c:v>
                </c:pt>
                <c:pt idx="64">
                  <c:v>0.085985069722307</c:v>
                </c:pt>
                <c:pt idx="65">
                  <c:v>0.0880242189393372</c:v>
                </c:pt>
                <c:pt idx="66">
                  <c:v>0.0913945436477661</c:v>
                </c:pt>
                <c:pt idx="67">
                  <c:v>0.0856846421957016</c:v>
                </c:pt>
                <c:pt idx="68">
                  <c:v>0.0927605405449867</c:v>
                </c:pt>
                <c:pt idx="69">
                  <c:v>0.0941537767648697</c:v>
                </c:pt>
                <c:pt idx="70">
                  <c:v>0.0970938503742218</c:v>
                </c:pt>
                <c:pt idx="71">
                  <c:v>0.108065716922283</c:v>
                </c:pt>
                <c:pt idx="72">
                  <c:v>0.107001379132271</c:v>
                </c:pt>
                <c:pt idx="73">
                  <c:v>0.0997080057859421</c:v>
                </c:pt>
                <c:pt idx="74">
                  <c:v>0.109791785478592</c:v>
                </c:pt>
                <c:pt idx="75">
                  <c:v>0.124182626605034</c:v>
                </c:pt>
                <c:pt idx="76">
                  <c:v>0.120611779391766</c:v>
                </c:pt>
                <c:pt idx="77">
                  <c:v>0.120822720229626</c:v>
                </c:pt>
                <c:pt idx="78">
                  <c:v>0.114967241883278</c:v>
                </c:pt>
                <c:pt idx="79">
                  <c:v>0.123354353010654</c:v>
                </c:pt>
                <c:pt idx="80">
                  <c:v>0.117236748337746</c:v>
                </c:pt>
                <c:pt idx="81">
                  <c:v>0.116279974579811</c:v>
                </c:pt>
                <c:pt idx="82">
                  <c:v>0.120455391705036</c:v>
                </c:pt>
                <c:pt idx="83">
                  <c:v>0.124731667339802</c:v>
                </c:pt>
                <c:pt idx="84">
                  <c:v>0.129777878522873</c:v>
                </c:pt>
                <c:pt idx="85">
                  <c:v>0.131134584546089</c:v>
                </c:pt>
                <c:pt idx="86">
                  <c:v>0.136912599205971</c:v>
                </c:pt>
                <c:pt idx="87">
                  <c:v>0.140761062502861</c:v>
                </c:pt>
                <c:pt idx="88">
                  <c:v>0.137689977884293</c:v>
                </c:pt>
                <c:pt idx="89">
                  <c:v>0.139405444264412</c:v>
                </c:pt>
                <c:pt idx="90">
                  <c:v>0.14093117415905</c:v>
                </c:pt>
                <c:pt idx="91">
                  <c:v>0.147852212190628</c:v>
                </c:pt>
                <c:pt idx="92">
                  <c:v>0.152581036090851</c:v>
                </c:pt>
                <c:pt idx="93">
                  <c:v>0.157776176929474</c:v>
                </c:pt>
                <c:pt idx="94">
                  <c:v>0.152639523148537</c:v>
                </c:pt>
                <c:pt idx="95">
                  <c:v>0.153229430317879</c:v>
                </c:pt>
                <c:pt idx="96">
                  <c:v>0.150935217738152</c:v>
                </c:pt>
                <c:pt idx="97">
                  <c:v>0.159360155463219</c:v>
                </c:pt>
                <c:pt idx="98">
                  <c:v>0.158272847533226</c:v>
                </c:pt>
                <c:pt idx="99">
                  <c:v>0.166690245270729</c:v>
                </c:pt>
                <c:pt idx="100">
                  <c:v>0.153441339731216</c:v>
                </c:pt>
                <c:pt idx="101">
                  <c:v>0.156643211841583</c:v>
                </c:pt>
              </c:numCache>
            </c:numRef>
          </c:val>
          <c:smooth val="0"/>
        </c:ser>
        <c:dLbls>
          <c:showLegendKey val="0"/>
          <c:showVal val="0"/>
          <c:showCatName val="0"/>
          <c:showSerName val="0"/>
          <c:showPercent val="0"/>
          <c:showBubbleSize val="0"/>
        </c:dLbls>
        <c:marker val="1"/>
        <c:smooth val="0"/>
        <c:axId val="-2131462696"/>
        <c:axId val="-2131464968"/>
      </c:lineChart>
      <c:catAx>
        <c:axId val="-2131462696"/>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31464968"/>
        <c:crossesAt val="0.0"/>
        <c:auto val="1"/>
        <c:lblAlgn val="ctr"/>
        <c:lblOffset val="100"/>
        <c:tickLblSkip val="5"/>
        <c:tickMarkSkip val="5"/>
        <c:noMultiLvlLbl val="0"/>
      </c:catAx>
      <c:valAx>
        <c:axId val="-2131464968"/>
        <c:scaling>
          <c:orientation val="minMax"/>
          <c:max val="0.22"/>
          <c:min val="0.05"/>
        </c:scaling>
        <c:delete val="0"/>
        <c:axPos val="l"/>
        <c:majorGridlines>
          <c:spPr>
            <a:ln w="3175">
              <a:solidFill>
                <a:schemeClr val="bg1">
                  <a:lumMod val="65000"/>
                </a:schemeClr>
              </a:solidFill>
              <a:prstDash val="solid"/>
            </a:ln>
          </c:spPr>
        </c:majorGridlines>
        <c:title>
          <c:tx>
            <c:rich>
              <a:bodyPr rot="-5400000" vert="horz"/>
              <a:lstStyle/>
              <a:p>
                <a:pPr>
                  <a:defRPr/>
                </a:pPr>
                <a:r>
                  <a:rPr lang="fr-FR" sz="1800"/>
                  <a:t>% of national income</a:t>
                </a:r>
              </a:p>
            </c:rich>
          </c:tx>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s-ES"/>
          </a:p>
        </c:txPr>
        <c:crossAx val="-2131462696"/>
        <c:crosses val="autoZero"/>
        <c:crossBetween val="midCat"/>
        <c:majorUnit val="0.05"/>
        <c:minorUnit val="0.05"/>
      </c:valAx>
      <c:spPr>
        <a:solidFill>
          <a:srgbClr val="FFFFFF"/>
        </a:solidFill>
        <a:ln w="3175">
          <a:noFill/>
          <a:prstDash val="solid"/>
        </a:ln>
      </c:spPr>
    </c:plotArea>
    <c:plotVisOnly val="1"/>
    <c:dispBlanksAs val="span"/>
    <c:showDLblsOverMax val="0"/>
  </c:chart>
  <c:spPr>
    <a:noFill/>
    <a:ln w="9525">
      <a:noFill/>
    </a:ln>
  </c:spPr>
  <c:txPr>
    <a:bodyPr/>
    <a:lstStyle/>
    <a:p>
      <a:pPr algn="ctr">
        <a:defRPr sz="950" b="0" i="0" u="none" strike="noStrike" baseline="0">
          <a:solidFill>
            <a:srgbClr val="000000"/>
          </a:solidFill>
          <a:latin typeface="Arial"/>
          <a:ea typeface="Arial"/>
          <a:cs typeface="Arial"/>
        </a:defRPr>
      </a:pPr>
      <a:endParaRPr lang="es-ES"/>
    </a:p>
  </c:txPr>
  <c:userShapes r:id="rId2"/>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i="0" baseline="0">
                <a:effectLst/>
              </a:rPr>
              <a:t>Top 10% pre-tax income share: equal-split vs. individuals</a:t>
            </a:r>
            <a:endParaRPr lang="fr-FR" sz="2000">
              <a:effectLst/>
            </a:endParaRPr>
          </a:p>
        </c:rich>
      </c:tx>
      <c:layout>
        <c:manualLayout>
          <c:xMode val="edge"/>
          <c:yMode val="edge"/>
          <c:x val="0.212218517512897"/>
          <c:y val="0.00226279972921937"/>
        </c:manualLayout>
      </c:layout>
      <c:overlay val="0"/>
    </c:title>
    <c:autoTitleDeleted val="0"/>
    <c:plotArea>
      <c:layout>
        <c:manualLayout>
          <c:layoutTarget val="inner"/>
          <c:xMode val="edge"/>
          <c:yMode val="edge"/>
          <c:x val="0.0948861254412166"/>
          <c:y val="0.0828640396194819"/>
          <c:w val="0.890221667119197"/>
          <c:h val="0.746539174119073"/>
        </c:manualLayout>
      </c:layout>
      <c:lineChart>
        <c:grouping val="standard"/>
        <c:varyColors val="0"/>
        <c:ser>
          <c:idx val="1"/>
          <c:order val="0"/>
          <c:tx>
            <c:v>Piketty-Saez</c:v>
          </c:tx>
          <c:spPr>
            <a:ln w="22225">
              <a:solidFill>
                <a:sysClr val="windowText" lastClr="000000"/>
              </a:solidFill>
            </a:ln>
          </c:spPr>
          <c:marker>
            <c:symbol val="circle"/>
            <c:size val="9"/>
            <c:spPr>
              <a:solidFill>
                <a:srgbClr val="FF0000"/>
              </a:solidFill>
              <a:ln>
                <a:solidFill>
                  <a:sysClr val="windowText" lastClr="000000"/>
                </a:solidFill>
              </a:ln>
            </c:spPr>
          </c:marker>
          <c:cat>
            <c:numRef>
              <c:f>Data!$BL$10:$BL$110</c:f>
              <c:numCache>
                <c:formatCode>General</c:formatCode>
                <c:ptCount val="101"/>
                <c:pt idx="0">
                  <c:v>1917.0</c:v>
                </c:pt>
                <c:pt idx="1">
                  <c:v>1918.0</c:v>
                </c:pt>
                <c:pt idx="2">
                  <c:v>1919.0</c:v>
                </c:pt>
                <c:pt idx="3">
                  <c:v>1920.0</c:v>
                </c:pt>
                <c:pt idx="4">
                  <c:v>1921.0</c:v>
                </c:pt>
                <c:pt idx="5">
                  <c:v>1922.0</c:v>
                </c:pt>
                <c:pt idx="6">
                  <c:v>1923.0</c:v>
                </c:pt>
                <c:pt idx="7">
                  <c:v>1924.0</c:v>
                </c:pt>
                <c:pt idx="8">
                  <c:v>1925.0</c:v>
                </c:pt>
                <c:pt idx="9">
                  <c:v>1926.0</c:v>
                </c:pt>
                <c:pt idx="10">
                  <c:v>1927.0</c:v>
                </c:pt>
                <c:pt idx="11">
                  <c:v>1928.0</c:v>
                </c:pt>
                <c:pt idx="12">
                  <c:v>1929.0</c:v>
                </c:pt>
                <c:pt idx="13">
                  <c:v>1930.0</c:v>
                </c:pt>
                <c:pt idx="14">
                  <c:v>1931.0</c:v>
                </c:pt>
                <c:pt idx="15">
                  <c:v>1932.0</c:v>
                </c:pt>
                <c:pt idx="16">
                  <c:v>1933.0</c:v>
                </c:pt>
                <c:pt idx="17">
                  <c:v>1934.0</c:v>
                </c:pt>
                <c:pt idx="18">
                  <c:v>1935.0</c:v>
                </c:pt>
                <c:pt idx="19">
                  <c:v>1936.0</c:v>
                </c:pt>
                <c:pt idx="20">
                  <c:v>1937.0</c:v>
                </c:pt>
                <c:pt idx="21">
                  <c:v>1938.0</c:v>
                </c:pt>
                <c:pt idx="22">
                  <c:v>1939.0</c:v>
                </c:pt>
                <c:pt idx="23">
                  <c:v>1940.0</c:v>
                </c:pt>
                <c:pt idx="24">
                  <c:v>1941.0</c:v>
                </c:pt>
                <c:pt idx="25">
                  <c:v>1942.0</c:v>
                </c:pt>
                <c:pt idx="26">
                  <c:v>1943.0</c:v>
                </c:pt>
                <c:pt idx="27">
                  <c:v>1944.0</c:v>
                </c:pt>
                <c:pt idx="28">
                  <c:v>1945.0</c:v>
                </c:pt>
                <c:pt idx="29">
                  <c:v>1946.0</c:v>
                </c:pt>
                <c:pt idx="30">
                  <c:v>1947.0</c:v>
                </c:pt>
                <c:pt idx="31">
                  <c:v>1948.0</c:v>
                </c:pt>
                <c:pt idx="32">
                  <c:v>1949.0</c:v>
                </c:pt>
                <c:pt idx="33">
                  <c:v>1950.0</c:v>
                </c:pt>
                <c:pt idx="34">
                  <c:v>1951.0</c:v>
                </c:pt>
                <c:pt idx="35">
                  <c:v>1952.0</c:v>
                </c:pt>
                <c:pt idx="36">
                  <c:v>1953.0</c:v>
                </c:pt>
                <c:pt idx="37">
                  <c:v>1954.0</c:v>
                </c:pt>
                <c:pt idx="38">
                  <c:v>1955.0</c:v>
                </c:pt>
                <c:pt idx="39">
                  <c:v>1956.0</c:v>
                </c:pt>
                <c:pt idx="40">
                  <c:v>1957.0</c:v>
                </c:pt>
                <c:pt idx="41">
                  <c:v>1958.0</c:v>
                </c:pt>
                <c:pt idx="42">
                  <c:v>1959.0</c:v>
                </c:pt>
                <c:pt idx="43">
                  <c:v>1960.0</c:v>
                </c:pt>
                <c:pt idx="44">
                  <c:v>1961.0</c:v>
                </c:pt>
                <c:pt idx="45">
                  <c:v>1962.0</c:v>
                </c:pt>
                <c:pt idx="46">
                  <c:v>1963.0</c:v>
                </c:pt>
                <c:pt idx="47">
                  <c:v>1964.0</c:v>
                </c:pt>
                <c:pt idx="48">
                  <c:v>1965.0</c:v>
                </c:pt>
                <c:pt idx="49">
                  <c:v>1966.0</c:v>
                </c:pt>
                <c:pt idx="50">
                  <c:v>1967.0</c:v>
                </c:pt>
                <c:pt idx="51">
                  <c:v>1968.0</c:v>
                </c:pt>
                <c:pt idx="52">
                  <c:v>1969.0</c:v>
                </c:pt>
                <c:pt idx="53">
                  <c:v>1970.0</c:v>
                </c:pt>
                <c:pt idx="54">
                  <c:v>1971.0</c:v>
                </c:pt>
                <c:pt idx="55">
                  <c:v>1972.0</c:v>
                </c:pt>
                <c:pt idx="56">
                  <c:v>1973.0</c:v>
                </c:pt>
                <c:pt idx="57">
                  <c:v>1974.0</c:v>
                </c:pt>
                <c:pt idx="58">
                  <c:v>1975.0</c:v>
                </c:pt>
                <c:pt idx="59">
                  <c:v>1976.0</c:v>
                </c:pt>
                <c:pt idx="60">
                  <c:v>1977.0</c:v>
                </c:pt>
                <c:pt idx="61">
                  <c:v>1978.0</c:v>
                </c:pt>
                <c:pt idx="62">
                  <c:v>1979.0</c:v>
                </c:pt>
                <c:pt idx="63">
                  <c:v>1980.0</c:v>
                </c:pt>
                <c:pt idx="64">
                  <c:v>1981.0</c:v>
                </c:pt>
                <c:pt idx="65">
                  <c:v>1982.0</c:v>
                </c:pt>
                <c:pt idx="66">
                  <c:v>1983.0</c:v>
                </c:pt>
                <c:pt idx="67">
                  <c:v>1984.0</c:v>
                </c:pt>
                <c:pt idx="68">
                  <c:v>1985.0</c:v>
                </c:pt>
                <c:pt idx="69">
                  <c:v>1986.0</c:v>
                </c:pt>
                <c:pt idx="70">
                  <c:v>1987.0</c:v>
                </c:pt>
                <c:pt idx="71">
                  <c:v>1988.0</c:v>
                </c:pt>
                <c:pt idx="72">
                  <c:v>1989.0</c:v>
                </c:pt>
                <c:pt idx="73">
                  <c:v>1990.0</c:v>
                </c:pt>
                <c:pt idx="74">
                  <c:v>1991.0</c:v>
                </c:pt>
                <c:pt idx="75">
                  <c:v>1992.0</c:v>
                </c:pt>
                <c:pt idx="76">
                  <c:v>1993.0</c:v>
                </c:pt>
                <c:pt idx="77">
                  <c:v>1994.0</c:v>
                </c:pt>
                <c:pt idx="78">
                  <c:v>1995.0</c:v>
                </c:pt>
                <c:pt idx="79">
                  <c:v>1996.0</c:v>
                </c:pt>
                <c:pt idx="80">
                  <c:v>1997.0</c:v>
                </c:pt>
                <c:pt idx="81">
                  <c:v>1998.0</c:v>
                </c:pt>
                <c:pt idx="82">
                  <c:v>1999.0</c:v>
                </c:pt>
                <c:pt idx="83">
                  <c:v>2000.0</c:v>
                </c:pt>
                <c:pt idx="84">
                  <c:v>2001.0</c:v>
                </c:pt>
                <c:pt idx="85">
                  <c:v>2002.0</c:v>
                </c:pt>
                <c:pt idx="86">
                  <c:v>2003.0</c:v>
                </c:pt>
                <c:pt idx="87">
                  <c:v>2004.0</c:v>
                </c:pt>
                <c:pt idx="88">
                  <c:v>2005.0</c:v>
                </c:pt>
                <c:pt idx="89">
                  <c:v>2006.0</c:v>
                </c:pt>
                <c:pt idx="90">
                  <c:v>2007.0</c:v>
                </c:pt>
                <c:pt idx="91">
                  <c:v>2008.0</c:v>
                </c:pt>
                <c:pt idx="92">
                  <c:v>2009.0</c:v>
                </c:pt>
                <c:pt idx="93">
                  <c:v>2010.0</c:v>
                </c:pt>
                <c:pt idx="94">
                  <c:v>2011.0</c:v>
                </c:pt>
                <c:pt idx="95">
                  <c:v>2012.0</c:v>
                </c:pt>
                <c:pt idx="96">
                  <c:v>2013.0</c:v>
                </c:pt>
                <c:pt idx="97">
                  <c:v>2014.0</c:v>
                </c:pt>
                <c:pt idx="98">
                  <c:v>2015.0</c:v>
                </c:pt>
                <c:pt idx="99">
                  <c:v>2016.0</c:v>
                </c:pt>
                <c:pt idx="100">
                  <c:v>2017.0</c:v>
                </c:pt>
              </c:numCache>
            </c:numRef>
          </c:cat>
          <c:val>
            <c:numRef>
              <c:f>Data!$BO$10:$BO$110</c:f>
              <c:numCache>
                <c:formatCode>0.0%</c:formatCode>
                <c:ptCount val="101"/>
                <c:pt idx="0">
                  <c:v>0.449019879207835</c:v>
                </c:pt>
                <c:pt idx="1">
                  <c:v>0.43637946326819</c:v>
                </c:pt>
                <c:pt idx="2">
                  <c:v>0.454346843091792</c:v>
                </c:pt>
                <c:pt idx="3">
                  <c:v>0.434385799788862</c:v>
                </c:pt>
                <c:pt idx="4">
                  <c:v>0.465280688486763</c:v>
                </c:pt>
                <c:pt idx="5">
                  <c:v>0.455365806158461</c:v>
                </c:pt>
                <c:pt idx="6">
                  <c:v>0.431027826557515</c:v>
                </c:pt>
                <c:pt idx="7">
                  <c:v>0.452629307342061</c:v>
                </c:pt>
                <c:pt idx="8">
                  <c:v>0.470836414022053</c:v>
                </c:pt>
                <c:pt idx="9">
                  <c:v>0.474412122022071</c:v>
                </c:pt>
                <c:pt idx="10">
                  <c:v>0.467595910379055</c:v>
                </c:pt>
                <c:pt idx="11">
                  <c:v>0.479572177472146</c:v>
                </c:pt>
                <c:pt idx="12">
                  <c:v>0.466798260518074</c:v>
                </c:pt>
                <c:pt idx="13">
                  <c:v>0.453424884369757</c:v>
                </c:pt>
                <c:pt idx="14">
                  <c:v>0.449959748366644</c:v>
                </c:pt>
                <c:pt idx="15">
                  <c:v>0.466543046944409</c:v>
                </c:pt>
                <c:pt idx="16">
                  <c:v>0.468722781750074</c:v>
                </c:pt>
                <c:pt idx="17">
                  <c:v>0.480265339936945</c:v>
                </c:pt>
                <c:pt idx="18">
                  <c:v>0.470620324869393</c:v>
                </c:pt>
                <c:pt idx="19">
                  <c:v>0.477393227499056</c:v>
                </c:pt>
                <c:pt idx="20">
                  <c:v>0.465185135539829</c:v>
                </c:pt>
                <c:pt idx="21">
                  <c:v>0.46462106224885</c:v>
                </c:pt>
                <c:pt idx="22">
                  <c:v>0.478679829410688</c:v>
                </c:pt>
                <c:pt idx="23">
                  <c:v>0.477346135999763</c:v>
                </c:pt>
                <c:pt idx="24">
                  <c:v>0.457881273745301</c:v>
                </c:pt>
                <c:pt idx="25">
                  <c:v>0.410669181706008</c:v>
                </c:pt>
                <c:pt idx="26">
                  <c:v>0.380571507430698</c:v>
                </c:pt>
                <c:pt idx="27">
                  <c:v>0.36195640710888</c:v>
                </c:pt>
                <c:pt idx="28">
                  <c:v>0.35820143764479</c:v>
                </c:pt>
                <c:pt idx="29">
                  <c:v>0.372050890068397</c:v>
                </c:pt>
                <c:pt idx="30">
                  <c:v>0.370776114952382</c:v>
                </c:pt>
                <c:pt idx="31">
                  <c:v>0.3890846094893</c:v>
                </c:pt>
                <c:pt idx="32">
                  <c:v>0.383580564609339</c:v>
                </c:pt>
                <c:pt idx="33">
                  <c:v>0.389877957893249</c:v>
                </c:pt>
                <c:pt idx="34">
                  <c:v>0.37706730818979</c:v>
                </c:pt>
                <c:pt idx="35">
                  <c:v>0.365056859158922</c:v>
                </c:pt>
                <c:pt idx="36">
                  <c:v>0.354913545049056</c:v>
                </c:pt>
                <c:pt idx="37">
                  <c:v>0.359010678185365</c:v>
                </c:pt>
                <c:pt idx="38">
                  <c:v>0.365351227511693</c:v>
                </c:pt>
                <c:pt idx="39">
                  <c:v>0.357591828871847</c:v>
                </c:pt>
                <c:pt idx="40">
                  <c:v>0.357619869708847</c:v>
                </c:pt>
                <c:pt idx="41">
                  <c:v>0.357038070731785</c:v>
                </c:pt>
                <c:pt idx="42">
                  <c:v>0.361634807670268</c:v>
                </c:pt>
                <c:pt idx="43">
                  <c:v>0.356315958917457</c:v>
                </c:pt>
                <c:pt idx="44">
                  <c:v>0.358325517290539</c:v>
                </c:pt>
                <c:pt idx="45">
                  <c:v>0.36092147231102</c:v>
                </c:pt>
                <c:pt idx="46">
                  <c:v>0.365369021892548</c:v>
                </c:pt>
                <c:pt idx="47">
                  <c:v>0.369820088148117</c:v>
                </c:pt>
                <c:pt idx="48">
                  <c:v>0.366342455148697</c:v>
                </c:pt>
                <c:pt idx="49">
                  <c:v>0.36287584900856</c:v>
                </c:pt>
                <c:pt idx="50">
                  <c:v>0.355928562581539</c:v>
                </c:pt>
                <c:pt idx="51">
                  <c:v>0.351842744275927</c:v>
                </c:pt>
                <c:pt idx="52">
                  <c:v>0.343196074943989</c:v>
                </c:pt>
                <c:pt idx="53">
                  <c:v>0.340891229803674</c:v>
                </c:pt>
                <c:pt idx="54">
                  <c:v>0.343669471069006</c:v>
                </c:pt>
                <c:pt idx="55">
                  <c:v>0.346592790614522</c:v>
                </c:pt>
                <c:pt idx="56">
                  <c:v>0.34663686323438</c:v>
                </c:pt>
                <c:pt idx="57">
                  <c:v>0.342973448754037</c:v>
                </c:pt>
                <c:pt idx="58">
                  <c:v>0.343513907969168</c:v>
                </c:pt>
                <c:pt idx="59">
                  <c:v>0.344196215763731</c:v>
                </c:pt>
                <c:pt idx="60">
                  <c:v>0.346476469311874</c:v>
                </c:pt>
                <c:pt idx="61">
                  <c:v>0.347083465226929</c:v>
                </c:pt>
                <c:pt idx="62">
                  <c:v>0.348879247903824</c:v>
                </c:pt>
                <c:pt idx="63">
                  <c:v>0.342425882816315</c:v>
                </c:pt>
                <c:pt idx="64">
                  <c:v>0.347193956375122</c:v>
                </c:pt>
                <c:pt idx="65">
                  <c:v>0.348974138498306</c:v>
                </c:pt>
                <c:pt idx="66">
                  <c:v>0.35420298576355</c:v>
                </c:pt>
                <c:pt idx="67">
                  <c:v>0.36663818359375</c:v>
                </c:pt>
                <c:pt idx="68">
                  <c:v>0.366573661565781</c:v>
                </c:pt>
                <c:pt idx="69">
                  <c:v>0.364731013774872</c:v>
                </c:pt>
                <c:pt idx="70">
                  <c:v>0.376115351915359</c:v>
                </c:pt>
                <c:pt idx="71">
                  <c:v>0.389481604099274</c:v>
                </c:pt>
                <c:pt idx="72">
                  <c:v>0.38670152425766</c:v>
                </c:pt>
                <c:pt idx="73">
                  <c:v>0.38714075088501</c:v>
                </c:pt>
                <c:pt idx="74">
                  <c:v>0.385562419891357</c:v>
                </c:pt>
                <c:pt idx="75">
                  <c:v>0.397767573595047</c:v>
                </c:pt>
                <c:pt idx="76">
                  <c:v>0.395565748214722</c:v>
                </c:pt>
                <c:pt idx="77">
                  <c:v>0.398581445217132</c:v>
                </c:pt>
                <c:pt idx="78">
                  <c:v>0.406578719615936</c:v>
                </c:pt>
                <c:pt idx="79">
                  <c:v>0.415460258722305</c:v>
                </c:pt>
                <c:pt idx="80">
                  <c:v>0.422670513391495</c:v>
                </c:pt>
                <c:pt idx="81">
                  <c:v>0.426318913698196</c:v>
                </c:pt>
                <c:pt idx="82">
                  <c:v>0.433480978012085</c:v>
                </c:pt>
                <c:pt idx="83">
                  <c:v>0.438832461833954</c:v>
                </c:pt>
                <c:pt idx="84">
                  <c:v>0.4280044734478</c:v>
                </c:pt>
                <c:pt idx="85">
                  <c:v>0.427229017019272</c:v>
                </c:pt>
                <c:pt idx="86">
                  <c:v>0.428668230772018</c:v>
                </c:pt>
                <c:pt idx="87">
                  <c:v>0.439024478197098</c:v>
                </c:pt>
                <c:pt idx="88">
                  <c:v>0.450638800859451</c:v>
                </c:pt>
                <c:pt idx="89">
                  <c:v>0.460286676883697</c:v>
                </c:pt>
                <c:pt idx="90">
                  <c:v>0.457922607660294</c:v>
                </c:pt>
                <c:pt idx="91">
                  <c:v>0.453088134527206</c:v>
                </c:pt>
                <c:pt idx="92">
                  <c:v>0.443387657403946</c:v>
                </c:pt>
                <c:pt idx="93">
                  <c:v>0.457504242658615</c:v>
                </c:pt>
                <c:pt idx="94">
                  <c:v>0.459236919879913</c:v>
                </c:pt>
                <c:pt idx="95">
                  <c:v>0.47144627571106</c:v>
                </c:pt>
                <c:pt idx="96">
                  <c:v>0.463204234838486</c:v>
                </c:pt>
                <c:pt idx="97">
                  <c:v>0.470134168863296</c:v>
                </c:pt>
              </c:numCache>
            </c:numRef>
          </c:val>
          <c:smooth val="0"/>
        </c:ser>
        <c:ser>
          <c:idx val="0"/>
          <c:order val="1"/>
          <c:tx>
            <c:v>DINA pre-tax adult</c:v>
          </c:tx>
          <c:spPr>
            <a:ln w="22225">
              <a:solidFill>
                <a:srgbClr val="000000"/>
              </a:solidFill>
              <a:prstDash val="solid"/>
            </a:ln>
          </c:spPr>
          <c:marker>
            <c:symbol val="triangle"/>
            <c:size val="10"/>
            <c:spPr>
              <a:solidFill>
                <a:srgbClr val="9BBB59">
                  <a:lumMod val="75000"/>
                </a:srgbClr>
              </a:solidFill>
              <a:ln>
                <a:solidFill>
                  <a:srgbClr val="000000"/>
                </a:solidFill>
                <a:prstDash val="solid"/>
              </a:ln>
            </c:spPr>
          </c:marker>
          <c:cat>
            <c:numRef>
              <c:f>Data!$BL$10:$BL$110</c:f>
              <c:numCache>
                <c:formatCode>General</c:formatCode>
                <c:ptCount val="101"/>
                <c:pt idx="0">
                  <c:v>1917.0</c:v>
                </c:pt>
                <c:pt idx="1">
                  <c:v>1918.0</c:v>
                </c:pt>
                <c:pt idx="2">
                  <c:v>1919.0</c:v>
                </c:pt>
                <c:pt idx="3">
                  <c:v>1920.0</c:v>
                </c:pt>
                <c:pt idx="4">
                  <c:v>1921.0</c:v>
                </c:pt>
                <c:pt idx="5">
                  <c:v>1922.0</c:v>
                </c:pt>
                <c:pt idx="6">
                  <c:v>1923.0</c:v>
                </c:pt>
                <c:pt idx="7">
                  <c:v>1924.0</c:v>
                </c:pt>
                <c:pt idx="8">
                  <c:v>1925.0</c:v>
                </c:pt>
                <c:pt idx="9">
                  <c:v>1926.0</c:v>
                </c:pt>
                <c:pt idx="10">
                  <c:v>1927.0</c:v>
                </c:pt>
                <c:pt idx="11">
                  <c:v>1928.0</c:v>
                </c:pt>
                <c:pt idx="12">
                  <c:v>1929.0</c:v>
                </c:pt>
                <c:pt idx="13">
                  <c:v>1930.0</c:v>
                </c:pt>
                <c:pt idx="14">
                  <c:v>1931.0</c:v>
                </c:pt>
                <c:pt idx="15">
                  <c:v>1932.0</c:v>
                </c:pt>
                <c:pt idx="16">
                  <c:v>1933.0</c:v>
                </c:pt>
                <c:pt idx="17">
                  <c:v>1934.0</c:v>
                </c:pt>
                <c:pt idx="18">
                  <c:v>1935.0</c:v>
                </c:pt>
                <c:pt idx="19">
                  <c:v>1936.0</c:v>
                </c:pt>
                <c:pt idx="20">
                  <c:v>1937.0</c:v>
                </c:pt>
                <c:pt idx="21">
                  <c:v>1938.0</c:v>
                </c:pt>
                <c:pt idx="22">
                  <c:v>1939.0</c:v>
                </c:pt>
                <c:pt idx="23">
                  <c:v>1940.0</c:v>
                </c:pt>
                <c:pt idx="24">
                  <c:v>1941.0</c:v>
                </c:pt>
                <c:pt idx="25">
                  <c:v>1942.0</c:v>
                </c:pt>
                <c:pt idx="26">
                  <c:v>1943.0</c:v>
                </c:pt>
                <c:pt idx="27">
                  <c:v>1944.0</c:v>
                </c:pt>
                <c:pt idx="28">
                  <c:v>1945.0</c:v>
                </c:pt>
                <c:pt idx="29">
                  <c:v>1946.0</c:v>
                </c:pt>
                <c:pt idx="30">
                  <c:v>1947.0</c:v>
                </c:pt>
                <c:pt idx="31">
                  <c:v>1948.0</c:v>
                </c:pt>
                <c:pt idx="32">
                  <c:v>1949.0</c:v>
                </c:pt>
                <c:pt idx="33">
                  <c:v>1950.0</c:v>
                </c:pt>
                <c:pt idx="34">
                  <c:v>1951.0</c:v>
                </c:pt>
                <c:pt idx="35">
                  <c:v>1952.0</c:v>
                </c:pt>
                <c:pt idx="36">
                  <c:v>1953.0</c:v>
                </c:pt>
                <c:pt idx="37">
                  <c:v>1954.0</c:v>
                </c:pt>
                <c:pt idx="38">
                  <c:v>1955.0</c:v>
                </c:pt>
                <c:pt idx="39">
                  <c:v>1956.0</c:v>
                </c:pt>
                <c:pt idx="40">
                  <c:v>1957.0</c:v>
                </c:pt>
                <c:pt idx="41">
                  <c:v>1958.0</c:v>
                </c:pt>
                <c:pt idx="42">
                  <c:v>1959.0</c:v>
                </c:pt>
                <c:pt idx="43">
                  <c:v>1960.0</c:v>
                </c:pt>
                <c:pt idx="44">
                  <c:v>1961.0</c:v>
                </c:pt>
                <c:pt idx="45">
                  <c:v>1962.0</c:v>
                </c:pt>
                <c:pt idx="46">
                  <c:v>1963.0</c:v>
                </c:pt>
                <c:pt idx="47">
                  <c:v>1964.0</c:v>
                </c:pt>
                <c:pt idx="48">
                  <c:v>1965.0</c:v>
                </c:pt>
                <c:pt idx="49">
                  <c:v>1966.0</c:v>
                </c:pt>
                <c:pt idx="50">
                  <c:v>1967.0</c:v>
                </c:pt>
                <c:pt idx="51">
                  <c:v>1968.0</c:v>
                </c:pt>
                <c:pt idx="52">
                  <c:v>1969.0</c:v>
                </c:pt>
                <c:pt idx="53">
                  <c:v>1970.0</c:v>
                </c:pt>
                <c:pt idx="54">
                  <c:v>1971.0</c:v>
                </c:pt>
                <c:pt idx="55">
                  <c:v>1972.0</c:v>
                </c:pt>
                <c:pt idx="56">
                  <c:v>1973.0</c:v>
                </c:pt>
                <c:pt idx="57">
                  <c:v>1974.0</c:v>
                </c:pt>
                <c:pt idx="58">
                  <c:v>1975.0</c:v>
                </c:pt>
                <c:pt idx="59">
                  <c:v>1976.0</c:v>
                </c:pt>
                <c:pt idx="60">
                  <c:v>1977.0</c:v>
                </c:pt>
                <c:pt idx="61">
                  <c:v>1978.0</c:v>
                </c:pt>
                <c:pt idx="62">
                  <c:v>1979.0</c:v>
                </c:pt>
                <c:pt idx="63">
                  <c:v>1980.0</c:v>
                </c:pt>
                <c:pt idx="64">
                  <c:v>1981.0</c:v>
                </c:pt>
                <c:pt idx="65">
                  <c:v>1982.0</c:v>
                </c:pt>
                <c:pt idx="66">
                  <c:v>1983.0</c:v>
                </c:pt>
                <c:pt idx="67">
                  <c:v>1984.0</c:v>
                </c:pt>
                <c:pt idx="68">
                  <c:v>1985.0</c:v>
                </c:pt>
                <c:pt idx="69">
                  <c:v>1986.0</c:v>
                </c:pt>
                <c:pt idx="70">
                  <c:v>1987.0</c:v>
                </c:pt>
                <c:pt idx="71">
                  <c:v>1988.0</c:v>
                </c:pt>
                <c:pt idx="72">
                  <c:v>1989.0</c:v>
                </c:pt>
                <c:pt idx="73">
                  <c:v>1990.0</c:v>
                </c:pt>
                <c:pt idx="74">
                  <c:v>1991.0</c:v>
                </c:pt>
                <c:pt idx="75">
                  <c:v>1992.0</c:v>
                </c:pt>
                <c:pt idx="76">
                  <c:v>1993.0</c:v>
                </c:pt>
                <c:pt idx="77">
                  <c:v>1994.0</c:v>
                </c:pt>
                <c:pt idx="78">
                  <c:v>1995.0</c:v>
                </c:pt>
                <c:pt idx="79">
                  <c:v>1996.0</c:v>
                </c:pt>
                <c:pt idx="80">
                  <c:v>1997.0</c:v>
                </c:pt>
                <c:pt idx="81">
                  <c:v>1998.0</c:v>
                </c:pt>
                <c:pt idx="82">
                  <c:v>1999.0</c:v>
                </c:pt>
                <c:pt idx="83">
                  <c:v>2000.0</c:v>
                </c:pt>
                <c:pt idx="84">
                  <c:v>2001.0</c:v>
                </c:pt>
                <c:pt idx="85">
                  <c:v>2002.0</c:v>
                </c:pt>
                <c:pt idx="86">
                  <c:v>2003.0</c:v>
                </c:pt>
                <c:pt idx="87">
                  <c:v>2004.0</c:v>
                </c:pt>
                <c:pt idx="88">
                  <c:v>2005.0</c:v>
                </c:pt>
                <c:pt idx="89">
                  <c:v>2006.0</c:v>
                </c:pt>
                <c:pt idx="90">
                  <c:v>2007.0</c:v>
                </c:pt>
                <c:pt idx="91">
                  <c:v>2008.0</c:v>
                </c:pt>
                <c:pt idx="92">
                  <c:v>2009.0</c:v>
                </c:pt>
                <c:pt idx="93">
                  <c:v>2010.0</c:v>
                </c:pt>
                <c:pt idx="94">
                  <c:v>2011.0</c:v>
                </c:pt>
                <c:pt idx="95">
                  <c:v>2012.0</c:v>
                </c:pt>
                <c:pt idx="96">
                  <c:v>2013.0</c:v>
                </c:pt>
                <c:pt idx="97">
                  <c:v>2014.0</c:v>
                </c:pt>
                <c:pt idx="98">
                  <c:v>2015.0</c:v>
                </c:pt>
                <c:pt idx="99">
                  <c:v>2016.0</c:v>
                </c:pt>
                <c:pt idx="100">
                  <c:v>2017.0</c:v>
                </c:pt>
              </c:numCache>
            </c:numRef>
          </c:cat>
          <c:val>
            <c:numRef>
              <c:f>Data!$CN$10:$CN$110</c:f>
              <c:numCache>
                <c:formatCode>0.0%</c:formatCode>
                <c:ptCount val="101"/>
                <c:pt idx="0">
                  <c:v>0.498163383626025</c:v>
                </c:pt>
                <c:pt idx="1">
                  <c:v>0.491290407393393</c:v>
                </c:pt>
                <c:pt idx="2">
                  <c:v>0.508883326753493</c:v>
                </c:pt>
                <c:pt idx="3">
                  <c:v>0.4894075455065</c:v>
                </c:pt>
                <c:pt idx="4">
                  <c:v>0.513199489408205</c:v>
                </c:pt>
                <c:pt idx="5">
                  <c:v>0.505882196832315</c:v>
                </c:pt>
                <c:pt idx="6">
                  <c:v>0.484789904676129</c:v>
                </c:pt>
                <c:pt idx="7">
                  <c:v>0.504647694480093</c:v>
                </c:pt>
                <c:pt idx="8">
                  <c:v>0.522353986220958</c:v>
                </c:pt>
                <c:pt idx="9">
                  <c:v>0.52592171303492</c:v>
                </c:pt>
                <c:pt idx="10">
                  <c:v>0.520113493172568</c:v>
                </c:pt>
                <c:pt idx="11">
                  <c:v>0.529851948836816</c:v>
                </c:pt>
                <c:pt idx="12">
                  <c:v>0.518060288917103</c:v>
                </c:pt>
                <c:pt idx="13">
                  <c:v>0.508436617516424</c:v>
                </c:pt>
                <c:pt idx="14">
                  <c:v>0.506238886125456</c:v>
                </c:pt>
                <c:pt idx="15">
                  <c:v>0.520694896592268</c:v>
                </c:pt>
                <c:pt idx="16">
                  <c:v>0.525116025223259</c:v>
                </c:pt>
                <c:pt idx="17">
                  <c:v>0.535405688388139</c:v>
                </c:pt>
                <c:pt idx="18">
                  <c:v>0.52399387801267</c:v>
                </c:pt>
                <c:pt idx="19">
                  <c:v>0.531465950758794</c:v>
                </c:pt>
                <c:pt idx="20">
                  <c:v>0.519573914069076</c:v>
                </c:pt>
                <c:pt idx="21">
                  <c:v>0.518008650434823</c:v>
                </c:pt>
                <c:pt idx="22">
                  <c:v>0.530414588225765</c:v>
                </c:pt>
                <c:pt idx="23">
                  <c:v>0.523419007882204</c:v>
                </c:pt>
                <c:pt idx="24">
                  <c:v>0.503567729356657</c:v>
                </c:pt>
                <c:pt idx="25">
                  <c:v>0.462648724168114</c:v>
                </c:pt>
                <c:pt idx="26">
                  <c:v>0.439531244585326</c:v>
                </c:pt>
                <c:pt idx="27">
                  <c:v>0.421360658873447</c:v>
                </c:pt>
                <c:pt idx="28">
                  <c:v>0.419922329069352</c:v>
                </c:pt>
                <c:pt idx="29">
                  <c:v>0.430215207409647</c:v>
                </c:pt>
                <c:pt idx="30">
                  <c:v>0.42878461864916</c:v>
                </c:pt>
                <c:pt idx="31">
                  <c:v>0.443133205261338</c:v>
                </c:pt>
                <c:pt idx="32">
                  <c:v>0.436872235580254</c:v>
                </c:pt>
                <c:pt idx="33">
                  <c:v>0.441446415107559</c:v>
                </c:pt>
                <c:pt idx="34">
                  <c:v>0.430500255731591</c:v>
                </c:pt>
                <c:pt idx="35">
                  <c:v>0.42032930015849</c:v>
                </c:pt>
                <c:pt idx="36">
                  <c:v>0.410129951385355</c:v>
                </c:pt>
                <c:pt idx="37">
                  <c:v>0.411975286982662</c:v>
                </c:pt>
                <c:pt idx="38">
                  <c:v>0.416109720654548</c:v>
                </c:pt>
                <c:pt idx="39">
                  <c:v>0.409443783443286</c:v>
                </c:pt>
                <c:pt idx="40">
                  <c:v>0.410125191356318</c:v>
                </c:pt>
                <c:pt idx="41">
                  <c:v>0.407573621246798</c:v>
                </c:pt>
                <c:pt idx="42">
                  <c:v>0.41097238766808</c:v>
                </c:pt>
                <c:pt idx="43">
                  <c:v>0.406090094836083</c:v>
                </c:pt>
                <c:pt idx="44">
                  <c:v>0.406160992181887</c:v>
                </c:pt>
                <c:pt idx="45">
                  <c:v>0.407425463199616</c:v>
                </c:pt>
                <c:pt idx="46">
                  <c:v>0.410896480083466</c:v>
                </c:pt>
                <c:pt idx="47">
                  <c:v>0.414374738931656</c:v>
                </c:pt>
                <c:pt idx="48">
                  <c:v>0.410506010055542</c:v>
                </c:pt>
                <c:pt idx="49">
                  <c:v>0.406642884016037</c:v>
                </c:pt>
                <c:pt idx="50">
                  <c:v>0.399612478911877</c:v>
                </c:pt>
                <c:pt idx="51">
                  <c:v>0.395812740549445</c:v>
                </c:pt>
                <c:pt idx="52">
                  <c:v>0.388735709246248</c:v>
                </c:pt>
                <c:pt idx="53">
                  <c:v>0.387011043145321</c:v>
                </c:pt>
                <c:pt idx="54">
                  <c:v>0.389137169200694</c:v>
                </c:pt>
                <c:pt idx="55">
                  <c:v>0.390568321068713</c:v>
                </c:pt>
                <c:pt idx="56">
                  <c:v>0.389449977656113</c:v>
                </c:pt>
                <c:pt idx="57">
                  <c:v>0.385117641036686</c:v>
                </c:pt>
                <c:pt idx="58">
                  <c:v>0.383871165649339</c:v>
                </c:pt>
                <c:pt idx="59">
                  <c:v>0.383443220887642</c:v>
                </c:pt>
                <c:pt idx="60">
                  <c:v>0.384635489293451</c:v>
                </c:pt>
                <c:pt idx="61">
                  <c:v>0.384041028993456</c:v>
                </c:pt>
                <c:pt idx="62">
                  <c:v>0.384879142045975</c:v>
                </c:pt>
                <c:pt idx="63">
                  <c:v>0.379169166088104</c:v>
                </c:pt>
                <c:pt idx="64">
                  <c:v>0.383149385452271</c:v>
                </c:pt>
                <c:pt idx="65">
                  <c:v>0.385551303625107</c:v>
                </c:pt>
                <c:pt idx="66">
                  <c:v>0.388735264539719</c:v>
                </c:pt>
                <c:pt idx="67">
                  <c:v>0.397770136594772</c:v>
                </c:pt>
                <c:pt idx="68">
                  <c:v>0.397379815578461</c:v>
                </c:pt>
                <c:pt idx="69">
                  <c:v>0.396592795848846</c:v>
                </c:pt>
                <c:pt idx="70">
                  <c:v>0.406297922134399</c:v>
                </c:pt>
                <c:pt idx="71">
                  <c:v>0.41855925321579</c:v>
                </c:pt>
                <c:pt idx="72">
                  <c:v>0.416199058294296</c:v>
                </c:pt>
                <c:pt idx="73">
                  <c:v>0.41598179936409</c:v>
                </c:pt>
                <c:pt idx="74">
                  <c:v>0.413386970758438</c:v>
                </c:pt>
                <c:pt idx="75">
                  <c:v>0.425033688545227</c:v>
                </c:pt>
                <c:pt idx="76">
                  <c:v>0.425572961568832</c:v>
                </c:pt>
                <c:pt idx="77">
                  <c:v>0.428337752819061</c:v>
                </c:pt>
                <c:pt idx="78">
                  <c:v>0.432428449392319</c:v>
                </c:pt>
                <c:pt idx="79">
                  <c:v>0.440681934356689</c:v>
                </c:pt>
                <c:pt idx="80">
                  <c:v>0.446808516979217</c:v>
                </c:pt>
                <c:pt idx="81">
                  <c:v>0.451365321874618</c:v>
                </c:pt>
                <c:pt idx="82">
                  <c:v>0.458466947078705</c:v>
                </c:pt>
                <c:pt idx="83">
                  <c:v>0.463411837816238</c:v>
                </c:pt>
                <c:pt idx="84">
                  <c:v>0.452672183513641</c:v>
                </c:pt>
                <c:pt idx="85">
                  <c:v>0.451425015926361</c:v>
                </c:pt>
                <c:pt idx="86">
                  <c:v>0.452747255563736</c:v>
                </c:pt>
                <c:pt idx="87">
                  <c:v>0.462454378604889</c:v>
                </c:pt>
                <c:pt idx="88">
                  <c:v>0.47287392616272</c:v>
                </c:pt>
                <c:pt idx="89">
                  <c:v>0.481977075338364</c:v>
                </c:pt>
                <c:pt idx="90">
                  <c:v>0.479938298463821</c:v>
                </c:pt>
                <c:pt idx="91">
                  <c:v>0.47603115439415</c:v>
                </c:pt>
                <c:pt idx="92">
                  <c:v>0.465938836336136</c:v>
                </c:pt>
                <c:pt idx="93">
                  <c:v>0.478548675775528</c:v>
                </c:pt>
                <c:pt idx="94">
                  <c:v>0.480737000703812</c:v>
                </c:pt>
                <c:pt idx="95">
                  <c:v>0.492304652929306</c:v>
                </c:pt>
                <c:pt idx="96">
                  <c:v>0.484107375144958</c:v>
                </c:pt>
                <c:pt idx="97">
                  <c:v>0.49058797955513</c:v>
                </c:pt>
              </c:numCache>
            </c:numRef>
          </c:val>
          <c:smooth val="0"/>
        </c:ser>
        <c:dLbls>
          <c:showLegendKey val="0"/>
          <c:showVal val="0"/>
          <c:showCatName val="0"/>
          <c:showSerName val="0"/>
          <c:showPercent val="0"/>
          <c:showBubbleSize val="0"/>
        </c:dLbls>
        <c:marker val="1"/>
        <c:smooth val="0"/>
        <c:axId val="-2123758088"/>
        <c:axId val="-2123798488"/>
      </c:lineChart>
      <c:catAx>
        <c:axId val="-2123758088"/>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23798488"/>
        <c:crossesAt val="0.0"/>
        <c:auto val="1"/>
        <c:lblAlgn val="ctr"/>
        <c:lblOffset val="100"/>
        <c:tickLblSkip val="5"/>
        <c:tickMarkSkip val="5"/>
        <c:noMultiLvlLbl val="0"/>
      </c:catAx>
      <c:valAx>
        <c:axId val="-2123798488"/>
        <c:scaling>
          <c:orientation val="minMax"/>
          <c:max val="0.55"/>
          <c:min val="0.3"/>
        </c:scaling>
        <c:delete val="0"/>
        <c:axPos val="l"/>
        <c:majorGridlines>
          <c:spPr>
            <a:ln w="3175">
              <a:solidFill>
                <a:schemeClr val="bg1">
                  <a:lumMod val="65000"/>
                </a:schemeClr>
              </a:solidFill>
              <a:prstDash val="solid"/>
            </a:ln>
          </c:spPr>
        </c:majorGridlines>
        <c:title>
          <c:tx>
            <c:rich>
              <a:bodyPr rot="-5400000" vert="horz"/>
              <a:lstStyle/>
              <a:p>
                <a:pPr>
                  <a:defRPr/>
                </a:pPr>
                <a:r>
                  <a:rPr lang="fr-FR" sz="1800"/>
                  <a:t>% of national income</a:t>
                </a:r>
              </a:p>
            </c:rich>
          </c:tx>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s-ES"/>
          </a:p>
        </c:txPr>
        <c:crossAx val="-2123758088"/>
        <c:crosses val="autoZero"/>
        <c:crossBetween val="midCat"/>
        <c:majorUnit val="0.05"/>
        <c:minorUnit val="0.05"/>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a:t>Average pre-tax</a:t>
            </a:r>
            <a:r>
              <a:rPr lang="fr-FR" baseline="0"/>
              <a:t> </a:t>
            </a:r>
            <a:r>
              <a:rPr lang="fr-FR"/>
              <a:t>labor income of </a:t>
            </a:r>
          </a:p>
          <a:p>
            <a:pPr>
              <a:defRPr/>
            </a:pPr>
            <a:r>
              <a:rPr lang="fr-FR"/>
              <a:t>men aged 20-64 / women aged 20-64 </a:t>
            </a:r>
          </a:p>
        </c:rich>
      </c:tx>
      <c:layout>
        <c:manualLayout>
          <c:xMode val="edge"/>
          <c:yMode val="edge"/>
          <c:x val="0.300016447944007"/>
          <c:y val="1.20083028837082E-5"/>
        </c:manualLayout>
      </c:layout>
      <c:overlay val="0"/>
    </c:title>
    <c:autoTitleDeleted val="0"/>
    <c:plotArea>
      <c:layout>
        <c:manualLayout>
          <c:layoutTarget val="inner"/>
          <c:xMode val="edge"/>
          <c:yMode val="edge"/>
          <c:x val="0.0914031796377359"/>
          <c:y val="0.102903402400816"/>
          <c:w val="0.896742339712779"/>
          <c:h val="0.711244922766657"/>
        </c:manualLayout>
      </c:layout>
      <c:lineChart>
        <c:grouping val="standard"/>
        <c:varyColors val="0"/>
        <c:ser>
          <c:idx val="0"/>
          <c:order val="0"/>
          <c:spPr>
            <a:ln w="19050">
              <a:solidFill>
                <a:schemeClr val="tx1"/>
              </a:solidFill>
            </a:ln>
            <a:effectLst/>
          </c:spPr>
          <c:marker>
            <c:symbol val="circle"/>
            <c:size val="10"/>
            <c:spPr>
              <a:solidFill>
                <a:schemeClr val="tx1"/>
              </a:solidFill>
              <a:ln>
                <a:solidFill>
                  <a:schemeClr val="tx1"/>
                </a:solidFill>
              </a:ln>
              <a:effectLst/>
            </c:spPr>
          </c:marker>
          <c:cat>
            <c:numRef>
              <c:f>Data!$GP$55:$GP$108</c:f>
              <c:numCache>
                <c:formatCode>General</c:formatCode>
                <c:ptCount val="54"/>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numCache>
            </c:numRef>
          </c:cat>
          <c:val>
            <c:numRef>
              <c:f>Data!$GT$55:$GT$108</c:f>
              <c:numCache>
                <c:formatCode>0%</c:formatCode>
                <c:ptCount val="54"/>
                <c:pt idx="0">
                  <c:v>3.693641771146743</c:v>
                </c:pt>
                <c:pt idx="1">
                  <c:v>3.709362652824065</c:v>
                </c:pt>
                <c:pt idx="2">
                  <c:v>3.725083534501386</c:v>
                </c:pt>
                <c:pt idx="3">
                  <c:v>3.735651277931355</c:v>
                </c:pt>
                <c:pt idx="4">
                  <c:v>3.746219021361325</c:v>
                </c:pt>
                <c:pt idx="5">
                  <c:v>3.579968899506264</c:v>
                </c:pt>
                <c:pt idx="6">
                  <c:v>3.415541176831628</c:v>
                </c:pt>
                <c:pt idx="7">
                  <c:v>3.324877353985622</c:v>
                </c:pt>
                <c:pt idx="8">
                  <c:v>3.262168231146994</c:v>
                </c:pt>
                <c:pt idx="9">
                  <c:v>3.293197650446387</c:v>
                </c:pt>
                <c:pt idx="10">
                  <c:v>3.189349521028233</c:v>
                </c:pt>
                <c:pt idx="11">
                  <c:v>3.192173760394108</c:v>
                </c:pt>
                <c:pt idx="12">
                  <c:v>3.125665183690107</c:v>
                </c:pt>
                <c:pt idx="13">
                  <c:v>2.947899668704181</c:v>
                </c:pt>
                <c:pt idx="14">
                  <c:v>2.870567983963125</c:v>
                </c:pt>
                <c:pt idx="15">
                  <c:v>2.802787698357275</c:v>
                </c:pt>
                <c:pt idx="16">
                  <c:v>2.770980677485262</c:v>
                </c:pt>
                <c:pt idx="17">
                  <c:v>2.666947440727598</c:v>
                </c:pt>
                <c:pt idx="18">
                  <c:v>2.554406461018223</c:v>
                </c:pt>
                <c:pt idx="19">
                  <c:v>2.511717216933189</c:v>
                </c:pt>
                <c:pt idx="20">
                  <c:v>2.403902401496453</c:v>
                </c:pt>
                <c:pt idx="21">
                  <c:v>2.325792029120671</c:v>
                </c:pt>
                <c:pt idx="22">
                  <c:v>2.317773706672218</c:v>
                </c:pt>
                <c:pt idx="23">
                  <c:v>2.299658155760462</c:v>
                </c:pt>
                <c:pt idx="24">
                  <c:v>2.266324092237205</c:v>
                </c:pt>
                <c:pt idx="25">
                  <c:v>2.214523571253656</c:v>
                </c:pt>
                <c:pt idx="26">
                  <c:v>2.189049725062009</c:v>
                </c:pt>
                <c:pt idx="27">
                  <c:v>2.136391421354944</c:v>
                </c:pt>
                <c:pt idx="28">
                  <c:v>2.047923265394167</c:v>
                </c:pt>
                <c:pt idx="29">
                  <c:v>1.968988387332125</c:v>
                </c:pt>
                <c:pt idx="30">
                  <c:v>1.965836552823152</c:v>
                </c:pt>
                <c:pt idx="31">
                  <c:v>1.98709230565146</c:v>
                </c:pt>
                <c:pt idx="32">
                  <c:v>1.967764555940964</c:v>
                </c:pt>
                <c:pt idx="33">
                  <c:v>1.97597315284031</c:v>
                </c:pt>
                <c:pt idx="34">
                  <c:v>1.963258775836655</c:v>
                </c:pt>
                <c:pt idx="35">
                  <c:v>1.965004951416435</c:v>
                </c:pt>
                <c:pt idx="36">
                  <c:v>1.963205443531901</c:v>
                </c:pt>
                <c:pt idx="37">
                  <c:v>2.012818925890811</c:v>
                </c:pt>
                <c:pt idx="38">
                  <c:v>1.997977749993923</c:v>
                </c:pt>
                <c:pt idx="39">
                  <c:v>1.915174919760038</c:v>
                </c:pt>
                <c:pt idx="40">
                  <c:v>1.849044721912162</c:v>
                </c:pt>
                <c:pt idx="41">
                  <c:v>1.811182269821771</c:v>
                </c:pt>
                <c:pt idx="42">
                  <c:v>1.827884543095573</c:v>
                </c:pt>
                <c:pt idx="43">
                  <c:v>1.836540141729807</c:v>
                </c:pt>
                <c:pt idx="44">
                  <c:v>1.843399213849304</c:v>
                </c:pt>
                <c:pt idx="45">
                  <c:v>1.824310716609854</c:v>
                </c:pt>
                <c:pt idx="46">
                  <c:v>1.784935214508352</c:v>
                </c:pt>
                <c:pt idx="47">
                  <c:v>1.690193107556974</c:v>
                </c:pt>
                <c:pt idx="48">
                  <c:v>1.687271636504774</c:v>
                </c:pt>
                <c:pt idx="49">
                  <c:v>1.724357986977064</c:v>
                </c:pt>
                <c:pt idx="50">
                  <c:v>1.764574327511429</c:v>
                </c:pt>
                <c:pt idx="51">
                  <c:v>1.745528560539773</c:v>
                </c:pt>
                <c:pt idx="52">
                  <c:v>1.756774858039447</c:v>
                </c:pt>
              </c:numCache>
            </c:numRef>
          </c:val>
          <c:smooth val="0"/>
        </c:ser>
        <c:dLbls>
          <c:showLegendKey val="0"/>
          <c:showVal val="0"/>
          <c:showCatName val="0"/>
          <c:showSerName val="0"/>
          <c:showPercent val="0"/>
          <c:showBubbleSize val="0"/>
        </c:dLbls>
        <c:marker val="1"/>
        <c:smooth val="0"/>
        <c:axId val="-2123967768"/>
        <c:axId val="-2123581048"/>
      </c:lineChart>
      <c:catAx>
        <c:axId val="-2123967768"/>
        <c:scaling>
          <c:orientation val="minMax"/>
        </c:scaling>
        <c:delete val="0"/>
        <c:axPos val="b"/>
        <c:majorGridlines>
          <c:spPr>
            <a:ln>
              <a:solidFill>
                <a:schemeClr val="bg1">
                  <a:lumMod val="75000"/>
                </a:schemeClr>
              </a:solidFill>
            </a:ln>
          </c:spPr>
        </c:majorGridlines>
        <c:numFmt formatCode="General" sourceLinked="1"/>
        <c:majorTickMark val="none"/>
        <c:minorTickMark val="none"/>
        <c:tickLblPos val="nextTo"/>
        <c:txPr>
          <a:bodyPr rot="-5400000" vert="horz"/>
          <a:lstStyle/>
          <a:p>
            <a:pPr>
              <a:defRPr sz="1600"/>
            </a:pPr>
            <a:endParaRPr lang="es-ES"/>
          </a:p>
        </c:txPr>
        <c:crossAx val="-2123581048"/>
        <c:crosses val="autoZero"/>
        <c:auto val="1"/>
        <c:lblAlgn val="ctr"/>
        <c:lblOffset val="100"/>
        <c:tickLblSkip val="4"/>
        <c:tickMarkSkip val="4"/>
        <c:noMultiLvlLbl val="0"/>
      </c:catAx>
      <c:valAx>
        <c:axId val="-2123581048"/>
        <c:scaling>
          <c:orientation val="minMax"/>
          <c:max val="4.0"/>
          <c:min val="1.0"/>
        </c:scaling>
        <c:delete val="0"/>
        <c:axPos val="l"/>
        <c:majorGridlines>
          <c:spPr>
            <a:ln>
              <a:solidFill>
                <a:schemeClr val="bg1">
                  <a:lumMod val="75000"/>
                </a:schemeClr>
              </a:solidFill>
            </a:ln>
          </c:spPr>
        </c:majorGridlines>
        <c:numFmt formatCode="0%" sourceLinked="1"/>
        <c:majorTickMark val="none"/>
        <c:minorTickMark val="none"/>
        <c:tickLblPos val="nextTo"/>
        <c:txPr>
          <a:bodyPr/>
          <a:lstStyle/>
          <a:p>
            <a:pPr>
              <a:defRPr sz="1600"/>
            </a:pPr>
            <a:endParaRPr lang="es-ES"/>
          </a:p>
        </c:txPr>
        <c:crossAx val="-2123967768"/>
        <c:crosses val="autoZero"/>
        <c:crossBetween val="midCat"/>
      </c:valAx>
    </c:plotArea>
    <c:plotVisOnly val="1"/>
    <c:dispBlanksAs val="gap"/>
    <c:showDLblsOverMax val="0"/>
  </c:chart>
  <c:spPr>
    <a:ln>
      <a:noFill/>
    </a:ln>
  </c:spPr>
  <c:txPr>
    <a:bodyPr/>
    <a:lstStyle/>
    <a:p>
      <a:pPr>
        <a:defRPr>
          <a:latin typeface="Arial"/>
          <a:cs typeface="Arial"/>
        </a:defRPr>
      </a:pPr>
      <a:endParaRPr lang="es-ES"/>
    </a:p>
  </c:txPr>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a:t>Median pre-tax labor income: </a:t>
            </a:r>
          </a:p>
          <a:p>
            <a:pPr>
              <a:defRPr/>
            </a:pPr>
            <a:r>
              <a:rPr lang="fr-FR" sz="1800" b="1"/>
              <a:t>working-age men vs. working-age women</a:t>
            </a:r>
          </a:p>
        </c:rich>
      </c:tx>
      <c:layout>
        <c:manualLayout>
          <c:xMode val="edge"/>
          <c:yMode val="edge"/>
          <c:x val="0.2665610965296"/>
          <c:y val="3.43094368106489E-7"/>
        </c:manualLayout>
      </c:layout>
      <c:overlay val="0"/>
    </c:title>
    <c:autoTitleDeleted val="0"/>
    <c:plotArea>
      <c:layout>
        <c:manualLayout>
          <c:layoutTarget val="inner"/>
          <c:xMode val="edge"/>
          <c:yMode val="edge"/>
          <c:x val="0.120068856910128"/>
          <c:y val="0.0915787487348397"/>
          <c:w val="0.843700787401576"/>
          <c:h val="0.723581252004134"/>
        </c:manualLayout>
      </c:layout>
      <c:lineChart>
        <c:grouping val="standard"/>
        <c:varyColors val="0"/>
        <c:ser>
          <c:idx val="2"/>
          <c:order val="0"/>
          <c:tx>
            <c:v>post-tax</c:v>
          </c:tx>
          <c:spPr>
            <a:ln w="15875">
              <a:solidFill>
                <a:sysClr val="windowText" lastClr="000000"/>
              </a:solidFill>
            </a:ln>
          </c:spPr>
          <c:marker>
            <c:symbol val="circle"/>
            <c:size val="8"/>
            <c:spPr>
              <a:solidFill>
                <a:sysClr val="windowText" lastClr="000000">
                  <a:lumMod val="95000"/>
                  <a:lumOff val="5000"/>
                </a:sysClr>
              </a:solidFill>
              <a:ln>
                <a:solidFill>
                  <a:sysClr val="windowText" lastClr="000000"/>
                </a:solidFill>
              </a:ln>
            </c:spPr>
          </c:marker>
          <c:cat>
            <c:numRef>
              <c:f>Data!$DA$55:$DA$108</c:f>
              <c:numCache>
                <c:formatCode>General</c:formatCode>
                <c:ptCount val="54"/>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numCache>
            </c:numRef>
          </c:cat>
          <c:val>
            <c:numRef>
              <c:f>Data!$FW$55:$FW$108</c:f>
              <c:numCache>
                <c:formatCode>#,##0</c:formatCode>
                <c:ptCount val="54"/>
                <c:pt idx="0">
                  <c:v>21588.2824294507</c:v>
                </c:pt>
                <c:pt idx="1">
                  <c:v>22366.16542739044</c:v>
                </c:pt>
                <c:pt idx="2">
                  <c:v>23144.04842533017</c:v>
                </c:pt>
                <c:pt idx="3">
                  <c:v>24225.66522450578</c:v>
                </c:pt>
                <c:pt idx="4">
                  <c:v>25307.28202368138</c:v>
                </c:pt>
                <c:pt idx="5">
                  <c:v>25438.44163312248</c:v>
                </c:pt>
                <c:pt idx="6">
                  <c:v>26303.42270107742</c:v>
                </c:pt>
                <c:pt idx="7">
                  <c:v>27151.08628181254</c:v>
                </c:pt>
                <c:pt idx="8">
                  <c:v>26771.33789726617</c:v>
                </c:pt>
                <c:pt idx="9">
                  <c:v>26422.40248532965</c:v>
                </c:pt>
                <c:pt idx="10">
                  <c:v>27353.57438187381</c:v>
                </c:pt>
                <c:pt idx="11">
                  <c:v>28292.62613195343</c:v>
                </c:pt>
                <c:pt idx="12">
                  <c:v>27423.57196983365</c:v>
                </c:pt>
                <c:pt idx="13">
                  <c:v>26260.17721099702</c:v>
                </c:pt>
                <c:pt idx="14">
                  <c:v>26963.35437869079</c:v>
                </c:pt>
                <c:pt idx="15">
                  <c:v>27366.0876647416</c:v>
                </c:pt>
                <c:pt idx="16">
                  <c:v>28174.65853996398</c:v>
                </c:pt>
                <c:pt idx="17">
                  <c:v>28423.58703167815</c:v>
                </c:pt>
                <c:pt idx="18">
                  <c:v>27771.68253968254</c:v>
                </c:pt>
                <c:pt idx="19">
                  <c:v>27391.23933002214</c:v>
                </c:pt>
                <c:pt idx="20">
                  <c:v>25812.80064028529</c:v>
                </c:pt>
                <c:pt idx="21">
                  <c:v>25357.92226189552</c:v>
                </c:pt>
                <c:pt idx="22">
                  <c:v>26552.4113713624</c:v>
                </c:pt>
                <c:pt idx="23">
                  <c:v>26838.9597733302</c:v>
                </c:pt>
                <c:pt idx="24">
                  <c:v>27846.82476523954</c:v>
                </c:pt>
                <c:pt idx="25">
                  <c:v>28741.8605653223</c:v>
                </c:pt>
                <c:pt idx="26">
                  <c:v>29471.72090237572</c:v>
                </c:pt>
                <c:pt idx="27">
                  <c:v>30137.95954560706</c:v>
                </c:pt>
                <c:pt idx="28">
                  <c:v>30154.09177497158</c:v>
                </c:pt>
                <c:pt idx="29">
                  <c:v>29436.84870148169</c:v>
                </c:pt>
                <c:pt idx="30">
                  <c:v>29558.1691504893</c:v>
                </c:pt>
                <c:pt idx="31">
                  <c:v>29908.07122414741</c:v>
                </c:pt>
                <c:pt idx="32">
                  <c:v>30322.05912784361</c:v>
                </c:pt>
                <c:pt idx="33">
                  <c:v>30299.73372621108</c:v>
                </c:pt>
                <c:pt idx="34">
                  <c:v>30697.862761196</c:v>
                </c:pt>
                <c:pt idx="35">
                  <c:v>31390.45683037396</c:v>
                </c:pt>
                <c:pt idx="36">
                  <c:v>32810.76846141024</c:v>
                </c:pt>
                <c:pt idx="37">
                  <c:v>33611.42198939661</c:v>
                </c:pt>
                <c:pt idx="38">
                  <c:v>34658.09192595607</c:v>
                </c:pt>
                <c:pt idx="39">
                  <c:v>34926.9651364227</c:v>
                </c:pt>
                <c:pt idx="40">
                  <c:v>34252.56793654922</c:v>
                </c:pt>
                <c:pt idx="41">
                  <c:v>33766.31200342327</c:v>
                </c:pt>
                <c:pt idx="42">
                  <c:v>34262.148707333</c:v>
                </c:pt>
                <c:pt idx="43">
                  <c:v>33904.32542195245</c:v>
                </c:pt>
                <c:pt idx="44">
                  <c:v>34202.98467900122</c:v>
                </c:pt>
                <c:pt idx="45">
                  <c:v>34361.55691774248</c:v>
                </c:pt>
                <c:pt idx="46">
                  <c:v>33404.47901599214</c:v>
                </c:pt>
                <c:pt idx="47">
                  <c:v>31493.088</c:v>
                </c:pt>
                <c:pt idx="48">
                  <c:v>30566.31726065688</c:v>
                </c:pt>
                <c:pt idx="49">
                  <c:v>30814.82061311393</c:v>
                </c:pt>
                <c:pt idx="50">
                  <c:v>30704.37631175903</c:v>
                </c:pt>
                <c:pt idx="51">
                  <c:v>30924.88394809061</c:v>
                </c:pt>
                <c:pt idx="52">
                  <c:v>31450.0</c:v>
                </c:pt>
              </c:numCache>
            </c:numRef>
          </c:val>
          <c:smooth val="0"/>
        </c:ser>
        <c:ser>
          <c:idx val="3"/>
          <c:order val="1"/>
          <c:tx>
            <c:v>post-tax excl. health</c:v>
          </c:tx>
          <c:spPr>
            <a:ln w="15875">
              <a:solidFill>
                <a:sysClr val="windowText" lastClr="000000"/>
              </a:solidFill>
            </a:ln>
            <a:effectLst/>
          </c:spPr>
          <c:marker>
            <c:symbol val="circle"/>
            <c:size val="8"/>
            <c:spPr>
              <a:solidFill>
                <a:sysClr val="window" lastClr="FFFFFF">
                  <a:lumMod val="75000"/>
                </a:sysClr>
              </a:solidFill>
              <a:ln>
                <a:solidFill>
                  <a:sysClr val="windowText" lastClr="000000"/>
                </a:solidFill>
              </a:ln>
              <a:effectLst/>
            </c:spPr>
          </c:marker>
          <c:cat>
            <c:numRef>
              <c:f>Data!$DA$55:$DA$108</c:f>
              <c:numCache>
                <c:formatCode>General</c:formatCode>
                <c:ptCount val="54"/>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numCache>
            </c:numRef>
          </c:cat>
          <c:val>
            <c:numRef>
              <c:f>Data!$FX$55:$FX$108</c:f>
              <c:numCache>
                <c:formatCode>#,##0</c:formatCode>
                <c:ptCount val="54"/>
                <c:pt idx="0">
                  <c:v>33969.7973522239</c:v>
                </c:pt>
                <c:pt idx="1">
                  <c:v>34882.96279170061</c:v>
                </c:pt>
                <c:pt idx="2">
                  <c:v>35796.12823117733</c:v>
                </c:pt>
                <c:pt idx="3">
                  <c:v>37761.33779696649</c:v>
                </c:pt>
                <c:pt idx="4">
                  <c:v>39726.54736275566</c:v>
                </c:pt>
                <c:pt idx="5">
                  <c:v>39729.70097757332</c:v>
                </c:pt>
                <c:pt idx="6">
                  <c:v>40277.1160110248</c:v>
                </c:pt>
                <c:pt idx="7">
                  <c:v>41248.76569736905</c:v>
                </c:pt>
                <c:pt idx="8">
                  <c:v>40652.7723625153</c:v>
                </c:pt>
                <c:pt idx="9">
                  <c:v>39869.5180358992</c:v>
                </c:pt>
                <c:pt idx="10">
                  <c:v>40465.20507731746</c:v>
                </c:pt>
                <c:pt idx="11">
                  <c:v>41795.92496765847</c:v>
                </c:pt>
                <c:pt idx="12">
                  <c:v>40247.5444737127</c:v>
                </c:pt>
                <c:pt idx="13">
                  <c:v>37307.56210665783</c:v>
                </c:pt>
                <c:pt idx="14">
                  <c:v>37783.04435230556</c:v>
                </c:pt>
                <c:pt idx="15">
                  <c:v>38539.22404857101</c:v>
                </c:pt>
                <c:pt idx="16">
                  <c:v>39686.8846100568</c:v>
                </c:pt>
                <c:pt idx="17">
                  <c:v>38644.87694947374</c:v>
                </c:pt>
                <c:pt idx="18">
                  <c:v>37543.20047031158</c:v>
                </c:pt>
                <c:pt idx="19">
                  <c:v>36443.27979530844</c:v>
                </c:pt>
                <c:pt idx="20">
                  <c:v>33678.50383968552</c:v>
                </c:pt>
                <c:pt idx="21">
                  <c:v>32678.82868896996</c:v>
                </c:pt>
                <c:pt idx="22">
                  <c:v>33905.38682804736</c:v>
                </c:pt>
                <c:pt idx="23">
                  <c:v>34338.08088646658</c:v>
                </c:pt>
                <c:pt idx="24">
                  <c:v>34808.53095654942</c:v>
                </c:pt>
                <c:pt idx="25">
                  <c:v>35432.58876249569</c:v>
                </c:pt>
                <c:pt idx="26">
                  <c:v>35839.06801091369</c:v>
                </c:pt>
                <c:pt idx="27">
                  <c:v>36340.26426368851</c:v>
                </c:pt>
                <c:pt idx="28">
                  <c:v>35781.73564383815</c:v>
                </c:pt>
                <c:pt idx="29">
                  <c:v>34221.35028106136</c:v>
                </c:pt>
                <c:pt idx="30">
                  <c:v>34616.2515719634</c:v>
                </c:pt>
                <c:pt idx="31">
                  <c:v>34995.52663856424</c:v>
                </c:pt>
                <c:pt idx="32">
                  <c:v>35300.30764137017</c:v>
                </c:pt>
                <c:pt idx="33">
                  <c:v>35768.4661548443</c:v>
                </c:pt>
                <c:pt idx="34">
                  <c:v>35910.70738102174</c:v>
                </c:pt>
                <c:pt idx="35">
                  <c:v>36929.94921220465</c:v>
                </c:pt>
                <c:pt idx="36">
                  <c:v>38559.66379011887</c:v>
                </c:pt>
                <c:pt idx="37">
                  <c:v>40168.0648826054</c:v>
                </c:pt>
                <c:pt idx="38">
                  <c:v>41266.0549779866</c:v>
                </c:pt>
                <c:pt idx="39">
                  <c:v>41175.66888022713</c:v>
                </c:pt>
                <c:pt idx="40">
                  <c:v>40327.55168378625</c:v>
                </c:pt>
                <c:pt idx="41">
                  <c:v>39457.26346467439</c:v>
                </c:pt>
                <c:pt idx="42">
                  <c:v>39859.7349413856</c:v>
                </c:pt>
                <c:pt idx="43">
                  <c:v>39515.25251643048</c:v>
                </c:pt>
                <c:pt idx="44">
                  <c:v>39768.21608439802</c:v>
                </c:pt>
                <c:pt idx="45">
                  <c:v>39608.88826971301</c:v>
                </c:pt>
                <c:pt idx="46">
                  <c:v>37828.91332274607</c:v>
                </c:pt>
                <c:pt idx="47">
                  <c:v>34664.267</c:v>
                </c:pt>
                <c:pt idx="48">
                  <c:v>33149.38632493775</c:v>
                </c:pt>
                <c:pt idx="49">
                  <c:v>34238.6895701266</c:v>
                </c:pt>
                <c:pt idx="50">
                  <c:v>34632.8823718494</c:v>
                </c:pt>
                <c:pt idx="51">
                  <c:v>34993.94762547095</c:v>
                </c:pt>
                <c:pt idx="52">
                  <c:v>35700.0</c:v>
                </c:pt>
              </c:numCache>
            </c:numRef>
          </c:val>
          <c:smooth val="0"/>
        </c:ser>
        <c:ser>
          <c:idx val="0"/>
          <c:order val="2"/>
          <c:tx>
            <c:v>Pre-tax</c:v>
          </c:tx>
          <c:spPr>
            <a:ln w="15875">
              <a:solidFill>
                <a:sysClr val="windowText" lastClr="000000"/>
              </a:solidFill>
            </a:ln>
          </c:spPr>
          <c:marker>
            <c:symbol val="circle"/>
            <c:size val="8"/>
            <c:spPr>
              <a:solidFill>
                <a:srgbClr val="C0504D">
                  <a:lumMod val="60000"/>
                  <a:lumOff val="40000"/>
                </a:srgbClr>
              </a:solidFill>
              <a:ln>
                <a:solidFill>
                  <a:sysClr val="windowText" lastClr="000000"/>
                </a:solidFill>
              </a:ln>
            </c:spPr>
          </c:marker>
          <c:cat>
            <c:numRef>
              <c:f>Data!$DA$55:$DA$108</c:f>
              <c:numCache>
                <c:formatCode>General</c:formatCode>
                <c:ptCount val="54"/>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numCache>
            </c:numRef>
          </c:cat>
          <c:val>
            <c:numRef>
              <c:f>Data!$FY$55:$FY$108</c:f>
              <c:numCache>
                <c:formatCode>#,##0</c:formatCode>
                <c:ptCount val="54"/>
                <c:pt idx="0">
                  <c:v>2793.777726164208</c:v>
                </c:pt>
                <c:pt idx="1">
                  <c:v>3094.11908093965</c:v>
                </c:pt>
                <c:pt idx="2">
                  <c:v>3394.460435715092</c:v>
                </c:pt>
                <c:pt idx="3">
                  <c:v>3757.125266296728</c:v>
                </c:pt>
                <c:pt idx="4">
                  <c:v>4119.790096878364</c:v>
                </c:pt>
                <c:pt idx="5">
                  <c:v>5659.33870040253</c:v>
                </c:pt>
                <c:pt idx="6">
                  <c:v>6575.855675269355</c:v>
                </c:pt>
                <c:pt idx="7">
                  <c:v>7309.907845103376</c:v>
                </c:pt>
                <c:pt idx="8">
                  <c:v>7436.482749240604</c:v>
                </c:pt>
                <c:pt idx="9">
                  <c:v>6605.600621332413</c:v>
                </c:pt>
                <c:pt idx="10">
                  <c:v>7460.065740511038</c:v>
                </c:pt>
                <c:pt idx="11">
                  <c:v>8359.184993531695</c:v>
                </c:pt>
                <c:pt idx="12">
                  <c:v>9075.426695052863</c:v>
                </c:pt>
                <c:pt idx="13">
                  <c:v>9055.233521033454</c:v>
                </c:pt>
                <c:pt idx="14">
                  <c:v>9960.984420153285</c:v>
                </c:pt>
                <c:pt idx="15">
                  <c:v>10687.34784540204</c:v>
                </c:pt>
                <c:pt idx="16">
                  <c:v>11512.22607009281</c:v>
                </c:pt>
                <c:pt idx="17">
                  <c:v>12461.57263950421</c:v>
                </c:pt>
                <c:pt idx="18">
                  <c:v>12600.11522633745</c:v>
                </c:pt>
                <c:pt idx="19">
                  <c:v>12578.8094777355</c:v>
                </c:pt>
                <c:pt idx="20">
                  <c:v>12297.08528356939</c:v>
                </c:pt>
                <c:pt idx="21">
                  <c:v>12519.81099122875</c:v>
                </c:pt>
                <c:pt idx="22">
                  <c:v>12969.83170831933</c:v>
                </c:pt>
                <c:pt idx="23">
                  <c:v>13320.80724043962</c:v>
                </c:pt>
                <c:pt idx="24">
                  <c:v>13923.41238261977</c:v>
                </c:pt>
                <c:pt idx="25">
                  <c:v>15077.69734574285</c:v>
                </c:pt>
                <c:pt idx="26">
                  <c:v>16100.291974446</c:v>
                </c:pt>
                <c:pt idx="27">
                  <c:v>16685.07325568391</c:v>
                </c:pt>
                <c:pt idx="28">
                  <c:v>17470.89439886933</c:v>
                </c:pt>
                <c:pt idx="29">
                  <c:v>17840.51436453436</c:v>
                </c:pt>
                <c:pt idx="30">
                  <c:v>17703.28847515937</c:v>
                </c:pt>
                <c:pt idx="31">
                  <c:v>17883.1766082531</c:v>
                </c:pt>
                <c:pt idx="32">
                  <c:v>18555.28991405356</c:v>
                </c:pt>
                <c:pt idx="33">
                  <c:v>18623.25097318339</c:v>
                </c:pt>
                <c:pt idx="34">
                  <c:v>18968.9623665881</c:v>
                </c:pt>
                <c:pt idx="35">
                  <c:v>19885.3572681102</c:v>
                </c:pt>
                <c:pt idx="36">
                  <c:v>20752.10996704579</c:v>
                </c:pt>
                <c:pt idx="37">
                  <c:v>21257.32643271901</c:v>
                </c:pt>
                <c:pt idx="38">
                  <c:v>22251.3041547967</c:v>
                </c:pt>
                <c:pt idx="39">
                  <c:v>23153.09176651749</c:v>
                </c:pt>
                <c:pt idx="40">
                  <c:v>23007.38525549343</c:v>
                </c:pt>
                <c:pt idx="41">
                  <c:v>22890.27143303226</c:v>
                </c:pt>
                <c:pt idx="42">
                  <c:v>23005.46430258983</c:v>
                </c:pt>
                <c:pt idx="43">
                  <c:v>23040.61551562261</c:v>
                </c:pt>
                <c:pt idx="44">
                  <c:v>23188.46418915337</c:v>
                </c:pt>
                <c:pt idx="45">
                  <c:v>23246.24211840707</c:v>
                </c:pt>
                <c:pt idx="46">
                  <c:v>23228.28011045812</c:v>
                </c:pt>
                <c:pt idx="47">
                  <c:v>22088.902</c:v>
                </c:pt>
                <c:pt idx="48">
                  <c:v>21633.20341335223</c:v>
                </c:pt>
                <c:pt idx="49">
                  <c:v>21175.31262644752</c:v>
                </c:pt>
                <c:pt idx="50">
                  <c:v>20986.49289995651</c:v>
                </c:pt>
                <c:pt idx="51">
                  <c:v>21057.40453044327</c:v>
                </c:pt>
                <c:pt idx="52">
                  <c:v>21300.0</c:v>
                </c:pt>
              </c:numCache>
            </c:numRef>
          </c:val>
          <c:smooth val="0"/>
        </c:ser>
        <c:dLbls>
          <c:showLegendKey val="0"/>
          <c:showVal val="0"/>
          <c:showCatName val="0"/>
          <c:showSerName val="0"/>
          <c:showPercent val="0"/>
          <c:showBubbleSize val="0"/>
        </c:dLbls>
        <c:marker val="1"/>
        <c:smooth val="0"/>
        <c:axId val="-2130451976"/>
        <c:axId val="-2109521816"/>
      </c:lineChart>
      <c:catAx>
        <c:axId val="-2130451976"/>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09521816"/>
        <c:crossesAt val="0.0"/>
        <c:auto val="1"/>
        <c:lblAlgn val="ctr"/>
        <c:lblOffset val="100"/>
        <c:tickLblSkip val="4"/>
        <c:tickMarkSkip val="4"/>
        <c:noMultiLvlLbl val="0"/>
      </c:catAx>
      <c:valAx>
        <c:axId val="-2109521816"/>
        <c:scaling>
          <c:orientation val="minMax"/>
          <c:max val="45000.0"/>
          <c:min val="0.0"/>
        </c:scaling>
        <c:delete val="0"/>
        <c:axPos val="l"/>
        <c:majorGridlines>
          <c:spPr>
            <a:ln w="3175">
              <a:solidFill>
                <a:schemeClr val="bg1">
                  <a:lumMod val="65000"/>
                </a:schemeClr>
              </a:solidFill>
              <a:prstDash val="solid"/>
            </a:ln>
          </c:spPr>
        </c:majorGridlines>
        <c:title>
          <c:tx>
            <c:rich>
              <a:bodyPr rot="-5400000" vert="horz"/>
              <a:lstStyle/>
              <a:p>
                <a:pPr>
                  <a:defRPr sz="1600"/>
                </a:pPr>
                <a:r>
                  <a:rPr lang="fr-FR"/>
                  <a:t>Real median pre-tax income ($2014)</a:t>
                </a:r>
              </a:p>
            </c:rich>
          </c:tx>
          <c:layout>
            <c:manualLayout>
              <c:xMode val="edge"/>
              <c:yMode val="edge"/>
              <c:x val="0.000194225721784777"/>
              <c:y val="0.185215377489578"/>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130451976"/>
        <c:crosses val="autoZero"/>
        <c:crossBetween val="midCat"/>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a:t>Share of women in the employed population, </a:t>
            </a:r>
          </a:p>
          <a:p>
            <a:pPr>
              <a:defRPr/>
            </a:pPr>
            <a:r>
              <a:rPr lang="fr-FR"/>
              <a:t>by fractile of labor income</a:t>
            </a:r>
          </a:p>
        </c:rich>
      </c:tx>
      <c:layout>
        <c:manualLayout>
          <c:xMode val="edge"/>
          <c:yMode val="edge"/>
          <c:x val="0.258530067074949"/>
          <c:y val="0.0"/>
        </c:manualLayout>
      </c:layout>
      <c:overlay val="0"/>
    </c:title>
    <c:autoTitleDeleted val="0"/>
    <c:plotArea>
      <c:layout>
        <c:manualLayout>
          <c:layoutTarget val="inner"/>
          <c:xMode val="edge"/>
          <c:yMode val="edge"/>
          <c:x val="0.0914031796377359"/>
          <c:y val="0.102903402400816"/>
          <c:w val="0.896742339712779"/>
          <c:h val="0.711244922766657"/>
        </c:manualLayout>
      </c:layout>
      <c:lineChart>
        <c:grouping val="standard"/>
        <c:varyColors val="0"/>
        <c:ser>
          <c:idx val="3"/>
          <c:order val="0"/>
          <c:tx>
            <c:v>Top 0.1%</c:v>
          </c:tx>
          <c:spPr>
            <a:ln w="12700">
              <a:solidFill>
                <a:schemeClr val="tx1"/>
              </a:solidFill>
            </a:ln>
            <a:effectLst/>
          </c:spPr>
          <c:marker>
            <c:symbol val="triangle"/>
            <c:size val="9"/>
            <c:spPr>
              <a:solidFill>
                <a:schemeClr val="accent3">
                  <a:lumMod val="75000"/>
                </a:schemeClr>
              </a:solidFill>
              <a:ln>
                <a:solidFill>
                  <a:schemeClr val="tx1"/>
                </a:solidFill>
              </a:ln>
              <a:effectLst/>
            </c:spPr>
          </c:marker>
          <c:cat>
            <c:numRef>
              <c:f>Data!$GP$55:$GP$108</c:f>
              <c:numCache>
                <c:formatCode>General</c:formatCode>
                <c:ptCount val="54"/>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numCache>
            </c:numRef>
          </c:cat>
          <c:val>
            <c:numRef>
              <c:f>Data!$GY$55:$GY$108</c:f>
              <c:numCache>
                <c:formatCode>0%</c:formatCode>
                <c:ptCount val="54"/>
                <c:pt idx="0">
                  <c:v>0.0509609735043494</c:v>
                </c:pt>
                <c:pt idx="1">
                  <c:v>0.0500170414278734</c:v>
                </c:pt>
                <c:pt idx="2">
                  <c:v>0.0490731093513973</c:v>
                </c:pt>
                <c:pt idx="3">
                  <c:v>0.0492416794095423</c:v>
                </c:pt>
                <c:pt idx="4">
                  <c:v>0.0494102494676872</c:v>
                </c:pt>
                <c:pt idx="5">
                  <c:v>0.0493031131982607</c:v>
                </c:pt>
                <c:pt idx="6">
                  <c:v>0.0509049196307647</c:v>
                </c:pt>
                <c:pt idx="7">
                  <c:v>0.0525678623025758</c:v>
                </c:pt>
                <c:pt idx="8">
                  <c:v>0.057087005799947</c:v>
                </c:pt>
                <c:pt idx="9">
                  <c:v>0.0611218571361038</c:v>
                </c:pt>
                <c:pt idx="10">
                  <c:v>0.0598870233826131</c:v>
                </c:pt>
                <c:pt idx="11">
                  <c:v>0.0582338055865951</c:v>
                </c:pt>
                <c:pt idx="12">
                  <c:v>0.0604506595893514</c:v>
                </c:pt>
                <c:pt idx="13">
                  <c:v>0.0648399939217756</c:v>
                </c:pt>
                <c:pt idx="14">
                  <c:v>0.0645747646601241</c:v>
                </c:pt>
                <c:pt idx="15">
                  <c:v>0.0694290264162942</c:v>
                </c:pt>
                <c:pt idx="16">
                  <c:v>0.0692574605345726</c:v>
                </c:pt>
                <c:pt idx="17">
                  <c:v>0.0692574605345726</c:v>
                </c:pt>
                <c:pt idx="18">
                  <c:v>0.0757594630122185</c:v>
                </c:pt>
                <c:pt idx="19">
                  <c:v>0.078344464302063</c:v>
                </c:pt>
                <c:pt idx="20">
                  <c:v>0.0866236388683319</c:v>
                </c:pt>
                <c:pt idx="21">
                  <c:v>0.100885353982449</c:v>
                </c:pt>
                <c:pt idx="22">
                  <c:v>0.108234666287899</c:v>
                </c:pt>
                <c:pt idx="23">
                  <c:v>0.112856514751911</c:v>
                </c:pt>
                <c:pt idx="24">
                  <c:v>0.117478363215923</c:v>
                </c:pt>
                <c:pt idx="25">
                  <c:v>0.122345671057701</c:v>
                </c:pt>
                <c:pt idx="26">
                  <c:v>0.133928254246712</c:v>
                </c:pt>
                <c:pt idx="27">
                  <c:v>0.152509808540344</c:v>
                </c:pt>
                <c:pt idx="28">
                  <c:v>0.164802178740501</c:v>
                </c:pt>
                <c:pt idx="29">
                  <c:v>0.173057556152344</c:v>
                </c:pt>
                <c:pt idx="30">
                  <c:v>0.190156117081642</c:v>
                </c:pt>
                <c:pt idx="31">
                  <c:v>0.179279491305351</c:v>
                </c:pt>
                <c:pt idx="32">
                  <c:v>0.183272257447243</c:v>
                </c:pt>
                <c:pt idx="33">
                  <c:v>0.198424771428108</c:v>
                </c:pt>
                <c:pt idx="34">
                  <c:v>0.19952280819416</c:v>
                </c:pt>
                <c:pt idx="35">
                  <c:v>0.203809797763824</c:v>
                </c:pt>
                <c:pt idx="36">
                  <c:v>0.213355526328087</c:v>
                </c:pt>
                <c:pt idx="37">
                  <c:v>0.201251313090324</c:v>
                </c:pt>
                <c:pt idx="38">
                  <c:v>0.212283551692963</c:v>
                </c:pt>
                <c:pt idx="39">
                  <c:v>0.228072717785835</c:v>
                </c:pt>
                <c:pt idx="40">
                  <c:v>0.236461147665977</c:v>
                </c:pt>
                <c:pt idx="41">
                  <c:v>0.250036716461182</c:v>
                </c:pt>
                <c:pt idx="42">
                  <c:v>0.251563847064972</c:v>
                </c:pt>
                <c:pt idx="43">
                  <c:v>0.249745607376099</c:v>
                </c:pt>
                <c:pt idx="44">
                  <c:v>0.250605791807175</c:v>
                </c:pt>
                <c:pt idx="45">
                  <c:v>0.252285808324814</c:v>
                </c:pt>
                <c:pt idx="46">
                  <c:v>0.258190274238586</c:v>
                </c:pt>
                <c:pt idx="47">
                  <c:v>0.274430602788925</c:v>
                </c:pt>
                <c:pt idx="48">
                  <c:v>0.278909146785736</c:v>
                </c:pt>
                <c:pt idx="49">
                  <c:v>0.271512448787689</c:v>
                </c:pt>
                <c:pt idx="50">
                  <c:v>0.269243508577347</c:v>
                </c:pt>
                <c:pt idx="51">
                  <c:v>0.271020144224167</c:v>
                </c:pt>
                <c:pt idx="52">
                  <c:v>0.274240583181381</c:v>
                </c:pt>
              </c:numCache>
            </c:numRef>
          </c:val>
          <c:smooth val="0"/>
        </c:ser>
        <c:ser>
          <c:idx val="0"/>
          <c:order val="1"/>
          <c:tx>
            <c:v>All adults</c:v>
          </c:tx>
          <c:spPr>
            <a:ln w="19050">
              <a:solidFill>
                <a:schemeClr val="tx1"/>
              </a:solidFill>
            </a:ln>
            <a:effectLst/>
          </c:spPr>
          <c:marker>
            <c:symbol val="circle"/>
            <c:size val="10"/>
            <c:spPr>
              <a:solidFill>
                <a:schemeClr val="tx1"/>
              </a:solidFill>
              <a:ln>
                <a:solidFill>
                  <a:schemeClr val="tx1"/>
                </a:solidFill>
              </a:ln>
              <a:effectLst/>
            </c:spPr>
          </c:marker>
          <c:cat>
            <c:numRef>
              <c:f>Data!$GP$55:$GP$108</c:f>
              <c:numCache>
                <c:formatCode>General</c:formatCode>
                <c:ptCount val="54"/>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numCache>
            </c:numRef>
          </c:cat>
          <c:val>
            <c:numRef>
              <c:f>Data!$GU$55:$GU$108</c:f>
              <c:numCache>
                <c:formatCode>0%</c:formatCode>
                <c:ptCount val="54"/>
                <c:pt idx="0">
                  <c:v>0.380332534329879</c:v>
                </c:pt>
                <c:pt idx="1">
                  <c:v>0.378863010710867</c:v>
                </c:pt>
                <c:pt idx="2">
                  <c:v>0.377393487091855</c:v>
                </c:pt>
                <c:pt idx="3">
                  <c:v>0.376045410848272</c:v>
                </c:pt>
                <c:pt idx="4">
                  <c:v>0.37469733460469</c:v>
                </c:pt>
                <c:pt idx="5">
                  <c:v>0.387569274069244</c:v>
                </c:pt>
                <c:pt idx="6">
                  <c:v>0.392295715977019</c:v>
                </c:pt>
                <c:pt idx="7">
                  <c:v>0.394175104106054</c:v>
                </c:pt>
                <c:pt idx="8">
                  <c:v>0.396728567415155</c:v>
                </c:pt>
                <c:pt idx="9">
                  <c:v>0.388912473443973</c:v>
                </c:pt>
                <c:pt idx="10">
                  <c:v>0.400187053067654</c:v>
                </c:pt>
                <c:pt idx="11">
                  <c:v>0.406596118493034</c:v>
                </c:pt>
                <c:pt idx="12">
                  <c:v>0.407333904257696</c:v>
                </c:pt>
                <c:pt idx="13">
                  <c:v>0.41530134421974</c:v>
                </c:pt>
                <c:pt idx="14">
                  <c:v>0.420190575713377</c:v>
                </c:pt>
                <c:pt idx="15">
                  <c:v>0.427441605123182</c:v>
                </c:pt>
                <c:pt idx="16">
                  <c:v>0.43344110250473</c:v>
                </c:pt>
                <c:pt idx="17">
                  <c:v>0.43344110250473</c:v>
                </c:pt>
                <c:pt idx="18">
                  <c:v>0.439240902662277</c:v>
                </c:pt>
                <c:pt idx="19">
                  <c:v>0.439954698085785</c:v>
                </c:pt>
                <c:pt idx="20">
                  <c:v>0.446286588907242</c:v>
                </c:pt>
                <c:pt idx="21">
                  <c:v>0.448411285877228</c:v>
                </c:pt>
                <c:pt idx="22">
                  <c:v>0.450415194034576</c:v>
                </c:pt>
                <c:pt idx="23">
                  <c:v>0.453780725598335</c:v>
                </c:pt>
                <c:pt idx="24">
                  <c:v>0.457146257162094</c:v>
                </c:pt>
                <c:pt idx="25">
                  <c:v>0.458833783864975</c:v>
                </c:pt>
                <c:pt idx="26">
                  <c:v>0.459355384111404</c:v>
                </c:pt>
                <c:pt idx="27">
                  <c:v>0.458342730998993</c:v>
                </c:pt>
                <c:pt idx="28">
                  <c:v>0.461908876895905</c:v>
                </c:pt>
                <c:pt idx="29">
                  <c:v>0.463911116123199</c:v>
                </c:pt>
                <c:pt idx="30">
                  <c:v>0.466012537479401</c:v>
                </c:pt>
                <c:pt idx="31">
                  <c:v>0.467876225709915</c:v>
                </c:pt>
                <c:pt idx="32">
                  <c:v>0.467367887496948</c:v>
                </c:pt>
                <c:pt idx="33">
                  <c:v>0.470011413097382</c:v>
                </c:pt>
                <c:pt idx="34">
                  <c:v>0.473415344953537</c:v>
                </c:pt>
                <c:pt idx="35">
                  <c:v>0.475164324045181</c:v>
                </c:pt>
                <c:pt idx="36">
                  <c:v>0.47622737288475</c:v>
                </c:pt>
                <c:pt idx="37">
                  <c:v>0.471141368150711</c:v>
                </c:pt>
                <c:pt idx="38">
                  <c:v>0.472218632698059</c:v>
                </c:pt>
                <c:pt idx="39">
                  <c:v>0.472171485424042</c:v>
                </c:pt>
                <c:pt idx="40">
                  <c:v>0.473900616168976</c:v>
                </c:pt>
                <c:pt idx="41">
                  <c:v>0.47190448641777</c:v>
                </c:pt>
                <c:pt idx="42">
                  <c:v>0.474773585796356</c:v>
                </c:pt>
                <c:pt idx="43">
                  <c:v>0.474465757608414</c:v>
                </c:pt>
                <c:pt idx="44">
                  <c:v>0.475171536207199</c:v>
                </c:pt>
                <c:pt idx="45">
                  <c:v>0.475327491760254</c:v>
                </c:pt>
                <c:pt idx="46">
                  <c:v>0.47455507516861</c:v>
                </c:pt>
                <c:pt idx="47">
                  <c:v>0.475739151239395</c:v>
                </c:pt>
                <c:pt idx="48">
                  <c:v>0.474093586206436</c:v>
                </c:pt>
                <c:pt idx="49">
                  <c:v>0.475658178329468</c:v>
                </c:pt>
                <c:pt idx="50">
                  <c:v>0.476994305849075</c:v>
                </c:pt>
                <c:pt idx="51">
                  <c:v>0.475529283285141</c:v>
                </c:pt>
                <c:pt idx="52">
                  <c:v>0.476501196622848</c:v>
                </c:pt>
              </c:numCache>
            </c:numRef>
          </c:val>
          <c:smooth val="0"/>
        </c:ser>
        <c:ser>
          <c:idx val="1"/>
          <c:order val="2"/>
          <c:tx>
            <c:v>Top 10%</c:v>
          </c:tx>
          <c:spPr>
            <a:ln w="25400">
              <a:solidFill>
                <a:schemeClr val="tx1"/>
              </a:solidFill>
            </a:ln>
            <a:effectLst/>
          </c:spPr>
          <c:marker>
            <c:symbol val="circle"/>
            <c:size val="9"/>
            <c:spPr>
              <a:solidFill>
                <a:srgbClr val="FF0000"/>
              </a:solidFill>
              <a:ln>
                <a:solidFill>
                  <a:schemeClr val="tx1"/>
                </a:solidFill>
              </a:ln>
              <a:effectLst/>
            </c:spPr>
          </c:marker>
          <c:cat>
            <c:numRef>
              <c:f>Data!$GP$55:$GP$108</c:f>
              <c:numCache>
                <c:formatCode>General</c:formatCode>
                <c:ptCount val="54"/>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numCache>
            </c:numRef>
          </c:cat>
          <c:val>
            <c:numRef>
              <c:f>Data!$HC$55:$HC$108</c:f>
              <c:numCache>
                <c:formatCode>0%</c:formatCode>
                <c:ptCount val="54"/>
                <c:pt idx="0">
                  <c:v>0.0204462271436388</c:v>
                </c:pt>
                <c:pt idx="1">
                  <c:v>0.0242492533061062</c:v>
                </c:pt>
                <c:pt idx="2">
                  <c:v>0.0280522794685737</c:v>
                </c:pt>
                <c:pt idx="3">
                  <c:v>0.0274478095059575</c:v>
                </c:pt>
                <c:pt idx="4">
                  <c:v>0.0268433395433413</c:v>
                </c:pt>
                <c:pt idx="5">
                  <c:v>0.0245171005896831</c:v>
                </c:pt>
                <c:pt idx="6">
                  <c:v>0.0245238165417833</c:v>
                </c:pt>
                <c:pt idx="7">
                  <c:v>0.0225090325835844</c:v>
                </c:pt>
                <c:pt idx="8">
                  <c:v>0.0216958038455078</c:v>
                </c:pt>
                <c:pt idx="9">
                  <c:v>0.0290705595826129</c:v>
                </c:pt>
                <c:pt idx="10">
                  <c:v>0.0246658446341085</c:v>
                </c:pt>
                <c:pt idx="11">
                  <c:v>0.0284144125671106</c:v>
                </c:pt>
                <c:pt idx="12">
                  <c:v>0.0261240288060694</c:v>
                </c:pt>
                <c:pt idx="13">
                  <c:v>0.032305531891668</c:v>
                </c:pt>
                <c:pt idx="14">
                  <c:v>0.0301905637169631</c:v>
                </c:pt>
                <c:pt idx="15">
                  <c:v>0.0294979429123098</c:v>
                </c:pt>
                <c:pt idx="16">
                  <c:v>0.0323921889066696</c:v>
                </c:pt>
                <c:pt idx="17">
                  <c:v>0.0323921889066696</c:v>
                </c:pt>
                <c:pt idx="18">
                  <c:v>0.0302444212138653</c:v>
                </c:pt>
                <c:pt idx="19">
                  <c:v>0.0411624312400818</c:v>
                </c:pt>
                <c:pt idx="20">
                  <c:v>0.0360731072723865</c:v>
                </c:pt>
                <c:pt idx="21">
                  <c:v>0.0430031083524227</c:v>
                </c:pt>
                <c:pt idx="22">
                  <c:v>0.041125257499516</c:v>
                </c:pt>
                <c:pt idx="23">
                  <c:v>0.0392474066466093</c:v>
                </c:pt>
                <c:pt idx="24">
                  <c:v>0.0373695557937026</c:v>
                </c:pt>
                <c:pt idx="25">
                  <c:v>0.0354917049407959</c:v>
                </c:pt>
                <c:pt idx="26">
                  <c:v>0.0320575200021267</c:v>
                </c:pt>
                <c:pt idx="27">
                  <c:v>0.040900107473135</c:v>
                </c:pt>
                <c:pt idx="28">
                  <c:v>0.0408212915062904</c:v>
                </c:pt>
                <c:pt idx="29">
                  <c:v>0.0484205633401871</c:v>
                </c:pt>
                <c:pt idx="30">
                  <c:v>0.051437959074974</c:v>
                </c:pt>
                <c:pt idx="31">
                  <c:v>0.0576249845325947</c:v>
                </c:pt>
                <c:pt idx="32">
                  <c:v>0.0537057965993881</c:v>
                </c:pt>
                <c:pt idx="33">
                  <c:v>0.0539588071405887</c:v>
                </c:pt>
                <c:pt idx="34">
                  <c:v>0.0624722726643085</c:v>
                </c:pt>
                <c:pt idx="35">
                  <c:v>0.0692625194787979</c:v>
                </c:pt>
                <c:pt idx="36">
                  <c:v>0.0776167064905167</c:v>
                </c:pt>
                <c:pt idx="37">
                  <c:v>0.0828137695789337</c:v>
                </c:pt>
                <c:pt idx="38">
                  <c:v>0.0919058173894882</c:v>
                </c:pt>
                <c:pt idx="39">
                  <c:v>0.0846498683094978</c:v>
                </c:pt>
                <c:pt idx="40">
                  <c:v>0.084431916475296</c:v>
                </c:pt>
                <c:pt idx="41">
                  <c:v>0.0887127891182899</c:v>
                </c:pt>
                <c:pt idx="42">
                  <c:v>0.0888158306479454</c:v>
                </c:pt>
                <c:pt idx="43">
                  <c:v>0.09954584389925</c:v>
                </c:pt>
                <c:pt idx="44">
                  <c:v>0.0968035608530044</c:v>
                </c:pt>
                <c:pt idx="45">
                  <c:v>0.0997087210416794</c:v>
                </c:pt>
                <c:pt idx="46">
                  <c:v>0.101359009742737</c:v>
                </c:pt>
                <c:pt idx="47">
                  <c:v>0.0984552204608917</c:v>
                </c:pt>
                <c:pt idx="48">
                  <c:v>0.10334637016058</c:v>
                </c:pt>
                <c:pt idx="49">
                  <c:v>0.104813255369663</c:v>
                </c:pt>
                <c:pt idx="50">
                  <c:v>0.108330674469471</c:v>
                </c:pt>
                <c:pt idx="51">
                  <c:v>0.112773343920708</c:v>
                </c:pt>
                <c:pt idx="52">
                  <c:v>0.114942707121372</c:v>
                </c:pt>
              </c:numCache>
            </c:numRef>
          </c:val>
          <c:smooth val="0"/>
        </c:ser>
        <c:ser>
          <c:idx val="2"/>
          <c:order val="3"/>
          <c:tx>
            <c:v>Top 1%</c:v>
          </c:tx>
          <c:spPr>
            <a:ln w="12700">
              <a:solidFill>
                <a:schemeClr val="tx1"/>
              </a:solidFill>
            </a:ln>
            <a:effectLst/>
          </c:spPr>
          <c:marker>
            <c:symbol val="square"/>
            <c:size val="7"/>
            <c:spPr>
              <a:solidFill>
                <a:schemeClr val="tx2">
                  <a:lumMod val="60000"/>
                  <a:lumOff val="40000"/>
                </a:schemeClr>
              </a:solidFill>
              <a:ln>
                <a:solidFill>
                  <a:schemeClr val="tx1"/>
                </a:solidFill>
              </a:ln>
              <a:effectLst/>
            </c:spPr>
          </c:marker>
          <c:cat>
            <c:numRef>
              <c:f>Data!$GP$55:$GP$108</c:f>
              <c:numCache>
                <c:formatCode>General</c:formatCode>
                <c:ptCount val="54"/>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numCache>
            </c:numRef>
          </c:cat>
          <c:val>
            <c:numRef>
              <c:f>Data!$HA$55:$HA$109</c:f>
              <c:numCache>
                <c:formatCode>0%</c:formatCode>
                <c:ptCount val="55"/>
                <c:pt idx="0">
                  <c:v>0.0322034225638602</c:v>
                </c:pt>
                <c:pt idx="1">
                  <c:v>0.031919737102094</c:v>
                </c:pt>
                <c:pt idx="2">
                  <c:v>0.0316360516403278</c:v>
                </c:pt>
                <c:pt idx="3">
                  <c:v>0.030097905498261</c:v>
                </c:pt>
                <c:pt idx="4">
                  <c:v>0.0285597593561942</c:v>
                </c:pt>
                <c:pt idx="5">
                  <c:v>0.0276963858787856</c:v>
                </c:pt>
                <c:pt idx="6">
                  <c:v>0.0268339888211897</c:v>
                </c:pt>
                <c:pt idx="7">
                  <c:v>0.0337380811118869</c:v>
                </c:pt>
                <c:pt idx="8">
                  <c:v>0.0295763490799952</c:v>
                </c:pt>
                <c:pt idx="9">
                  <c:v>0.0265190064414632</c:v>
                </c:pt>
                <c:pt idx="10">
                  <c:v>0.0330481712771686</c:v>
                </c:pt>
                <c:pt idx="11">
                  <c:v>0.0323890559480344</c:v>
                </c:pt>
                <c:pt idx="12">
                  <c:v>0.0331661831510411</c:v>
                </c:pt>
                <c:pt idx="13">
                  <c:v>0.0334621022654061</c:v>
                </c:pt>
                <c:pt idx="14">
                  <c:v>0.0346613836867819</c:v>
                </c:pt>
                <c:pt idx="15">
                  <c:v>0.0362220256536791</c:v>
                </c:pt>
                <c:pt idx="16">
                  <c:v>0.0342858135700226</c:v>
                </c:pt>
                <c:pt idx="17">
                  <c:v>0.0342858135700226</c:v>
                </c:pt>
                <c:pt idx="18">
                  <c:v>0.0339180529117584</c:v>
                </c:pt>
                <c:pt idx="19">
                  <c:v>0.038810096681118</c:v>
                </c:pt>
                <c:pt idx="20">
                  <c:v>0.037498228251934</c:v>
                </c:pt>
                <c:pt idx="21">
                  <c:v>0.0484197102487087</c:v>
                </c:pt>
                <c:pt idx="22">
                  <c:v>0.0497904308140278</c:v>
                </c:pt>
                <c:pt idx="23">
                  <c:v>0.0451972745358944</c:v>
                </c:pt>
                <c:pt idx="24">
                  <c:v>0.040604118257761</c:v>
                </c:pt>
                <c:pt idx="25">
                  <c:v>0.0503321476280689</c:v>
                </c:pt>
                <c:pt idx="26">
                  <c:v>0.0622404031455517</c:v>
                </c:pt>
                <c:pt idx="27">
                  <c:v>0.063086062669754</c:v>
                </c:pt>
                <c:pt idx="28">
                  <c:v>0.0690784007310867</c:v>
                </c:pt>
                <c:pt idx="29">
                  <c:v>0.066669300198555</c:v>
                </c:pt>
                <c:pt idx="30">
                  <c:v>0.0869967266917229</c:v>
                </c:pt>
                <c:pt idx="31">
                  <c:v>0.0791056901216507</c:v>
                </c:pt>
                <c:pt idx="32">
                  <c:v>0.0850168019533157</c:v>
                </c:pt>
                <c:pt idx="33">
                  <c:v>0.0858097746968269</c:v>
                </c:pt>
                <c:pt idx="34">
                  <c:v>0.0883964002132416</c:v>
                </c:pt>
                <c:pt idx="35">
                  <c:v>0.103968553245068</c:v>
                </c:pt>
                <c:pt idx="36">
                  <c:v>0.108017027378082</c:v>
                </c:pt>
                <c:pt idx="37">
                  <c:v>0.116703242063522</c:v>
                </c:pt>
                <c:pt idx="38">
                  <c:v>0.121114797890186</c:v>
                </c:pt>
                <c:pt idx="39">
                  <c:v>0.132709339261055</c:v>
                </c:pt>
                <c:pt idx="40">
                  <c:v>0.129229038953781</c:v>
                </c:pt>
                <c:pt idx="41">
                  <c:v>0.133813828229904</c:v>
                </c:pt>
                <c:pt idx="42">
                  <c:v>0.135693296790123</c:v>
                </c:pt>
                <c:pt idx="43">
                  <c:v>0.143417522311211</c:v>
                </c:pt>
                <c:pt idx="44">
                  <c:v>0.144304513931274</c:v>
                </c:pt>
                <c:pt idx="45">
                  <c:v>0.141094386577606</c:v>
                </c:pt>
                <c:pt idx="46">
                  <c:v>0.141170054674149</c:v>
                </c:pt>
                <c:pt idx="47">
                  <c:v>0.151370257139206</c:v>
                </c:pt>
                <c:pt idx="48">
                  <c:v>0.148572042584419</c:v>
                </c:pt>
                <c:pt idx="49">
                  <c:v>0.153616040945053</c:v>
                </c:pt>
                <c:pt idx="50">
                  <c:v>0.157482907176018</c:v>
                </c:pt>
                <c:pt idx="51">
                  <c:v>0.166018053889275</c:v>
                </c:pt>
                <c:pt idx="52">
                  <c:v>0.164624392986298</c:v>
                </c:pt>
              </c:numCache>
            </c:numRef>
          </c:val>
          <c:smooth val="0"/>
        </c:ser>
        <c:dLbls>
          <c:showLegendKey val="0"/>
          <c:showVal val="0"/>
          <c:showCatName val="0"/>
          <c:showSerName val="0"/>
          <c:showPercent val="0"/>
          <c:showBubbleSize val="0"/>
        </c:dLbls>
        <c:marker val="1"/>
        <c:smooth val="0"/>
        <c:axId val="-2131635496"/>
        <c:axId val="-2131639560"/>
      </c:lineChart>
      <c:catAx>
        <c:axId val="-2131635496"/>
        <c:scaling>
          <c:orientation val="minMax"/>
        </c:scaling>
        <c:delete val="0"/>
        <c:axPos val="b"/>
        <c:majorGridlines>
          <c:spPr>
            <a:ln>
              <a:solidFill>
                <a:schemeClr val="bg1">
                  <a:lumMod val="75000"/>
                </a:schemeClr>
              </a:solidFill>
            </a:ln>
          </c:spPr>
        </c:majorGridlines>
        <c:numFmt formatCode="General" sourceLinked="1"/>
        <c:majorTickMark val="none"/>
        <c:minorTickMark val="none"/>
        <c:tickLblPos val="nextTo"/>
        <c:txPr>
          <a:bodyPr rot="-5400000" vert="horz"/>
          <a:lstStyle/>
          <a:p>
            <a:pPr>
              <a:defRPr sz="1600"/>
            </a:pPr>
            <a:endParaRPr lang="es-ES"/>
          </a:p>
        </c:txPr>
        <c:crossAx val="-2131639560"/>
        <c:crosses val="autoZero"/>
        <c:auto val="1"/>
        <c:lblAlgn val="ctr"/>
        <c:lblOffset val="100"/>
        <c:tickLblSkip val="4"/>
        <c:tickMarkSkip val="4"/>
        <c:noMultiLvlLbl val="0"/>
      </c:catAx>
      <c:valAx>
        <c:axId val="-2131639560"/>
        <c:scaling>
          <c:orientation val="minMax"/>
          <c:max val="0.5"/>
          <c:min val="0.0"/>
        </c:scaling>
        <c:delete val="0"/>
        <c:axPos val="l"/>
        <c:majorGridlines>
          <c:spPr>
            <a:ln>
              <a:solidFill>
                <a:schemeClr val="bg1">
                  <a:lumMod val="75000"/>
                </a:schemeClr>
              </a:solidFill>
            </a:ln>
          </c:spPr>
        </c:majorGridlines>
        <c:numFmt formatCode="0%" sourceLinked="1"/>
        <c:majorTickMark val="none"/>
        <c:minorTickMark val="none"/>
        <c:tickLblPos val="nextTo"/>
        <c:txPr>
          <a:bodyPr/>
          <a:lstStyle/>
          <a:p>
            <a:pPr>
              <a:defRPr sz="1600"/>
            </a:pPr>
            <a:endParaRPr lang="es-ES"/>
          </a:p>
        </c:txPr>
        <c:crossAx val="-2131635496"/>
        <c:crosses val="autoZero"/>
        <c:crossBetween val="midCat"/>
      </c:valAx>
    </c:plotArea>
    <c:plotVisOnly val="1"/>
    <c:dispBlanksAs val="gap"/>
    <c:showDLblsOverMax val="0"/>
  </c:chart>
  <c:spPr>
    <a:ln>
      <a:noFill/>
    </a:ln>
  </c:spPr>
  <c:txPr>
    <a:bodyPr/>
    <a:lstStyle/>
    <a:p>
      <a:pPr>
        <a:defRPr>
          <a:latin typeface="Arial"/>
          <a:cs typeface="Arial"/>
        </a:defRPr>
      </a:pPr>
      <a:endParaRPr lang="es-ES"/>
    </a:p>
  </c:txPr>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1800">
                <a:latin typeface="Arial"/>
                <a:cs typeface="Arial"/>
              </a:rPr>
              <a:t>The share of capital in pre-tax income</a:t>
            </a:r>
          </a:p>
        </c:rich>
      </c:tx>
      <c:layout>
        <c:manualLayout>
          <c:xMode val="edge"/>
          <c:yMode val="edge"/>
          <c:x val="0.312846660834062"/>
          <c:y val="0.00216080833033126"/>
        </c:manualLayout>
      </c:layout>
      <c:overlay val="0"/>
    </c:title>
    <c:autoTitleDeleted val="0"/>
    <c:plotArea>
      <c:layout>
        <c:manualLayout>
          <c:layoutTarget val="inner"/>
          <c:xMode val="edge"/>
          <c:yMode val="edge"/>
          <c:x val="0.0913829104695246"/>
          <c:y val="0.0666666666666667"/>
          <c:w val="0.889357830271216"/>
          <c:h val="0.778111265503577"/>
        </c:manualLayout>
      </c:layout>
      <c:lineChart>
        <c:grouping val="standard"/>
        <c:varyColors val="0"/>
        <c:ser>
          <c:idx val="0"/>
          <c:order val="0"/>
          <c:spPr>
            <a:ln w="15875">
              <a:solidFill>
                <a:schemeClr val="tx1"/>
              </a:solidFill>
            </a:ln>
            <a:effectLst/>
          </c:spPr>
          <c:marker>
            <c:symbol val="circle"/>
            <c:size val="8"/>
            <c:spPr>
              <a:solidFill>
                <a:schemeClr val="bg1"/>
              </a:solidFill>
              <a:ln>
                <a:solidFill>
                  <a:schemeClr val="tx1"/>
                </a:solidFill>
              </a:ln>
              <a:effectLst/>
            </c:spPr>
          </c:marker>
          <c:cat>
            <c:numRef>
              <c:f>Data!$BL$6:$BL$108</c:f>
              <c:numCache>
                <c:formatCode>General</c:formatCode>
                <c:ptCount val="103"/>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pt idx="102">
                  <c:v>2015.0</c:v>
                </c:pt>
              </c:numCache>
            </c:numRef>
          </c:cat>
          <c:val>
            <c:numRef>
              <c:f>Data!$GC$6:$GC$108</c:f>
              <c:numCache>
                <c:formatCode>0.0%</c:formatCode>
                <c:ptCount val="103"/>
                <c:pt idx="0">
                  <c:v>0.476158009377896</c:v>
                </c:pt>
                <c:pt idx="1">
                  <c:v>0.48832406094709</c:v>
                </c:pt>
                <c:pt idx="2">
                  <c:v>0.493286314844372</c:v>
                </c:pt>
                <c:pt idx="3">
                  <c:v>0.51293085520584</c:v>
                </c:pt>
                <c:pt idx="4">
                  <c:v>0.529572669201475</c:v>
                </c:pt>
                <c:pt idx="5">
                  <c:v>0.538409776886962</c:v>
                </c:pt>
                <c:pt idx="6">
                  <c:v>0.547145897927619</c:v>
                </c:pt>
                <c:pt idx="7">
                  <c:v>0.530171787972682</c:v>
                </c:pt>
                <c:pt idx="8">
                  <c:v>0.481005851166053</c:v>
                </c:pt>
                <c:pt idx="9">
                  <c:v>0.478022847770041</c:v>
                </c:pt>
                <c:pt idx="10">
                  <c:v>0.546327705066199</c:v>
                </c:pt>
                <c:pt idx="11">
                  <c:v>0.534467610100557</c:v>
                </c:pt>
                <c:pt idx="12">
                  <c:v>0.552087462779136</c:v>
                </c:pt>
                <c:pt idx="13">
                  <c:v>0.573556688119743</c:v>
                </c:pt>
                <c:pt idx="14">
                  <c:v>0.542691988259011</c:v>
                </c:pt>
                <c:pt idx="15">
                  <c:v>0.532993566694136</c:v>
                </c:pt>
                <c:pt idx="16">
                  <c:v>0.559344149052688</c:v>
                </c:pt>
                <c:pt idx="17">
                  <c:v>0.550074945242713</c:v>
                </c:pt>
                <c:pt idx="18">
                  <c:v>0.507971306374106</c:v>
                </c:pt>
                <c:pt idx="19">
                  <c:v>0.46681238948209</c:v>
                </c:pt>
                <c:pt idx="20">
                  <c:v>0.455918578007528</c:v>
                </c:pt>
                <c:pt idx="21">
                  <c:v>0.461131739347457</c:v>
                </c:pt>
                <c:pt idx="22">
                  <c:v>0.464266704185505</c:v>
                </c:pt>
                <c:pt idx="23">
                  <c:v>0.482009976012547</c:v>
                </c:pt>
                <c:pt idx="24">
                  <c:v>0.466321691975413</c:v>
                </c:pt>
                <c:pt idx="25">
                  <c:v>0.448272504958674</c:v>
                </c:pt>
                <c:pt idx="26">
                  <c:v>0.446874103386073</c:v>
                </c:pt>
                <c:pt idx="27">
                  <c:v>0.445063519569271</c:v>
                </c:pt>
                <c:pt idx="28">
                  <c:v>0.473426793105736</c:v>
                </c:pt>
                <c:pt idx="29">
                  <c:v>0.498793230279146</c:v>
                </c:pt>
                <c:pt idx="30">
                  <c:v>0.518283076414138</c:v>
                </c:pt>
                <c:pt idx="31">
                  <c:v>0.500455783010215</c:v>
                </c:pt>
                <c:pt idx="32">
                  <c:v>0.472795564105689</c:v>
                </c:pt>
                <c:pt idx="33">
                  <c:v>0.443365961410527</c:v>
                </c:pt>
                <c:pt idx="34">
                  <c:v>0.491502954622126</c:v>
                </c:pt>
                <c:pt idx="35">
                  <c:v>0.494379129299699</c:v>
                </c:pt>
                <c:pt idx="36">
                  <c:v>0.48457808662406</c:v>
                </c:pt>
                <c:pt idx="37">
                  <c:v>0.499437822303643</c:v>
                </c:pt>
                <c:pt idx="38">
                  <c:v>0.499329687535957</c:v>
                </c:pt>
                <c:pt idx="39">
                  <c:v>0.491098279331205</c:v>
                </c:pt>
                <c:pt idx="40">
                  <c:v>0.489389566705351</c:v>
                </c:pt>
                <c:pt idx="41">
                  <c:v>0.489376849580997</c:v>
                </c:pt>
                <c:pt idx="42">
                  <c:v>0.514495234715082</c:v>
                </c:pt>
                <c:pt idx="43">
                  <c:v>0.501756344345135</c:v>
                </c:pt>
                <c:pt idx="44">
                  <c:v>0.500434726823887</c:v>
                </c:pt>
                <c:pt idx="45">
                  <c:v>0.478888651391148</c:v>
                </c:pt>
                <c:pt idx="46">
                  <c:v>0.507222495305931</c:v>
                </c:pt>
                <c:pt idx="47">
                  <c:v>0.507010228735633</c:v>
                </c:pt>
                <c:pt idx="48">
                  <c:v>0.500289633242021</c:v>
                </c:pt>
                <c:pt idx="49">
                  <c:v>0.506465505863794</c:v>
                </c:pt>
                <c:pt idx="50">
                  <c:v>0.515211355836296</c:v>
                </c:pt>
                <c:pt idx="51">
                  <c:v>0.524101248780993</c:v>
                </c:pt>
                <c:pt idx="52">
                  <c:v>0.522421432069115</c:v>
                </c:pt>
                <c:pt idx="53">
                  <c:v>0.520649528954308</c:v>
                </c:pt>
                <c:pt idx="54">
                  <c:v>0.504182024685741</c:v>
                </c:pt>
                <c:pt idx="55">
                  <c:v>0.494610655909043</c:v>
                </c:pt>
                <c:pt idx="56">
                  <c:v>0.476190247676377</c:v>
                </c:pt>
                <c:pt idx="57">
                  <c:v>0.466668358541322</c:v>
                </c:pt>
                <c:pt idx="58">
                  <c:v>0.468158624304285</c:v>
                </c:pt>
                <c:pt idx="59">
                  <c:v>0.473321954148251</c:v>
                </c:pt>
                <c:pt idx="60">
                  <c:v>0.470148316059816</c:v>
                </c:pt>
                <c:pt idx="61">
                  <c:v>0.457537981875204</c:v>
                </c:pt>
                <c:pt idx="62">
                  <c:v>0.462395894957048</c:v>
                </c:pt>
                <c:pt idx="63">
                  <c:v>0.469505441122039</c:v>
                </c:pt>
                <c:pt idx="64">
                  <c:v>0.475492987867838</c:v>
                </c:pt>
                <c:pt idx="65">
                  <c:v>0.471188596244692</c:v>
                </c:pt>
                <c:pt idx="66">
                  <c:v>0.460683479617833</c:v>
                </c:pt>
                <c:pt idx="67">
                  <c:v>0.440220722963881</c:v>
                </c:pt>
                <c:pt idx="68">
                  <c:v>0.452298517865758</c:v>
                </c:pt>
                <c:pt idx="69">
                  <c:v>0.437670115481421</c:v>
                </c:pt>
                <c:pt idx="70">
                  <c:v>0.442129590950108</c:v>
                </c:pt>
                <c:pt idx="71">
                  <c:v>0.459731293110264</c:v>
                </c:pt>
                <c:pt idx="72">
                  <c:v>0.447395529652694</c:v>
                </c:pt>
                <c:pt idx="73">
                  <c:v>0.421533703168619</c:v>
                </c:pt>
                <c:pt idx="74">
                  <c:v>0.41531604644446</c:v>
                </c:pt>
                <c:pt idx="75">
                  <c:v>0.410792751968971</c:v>
                </c:pt>
                <c:pt idx="76">
                  <c:v>0.410005053228822</c:v>
                </c:pt>
                <c:pt idx="77">
                  <c:v>0.401409895612811</c:v>
                </c:pt>
                <c:pt idx="78">
                  <c:v>0.399405513268896</c:v>
                </c:pt>
                <c:pt idx="79">
                  <c:v>0.390101508643326</c:v>
                </c:pt>
                <c:pt idx="80">
                  <c:v>0.395526576567609</c:v>
                </c:pt>
                <c:pt idx="81">
                  <c:v>0.410237205956367</c:v>
                </c:pt>
                <c:pt idx="82">
                  <c:v>0.418527898196963</c:v>
                </c:pt>
                <c:pt idx="83">
                  <c:v>0.420979324439041</c:v>
                </c:pt>
                <c:pt idx="84">
                  <c:v>0.417559065901586</c:v>
                </c:pt>
                <c:pt idx="85">
                  <c:v>0.401865320720805</c:v>
                </c:pt>
                <c:pt idx="86">
                  <c:v>0.390539464639852</c:v>
                </c:pt>
                <c:pt idx="87">
                  <c:v>0.373575646134304</c:v>
                </c:pt>
                <c:pt idx="88">
                  <c:v>0.367471721042297</c:v>
                </c:pt>
                <c:pt idx="89">
                  <c:v>0.388230718851208</c:v>
                </c:pt>
                <c:pt idx="90">
                  <c:v>0.39342903475245</c:v>
                </c:pt>
                <c:pt idx="91">
                  <c:v>0.405383025887382</c:v>
                </c:pt>
                <c:pt idx="92">
                  <c:v>0.419357010302879</c:v>
                </c:pt>
                <c:pt idx="93">
                  <c:v>0.427612937585205</c:v>
                </c:pt>
                <c:pt idx="94">
                  <c:v>0.414220795271923</c:v>
                </c:pt>
                <c:pt idx="95">
                  <c:v>0.398821995566748</c:v>
                </c:pt>
                <c:pt idx="96">
                  <c:v>0.416596804859317</c:v>
                </c:pt>
                <c:pt idx="97">
                  <c:v>0.438013388225888</c:v>
                </c:pt>
                <c:pt idx="98">
                  <c:v>0.431248806355366</c:v>
                </c:pt>
                <c:pt idx="99">
                  <c:v>0.432462163704505</c:v>
                </c:pt>
                <c:pt idx="100">
                  <c:v>0.435070580411151</c:v>
                </c:pt>
                <c:pt idx="101">
                  <c:v>0.436635847881157</c:v>
                </c:pt>
              </c:numCache>
            </c:numRef>
          </c:val>
          <c:smooth val="0"/>
        </c:ser>
        <c:ser>
          <c:idx val="1"/>
          <c:order val="1"/>
          <c:spPr>
            <a:ln w="15875">
              <a:solidFill>
                <a:schemeClr val="tx1"/>
              </a:solidFill>
            </a:ln>
            <a:effectLst/>
          </c:spPr>
          <c:marker>
            <c:symbol val="circle"/>
            <c:size val="8"/>
            <c:spPr>
              <a:solidFill>
                <a:schemeClr val="bg1">
                  <a:lumMod val="75000"/>
                </a:schemeClr>
              </a:solidFill>
              <a:ln>
                <a:solidFill>
                  <a:schemeClr val="tx1"/>
                </a:solidFill>
              </a:ln>
              <a:effectLst/>
            </c:spPr>
          </c:marker>
          <c:cat>
            <c:numRef>
              <c:f>Data!$BL$6:$BL$108</c:f>
              <c:numCache>
                <c:formatCode>General</c:formatCode>
                <c:ptCount val="103"/>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pt idx="102">
                  <c:v>2015.0</c:v>
                </c:pt>
              </c:numCache>
            </c:numRef>
          </c:cat>
          <c:val>
            <c:numRef>
              <c:f>Data!$GD$6:$GD$108</c:f>
              <c:numCache>
                <c:formatCode>0.0%</c:formatCode>
                <c:ptCount val="103"/>
                <c:pt idx="0">
                  <c:v>0.609460352963871</c:v>
                </c:pt>
                <c:pt idx="1">
                  <c:v>0.615420821686214</c:v>
                </c:pt>
                <c:pt idx="2">
                  <c:v>0.625884150178229</c:v>
                </c:pt>
                <c:pt idx="3">
                  <c:v>0.655786219657943</c:v>
                </c:pt>
                <c:pt idx="4">
                  <c:v>0.705807562232086</c:v>
                </c:pt>
                <c:pt idx="5">
                  <c:v>0.682713712891761</c:v>
                </c:pt>
                <c:pt idx="6">
                  <c:v>0.679180380974441</c:v>
                </c:pt>
                <c:pt idx="7">
                  <c:v>0.663128138399966</c:v>
                </c:pt>
                <c:pt idx="8">
                  <c:v>0.628623658675919</c:v>
                </c:pt>
                <c:pt idx="9">
                  <c:v>0.622186610654788</c:v>
                </c:pt>
                <c:pt idx="10">
                  <c:v>0.678583964549891</c:v>
                </c:pt>
                <c:pt idx="11">
                  <c:v>0.65101976233015</c:v>
                </c:pt>
                <c:pt idx="12">
                  <c:v>0.665895702847672</c:v>
                </c:pt>
                <c:pt idx="13">
                  <c:v>0.697562192483235</c:v>
                </c:pt>
                <c:pt idx="14">
                  <c:v>0.663896865900019</c:v>
                </c:pt>
                <c:pt idx="15">
                  <c:v>0.660535399168129</c:v>
                </c:pt>
                <c:pt idx="16">
                  <c:v>0.690291305560339</c:v>
                </c:pt>
                <c:pt idx="17">
                  <c:v>0.682369295277555</c:v>
                </c:pt>
                <c:pt idx="18">
                  <c:v>0.605791754707655</c:v>
                </c:pt>
                <c:pt idx="19">
                  <c:v>0.522212196581777</c:v>
                </c:pt>
                <c:pt idx="20">
                  <c:v>0.511965319955308</c:v>
                </c:pt>
                <c:pt idx="21">
                  <c:v>0.580562437723127</c:v>
                </c:pt>
                <c:pt idx="22">
                  <c:v>0.585336206743849</c:v>
                </c:pt>
                <c:pt idx="23">
                  <c:v>0.616926412395712</c:v>
                </c:pt>
                <c:pt idx="24">
                  <c:v>0.643948585224482</c:v>
                </c:pt>
                <c:pt idx="25">
                  <c:v>0.603444491507662</c:v>
                </c:pt>
                <c:pt idx="26">
                  <c:v>0.623206760676024</c:v>
                </c:pt>
                <c:pt idx="27">
                  <c:v>0.630624897040548</c:v>
                </c:pt>
                <c:pt idx="28">
                  <c:v>0.620941839032062</c:v>
                </c:pt>
                <c:pt idx="29">
                  <c:v>0.638335590769551</c:v>
                </c:pt>
                <c:pt idx="30">
                  <c:v>0.653760078315117</c:v>
                </c:pt>
                <c:pt idx="31">
                  <c:v>0.674303482595562</c:v>
                </c:pt>
                <c:pt idx="32">
                  <c:v>0.628091250765905</c:v>
                </c:pt>
                <c:pt idx="33">
                  <c:v>0.573169338068006</c:v>
                </c:pt>
                <c:pt idx="34">
                  <c:v>0.638154966349304</c:v>
                </c:pt>
                <c:pt idx="35">
                  <c:v>0.660286891097571</c:v>
                </c:pt>
                <c:pt idx="36">
                  <c:v>0.669043137886022</c:v>
                </c:pt>
                <c:pt idx="37">
                  <c:v>0.674950028824645</c:v>
                </c:pt>
                <c:pt idx="38">
                  <c:v>0.671858739874188</c:v>
                </c:pt>
                <c:pt idx="39">
                  <c:v>0.67852143377369</c:v>
                </c:pt>
                <c:pt idx="40">
                  <c:v>0.684106912625597</c:v>
                </c:pt>
                <c:pt idx="41">
                  <c:v>0.686679500659407</c:v>
                </c:pt>
                <c:pt idx="42">
                  <c:v>0.717391286491611</c:v>
                </c:pt>
                <c:pt idx="43">
                  <c:v>0.711569047179098</c:v>
                </c:pt>
                <c:pt idx="44">
                  <c:v>0.700677027429762</c:v>
                </c:pt>
                <c:pt idx="45">
                  <c:v>0.684483628114302</c:v>
                </c:pt>
                <c:pt idx="46">
                  <c:v>0.711751949264537</c:v>
                </c:pt>
                <c:pt idx="47">
                  <c:v>0.71907831991667</c:v>
                </c:pt>
                <c:pt idx="48">
                  <c:v>0.716132024064785</c:v>
                </c:pt>
                <c:pt idx="49">
                  <c:v>0.726678695577991</c:v>
                </c:pt>
                <c:pt idx="50">
                  <c:v>0.732929261272838</c:v>
                </c:pt>
                <c:pt idx="51">
                  <c:v>0.739012794617332</c:v>
                </c:pt>
                <c:pt idx="52">
                  <c:v>0.735269282604644</c:v>
                </c:pt>
                <c:pt idx="53">
                  <c:v>0.731385096654927</c:v>
                </c:pt>
                <c:pt idx="54">
                  <c:v>0.713552602843681</c:v>
                </c:pt>
                <c:pt idx="55">
                  <c:v>0.709015350358159</c:v>
                </c:pt>
                <c:pt idx="56">
                  <c:v>0.689270188533143</c:v>
                </c:pt>
                <c:pt idx="57">
                  <c:v>0.67522704816342</c:v>
                </c:pt>
                <c:pt idx="58">
                  <c:v>0.672814685258204</c:v>
                </c:pt>
                <c:pt idx="59">
                  <c:v>0.664935764907454</c:v>
                </c:pt>
                <c:pt idx="60">
                  <c:v>0.648296227547131</c:v>
                </c:pt>
                <c:pt idx="61">
                  <c:v>0.625263312487443</c:v>
                </c:pt>
                <c:pt idx="62">
                  <c:v>0.619078194062162</c:v>
                </c:pt>
                <c:pt idx="63">
                  <c:v>0.62340659082585</c:v>
                </c:pt>
                <c:pt idx="64">
                  <c:v>0.625248951097023</c:v>
                </c:pt>
                <c:pt idx="65">
                  <c:v>0.614749290422541</c:v>
                </c:pt>
                <c:pt idx="66">
                  <c:v>0.605742290618987</c:v>
                </c:pt>
                <c:pt idx="67">
                  <c:v>0.574959544564865</c:v>
                </c:pt>
                <c:pt idx="68">
                  <c:v>0.587244825401163</c:v>
                </c:pt>
                <c:pt idx="69">
                  <c:v>0.5789720477381</c:v>
                </c:pt>
                <c:pt idx="70">
                  <c:v>0.581311261713929</c:v>
                </c:pt>
                <c:pt idx="71">
                  <c:v>0.585624673474166</c:v>
                </c:pt>
                <c:pt idx="72">
                  <c:v>0.580514170070992</c:v>
                </c:pt>
                <c:pt idx="73">
                  <c:v>0.558838710818889</c:v>
                </c:pt>
                <c:pt idx="74">
                  <c:v>0.56248901953301</c:v>
                </c:pt>
                <c:pt idx="75">
                  <c:v>0.543191660819549</c:v>
                </c:pt>
                <c:pt idx="76">
                  <c:v>0.561634879494568</c:v>
                </c:pt>
                <c:pt idx="77">
                  <c:v>0.545402872788757</c:v>
                </c:pt>
                <c:pt idx="78">
                  <c:v>0.556537519859123</c:v>
                </c:pt>
                <c:pt idx="79">
                  <c:v>0.537784520447142</c:v>
                </c:pt>
                <c:pt idx="80">
                  <c:v>0.553742534735855</c:v>
                </c:pt>
                <c:pt idx="81">
                  <c:v>0.572010125107419</c:v>
                </c:pt>
                <c:pt idx="82">
                  <c:v>0.572972639907015</c:v>
                </c:pt>
                <c:pt idx="83">
                  <c:v>0.565394872198579</c:v>
                </c:pt>
                <c:pt idx="84">
                  <c:v>0.554369518952833</c:v>
                </c:pt>
                <c:pt idx="85">
                  <c:v>0.536143563700953</c:v>
                </c:pt>
                <c:pt idx="86">
                  <c:v>0.522227861398251</c:v>
                </c:pt>
                <c:pt idx="87">
                  <c:v>0.494904137099318</c:v>
                </c:pt>
                <c:pt idx="88">
                  <c:v>0.500816226772308</c:v>
                </c:pt>
                <c:pt idx="89">
                  <c:v>0.540137955547069</c:v>
                </c:pt>
                <c:pt idx="90">
                  <c:v>0.547556989733615</c:v>
                </c:pt>
                <c:pt idx="91">
                  <c:v>0.554530099297218</c:v>
                </c:pt>
                <c:pt idx="92">
                  <c:v>0.561128499476054</c:v>
                </c:pt>
                <c:pt idx="93">
                  <c:v>0.568822968317548</c:v>
                </c:pt>
                <c:pt idx="94">
                  <c:v>0.553550560121077</c:v>
                </c:pt>
                <c:pt idx="95">
                  <c:v>0.550346027378281</c:v>
                </c:pt>
                <c:pt idx="96">
                  <c:v>0.584645386058399</c:v>
                </c:pt>
                <c:pt idx="97">
                  <c:v>0.602758055519635</c:v>
                </c:pt>
                <c:pt idx="98">
                  <c:v>0.593438977846541</c:v>
                </c:pt>
                <c:pt idx="99">
                  <c:v>0.589695687634951</c:v>
                </c:pt>
                <c:pt idx="100">
                  <c:v>0.586478394983718</c:v>
                </c:pt>
                <c:pt idx="101">
                  <c:v>0.588559475020582</c:v>
                </c:pt>
              </c:numCache>
            </c:numRef>
          </c:val>
          <c:smooth val="0"/>
        </c:ser>
        <c:ser>
          <c:idx val="2"/>
          <c:order val="2"/>
          <c:spPr>
            <a:ln w="15875">
              <a:solidFill>
                <a:schemeClr val="tx1"/>
              </a:solidFill>
            </a:ln>
            <a:effectLst/>
          </c:spPr>
          <c:marker>
            <c:symbol val="circle"/>
            <c:size val="8"/>
            <c:spPr>
              <a:solidFill>
                <a:srgbClr val="FF0000"/>
              </a:solidFill>
              <a:ln>
                <a:solidFill>
                  <a:schemeClr val="tx1"/>
                </a:solidFill>
              </a:ln>
              <a:effectLst/>
            </c:spPr>
          </c:marker>
          <c:cat>
            <c:numRef>
              <c:f>Data!$BL$6:$BL$108</c:f>
              <c:numCache>
                <c:formatCode>General</c:formatCode>
                <c:ptCount val="103"/>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pt idx="102">
                  <c:v>2015.0</c:v>
                </c:pt>
              </c:numCache>
            </c:numRef>
          </c:cat>
          <c:val>
            <c:numRef>
              <c:f>Data!$GE$6:$GE$108</c:f>
              <c:numCache>
                <c:formatCode>0.0%</c:formatCode>
                <c:ptCount val="103"/>
                <c:pt idx="0">
                  <c:v>0.675791761066189</c:v>
                </c:pt>
                <c:pt idx="1">
                  <c:v>0.680713638091032</c:v>
                </c:pt>
                <c:pt idx="2">
                  <c:v>0.679469451754004</c:v>
                </c:pt>
                <c:pt idx="3">
                  <c:v>0.732220503652487</c:v>
                </c:pt>
                <c:pt idx="4">
                  <c:v>0.798245907825203</c:v>
                </c:pt>
                <c:pt idx="5">
                  <c:v>0.753381131872951</c:v>
                </c:pt>
                <c:pt idx="6">
                  <c:v>0.736421734658446</c:v>
                </c:pt>
                <c:pt idx="7">
                  <c:v>0.723091665026126</c:v>
                </c:pt>
                <c:pt idx="8">
                  <c:v>0.702658905190819</c:v>
                </c:pt>
                <c:pt idx="9">
                  <c:v>0.699806105614901</c:v>
                </c:pt>
                <c:pt idx="10">
                  <c:v>0.775152854683636</c:v>
                </c:pt>
                <c:pt idx="11">
                  <c:v>0.755621408045088</c:v>
                </c:pt>
                <c:pt idx="12">
                  <c:v>0.75786655844101</c:v>
                </c:pt>
                <c:pt idx="13">
                  <c:v>0.801227920547885</c:v>
                </c:pt>
                <c:pt idx="14">
                  <c:v>0.763452418335857</c:v>
                </c:pt>
                <c:pt idx="15">
                  <c:v>0.746372607520141</c:v>
                </c:pt>
                <c:pt idx="16">
                  <c:v>0.789657770617941</c:v>
                </c:pt>
                <c:pt idx="17">
                  <c:v>0.795986655933189</c:v>
                </c:pt>
                <c:pt idx="18">
                  <c:v>0.714928591256514</c:v>
                </c:pt>
                <c:pt idx="19">
                  <c:v>0.600193320084224</c:v>
                </c:pt>
                <c:pt idx="20">
                  <c:v>0.562316504899071</c:v>
                </c:pt>
                <c:pt idx="21">
                  <c:v>0.698613893398865</c:v>
                </c:pt>
                <c:pt idx="22">
                  <c:v>0.7062342926608</c:v>
                </c:pt>
                <c:pt idx="23">
                  <c:v>0.741595561247112</c:v>
                </c:pt>
                <c:pt idx="24">
                  <c:v>0.762697260866133</c:v>
                </c:pt>
                <c:pt idx="25">
                  <c:v>0.704533475169146</c:v>
                </c:pt>
                <c:pt idx="26">
                  <c:v>0.734690146141161</c:v>
                </c:pt>
                <c:pt idx="27">
                  <c:v>0.746134111180621</c:v>
                </c:pt>
                <c:pt idx="28">
                  <c:v>0.708557776476915</c:v>
                </c:pt>
                <c:pt idx="29">
                  <c:v>0.696780712967015</c:v>
                </c:pt>
                <c:pt idx="30">
                  <c:v>0.709717469300898</c:v>
                </c:pt>
                <c:pt idx="31">
                  <c:v>0.741147277690151</c:v>
                </c:pt>
                <c:pt idx="32">
                  <c:v>0.706440945116981</c:v>
                </c:pt>
                <c:pt idx="33">
                  <c:v>0.673863519039155</c:v>
                </c:pt>
                <c:pt idx="34">
                  <c:v>0.754809832913095</c:v>
                </c:pt>
                <c:pt idx="35">
                  <c:v>0.775642570566814</c:v>
                </c:pt>
                <c:pt idx="36">
                  <c:v>0.78885676438157</c:v>
                </c:pt>
                <c:pt idx="37">
                  <c:v>0.788430756486595</c:v>
                </c:pt>
                <c:pt idx="38">
                  <c:v>0.779919833026137</c:v>
                </c:pt>
                <c:pt idx="39">
                  <c:v>0.804749747515726</c:v>
                </c:pt>
                <c:pt idx="40">
                  <c:v>0.806943524591397</c:v>
                </c:pt>
                <c:pt idx="41">
                  <c:v>0.817519437011132</c:v>
                </c:pt>
                <c:pt idx="42">
                  <c:v>0.856602594802888</c:v>
                </c:pt>
                <c:pt idx="43">
                  <c:v>0.859012819938209</c:v>
                </c:pt>
                <c:pt idx="44">
                  <c:v>0.850047290420936</c:v>
                </c:pt>
                <c:pt idx="45">
                  <c:v>0.838069339074207</c:v>
                </c:pt>
                <c:pt idx="46">
                  <c:v>0.862901158825329</c:v>
                </c:pt>
                <c:pt idx="47">
                  <c:v>0.874605477426289</c:v>
                </c:pt>
                <c:pt idx="48">
                  <c:v>0.87357037449217</c:v>
                </c:pt>
                <c:pt idx="49">
                  <c:v>0.890323163302284</c:v>
                </c:pt>
                <c:pt idx="50">
                  <c:v>0.89189704567229</c:v>
                </c:pt>
                <c:pt idx="51">
                  <c:v>0.893280725451593</c:v>
                </c:pt>
                <c:pt idx="52">
                  <c:v>0.891597936524481</c:v>
                </c:pt>
                <c:pt idx="53">
                  <c:v>0.889740228860523</c:v>
                </c:pt>
                <c:pt idx="54">
                  <c:v>0.870778832271309</c:v>
                </c:pt>
                <c:pt idx="55">
                  <c:v>0.868464269664049</c:v>
                </c:pt>
                <c:pt idx="56">
                  <c:v>0.860633156142745</c:v>
                </c:pt>
                <c:pt idx="57">
                  <c:v>0.844265377313189</c:v>
                </c:pt>
                <c:pt idx="58">
                  <c:v>0.837363008874048</c:v>
                </c:pt>
                <c:pt idx="59">
                  <c:v>0.826598991863502</c:v>
                </c:pt>
                <c:pt idx="60">
                  <c:v>0.800689898604274</c:v>
                </c:pt>
                <c:pt idx="61">
                  <c:v>0.767493022331272</c:v>
                </c:pt>
                <c:pt idx="62">
                  <c:v>0.751377879145562</c:v>
                </c:pt>
                <c:pt idx="63">
                  <c:v>0.754569950387805</c:v>
                </c:pt>
                <c:pt idx="64">
                  <c:v>0.757005303531422</c:v>
                </c:pt>
                <c:pt idx="65">
                  <c:v>0.744189430438993</c:v>
                </c:pt>
                <c:pt idx="66">
                  <c:v>0.729597812616499</c:v>
                </c:pt>
                <c:pt idx="67">
                  <c:v>0.687680651685945</c:v>
                </c:pt>
                <c:pt idx="68">
                  <c:v>0.705237728012077</c:v>
                </c:pt>
                <c:pt idx="69">
                  <c:v>0.689525780814806</c:v>
                </c:pt>
                <c:pt idx="70">
                  <c:v>0.690711386053047</c:v>
                </c:pt>
                <c:pt idx="71">
                  <c:v>0.691096696274101</c:v>
                </c:pt>
                <c:pt idx="72">
                  <c:v>0.687749503194079</c:v>
                </c:pt>
                <c:pt idx="73">
                  <c:v>0.659042586949953</c:v>
                </c:pt>
                <c:pt idx="74">
                  <c:v>0.658821618797187</c:v>
                </c:pt>
                <c:pt idx="75">
                  <c:v>0.637459351164337</c:v>
                </c:pt>
                <c:pt idx="76">
                  <c:v>0.66249736401187</c:v>
                </c:pt>
                <c:pt idx="77">
                  <c:v>0.650644943156457</c:v>
                </c:pt>
                <c:pt idx="78">
                  <c:v>0.664031529724023</c:v>
                </c:pt>
                <c:pt idx="79">
                  <c:v>0.623604856754022</c:v>
                </c:pt>
                <c:pt idx="80">
                  <c:v>0.653662377413736</c:v>
                </c:pt>
                <c:pt idx="81">
                  <c:v>0.684362140194365</c:v>
                </c:pt>
                <c:pt idx="82">
                  <c:v>0.676093495456434</c:v>
                </c:pt>
                <c:pt idx="83">
                  <c:v>0.661440983460878</c:v>
                </c:pt>
                <c:pt idx="84">
                  <c:v>0.644486648031579</c:v>
                </c:pt>
                <c:pt idx="85">
                  <c:v>0.605981961960033</c:v>
                </c:pt>
                <c:pt idx="86">
                  <c:v>0.577347918141814</c:v>
                </c:pt>
                <c:pt idx="87">
                  <c:v>0.533098412811694</c:v>
                </c:pt>
                <c:pt idx="88">
                  <c:v>0.573603107957971</c:v>
                </c:pt>
                <c:pt idx="89">
                  <c:v>0.625499903538529</c:v>
                </c:pt>
                <c:pt idx="90">
                  <c:v>0.635174105091575</c:v>
                </c:pt>
                <c:pt idx="91">
                  <c:v>0.63321257657006</c:v>
                </c:pt>
                <c:pt idx="92">
                  <c:v>0.637154589610854</c:v>
                </c:pt>
                <c:pt idx="93">
                  <c:v>0.639719344358693</c:v>
                </c:pt>
                <c:pt idx="94">
                  <c:v>0.621456693790645</c:v>
                </c:pt>
                <c:pt idx="95">
                  <c:v>0.625787286677862</c:v>
                </c:pt>
                <c:pt idx="96">
                  <c:v>0.677882975219152</c:v>
                </c:pt>
                <c:pt idx="97">
                  <c:v>0.702662278699129</c:v>
                </c:pt>
                <c:pt idx="98">
                  <c:v>0.694606404259978</c:v>
                </c:pt>
                <c:pt idx="99">
                  <c:v>0.680147445017701</c:v>
                </c:pt>
                <c:pt idx="100">
                  <c:v>0.677218639446794</c:v>
                </c:pt>
                <c:pt idx="101">
                  <c:v>0.673657778193967</c:v>
                </c:pt>
              </c:numCache>
            </c:numRef>
          </c:val>
          <c:smooth val="0"/>
        </c:ser>
        <c:ser>
          <c:idx val="3"/>
          <c:order val="3"/>
          <c:spPr>
            <a:ln w="15875">
              <a:solidFill>
                <a:schemeClr val="tx1"/>
              </a:solidFill>
            </a:ln>
            <a:effectLst/>
          </c:spPr>
          <c:marker>
            <c:symbol val="circle"/>
            <c:size val="8"/>
            <c:spPr>
              <a:solidFill>
                <a:schemeClr val="tx1"/>
              </a:solidFill>
              <a:ln>
                <a:solidFill>
                  <a:schemeClr val="tx1"/>
                </a:solidFill>
              </a:ln>
              <a:effectLst/>
            </c:spPr>
          </c:marker>
          <c:val>
            <c:numRef>
              <c:f>Data!$GA$6:$GA$108</c:f>
              <c:numCache>
                <c:formatCode>0%</c:formatCode>
                <c:ptCount val="103"/>
                <c:pt idx="0">
                  <c:v>0.280064612942337</c:v>
                </c:pt>
                <c:pt idx="1">
                  <c:v>0.289529044215772</c:v>
                </c:pt>
                <c:pt idx="2">
                  <c:v>0.291340554859337</c:v>
                </c:pt>
                <c:pt idx="3">
                  <c:v>0.300464360418501</c:v>
                </c:pt>
                <c:pt idx="4">
                  <c:v>0.302296579949826</c:v>
                </c:pt>
                <c:pt idx="5">
                  <c:v>0.290792343072421</c:v>
                </c:pt>
                <c:pt idx="6">
                  <c:v>0.300206081626589</c:v>
                </c:pt>
                <c:pt idx="7">
                  <c:v>0.285709205687059</c:v>
                </c:pt>
                <c:pt idx="8">
                  <c:v>0.291793772541909</c:v>
                </c:pt>
                <c:pt idx="9">
                  <c:v>0.280264576855357</c:v>
                </c:pt>
                <c:pt idx="10">
                  <c:v>0.298572125999653</c:v>
                </c:pt>
                <c:pt idx="11">
                  <c:v>0.300621580712568</c:v>
                </c:pt>
                <c:pt idx="12">
                  <c:v>0.311038378389301</c:v>
                </c:pt>
                <c:pt idx="13">
                  <c:v>0.319167209317674</c:v>
                </c:pt>
                <c:pt idx="14">
                  <c:v>0.300468573833659</c:v>
                </c:pt>
                <c:pt idx="15">
                  <c:v>0.303516001452211</c:v>
                </c:pt>
                <c:pt idx="16">
                  <c:v>0.309739854894541</c:v>
                </c:pt>
                <c:pt idx="17">
                  <c:v>0.297060965508619</c:v>
                </c:pt>
                <c:pt idx="18">
                  <c:v>0.273253002892466</c:v>
                </c:pt>
                <c:pt idx="19">
                  <c:v>0.258555809814391</c:v>
                </c:pt>
                <c:pt idx="20">
                  <c:v>0.243210541097173</c:v>
                </c:pt>
                <c:pt idx="21">
                  <c:v>0.250299436412644</c:v>
                </c:pt>
                <c:pt idx="22">
                  <c:v>0.2573429932354</c:v>
                </c:pt>
                <c:pt idx="23">
                  <c:v>0.264181537405628</c:v>
                </c:pt>
                <c:pt idx="24">
                  <c:v>0.257500722312023</c:v>
                </c:pt>
                <c:pt idx="25">
                  <c:v>0.247293194269443</c:v>
                </c:pt>
                <c:pt idx="26">
                  <c:v>0.252590668590669</c:v>
                </c:pt>
                <c:pt idx="27">
                  <c:v>0.268751262645884</c:v>
                </c:pt>
                <c:pt idx="28">
                  <c:v>0.279745640961226</c:v>
                </c:pt>
                <c:pt idx="29">
                  <c:v>0.267500617300886</c:v>
                </c:pt>
                <c:pt idx="30">
                  <c:v>0.248912745664922</c:v>
                </c:pt>
                <c:pt idx="31">
                  <c:v>0.234270617714348</c:v>
                </c:pt>
                <c:pt idx="32">
                  <c:v>0.214514138394449</c:v>
                </c:pt>
                <c:pt idx="33">
                  <c:v>0.210125737689021</c:v>
                </c:pt>
                <c:pt idx="34">
                  <c:v>0.229525848530109</c:v>
                </c:pt>
                <c:pt idx="35">
                  <c:v>0.245156392352231</c:v>
                </c:pt>
                <c:pt idx="36">
                  <c:v>0.240925486240486</c:v>
                </c:pt>
                <c:pt idx="37">
                  <c:v>0.253609011268095</c:v>
                </c:pt>
                <c:pt idx="38">
                  <c:v>0.247118497348565</c:v>
                </c:pt>
                <c:pt idx="39">
                  <c:v>0.236974926853418</c:v>
                </c:pt>
                <c:pt idx="40">
                  <c:v>0.234763652039765</c:v>
                </c:pt>
                <c:pt idx="41">
                  <c:v>0.239552282149671</c:v>
                </c:pt>
                <c:pt idx="42">
                  <c:v>0.255659553007356</c:v>
                </c:pt>
                <c:pt idx="43">
                  <c:v>0.244522573306386</c:v>
                </c:pt>
                <c:pt idx="44">
                  <c:v>0.240188730509874</c:v>
                </c:pt>
                <c:pt idx="45">
                  <c:v>0.235358076304577</c:v>
                </c:pt>
                <c:pt idx="46">
                  <c:v>0.24921826812715</c:v>
                </c:pt>
                <c:pt idx="47">
                  <c:v>0.246261739133666</c:v>
                </c:pt>
                <c:pt idx="48">
                  <c:v>0.248280267576559</c:v>
                </c:pt>
                <c:pt idx="49">
                  <c:v>0.255829127125472</c:v>
                </c:pt>
                <c:pt idx="50">
                  <c:v>0.260050407634755</c:v>
                </c:pt>
                <c:pt idx="51">
                  <c:v>0.262476456918027</c:v>
                </c:pt>
                <c:pt idx="52">
                  <c:v>0.268239835189602</c:v>
                </c:pt>
                <c:pt idx="53">
                  <c:v>0.261835358772309</c:v>
                </c:pt>
                <c:pt idx="54">
                  <c:v>0.254106098090273</c:v>
                </c:pt>
                <c:pt idx="55">
                  <c:v>0.249855874770983</c:v>
                </c:pt>
                <c:pt idx="56">
                  <c:v>0.238868220220711</c:v>
                </c:pt>
                <c:pt idx="57">
                  <c:v>0.225930356973549</c:v>
                </c:pt>
                <c:pt idx="58">
                  <c:v>0.234859995935341</c:v>
                </c:pt>
                <c:pt idx="59">
                  <c:v>0.236111308586739</c:v>
                </c:pt>
                <c:pt idx="60">
                  <c:v>0.237355903649817</c:v>
                </c:pt>
                <c:pt idx="61">
                  <c:v>0.229975081448404</c:v>
                </c:pt>
                <c:pt idx="62">
                  <c:v>0.235835212178136</c:v>
                </c:pt>
                <c:pt idx="63">
                  <c:v>0.240947947275569</c:v>
                </c:pt>
                <c:pt idx="64">
                  <c:v>0.244190512734428</c:v>
                </c:pt>
                <c:pt idx="65">
                  <c:v>0.242898998461713</c:v>
                </c:pt>
                <c:pt idx="66">
                  <c:v>0.235220457000889</c:v>
                </c:pt>
                <c:pt idx="67" formatCode="0.0%">
                  <c:v>0.226773713209477</c:v>
                </c:pt>
                <c:pt idx="68" formatCode="0.0%">
                  <c:v>0.236501742573536</c:v>
                </c:pt>
                <c:pt idx="69" formatCode="0.0%">
                  <c:v>0.234392074063511</c:v>
                </c:pt>
                <c:pt idx="70" formatCode="0.0%">
                  <c:v>0.242852929701725</c:v>
                </c:pt>
                <c:pt idx="71" formatCode="0.0%">
                  <c:v>0.25220638297833</c:v>
                </c:pt>
                <c:pt idx="72" formatCode="0.0%">
                  <c:v>0.248173265002349</c:v>
                </c:pt>
                <c:pt idx="73" formatCode="0.0%">
                  <c:v>0.234459756803327</c:v>
                </c:pt>
                <c:pt idx="74" formatCode="0.0%">
                  <c:v>0.233870862403118</c:v>
                </c:pt>
                <c:pt idx="75" formatCode="0.0%">
                  <c:v>0.236778165449567</c:v>
                </c:pt>
                <c:pt idx="76" formatCode="0.0%">
                  <c:v>0.235758892020497</c:v>
                </c:pt>
                <c:pt idx="77" formatCode="0.0%">
                  <c:v>0.231488017330824</c:v>
                </c:pt>
                <c:pt idx="78" formatCode="0.0%">
                  <c:v>0.230436512043672</c:v>
                </c:pt>
                <c:pt idx="79" formatCode="0.0%">
                  <c:v>0.227175480224614</c:v>
                </c:pt>
                <c:pt idx="80" formatCode="0.0%">
                  <c:v>0.23024466466874</c:v>
                </c:pt>
                <c:pt idx="81" formatCode="0.0%">
                  <c:v>0.240692369639588</c:v>
                </c:pt>
                <c:pt idx="82" formatCode="0.0%">
                  <c:v>0.247864279239031</c:v>
                </c:pt>
                <c:pt idx="83" formatCode="0.0%">
                  <c:v>0.253166766055018</c:v>
                </c:pt>
                <c:pt idx="84" formatCode="0.0%">
                  <c:v>0.255159829879821</c:v>
                </c:pt>
                <c:pt idx="85" formatCode="0.0%">
                  <c:v>0.245738484531812</c:v>
                </c:pt>
                <c:pt idx="86" formatCode="0.0%">
                  <c:v>0.241439909039604</c:v>
                </c:pt>
                <c:pt idx="87" formatCode="0.0%">
                  <c:v>0.232965972409443</c:v>
                </c:pt>
                <c:pt idx="88" formatCode="0.0%">
                  <c:v>0.228555600610939</c:v>
                </c:pt>
                <c:pt idx="89" formatCode="0.0%">
                  <c:v>0.23784327004682</c:v>
                </c:pt>
                <c:pt idx="90" formatCode="0.0%">
                  <c:v>0.244225373161899</c:v>
                </c:pt>
                <c:pt idx="91" formatCode="0.0%">
                  <c:v>0.251004999702532</c:v>
                </c:pt>
                <c:pt idx="92" formatCode="0.0%">
                  <c:v>0.260235046269294</c:v>
                </c:pt>
                <c:pt idx="93" formatCode="0.0%">
                  <c:v>0.265306667636147</c:v>
                </c:pt>
                <c:pt idx="94" formatCode="0.0%">
                  <c:v>0.254428857477208</c:v>
                </c:pt>
                <c:pt idx="95" formatCode="0.0%">
                  <c:v>0.245819765215274</c:v>
                </c:pt>
                <c:pt idx="96" formatCode="0.0%">
                  <c:v>0.260357032995924</c:v>
                </c:pt>
                <c:pt idx="97" formatCode="0.0%">
                  <c:v>0.278981438609938</c:v>
                </c:pt>
                <c:pt idx="98" formatCode="0.0%">
                  <c:v>0.281622542179467</c:v>
                </c:pt>
                <c:pt idx="99" formatCode="0.0%">
                  <c:v>0.286901963535769</c:v>
                </c:pt>
                <c:pt idx="100" formatCode="0.0%">
                  <c:v>0.285176351563657</c:v>
                </c:pt>
                <c:pt idx="101" formatCode="0.0%">
                  <c:v>0.287756960892422</c:v>
                </c:pt>
              </c:numCache>
            </c:numRef>
          </c:val>
          <c:smooth val="0"/>
        </c:ser>
        <c:ser>
          <c:idx val="4"/>
          <c:order val="4"/>
          <c:spPr>
            <a:ln w="38100" cmpd="sng">
              <a:solidFill>
                <a:schemeClr val="tx1"/>
              </a:solidFill>
              <a:prstDash val="sysDot"/>
            </a:ln>
          </c:spPr>
          <c:marker>
            <c:symbol val="none"/>
          </c:marker>
          <c:val>
            <c:numRef>
              <c:f>Data!$GB$6:$GB$107</c:f>
              <c:numCache>
                <c:formatCode>0.0%</c:formatCode>
                <c:ptCount val="102"/>
                <c:pt idx="0">
                  <c:v>0.136402979434943</c:v>
                </c:pt>
                <c:pt idx="1">
                  <c:v>0.140002961681062</c:v>
                </c:pt>
                <c:pt idx="2">
                  <c:v>0.144122337303399</c:v>
                </c:pt>
                <c:pt idx="3">
                  <c:v>0.131014996043791</c:v>
                </c:pt>
                <c:pt idx="4">
                  <c:v>0.117171069794809</c:v>
                </c:pt>
                <c:pt idx="5">
                  <c:v>0.0991510596108181</c:v>
                </c:pt>
                <c:pt idx="6">
                  <c:v>0.0946429621918327</c:v>
                </c:pt>
                <c:pt idx="7">
                  <c:v>0.0980270598741246</c:v>
                </c:pt>
                <c:pt idx="8">
                  <c:v>0.127272060955414</c:v>
                </c:pt>
                <c:pt idx="9">
                  <c:v>0.115015658545688</c:v>
                </c:pt>
                <c:pt idx="10">
                  <c:v>0.110876293078911</c:v>
                </c:pt>
                <c:pt idx="11">
                  <c:v>0.107198527192397</c:v>
                </c:pt>
                <c:pt idx="12">
                  <c:v>0.0964353819177748</c:v>
                </c:pt>
                <c:pt idx="13">
                  <c:v>0.08936140147383</c:v>
                </c:pt>
                <c:pt idx="14">
                  <c:v>0.0875314838185026</c:v>
                </c:pt>
                <c:pt idx="15">
                  <c:v>0.0918445828047175</c:v>
                </c:pt>
                <c:pt idx="16">
                  <c:v>0.090960738628522</c:v>
                </c:pt>
                <c:pt idx="17">
                  <c:v>0.0868907684237884</c:v>
                </c:pt>
                <c:pt idx="18">
                  <c:v>0.0809257307031709</c:v>
                </c:pt>
                <c:pt idx="19">
                  <c:v>0.076026723917676</c:v>
                </c:pt>
                <c:pt idx="20">
                  <c:v>0.0551148499165242</c:v>
                </c:pt>
                <c:pt idx="21">
                  <c:v>0.0549786766779009</c:v>
                </c:pt>
                <c:pt idx="22">
                  <c:v>0.0728902524863291</c:v>
                </c:pt>
                <c:pt idx="23">
                  <c:v>0.0648449742114331</c:v>
                </c:pt>
                <c:pt idx="24">
                  <c:v>0.0762197365592147</c:v>
                </c:pt>
                <c:pt idx="25">
                  <c:v>0.0736587677844561</c:v>
                </c:pt>
                <c:pt idx="26">
                  <c:v>0.074821569646523</c:v>
                </c:pt>
                <c:pt idx="27">
                  <c:v>0.108260079359864</c:v>
                </c:pt>
                <c:pt idx="28">
                  <c:v>0.11614828042459</c:v>
                </c:pt>
                <c:pt idx="29">
                  <c:v>0.105853593631726</c:v>
                </c:pt>
                <c:pt idx="30">
                  <c:v>0.0829846362368725</c:v>
                </c:pt>
                <c:pt idx="31">
                  <c:v>0.0832955242839537</c:v>
                </c:pt>
                <c:pt idx="32">
                  <c:v>0.0705557124015829</c:v>
                </c:pt>
                <c:pt idx="33">
                  <c:v>0.0724818167040709</c:v>
                </c:pt>
                <c:pt idx="34">
                  <c:v>0.0756803787147393</c:v>
                </c:pt>
                <c:pt idx="35">
                  <c:v>0.0868866189509356</c:v>
                </c:pt>
                <c:pt idx="36">
                  <c:v>0.0898192160133188</c:v>
                </c:pt>
                <c:pt idx="37">
                  <c:v>0.0970070387675951</c:v>
                </c:pt>
                <c:pt idx="38">
                  <c:v>0.0949496743820261</c:v>
                </c:pt>
                <c:pt idx="39">
                  <c:v>0.0912311083596272</c:v>
                </c:pt>
                <c:pt idx="40">
                  <c:v>0.0946949463689408</c:v>
                </c:pt>
                <c:pt idx="41">
                  <c:v>0.0997356454640385</c:v>
                </c:pt>
                <c:pt idx="42">
                  <c:v>0.106528072523361</c:v>
                </c:pt>
                <c:pt idx="43">
                  <c:v>0.101184044844105</c:v>
                </c:pt>
                <c:pt idx="44">
                  <c:v>0.0952728561761784</c:v>
                </c:pt>
                <c:pt idx="45">
                  <c:v>0.100008224623407</c:v>
                </c:pt>
                <c:pt idx="46">
                  <c:v>0.102727942118214</c:v>
                </c:pt>
                <c:pt idx="47">
                  <c:v>0.101605220020695</c:v>
                </c:pt>
                <c:pt idx="48">
                  <c:v>0.107026165395574</c:v>
                </c:pt>
                <c:pt idx="49">
                  <c:v>0.112387708177963</c:v>
                </c:pt>
                <c:pt idx="50">
                  <c:v>0.113951572029668</c:v>
                </c:pt>
                <c:pt idx="51">
                  <c:v>0.11093616886686</c:v>
                </c:pt>
                <c:pt idx="52">
                  <c:v>0.121794634180225</c:v>
                </c:pt>
                <c:pt idx="53">
                  <c:v>0.116341774671474</c:v>
                </c:pt>
                <c:pt idx="54">
                  <c:v>0.117122012659917</c:v>
                </c:pt>
                <c:pt idx="55">
                  <c:v>0.114812095151229</c:v>
                </c:pt>
                <c:pt idx="56">
                  <c:v>0.113278556010167</c:v>
                </c:pt>
                <c:pt idx="57">
                  <c:v>0.10869500245365</c:v>
                </c:pt>
                <c:pt idx="58">
                  <c:v>0.110849263300107</c:v>
                </c:pt>
                <c:pt idx="59">
                  <c:v>0.109203724959699</c:v>
                </c:pt>
                <c:pt idx="60">
                  <c:v>0.110291457875068</c:v>
                </c:pt>
                <c:pt idx="61">
                  <c:v>0.113922992162415</c:v>
                </c:pt>
                <c:pt idx="62">
                  <c:v>0.116707758370656</c:v>
                </c:pt>
                <c:pt idx="63">
                  <c:v>0.119362646730222</c:v>
                </c:pt>
                <c:pt idx="64">
                  <c:v>0.118331682829016</c:v>
                </c:pt>
                <c:pt idx="65">
                  <c:v>0.118652626141973</c:v>
                </c:pt>
                <c:pt idx="66">
                  <c:v>0.113700217847097</c:v>
                </c:pt>
                <c:pt idx="67">
                  <c:v>0.114109830304843</c:v>
                </c:pt>
                <c:pt idx="68">
                  <c:v>0.120594994721368</c:v>
                </c:pt>
                <c:pt idx="69">
                  <c:v>0.12403563982825</c:v>
                </c:pt>
                <c:pt idx="70">
                  <c:v>0.131567675811227</c:v>
                </c:pt>
                <c:pt idx="71">
                  <c:v>0.132751041847055</c:v>
                </c:pt>
                <c:pt idx="72">
                  <c:v>0.133393137827441</c:v>
                </c:pt>
                <c:pt idx="73">
                  <c:v>0.128197884912541</c:v>
                </c:pt>
                <c:pt idx="74">
                  <c:v>0.125868455840717</c:v>
                </c:pt>
                <c:pt idx="75">
                  <c:v>0.127070927956502</c:v>
                </c:pt>
                <c:pt idx="76">
                  <c:v>0.127379175222565</c:v>
                </c:pt>
                <c:pt idx="77">
                  <c:v>0.125635660156371</c:v>
                </c:pt>
                <c:pt idx="78">
                  <c:v>0.125218332655835</c:v>
                </c:pt>
                <c:pt idx="79">
                  <c:v>0.120258527517753</c:v>
                </c:pt>
                <c:pt idx="80">
                  <c:v>0.122527214419041</c:v>
                </c:pt>
                <c:pt idx="81">
                  <c:v>0.129180590100552</c:v>
                </c:pt>
                <c:pt idx="82">
                  <c:v>0.131879423167984</c:v>
                </c:pt>
                <c:pt idx="83">
                  <c:v>0.135226265041379</c:v>
                </c:pt>
                <c:pt idx="84">
                  <c:v>0.138019216185562</c:v>
                </c:pt>
                <c:pt idx="85">
                  <c:v>0.13280007303385</c:v>
                </c:pt>
                <c:pt idx="86">
                  <c:v>0.131732531468587</c:v>
                </c:pt>
                <c:pt idx="87">
                  <c:v>0.127580073337226</c:v>
                </c:pt>
                <c:pt idx="88">
                  <c:v>0.126959614520475</c:v>
                </c:pt>
                <c:pt idx="89">
                  <c:v>0.127704505598009</c:v>
                </c:pt>
                <c:pt idx="90">
                  <c:v>0.133056458997637</c:v>
                </c:pt>
                <c:pt idx="91">
                  <c:v>0.131962536334579</c:v>
                </c:pt>
                <c:pt idx="92">
                  <c:v>0.132160489827484</c:v>
                </c:pt>
                <c:pt idx="93">
                  <c:v>0.130519651907393</c:v>
                </c:pt>
                <c:pt idx="94">
                  <c:v>0.123248353869894</c:v>
                </c:pt>
                <c:pt idx="95">
                  <c:v>0.121138303407094</c:v>
                </c:pt>
                <c:pt idx="96">
                  <c:v>0.134825403891622</c:v>
                </c:pt>
                <c:pt idx="97">
                  <c:v>0.144567620533274</c:v>
                </c:pt>
                <c:pt idx="98">
                  <c:v>0.146966600496219</c:v>
                </c:pt>
                <c:pt idx="99">
                  <c:v>0.147415663871049</c:v>
                </c:pt>
                <c:pt idx="100">
                  <c:v>0.157669311138718</c:v>
                </c:pt>
                <c:pt idx="101">
                  <c:v>0.153929600544662</c:v>
                </c:pt>
              </c:numCache>
            </c:numRef>
          </c:val>
          <c:smooth val="0"/>
        </c:ser>
        <c:dLbls>
          <c:showLegendKey val="0"/>
          <c:showVal val="0"/>
          <c:showCatName val="0"/>
          <c:showSerName val="0"/>
          <c:showPercent val="0"/>
          <c:showBubbleSize val="0"/>
        </c:dLbls>
        <c:marker val="1"/>
        <c:smooth val="0"/>
        <c:axId val="-2123023880"/>
        <c:axId val="-2124485864"/>
      </c:lineChart>
      <c:catAx>
        <c:axId val="-2123023880"/>
        <c:scaling>
          <c:orientation val="minMax"/>
        </c:scaling>
        <c:delete val="0"/>
        <c:axPos val="b"/>
        <c:majorGridlines>
          <c:spPr>
            <a:ln>
              <a:solidFill>
                <a:schemeClr val="bg1">
                  <a:lumMod val="85000"/>
                </a:schemeClr>
              </a:solidFill>
              <a:prstDash val="solid"/>
            </a:ln>
          </c:spPr>
        </c:majorGridlines>
        <c:numFmt formatCode="General" sourceLinked="1"/>
        <c:majorTickMark val="none"/>
        <c:minorTickMark val="none"/>
        <c:tickLblPos val="nextTo"/>
        <c:txPr>
          <a:bodyPr rot="-5400000" vert="horz"/>
          <a:lstStyle/>
          <a:p>
            <a:pPr>
              <a:defRPr sz="1600">
                <a:latin typeface="Arial"/>
                <a:cs typeface="Arial"/>
              </a:defRPr>
            </a:pPr>
            <a:endParaRPr lang="es-ES"/>
          </a:p>
        </c:txPr>
        <c:crossAx val="-2124485864"/>
        <c:crosses val="autoZero"/>
        <c:auto val="1"/>
        <c:lblAlgn val="ctr"/>
        <c:lblOffset val="100"/>
        <c:tickLblSkip val="5"/>
        <c:tickMarkSkip val="10"/>
        <c:noMultiLvlLbl val="0"/>
      </c:catAx>
      <c:valAx>
        <c:axId val="-2124485864"/>
        <c:scaling>
          <c:orientation val="minMax"/>
          <c:max val="1.0"/>
        </c:scaling>
        <c:delete val="0"/>
        <c:axPos val="l"/>
        <c:majorGridlines>
          <c:spPr>
            <a:ln>
              <a:solidFill>
                <a:schemeClr val="bg1">
                  <a:lumMod val="85000"/>
                </a:schemeClr>
              </a:solidFill>
              <a:prstDash val="solid"/>
            </a:ln>
          </c:spPr>
        </c:majorGridlines>
        <c:numFmt formatCode="0%" sourceLinked="0"/>
        <c:majorTickMark val="none"/>
        <c:minorTickMark val="none"/>
        <c:tickLblPos val="nextTo"/>
        <c:txPr>
          <a:bodyPr/>
          <a:lstStyle/>
          <a:p>
            <a:pPr>
              <a:defRPr sz="1600">
                <a:latin typeface="Arial"/>
                <a:cs typeface="Arial"/>
              </a:defRPr>
            </a:pPr>
            <a:endParaRPr lang="es-ES"/>
          </a:p>
        </c:txPr>
        <c:crossAx val="-2123023880"/>
        <c:crossesAt val="1.0"/>
        <c:crossBetween val="midCat"/>
      </c:valAx>
    </c:plotArea>
    <c:plotVisOnly val="1"/>
    <c:dispBlanksAs val="gap"/>
    <c:showDLblsOverMax val="0"/>
  </c:chart>
  <c:spPr>
    <a:ln>
      <a:noFill/>
    </a:ln>
  </c:spPr>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fr-FR" sz="1800">
                <a:latin typeface="Arial"/>
                <a:cs typeface="Arial"/>
              </a:rPr>
              <a:t>Top 1% pre-tax income share: labor vs. capital income</a:t>
            </a:r>
          </a:p>
        </c:rich>
      </c:tx>
      <c:layout>
        <c:manualLayout>
          <c:xMode val="edge"/>
          <c:yMode val="edge"/>
          <c:x val="0.180234470691164"/>
          <c:y val="0.0"/>
        </c:manualLayout>
      </c:layout>
      <c:overlay val="0"/>
    </c:title>
    <c:autoTitleDeleted val="0"/>
    <c:plotArea>
      <c:layout>
        <c:manualLayout>
          <c:layoutTarget val="inner"/>
          <c:xMode val="edge"/>
          <c:yMode val="edge"/>
          <c:x val="0.099875182268883"/>
          <c:y val="0.0797046254472475"/>
          <c:w val="0.870482473024205"/>
          <c:h val="0.736835469095775"/>
        </c:manualLayout>
      </c:layout>
      <c:areaChart>
        <c:grouping val="stacked"/>
        <c:varyColors val="0"/>
        <c:ser>
          <c:idx val="1"/>
          <c:order val="0"/>
          <c:spPr>
            <a:solidFill>
              <a:schemeClr val="accent1">
                <a:lumMod val="60000"/>
                <a:lumOff val="40000"/>
              </a:schemeClr>
            </a:solidFill>
            <a:ln>
              <a:solidFill>
                <a:schemeClr val="tx1"/>
              </a:solidFill>
            </a:ln>
            <a:effectLst/>
          </c:spPr>
          <c:cat>
            <c:numRef>
              <c:f>Data!$BL$6:$BL$107</c:f>
              <c:numCache>
                <c:formatCode>General</c:formatCode>
                <c:ptCount val="102"/>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numCache>
            </c:numRef>
          </c:cat>
          <c:val>
            <c:numRef>
              <c:f>Data!$CG$6:$CG$107</c:f>
              <c:numCache>
                <c:formatCode>0.0%</c:formatCode>
                <c:ptCount val="102"/>
                <c:pt idx="0">
                  <c:v>0.0735939427659751</c:v>
                </c:pt>
                <c:pt idx="1">
                  <c:v>0.0743683927221029</c:v>
                </c:pt>
                <c:pt idx="2">
                  <c:v>0.0700102614416643</c:v>
                </c:pt>
                <c:pt idx="3">
                  <c:v>0.0710744747201387</c:v>
                </c:pt>
                <c:pt idx="4">
                  <c:v>0.0592846952776009</c:v>
                </c:pt>
                <c:pt idx="5">
                  <c:v>0.0601798598163233</c:v>
                </c:pt>
                <c:pt idx="6">
                  <c:v>0.0674454687585228</c:v>
                </c:pt>
                <c:pt idx="7">
                  <c:v>0.0620441170412189</c:v>
                </c:pt>
                <c:pt idx="8">
                  <c:v>0.0672776901791524</c:v>
                </c:pt>
                <c:pt idx="9">
                  <c:v>0.0666597350842964</c:v>
                </c:pt>
                <c:pt idx="10">
                  <c:v>0.0543402106577775</c:v>
                </c:pt>
                <c:pt idx="11">
                  <c:v>0.0615252929399809</c:v>
                </c:pt>
                <c:pt idx="12">
                  <c:v>0.0667421849985771</c:v>
                </c:pt>
                <c:pt idx="13">
                  <c:v>0.064265582506928</c:v>
                </c:pt>
                <c:pt idx="14">
                  <c:v>0.068443361907012</c:v>
                </c:pt>
                <c:pt idx="15">
                  <c:v>0.0727391586025874</c:v>
                </c:pt>
                <c:pt idx="16">
                  <c:v>0.0656792782888461</c:v>
                </c:pt>
                <c:pt idx="17">
                  <c:v>0.0576116789895936</c:v>
                </c:pt>
                <c:pt idx="18">
                  <c:v>0.0594835296120063</c:v>
                </c:pt>
                <c:pt idx="19">
                  <c:v>0.0668066335355784</c:v>
                </c:pt>
                <c:pt idx="20">
                  <c:v>0.0743304212271663</c:v>
                </c:pt>
                <c:pt idx="21">
                  <c:v>0.0722555746361456</c:v>
                </c:pt>
                <c:pt idx="22">
                  <c:v>0.0722971571540155</c:v>
                </c:pt>
                <c:pt idx="23">
                  <c:v>0.0740245962969507</c:v>
                </c:pt>
                <c:pt idx="24">
                  <c:v>0.0681381228016885</c:v>
                </c:pt>
                <c:pt idx="25">
                  <c:v>0.0687048061210516</c:v>
                </c:pt>
                <c:pt idx="26">
                  <c:v>0.0701435284390691</c:v>
                </c:pt>
                <c:pt idx="27">
                  <c:v>0.0718525925894335</c:v>
                </c:pt>
                <c:pt idx="28">
                  <c:v>0.074370980783531</c:v>
                </c:pt>
                <c:pt idx="29">
                  <c:v>0.0672671711802044</c:v>
                </c:pt>
                <c:pt idx="30">
                  <c:v>0.0597612225766899</c:v>
                </c:pt>
                <c:pt idx="31">
                  <c:v>0.0485629351076131</c:v>
                </c:pt>
                <c:pt idx="32">
                  <c:v>0.0533903262250389</c:v>
                </c:pt>
                <c:pt idx="33">
                  <c:v>0.0608986044968251</c:v>
                </c:pt>
                <c:pt idx="34">
                  <c:v>0.0531511178070167</c:v>
                </c:pt>
                <c:pt idx="35">
                  <c:v>0.0539622886339938</c:v>
                </c:pt>
                <c:pt idx="36">
                  <c:v>0.0507219480647029</c:v>
                </c:pt>
                <c:pt idx="37">
                  <c:v>0.0520359703302149</c:v>
                </c:pt>
                <c:pt idx="38">
                  <c:v>0.0495511495392084</c:v>
                </c:pt>
                <c:pt idx="39">
                  <c:v>0.0461747165089979</c:v>
                </c:pt>
                <c:pt idx="40">
                  <c:v>0.0424979425167833</c:v>
                </c:pt>
                <c:pt idx="41">
                  <c:v>0.0429989108757828</c:v>
                </c:pt>
                <c:pt idx="42">
                  <c:v>0.0407135385226259</c:v>
                </c:pt>
                <c:pt idx="43">
                  <c:v>0.0394496225184522</c:v>
                </c:pt>
                <c:pt idx="44">
                  <c:v>0.0403424118483235</c:v>
                </c:pt>
                <c:pt idx="45">
                  <c:v>0.0404404803412061</c:v>
                </c:pt>
                <c:pt idx="46">
                  <c:v>0.0387899381229347</c:v>
                </c:pt>
                <c:pt idx="47">
                  <c:v>0.0365709978260978</c:v>
                </c:pt>
                <c:pt idx="48">
                  <c:v>0.0366528746397733</c:v>
                </c:pt>
                <c:pt idx="49">
                  <c:v>0.0354712566949507</c:v>
                </c:pt>
                <c:pt idx="50">
                  <c:v>0.0356467389623178</c:v>
                </c:pt>
                <c:pt idx="51">
                  <c:v>0.0357666600508704</c:v>
                </c:pt>
                <c:pt idx="52">
                  <c:v>0.0357251868347395</c:v>
                </c:pt>
                <c:pt idx="53">
                  <c:v>0.035790556776739</c:v>
                </c:pt>
                <c:pt idx="54">
                  <c:v>0.0367813899075889</c:v>
                </c:pt>
                <c:pt idx="55">
                  <c:v>0.0374093908012939</c:v>
                </c:pt>
                <c:pt idx="56">
                  <c:v>0.0370399069276195</c:v>
                </c:pt>
                <c:pt idx="57">
                  <c:v>0.0370206748677944</c:v>
                </c:pt>
                <c:pt idx="58">
                  <c:v>0.0372799778909702</c:v>
                </c:pt>
                <c:pt idx="59">
                  <c:v>0.0380760847695746</c:v>
                </c:pt>
                <c:pt idx="60">
                  <c:v>0.0394284555475295</c:v>
                </c:pt>
                <c:pt idx="61">
                  <c:v>0.0409878723889386</c:v>
                </c:pt>
                <c:pt idx="62">
                  <c:v>0.0411666838947233</c:v>
                </c:pt>
                <c:pt idx="63">
                  <c:v>0.0405078533063304</c:v>
                </c:pt>
                <c:pt idx="64">
                  <c:v>0.0408998798175327</c:v>
                </c:pt>
                <c:pt idx="65">
                  <c:v>0.0425780052948686</c:v>
                </c:pt>
                <c:pt idx="66">
                  <c:v>0.0453142861149287</c:v>
                </c:pt>
                <c:pt idx="67">
                  <c:v>0.0468459812494002</c:v>
                </c:pt>
                <c:pt idx="68">
                  <c:v>0.0473120272811018</c:v>
                </c:pt>
                <c:pt idx="69">
                  <c:v>0.0499763308684772</c:v>
                </c:pt>
                <c:pt idx="70">
                  <c:v>0.0514234249164813</c:v>
                </c:pt>
                <c:pt idx="71">
                  <c:v>0.0564645979051298</c:v>
                </c:pt>
                <c:pt idx="72">
                  <c:v>0.0573831982132092</c:v>
                </c:pt>
                <c:pt idx="73">
                  <c:v>0.0597816788743949</c:v>
                </c:pt>
                <c:pt idx="74">
                  <c:v>0.0655569796581437</c:v>
                </c:pt>
                <c:pt idx="75">
                  <c:v>0.0746399950611807</c:v>
                </c:pt>
                <c:pt idx="76">
                  <c:v>0.0712425840245684</c:v>
                </c:pt>
                <c:pt idx="77">
                  <c:v>0.0738474293164733</c:v>
                </c:pt>
                <c:pt idx="78">
                  <c:v>0.0686050859068623</c:v>
                </c:pt>
                <c:pt idx="79">
                  <c:v>0.0773410457318425</c:v>
                </c:pt>
                <c:pt idx="80">
                  <c:v>0.0731040370878663</c:v>
                </c:pt>
                <c:pt idx="81">
                  <c:v>0.0699389492635044</c:v>
                </c:pt>
                <c:pt idx="82">
                  <c:v>0.0728506796884382</c:v>
                </c:pt>
                <c:pt idx="83">
                  <c:v>0.0769922954077646</c:v>
                </c:pt>
                <c:pt idx="84">
                  <c:v>0.0823968181675222</c:v>
                </c:pt>
                <c:pt idx="85">
                  <c:v>0.0880620857105559</c:v>
                </c:pt>
                <c:pt idx="86">
                  <c:v>0.0955787473337859</c:v>
                </c:pt>
                <c:pt idx="87">
                  <c:v>0.103077996482073</c:v>
                </c:pt>
                <c:pt idx="88">
                  <c:v>0.0948747461848767</c:v>
                </c:pt>
                <c:pt idx="89">
                  <c:v>0.0868367212435786</c:v>
                </c:pt>
                <c:pt idx="90">
                  <c:v>0.0855273965131293</c:v>
                </c:pt>
                <c:pt idx="91">
                  <c:v>0.0901885041790478</c:v>
                </c:pt>
                <c:pt idx="92">
                  <c:v>0.093802510367327</c:v>
                </c:pt>
                <c:pt idx="93">
                  <c:v>0.0962645624068431</c:v>
                </c:pt>
                <c:pt idx="94">
                  <c:v>0.0981252282282145</c:v>
                </c:pt>
                <c:pt idx="95">
                  <c:v>0.0969193336734619</c:v>
                </c:pt>
                <c:pt idx="96">
                  <c:v>0.0847238204428998</c:v>
                </c:pt>
                <c:pt idx="97">
                  <c:v>0.0870573426215314</c:v>
                </c:pt>
                <c:pt idx="98">
                  <c:v>0.0871418493547025</c:v>
                </c:pt>
                <c:pt idx="99">
                  <c:v>0.0930267556844512</c:v>
                </c:pt>
                <c:pt idx="100">
                  <c:v>0.0894823181261674</c:v>
                </c:pt>
                <c:pt idx="101">
                  <c:v>0.0916454764288756</c:v>
                </c:pt>
              </c:numCache>
            </c:numRef>
          </c:val>
        </c:ser>
        <c:ser>
          <c:idx val="0"/>
          <c:order val="1"/>
          <c:spPr>
            <a:solidFill>
              <a:schemeClr val="accent2">
                <a:lumMod val="60000"/>
                <a:lumOff val="40000"/>
              </a:schemeClr>
            </a:solidFill>
            <a:ln>
              <a:solidFill>
                <a:schemeClr val="tx1"/>
              </a:solidFill>
            </a:ln>
            <a:effectLst/>
          </c:spPr>
          <c:cat>
            <c:numRef>
              <c:f>Data!$BL$6:$BL$107</c:f>
              <c:numCache>
                <c:formatCode>General</c:formatCode>
                <c:ptCount val="102"/>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numCache>
            </c:numRef>
          </c:cat>
          <c:val>
            <c:numRef>
              <c:f>Data!$CA$6:$CA$107</c:f>
              <c:numCache>
                <c:formatCode>0.0%</c:formatCode>
                <c:ptCount val="102"/>
                <c:pt idx="0">
                  <c:v>0.114758242039178</c:v>
                </c:pt>
                <c:pt idx="1">
                  <c:v>0.118904767186243</c:v>
                </c:pt>
                <c:pt idx="2">
                  <c:v>0.117015432625537</c:v>
                </c:pt>
                <c:pt idx="3">
                  <c:v>0.135284155733878</c:v>
                </c:pt>
                <c:pt idx="4">
                  <c:v>0.142077939148859</c:v>
                </c:pt>
                <c:pt idx="5">
                  <c:v>0.129339075783533</c:v>
                </c:pt>
                <c:pt idx="6">
                  <c:v>0.142629121814173</c:v>
                </c:pt>
                <c:pt idx="7">
                  <c:v>0.121981905350528</c:v>
                </c:pt>
                <c:pt idx="8">
                  <c:v>0.11371272013972</c:v>
                </c:pt>
                <c:pt idx="9">
                  <c:v>0.109606397553179</c:v>
                </c:pt>
                <c:pt idx="10">
                  <c:v>0.114512368731473</c:v>
                </c:pt>
                <c:pt idx="11">
                  <c:v>0.114530200169967</c:v>
                </c:pt>
                <c:pt idx="12">
                  <c:v>0.132733523608064</c:v>
                </c:pt>
                <c:pt idx="13">
                  <c:v>0.147879994901327</c:v>
                </c:pt>
                <c:pt idx="14">
                  <c:v>0.13484090963346</c:v>
                </c:pt>
                <c:pt idx="15">
                  <c:v>0.141152368810306</c:v>
                </c:pt>
                <c:pt idx="16">
                  <c:v>0.145951345322981</c:v>
                </c:pt>
                <c:pt idx="17">
                  <c:v>0.12326609817717</c:v>
                </c:pt>
                <c:pt idx="18">
                  <c:v>0.0908427881889034</c:v>
                </c:pt>
                <c:pt idx="19">
                  <c:v>0.0723207638872553</c:v>
                </c:pt>
                <c:pt idx="20">
                  <c:v>0.0772355168049336</c:v>
                </c:pt>
                <c:pt idx="21">
                  <c:v>0.0992614327633837</c:v>
                </c:pt>
                <c:pt idx="22">
                  <c:v>0.101315670168792</c:v>
                </c:pt>
                <c:pt idx="23">
                  <c:v>0.118412609158446</c:v>
                </c:pt>
                <c:pt idx="24">
                  <c:v>0.122281356197438</c:v>
                </c:pt>
                <c:pt idx="25">
                  <c:v>0.103228594486168</c:v>
                </c:pt>
                <c:pt idx="26">
                  <c:v>0.11466783376118</c:v>
                </c:pt>
                <c:pt idx="27">
                  <c:v>0.121201828084762</c:v>
                </c:pt>
                <c:pt idx="28">
                  <c:v>0.120495519918204</c:v>
                </c:pt>
                <c:pt idx="29">
                  <c:v>0.117671092508111</c:v>
                </c:pt>
                <c:pt idx="30">
                  <c:v>0.112069298332609</c:v>
                </c:pt>
                <c:pt idx="31">
                  <c:v>0.0998008571295422</c:v>
                </c:pt>
                <c:pt idx="32">
                  <c:v>0.0894076053712514</c:v>
                </c:pt>
                <c:pt idx="33">
                  <c:v>0.080666913071307</c:v>
                </c:pt>
                <c:pt idx="34">
                  <c:v>0.0925960502916059</c:v>
                </c:pt>
                <c:pt idx="35">
                  <c:v>0.103697174428104</c:v>
                </c:pt>
                <c:pt idx="36">
                  <c:v>0.101011943005617</c:v>
                </c:pt>
                <c:pt idx="37">
                  <c:v>0.106444307807159</c:v>
                </c:pt>
                <c:pt idx="38">
                  <c:v>0.0998809400160817</c:v>
                </c:pt>
                <c:pt idx="39">
                  <c:v>0.0957886413659003</c:v>
                </c:pt>
                <c:pt idx="40">
                  <c:v>0.0900983822681017</c:v>
                </c:pt>
                <c:pt idx="41">
                  <c:v>0.0918746114518163</c:v>
                </c:pt>
                <c:pt idx="42">
                  <c:v>0.10057348650014</c:v>
                </c:pt>
                <c:pt idx="43">
                  <c:v>0.0944354498970319</c:v>
                </c:pt>
                <c:pt idx="44">
                  <c:v>0.091320469012924</c:v>
                </c:pt>
                <c:pt idx="45">
                  <c:v>0.0842791888013627</c:v>
                </c:pt>
                <c:pt idx="46">
                  <c:v>0.091871603011266</c:v>
                </c:pt>
                <c:pt idx="47">
                  <c:v>0.0893441938426153</c:v>
                </c:pt>
                <c:pt idx="48">
                  <c:v>0.0878818170543043</c:v>
                </c:pt>
                <c:pt idx="49">
                  <c:v>0.0902696457464655</c:v>
                </c:pt>
                <c:pt idx="50">
                  <c:v>0.091815505488057</c:v>
                </c:pt>
                <c:pt idx="51">
                  <c:v>0.0934169263883921</c:v>
                </c:pt>
                <c:pt idx="52">
                  <c:v>0.092059185087907</c:v>
                </c:pt>
                <c:pt idx="53">
                  <c:v>0.0905946006537642</c:v>
                </c:pt>
                <c:pt idx="54">
                  <c:v>0.0865796284979571</c:v>
                </c:pt>
                <c:pt idx="55">
                  <c:v>0.0842877388294725</c:v>
                </c:pt>
                <c:pt idx="56">
                  <c:v>0.0779264385196305</c:v>
                </c:pt>
                <c:pt idx="57">
                  <c:v>0.073403649359454</c:v>
                </c:pt>
                <c:pt idx="58">
                  <c:v>0.0735296290624571</c:v>
                </c:pt>
                <c:pt idx="59">
                  <c:v>0.0727563210371566</c:v>
                </c:pt>
                <c:pt idx="60">
                  <c:v>0.0697592795966235</c:v>
                </c:pt>
                <c:pt idx="61">
                  <c:v>0.0655345459470845</c:v>
                </c:pt>
                <c:pt idx="62">
                  <c:v>0.0643837467289182</c:v>
                </c:pt>
                <c:pt idx="63">
                  <c:v>0.0647742459960436</c:v>
                </c:pt>
                <c:pt idx="64">
                  <c:v>0.0657279605229624</c:v>
                </c:pt>
                <c:pt idx="65">
                  <c:v>0.0650861789439717</c:v>
                </c:pt>
                <c:pt idx="66">
                  <c:v>0.0662227862269605</c:v>
                </c:pt>
                <c:pt idx="67">
                  <c:v>0.0598477789484815</c:v>
                </c:pt>
                <c:pt idx="68">
                  <c:v>0.0631679634847647</c:v>
                </c:pt>
                <c:pt idx="69">
                  <c:v>0.0626563209655098</c:v>
                </c:pt>
                <c:pt idx="70">
                  <c:v>0.06371691291862</c:v>
                </c:pt>
                <c:pt idx="71">
                  <c:v>0.068519476949592</c:v>
                </c:pt>
                <c:pt idx="72">
                  <c:v>0.0681562997352588</c:v>
                </c:pt>
                <c:pt idx="73">
                  <c:v>0.0623116161616312</c:v>
                </c:pt>
                <c:pt idx="74">
                  <c:v>0.0675078210762248</c:v>
                </c:pt>
                <c:pt idx="75">
                  <c:v>0.0741233820801769</c:v>
                </c:pt>
                <c:pt idx="76">
                  <c:v>0.0733998502660872</c:v>
                </c:pt>
                <c:pt idx="77">
                  <c:v>0.0715730591195203</c:v>
                </c:pt>
                <c:pt idx="78">
                  <c:v>0.0703110829500286</c:v>
                </c:pt>
                <c:pt idx="79">
                  <c:v>0.0728029436873459</c:v>
                </c:pt>
                <c:pt idx="80">
                  <c:v>0.0733176544496845</c:v>
                </c:pt>
                <c:pt idx="81">
                  <c:v>0.0769150617708329</c:v>
                </c:pt>
                <c:pt idx="82">
                  <c:v>0.0799988808295722</c:v>
                </c:pt>
                <c:pt idx="83">
                  <c:v>0.0826486726149999</c:v>
                </c:pt>
                <c:pt idx="84">
                  <c:v>0.0838740484294553</c:v>
                </c:pt>
                <c:pt idx="85">
                  <c:v>0.0811775756126152</c:v>
                </c:pt>
                <c:pt idx="86">
                  <c:v>0.0814964997939449</c:v>
                </c:pt>
                <c:pt idx="87">
                  <c:v>0.0795919122577368</c:v>
                </c:pt>
                <c:pt idx="88">
                  <c:v>0.077819264877603</c:v>
                </c:pt>
                <c:pt idx="89">
                  <c:v>0.0837321184847598</c:v>
                </c:pt>
                <c:pt idx="90">
                  <c:v>0.086505840628619</c:v>
                </c:pt>
                <c:pt idx="91">
                  <c:v>0.0930190378675992</c:v>
                </c:pt>
                <c:pt idx="92">
                  <c:v>0.0999392639246745</c:v>
                </c:pt>
                <c:pt idx="93">
                  <c:v>0.104722673751419</c:v>
                </c:pt>
                <c:pt idx="94">
                  <c:v>0.100503111178599</c:v>
                </c:pt>
                <c:pt idx="95">
                  <c:v>0.0983053583503222</c:v>
                </c:pt>
                <c:pt idx="96">
                  <c:v>0.100679904548821</c:v>
                </c:pt>
                <c:pt idx="97">
                  <c:v>0.11092671428118</c:v>
                </c:pt>
                <c:pt idx="98">
                  <c:v>0.108863271518749</c:v>
                </c:pt>
                <c:pt idx="99">
                  <c:v>0.114771531588002</c:v>
                </c:pt>
                <c:pt idx="100">
                  <c:v>0.106474671996628</c:v>
                </c:pt>
                <c:pt idx="101">
                  <c:v>0.110313373597255</c:v>
                </c:pt>
              </c:numCache>
            </c:numRef>
          </c:val>
        </c:ser>
        <c:dLbls>
          <c:showLegendKey val="0"/>
          <c:showVal val="0"/>
          <c:showCatName val="0"/>
          <c:showSerName val="0"/>
          <c:showPercent val="0"/>
          <c:showBubbleSize val="0"/>
        </c:dLbls>
        <c:axId val="-2076019272"/>
        <c:axId val="-2131739480"/>
      </c:areaChart>
      <c:catAx>
        <c:axId val="-2076019272"/>
        <c:scaling>
          <c:orientation val="minMax"/>
        </c:scaling>
        <c:delete val="0"/>
        <c:axPos val="b"/>
        <c:majorGridlines>
          <c:spPr>
            <a:ln>
              <a:prstDash val="sysDash"/>
            </a:ln>
          </c:spPr>
        </c:majorGridlines>
        <c:numFmt formatCode="General" sourceLinked="1"/>
        <c:majorTickMark val="out"/>
        <c:minorTickMark val="none"/>
        <c:tickLblPos val="nextTo"/>
        <c:txPr>
          <a:bodyPr rot="-5400000" vert="horz"/>
          <a:lstStyle/>
          <a:p>
            <a:pPr>
              <a:defRPr sz="1600">
                <a:latin typeface="Arial"/>
                <a:cs typeface="Arial"/>
              </a:defRPr>
            </a:pPr>
            <a:endParaRPr lang="es-ES"/>
          </a:p>
        </c:txPr>
        <c:crossAx val="-2131739480"/>
        <c:crosses val="autoZero"/>
        <c:auto val="1"/>
        <c:lblAlgn val="ctr"/>
        <c:lblOffset val="100"/>
        <c:tickLblSkip val="5"/>
        <c:tickMarkSkip val="5"/>
        <c:noMultiLvlLbl val="0"/>
      </c:catAx>
      <c:valAx>
        <c:axId val="-2131739480"/>
        <c:scaling>
          <c:orientation val="minMax"/>
          <c:max val="0.215"/>
          <c:min val="0.0"/>
        </c:scaling>
        <c:delete val="0"/>
        <c:axPos val="l"/>
        <c:majorGridlines/>
        <c:title>
          <c:tx>
            <c:rich>
              <a:bodyPr rot="-5400000" vert="horz"/>
              <a:lstStyle/>
              <a:p>
                <a:pPr>
                  <a:defRPr sz="1600"/>
                </a:pPr>
                <a:r>
                  <a:rPr lang="fr-FR" sz="1600" b="0">
                    <a:latin typeface="Arial"/>
                    <a:cs typeface="Arial"/>
                  </a:rPr>
                  <a:t>%</a:t>
                </a:r>
                <a:r>
                  <a:rPr lang="fr-FR" sz="1600" b="0" baseline="0">
                    <a:latin typeface="Arial"/>
                    <a:cs typeface="Arial"/>
                  </a:rPr>
                  <a:t> of national income</a:t>
                </a:r>
                <a:endParaRPr lang="fr-FR" sz="1600" b="0">
                  <a:latin typeface="Arial"/>
                  <a:cs typeface="Arial"/>
                </a:endParaRPr>
              </a:p>
            </c:rich>
          </c:tx>
          <c:overlay val="0"/>
        </c:title>
        <c:numFmt formatCode="0%" sourceLinked="0"/>
        <c:majorTickMark val="none"/>
        <c:minorTickMark val="none"/>
        <c:tickLblPos val="nextTo"/>
        <c:txPr>
          <a:bodyPr/>
          <a:lstStyle/>
          <a:p>
            <a:pPr>
              <a:defRPr sz="1600">
                <a:latin typeface="Arial"/>
                <a:cs typeface="Arial"/>
              </a:defRPr>
            </a:pPr>
            <a:endParaRPr lang="es-ES"/>
          </a:p>
        </c:txPr>
        <c:crossAx val="-2076019272"/>
        <c:crosses val="autoZero"/>
        <c:crossBetween val="midCat"/>
      </c:valAx>
    </c:plotArea>
    <c:plotVisOnly val="1"/>
    <c:dispBlanksAs val="zero"/>
    <c:showDLblsOverMax val="0"/>
  </c:chart>
  <c:spPr>
    <a:ln>
      <a:noFill/>
    </a:ln>
  </c:spPr>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1800"/>
              <a:t>Average tax rates by pre-tax income group</a:t>
            </a:r>
          </a:p>
        </c:rich>
      </c:tx>
      <c:layout>
        <c:manualLayout>
          <c:xMode val="edge"/>
          <c:yMode val="edge"/>
          <c:x val="0.262220239136775"/>
          <c:y val="0.0109052544902475"/>
        </c:manualLayout>
      </c:layout>
      <c:overlay val="0"/>
    </c:title>
    <c:autoTitleDeleted val="0"/>
    <c:plotArea>
      <c:layout>
        <c:manualLayout>
          <c:layoutTarget val="inner"/>
          <c:xMode val="edge"/>
          <c:yMode val="edge"/>
          <c:x val="0.107699504228638"/>
          <c:y val="0.102903402400816"/>
          <c:w val="0.88044864391951"/>
          <c:h val="0.715602216389618"/>
        </c:manualLayout>
      </c:layout>
      <c:lineChart>
        <c:grouping val="standard"/>
        <c:varyColors val="0"/>
        <c:ser>
          <c:idx val="0"/>
          <c:order val="0"/>
          <c:tx>
            <c:v>All</c:v>
          </c:tx>
          <c:spPr>
            <a:ln w="19050">
              <a:solidFill>
                <a:schemeClr val="tx1"/>
              </a:solidFill>
            </a:ln>
            <a:effectLst/>
          </c:spPr>
          <c:marker>
            <c:symbol val="circle"/>
            <c:size val="8"/>
            <c:spPr>
              <a:solidFill>
                <a:schemeClr val="tx1"/>
              </a:solidFill>
              <a:ln>
                <a:solidFill>
                  <a:schemeClr val="tx1"/>
                </a:solidFill>
              </a:ln>
              <a:effectLst/>
            </c:spPr>
          </c:marker>
          <c:cat>
            <c:numRef>
              <c:f>Data!$HF$6:$HF$108</c:f>
              <c:numCache>
                <c:formatCode>General</c:formatCode>
                <c:ptCount val="103"/>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pt idx="102">
                  <c:v>2015.0</c:v>
                </c:pt>
              </c:numCache>
            </c:numRef>
          </c:cat>
          <c:val>
            <c:numRef>
              <c:f>Data!$HG$6:$HG$108</c:f>
              <c:numCache>
                <c:formatCode>0%</c:formatCode>
                <c:ptCount val="103"/>
                <c:pt idx="0">
                  <c:v>0.0791630907638128</c:v>
                </c:pt>
                <c:pt idx="1">
                  <c:v>0.0800586545365296</c:v>
                </c:pt>
                <c:pt idx="2">
                  <c:v>0.0803414708766159</c:v>
                </c:pt>
                <c:pt idx="3">
                  <c:v>0.0819058823529412</c:v>
                </c:pt>
                <c:pt idx="4">
                  <c:v>0.0890659913420602</c:v>
                </c:pt>
                <c:pt idx="5">
                  <c:v>0.10619513793108</c:v>
                </c:pt>
                <c:pt idx="6">
                  <c:v>0.108673664611448</c:v>
                </c:pt>
                <c:pt idx="7">
                  <c:v>0.10776493569917</c:v>
                </c:pt>
                <c:pt idx="8">
                  <c:v>0.105712810402291</c:v>
                </c:pt>
                <c:pt idx="9">
                  <c:v>0.0994016923995042</c:v>
                </c:pt>
                <c:pt idx="10">
                  <c:v>0.104110477178423</c:v>
                </c:pt>
                <c:pt idx="11">
                  <c:v>0.100133072340387</c:v>
                </c:pt>
                <c:pt idx="12">
                  <c:v>0.10268140444174</c:v>
                </c:pt>
                <c:pt idx="13">
                  <c:v>0.106310102215871</c:v>
                </c:pt>
                <c:pt idx="14">
                  <c:v>0.103221189706716</c:v>
                </c:pt>
                <c:pt idx="15">
                  <c:v>0.102676640827535</c:v>
                </c:pt>
                <c:pt idx="16">
                  <c:v>0.109341825902335</c:v>
                </c:pt>
                <c:pt idx="17">
                  <c:v>0.114320096269555</c:v>
                </c:pt>
                <c:pt idx="18">
                  <c:v>0.124076809453471</c:v>
                </c:pt>
                <c:pt idx="19">
                  <c:v>0.153994881875008</c:v>
                </c:pt>
                <c:pt idx="20">
                  <c:v>0.169387755102041</c:v>
                </c:pt>
                <c:pt idx="21">
                  <c:v>0.154372485203588</c:v>
                </c:pt>
                <c:pt idx="22">
                  <c:v>0.150601132825856</c:v>
                </c:pt>
                <c:pt idx="23">
                  <c:v>0.155586260445765</c:v>
                </c:pt>
                <c:pt idx="24">
                  <c:v>0.166069295101553</c:v>
                </c:pt>
                <c:pt idx="25">
                  <c:v>0.172501810039278</c:v>
                </c:pt>
                <c:pt idx="26">
                  <c:v>0.162424242424242</c:v>
                </c:pt>
                <c:pt idx="27">
                  <c:v>0.173580792207906</c:v>
                </c:pt>
                <c:pt idx="28">
                  <c:v>0.198466780238501</c:v>
                </c:pt>
                <c:pt idx="29">
                  <c:v>0.202100404373922</c:v>
                </c:pt>
                <c:pt idx="30">
                  <c:v>0.251469056972175</c:v>
                </c:pt>
                <c:pt idx="31">
                  <c:v>0.240298516892676</c:v>
                </c:pt>
                <c:pt idx="32">
                  <c:v>0.249752624599209</c:v>
                </c:pt>
                <c:pt idx="33">
                  <c:v>0.245161290322581</c:v>
                </c:pt>
                <c:pt idx="34">
                  <c:v>0.252511426166857</c:v>
                </c:pt>
                <c:pt idx="35">
                  <c:v>0.230518137032236</c:v>
                </c:pt>
                <c:pt idx="36">
                  <c:v>0.221249360246149</c:v>
                </c:pt>
                <c:pt idx="37">
                  <c:v>0.244569288389513</c:v>
                </c:pt>
                <c:pt idx="38">
                  <c:v>0.262662347648051</c:v>
                </c:pt>
                <c:pt idx="39">
                  <c:v>0.262480300347155</c:v>
                </c:pt>
                <c:pt idx="40">
                  <c:v>0.262195642645348</c:v>
                </c:pt>
                <c:pt idx="41">
                  <c:v>0.24883855981417</c:v>
                </c:pt>
                <c:pt idx="42">
                  <c:v>0.255826281352064</c:v>
                </c:pt>
                <c:pt idx="43">
                  <c:v>0.258667997006735</c:v>
                </c:pt>
                <c:pt idx="44">
                  <c:v>0.259894655612527</c:v>
                </c:pt>
                <c:pt idx="45">
                  <c:v>0.253557885436791</c:v>
                </c:pt>
                <c:pt idx="46">
                  <c:v>0.265883376849434</c:v>
                </c:pt>
                <c:pt idx="47">
                  <c:v>0.273743156421089</c:v>
                </c:pt>
                <c:pt idx="48">
                  <c:v>0.271701952534372</c:v>
                </c:pt>
                <c:pt idx="49">
                  <c:v>0.272418826818466</c:v>
                </c:pt>
                <c:pt idx="50">
                  <c:v>0.277975841693199</c:v>
                </c:pt>
                <c:pt idx="51">
                  <c:v>0.265309482812881</c:v>
                </c:pt>
                <c:pt idx="52">
                  <c:v>0.263819076451497</c:v>
                </c:pt>
                <c:pt idx="53">
                  <c:v>0.271021604537964</c:v>
                </c:pt>
                <c:pt idx="54">
                  <c:v>0.274905264377594</c:v>
                </c:pt>
                <c:pt idx="55">
                  <c:v>0.290730267763138</c:v>
                </c:pt>
                <c:pt idx="56">
                  <c:v>0.303159862756729</c:v>
                </c:pt>
                <c:pt idx="57">
                  <c:v>0.291888684034347</c:v>
                </c:pt>
                <c:pt idx="58">
                  <c:v>0.286090731620789</c:v>
                </c:pt>
                <c:pt idx="59">
                  <c:v>0.295770704746246</c:v>
                </c:pt>
                <c:pt idx="60">
                  <c:v>0.297812879085541</c:v>
                </c:pt>
                <c:pt idx="61">
                  <c:v>0.306653648614883</c:v>
                </c:pt>
                <c:pt idx="62">
                  <c:v>0.29035809636116</c:v>
                </c:pt>
                <c:pt idx="63">
                  <c:v>0.3004270195961</c:v>
                </c:pt>
                <c:pt idx="64">
                  <c:v>0.302444279193878</c:v>
                </c:pt>
                <c:pt idx="65">
                  <c:v>0.301601320505142</c:v>
                </c:pt>
                <c:pt idx="66">
                  <c:v>0.30587163567543</c:v>
                </c:pt>
                <c:pt idx="67">
                  <c:v>0.307854115962982</c:v>
                </c:pt>
                <c:pt idx="68">
                  <c:v>0.313749969005585</c:v>
                </c:pt>
                <c:pt idx="69">
                  <c:v>0.303612798452377</c:v>
                </c:pt>
                <c:pt idx="70">
                  <c:v>0.296558380126953</c:v>
                </c:pt>
                <c:pt idx="71">
                  <c:v>0.292878568172455</c:v>
                </c:pt>
                <c:pt idx="72">
                  <c:v>0.297396123409271</c:v>
                </c:pt>
                <c:pt idx="73">
                  <c:v>0.301882296800613</c:v>
                </c:pt>
                <c:pt idx="74">
                  <c:v>0.309135943651199</c:v>
                </c:pt>
                <c:pt idx="75">
                  <c:v>0.304944574832916</c:v>
                </c:pt>
                <c:pt idx="76">
                  <c:v>0.311548084020615</c:v>
                </c:pt>
                <c:pt idx="77">
                  <c:v>0.31127205491066</c:v>
                </c:pt>
                <c:pt idx="78">
                  <c:v>0.31062114238739</c:v>
                </c:pt>
                <c:pt idx="79">
                  <c:v>0.308328360319138</c:v>
                </c:pt>
                <c:pt idx="80">
                  <c:v>0.311446696519852</c:v>
                </c:pt>
                <c:pt idx="81">
                  <c:v>0.315841495990753</c:v>
                </c:pt>
                <c:pt idx="82">
                  <c:v>0.317611515522003</c:v>
                </c:pt>
                <c:pt idx="83">
                  <c:v>0.320273756980896</c:v>
                </c:pt>
                <c:pt idx="84">
                  <c:v>0.323425084352493</c:v>
                </c:pt>
                <c:pt idx="85">
                  <c:v>0.325500905513763</c:v>
                </c:pt>
                <c:pt idx="86">
                  <c:v>0.325993895530701</c:v>
                </c:pt>
                <c:pt idx="87">
                  <c:v>0.327478140592575</c:v>
                </c:pt>
                <c:pt idx="88">
                  <c:v>0.31422957777977</c:v>
                </c:pt>
                <c:pt idx="89">
                  <c:v>0.29243791103363</c:v>
                </c:pt>
                <c:pt idx="90">
                  <c:v>0.28582227230072</c:v>
                </c:pt>
                <c:pt idx="91">
                  <c:v>0.287661701440811</c:v>
                </c:pt>
                <c:pt idx="92">
                  <c:v>0.302212953567505</c:v>
                </c:pt>
                <c:pt idx="93">
                  <c:v>0.309667408466339</c:v>
                </c:pt>
                <c:pt idx="94">
                  <c:v>0.316167294979095</c:v>
                </c:pt>
                <c:pt idx="95">
                  <c:v>0.306366354227066</c:v>
                </c:pt>
                <c:pt idx="96">
                  <c:v>0.276965796947479</c:v>
                </c:pt>
                <c:pt idx="97">
                  <c:v>0.281955689191818</c:v>
                </c:pt>
                <c:pt idx="98">
                  <c:v>0.283307641744614</c:v>
                </c:pt>
                <c:pt idx="99">
                  <c:v>0.283363252878189</c:v>
                </c:pt>
                <c:pt idx="100">
                  <c:v>0.302629500627518</c:v>
                </c:pt>
                <c:pt idx="101">
                  <c:v>0.305681616067886</c:v>
                </c:pt>
              </c:numCache>
            </c:numRef>
          </c:val>
          <c:smooth val="0"/>
        </c:ser>
        <c:ser>
          <c:idx val="1"/>
          <c:order val="1"/>
          <c:tx>
            <c:v>Bottom 50</c:v>
          </c:tx>
          <c:spPr>
            <a:ln w="25400">
              <a:solidFill>
                <a:schemeClr val="tx1"/>
              </a:solidFill>
            </a:ln>
            <a:effectLst/>
          </c:spPr>
          <c:marker>
            <c:symbol val="circle"/>
            <c:size val="8"/>
            <c:spPr>
              <a:solidFill>
                <a:srgbClr val="FF0000"/>
              </a:solidFill>
              <a:ln>
                <a:solidFill>
                  <a:schemeClr val="tx1"/>
                </a:solidFill>
              </a:ln>
              <a:effectLst/>
            </c:spPr>
          </c:marker>
          <c:cat>
            <c:numRef>
              <c:f>Data!$HF$6:$HF$108</c:f>
              <c:numCache>
                <c:formatCode>General</c:formatCode>
                <c:ptCount val="103"/>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pt idx="102">
                  <c:v>2015.0</c:v>
                </c:pt>
              </c:numCache>
            </c:numRef>
          </c:cat>
          <c:val>
            <c:numRef>
              <c:f>Data!$HI$6:$HI$108</c:f>
              <c:numCache>
                <c:formatCode>0%</c:formatCode>
                <c:ptCount val="103"/>
                <c:pt idx="0">
                  <c:v>0.0549520977956579</c:v>
                </c:pt>
                <c:pt idx="1">
                  <c:v>0.0513039502601022</c:v>
                </c:pt>
                <c:pt idx="2">
                  <c:v>0.0498720254071534</c:v>
                </c:pt>
                <c:pt idx="3">
                  <c:v>0.055762088657165</c:v>
                </c:pt>
                <c:pt idx="4">
                  <c:v>0.0600222851323077</c:v>
                </c:pt>
                <c:pt idx="5">
                  <c:v>0.063758988026496</c:v>
                </c:pt>
                <c:pt idx="6">
                  <c:v>0.0655544763178385</c:v>
                </c:pt>
                <c:pt idx="7">
                  <c:v>0.0651774795658816</c:v>
                </c:pt>
                <c:pt idx="8">
                  <c:v>0.0616891108926161</c:v>
                </c:pt>
                <c:pt idx="9">
                  <c:v>0.0588693174267299</c:v>
                </c:pt>
                <c:pt idx="10">
                  <c:v>0.0592930072890957</c:v>
                </c:pt>
                <c:pt idx="11">
                  <c:v>0.0582662167658531</c:v>
                </c:pt>
                <c:pt idx="12">
                  <c:v>0.0597464443190505</c:v>
                </c:pt>
                <c:pt idx="13">
                  <c:v>0.0638643577974155</c:v>
                </c:pt>
                <c:pt idx="14">
                  <c:v>0.0612740553019029</c:v>
                </c:pt>
                <c:pt idx="15">
                  <c:v>0.0601709207774375</c:v>
                </c:pt>
                <c:pt idx="16">
                  <c:v>0.0623836980317178</c:v>
                </c:pt>
                <c:pt idx="17">
                  <c:v>0.0675452056915975</c:v>
                </c:pt>
                <c:pt idx="18">
                  <c:v>0.0784418117447278</c:v>
                </c:pt>
                <c:pt idx="19">
                  <c:v>0.1038345648718</c:v>
                </c:pt>
                <c:pt idx="20">
                  <c:v>0.119384634759403</c:v>
                </c:pt>
                <c:pt idx="21">
                  <c:v>0.118549116745692</c:v>
                </c:pt>
                <c:pt idx="22">
                  <c:v>0.110671614537298</c:v>
                </c:pt>
                <c:pt idx="23">
                  <c:v>0.113167484956062</c:v>
                </c:pt>
                <c:pt idx="24">
                  <c:v>0.126654332776309</c:v>
                </c:pt>
                <c:pt idx="25">
                  <c:v>0.138125812502164</c:v>
                </c:pt>
                <c:pt idx="26">
                  <c:v>0.137058681987392</c:v>
                </c:pt>
                <c:pt idx="27">
                  <c:v>0.142817599060348</c:v>
                </c:pt>
                <c:pt idx="28">
                  <c:v>0.143754711544468</c:v>
                </c:pt>
                <c:pt idx="29">
                  <c:v>0.125633235265139</c:v>
                </c:pt>
                <c:pt idx="30">
                  <c:v>0.143193898302362</c:v>
                </c:pt>
                <c:pt idx="31">
                  <c:v>0.143315902486856</c:v>
                </c:pt>
                <c:pt idx="32">
                  <c:v>0.153070974268309</c:v>
                </c:pt>
                <c:pt idx="33">
                  <c:v>0.162640395628373</c:v>
                </c:pt>
                <c:pt idx="34">
                  <c:v>0.160405322066697</c:v>
                </c:pt>
                <c:pt idx="35">
                  <c:v>0.145538964743852</c:v>
                </c:pt>
                <c:pt idx="36">
                  <c:v>0.145710908031821</c:v>
                </c:pt>
                <c:pt idx="37">
                  <c:v>0.155365982878014</c:v>
                </c:pt>
                <c:pt idx="38">
                  <c:v>0.160641274889017</c:v>
                </c:pt>
                <c:pt idx="39">
                  <c:v>0.162050765577181</c:v>
                </c:pt>
                <c:pt idx="40">
                  <c:v>0.161782928245757</c:v>
                </c:pt>
                <c:pt idx="41">
                  <c:v>0.156776505992271</c:v>
                </c:pt>
                <c:pt idx="42">
                  <c:v>0.161403144029432</c:v>
                </c:pt>
                <c:pt idx="43">
                  <c:v>0.162786303163002</c:v>
                </c:pt>
                <c:pt idx="44">
                  <c:v>0.166477297861756</c:v>
                </c:pt>
                <c:pt idx="45">
                  <c:v>0.164008361898248</c:v>
                </c:pt>
                <c:pt idx="46">
                  <c:v>0.17351821406934</c:v>
                </c:pt>
                <c:pt idx="47">
                  <c:v>0.181684417910322</c:v>
                </c:pt>
                <c:pt idx="48">
                  <c:v>0.180866264969522</c:v>
                </c:pt>
                <c:pt idx="49">
                  <c:v>0.191934421658516</c:v>
                </c:pt>
                <c:pt idx="50">
                  <c:v>0.19651798158884</c:v>
                </c:pt>
                <c:pt idx="51">
                  <c:v>0.201101541519165</c:v>
                </c:pt>
                <c:pt idx="52">
                  <c:v>0.2066550552845</c:v>
                </c:pt>
                <c:pt idx="53">
                  <c:v>0.212208569049835</c:v>
                </c:pt>
                <c:pt idx="54">
                  <c:v>0.206970900297165</c:v>
                </c:pt>
                <c:pt idx="55">
                  <c:v>0.215263023972511</c:v>
                </c:pt>
                <c:pt idx="56">
                  <c:v>0.231742054224014</c:v>
                </c:pt>
                <c:pt idx="57">
                  <c:v>0.223643556237221</c:v>
                </c:pt>
                <c:pt idx="58">
                  <c:v>0.214009404182434</c:v>
                </c:pt>
                <c:pt idx="59">
                  <c:v>0.219304084777832</c:v>
                </c:pt>
                <c:pt idx="60">
                  <c:v>0.227828145027161</c:v>
                </c:pt>
                <c:pt idx="61">
                  <c:v>0.230622708797455</c:v>
                </c:pt>
                <c:pt idx="62">
                  <c:v>0.214741587638855</c:v>
                </c:pt>
                <c:pt idx="63">
                  <c:v>0.221013501286507</c:v>
                </c:pt>
                <c:pt idx="64">
                  <c:v>0.216902121901512</c:v>
                </c:pt>
                <c:pt idx="65">
                  <c:v>0.224350675940514</c:v>
                </c:pt>
                <c:pt idx="66">
                  <c:v>0.223396450281143</c:v>
                </c:pt>
                <c:pt idx="67">
                  <c:v>0.226154804229736</c:v>
                </c:pt>
                <c:pt idx="68">
                  <c:v>0.238435506820679</c:v>
                </c:pt>
                <c:pt idx="69">
                  <c:v>0.231541857123375</c:v>
                </c:pt>
                <c:pt idx="70">
                  <c:v>0.23308564722538</c:v>
                </c:pt>
                <c:pt idx="71">
                  <c:v>0.243693336844444</c:v>
                </c:pt>
                <c:pt idx="72">
                  <c:v>0.246675223112106</c:v>
                </c:pt>
                <c:pt idx="73">
                  <c:v>0.24260139465332</c:v>
                </c:pt>
                <c:pt idx="74">
                  <c:v>0.246555209159851</c:v>
                </c:pt>
                <c:pt idx="75">
                  <c:v>0.249610111117363</c:v>
                </c:pt>
                <c:pt idx="76">
                  <c:v>0.253169506788254</c:v>
                </c:pt>
                <c:pt idx="77">
                  <c:v>0.254191368818283</c:v>
                </c:pt>
                <c:pt idx="78">
                  <c:v>0.258941769599915</c:v>
                </c:pt>
                <c:pt idx="79">
                  <c:v>0.253737211227417</c:v>
                </c:pt>
                <c:pt idx="80">
                  <c:v>0.253939926624298</c:v>
                </c:pt>
                <c:pt idx="81">
                  <c:v>0.259043484926224</c:v>
                </c:pt>
                <c:pt idx="82">
                  <c:v>0.265142977237701</c:v>
                </c:pt>
                <c:pt idx="83">
                  <c:v>0.265527158975601</c:v>
                </c:pt>
                <c:pt idx="84">
                  <c:v>0.267702132463455</c:v>
                </c:pt>
                <c:pt idx="85">
                  <c:v>0.264338552951813</c:v>
                </c:pt>
                <c:pt idx="86">
                  <c:v>0.25819656252861</c:v>
                </c:pt>
                <c:pt idx="87">
                  <c:v>0.255567997694015</c:v>
                </c:pt>
                <c:pt idx="88">
                  <c:v>0.250843584537506</c:v>
                </c:pt>
                <c:pt idx="89">
                  <c:v>0.238371655344963</c:v>
                </c:pt>
                <c:pt idx="90">
                  <c:v>0.234475776553154</c:v>
                </c:pt>
                <c:pt idx="91">
                  <c:v>0.232977911829948</c:v>
                </c:pt>
                <c:pt idx="92">
                  <c:v>0.241670444607735</c:v>
                </c:pt>
                <c:pt idx="93">
                  <c:v>0.248100206255913</c:v>
                </c:pt>
                <c:pt idx="94">
                  <c:v>0.251943230628967</c:v>
                </c:pt>
                <c:pt idx="95">
                  <c:v>0.249619960784912</c:v>
                </c:pt>
                <c:pt idx="96">
                  <c:v>0.235595300793648</c:v>
                </c:pt>
                <c:pt idx="97">
                  <c:v>0.235939711332321</c:v>
                </c:pt>
                <c:pt idx="98">
                  <c:v>0.234848305583</c:v>
                </c:pt>
                <c:pt idx="99">
                  <c:v>0.229162931442261</c:v>
                </c:pt>
                <c:pt idx="100">
                  <c:v>0.244389027357101</c:v>
                </c:pt>
                <c:pt idx="101">
                  <c:v>0.244114905595779</c:v>
                </c:pt>
              </c:numCache>
            </c:numRef>
          </c:val>
          <c:smooth val="0"/>
        </c:ser>
        <c:ser>
          <c:idx val="2"/>
          <c:order val="2"/>
          <c:tx>
            <c:v>Top 1</c:v>
          </c:tx>
          <c:spPr>
            <a:ln w="12700">
              <a:solidFill>
                <a:schemeClr val="tx1"/>
              </a:solidFill>
            </a:ln>
            <a:effectLst/>
          </c:spPr>
          <c:marker>
            <c:symbol val="square"/>
            <c:size val="7"/>
            <c:spPr>
              <a:solidFill>
                <a:srgbClr val="008000"/>
              </a:solidFill>
              <a:ln>
                <a:solidFill>
                  <a:schemeClr val="tx1"/>
                </a:solidFill>
              </a:ln>
              <a:effectLst/>
            </c:spPr>
          </c:marker>
          <c:cat>
            <c:numRef>
              <c:f>Data!$HF$6:$HF$108</c:f>
              <c:numCache>
                <c:formatCode>General</c:formatCode>
                <c:ptCount val="103"/>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pt idx="102">
                  <c:v>2015.0</c:v>
                </c:pt>
              </c:numCache>
            </c:numRef>
          </c:cat>
          <c:val>
            <c:numRef>
              <c:f>Data!$HN$6:$HN$108</c:f>
              <c:numCache>
                <c:formatCode>0%</c:formatCode>
                <c:ptCount val="103"/>
                <c:pt idx="0">
                  <c:v>0.135585157986943</c:v>
                </c:pt>
                <c:pt idx="1">
                  <c:v>0.147639930787614</c:v>
                </c:pt>
                <c:pt idx="2">
                  <c:v>0.156505466034115</c:v>
                </c:pt>
                <c:pt idx="3">
                  <c:v>0.135645535035524</c:v>
                </c:pt>
                <c:pt idx="4">
                  <c:v>0.151261888350999</c:v>
                </c:pt>
                <c:pt idx="5">
                  <c:v>0.211578319452912</c:v>
                </c:pt>
                <c:pt idx="6">
                  <c:v>0.199471069426746</c:v>
                </c:pt>
                <c:pt idx="7">
                  <c:v>0.213511986203006</c:v>
                </c:pt>
                <c:pt idx="8">
                  <c:v>0.222532676762905</c:v>
                </c:pt>
                <c:pt idx="9">
                  <c:v>0.217452737764333</c:v>
                </c:pt>
                <c:pt idx="10">
                  <c:v>0.221082355486846</c:v>
                </c:pt>
                <c:pt idx="11">
                  <c:v>0.205196575859398</c:v>
                </c:pt>
                <c:pt idx="12">
                  <c:v>0.203221762392123</c:v>
                </c:pt>
                <c:pt idx="13">
                  <c:v>0.200466017568986</c:v>
                </c:pt>
                <c:pt idx="14">
                  <c:v>0.20854686857478</c:v>
                </c:pt>
                <c:pt idx="15">
                  <c:v>0.210377821338583</c:v>
                </c:pt>
                <c:pt idx="16">
                  <c:v>0.231556109553675</c:v>
                </c:pt>
                <c:pt idx="17">
                  <c:v>0.25638988595354</c:v>
                </c:pt>
                <c:pt idx="18">
                  <c:v>0.285682615898807</c:v>
                </c:pt>
                <c:pt idx="19">
                  <c:v>0.35774707793809</c:v>
                </c:pt>
                <c:pt idx="20">
                  <c:v>0.358621435009352</c:v>
                </c:pt>
                <c:pt idx="21">
                  <c:v>0.280594607412549</c:v>
                </c:pt>
                <c:pt idx="22">
                  <c:v>0.288078118638102</c:v>
                </c:pt>
                <c:pt idx="23">
                  <c:v>0.283649767392088</c:v>
                </c:pt>
                <c:pt idx="24">
                  <c:v>0.305520975264188</c:v>
                </c:pt>
                <c:pt idx="25">
                  <c:v>0.322150270274961</c:v>
                </c:pt>
                <c:pt idx="26">
                  <c:v>0.269945640133871</c:v>
                </c:pt>
                <c:pt idx="27">
                  <c:v>0.271914455208942</c:v>
                </c:pt>
                <c:pt idx="28">
                  <c:v>0.316332693955516</c:v>
                </c:pt>
                <c:pt idx="29">
                  <c:v>0.351942800867318</c:v>
                </c:pt>
                <c:pt idx="30">
                  <c:v>0.440023243859568</c:v>
                </c:pt>
                <c:pt idx="31">
                  <c:v>0.42817017938748</c:v>
                </c:pt>
                <c:pt idx="32">
                  <c:v>0.456334069783553</c:v>
                </c:pt>
                <c:pt idx="33">
                  <c:v>0.429976913240462</c:v>
                </c:pt>
                <c:pt idx="34">
                  <c:v>0.425896116001444</c:v>
                </c:pt>
                <c:pt idx="35">
                  <c:v>0.37619817946049</c:v>
                </c:pt>
                <c:pt idx="36">
                  <c:v>0.347892432821583</c:v>
                </c:pt>
                <c:pt idx="37">
                  <c:v>0.395942227472193</c:v>
                </c:pt>
                <c:pt idx="38">
                  <c:v>0.433687980731134</c:v>
                </c:pt>
                <c:pt idx="39">
                  <c:v>0.426546649479026</c:v>
                </c:pt>
                <c:pt idx="40">
                  <c:v>0.427319590779944</c:v>
                </c:pt>
                <c:pt idx="41">
                  <c:v>0.408642602503201</c:v>
                </c:pt>
                <c:pt idx="42">
                  <c:v>0.409449827451308</c:v>
                </c:pt>
                <c:pt idx="43">
                  <c:v>0.428793814919305</c:v>
                </c:pt>
                <c:pt idx="44">
                  <c:v>0.42157566723418</c:v>
                </c:pt>
                <c:pt idx="45">
                  <c:v>0.419827475104951</c:v>
                </c:pt>
                <c:pt idx="46">
                  <c:v>0.424560494992559</c:v>
                </c:pt>
                <c:pt idx="47">
                  <c:v>0.43197902475473</c:v>
                </c:pt>
                <c:pt idx="48">
                  <c:v>0.440225479621688</c:v>
                </c:pt>
                <c:pt idx="49">
                  <c:v>0.39265713095665</c:v>
                </c:pt>
                <c:pt idx="50">
                  <c:v>0.385343968868256</c:v>
                </c:pt>
                <c:pt idx="51">
                  <c:v>0.378030806779861</c:v>
                </c:pt>
                <c:pt idx="52">
                  <c:v>0.380873382091522</c:v>
                </c:pt>
                <c:pt idx="53">
                  <c:v>0.383715957403183</c:v>
                </c:pt>
                <c:pt idx="54">
                  <c:v>0.402470767498016</c:v>
                </c:pt>
                <c:pt idx="55">
                  <c:v>0.429994106292725</c:v>
                </c:pt>
                <c:pt idx="56">
                  <c:v>0.442130267620087</c:v>
                </c:pt>
                <c:pt idx="57">
                  <c:v>0.413806229829788</c:v>
                </c:pt>
                <c:pt idx="58">
                  <c:v>0.404432207345963</c:v>
                </c:pt>
                <c:pt idx="59">
                  <c:v>0.410681694746017</c:v>
                </c:pt>
                <c:pt idx="60">
                  <c:v>0.388259589672089</c:v>
                </c:pt>
                <c:pt idx="61">
                  <c:v>0.405856758356094</c:v>
                </c:pt>
                <c:pt idx="62">
                  <c:v>0.37026584148407</c:v>
                </c:pt>
                <c:pt idx="63">
                  <c:v>0.388701200485229</c:v>
                </c:pt>
                <c:pt idx="64">
                  <c:v>0.385014981031418</c:v>
                </c:pt>
                <c:pt idx="65">
                  <c:v>0.368999749422073</c:v>
                </c:pt>
                <c:pt idx="66">
                  <c:v>0.375290989875793</c:v>
                </c:pt>
                <c:pt idx="67">
                  <c:v>0.385027676820755</c:v>
                </c:pt>
                <c:pt idx="68">
                  <c:v>0.35964760184288</c:v>
                </c:pt>
                <c:pt idx="69">
                  <c:v>0.351649641990662</c:v>
                </c:pt>
                <c:pt idx="70">
                  <c:v>0.337598830461502</c:v>
                </c:pt>
                <c:pt idx="71">
                  <c:v>0.315597504377365</c:v>
                </c:pt>
                <c:pt idx="72">
                  <c:v>0.330584645271301</c:v>
                </c:pt>
                <c:pt idx="73">
                  <c:v>0.344234332442284</c:v>
                </c:pt>
                <c:pt idx="74">
                  <c:v>0.357884019613266</c:v>
                </c:pt>
                <c:pt idx="75">
                  <c:v>0.344353228807449</c:v>
                </c:pt>
                <c:pt idx="76">
                  <c:v>0.348481893539429</c:v>
                </c:pt>
                <c:pt idx="77">
                  <c:v>0.346354722976685</c:v>
                </c:pt>
                <c:pt idx="78">
                  <c:v>0.344515174627304</c:v>
                </c:pt>
                <c:pt idx="79">
                  <c:v>0.342539101839065</c:v>
                </c:pt>
                <c:pt idx="80">
                  <c:v>0.362173795700073</c:v>
                </c:pt>
                <c:pt idx="81">
                  <c:v>0.375146776437759</c:v>
                </c:pt>
                <c:pt idx="82">
                  <c:v>0.377977222204208</c:v>
                </c:pt>
                <c:pt idx="83">
                  <c:v>0.388629019260406</c:v>
                </c:pt>
                <c:pt idx="84">
                  <c:v>0.394545525312424</c:v>
                </c:pt>
                <c:pt idx="85">
                  <c:v>0.40552294254303</c:v>
                </c:pt>
                <c:pt idx="86">
                  <c:v>0.407844871282577</c:v>
                </c:pt>
                <c:pt idx="87">
                  <c:v>0.414350926876068</c:v>
                </c:pt>
                <c:pt idx="88">
                  <c:v>0.378099709749222</c:v>
                </c:pt>
                <c:pt idx="89">
                  <c:v>0.336874961853027</c:v>
                </c:pt>
                <c:pt idx="90">
                  <c:v>0.328213900327682</c:v>
                </c:pt>
                <c:pt idx="91">
                  <c:v>0.336293071508408</c:v>
                </c:pt>
                <c:pt idx="92">
                  <c:v>0.36608761548996</c:v>
                </c:pt>
                <c:pt idx="93">
                  <c:v>0.374380111694336</c:v>
                </c:pt>
                <c:pt idx="94">
                  <c:v>0.390929579734802</c:v>
                </c:pt>
                <c:pt idx="95">
                  <c:v>0.359714806079864</c:v>
                </c:pt>
                <c:pt idx="96">
                  <c:v>0.30652979016304</c:v>
                </c:pt>
                <c:pt idx="97">
                  <c:v>0.312881261110306</c:v>
                </c:pt>
                <c:pt idx="98">
                  <c:v>0.320049405097961</c:v>
                </c:pt>
                <c:pt idx="99">
                  <c:v>0.327929317951202</c:v>
                </c:pt>
                <c:pt idx="100">
                  <c:v>0.357500284910202</c:v>
                </c:pt>
                <c:pt idx="101">
                  <c:v>0.363749861717224</c:v>
                </c:pt>
              </c:numCache>
            </c:numRef>
          </c:val>
          <c:smooth val="0"/>
        </c:ser>
        <c:dLbls>
          <c:showLegendKey val="0"/>
          <c:showVal val="0"/>
          <c:showCatName val="0"/>
          <c:showSerName val="0"/>
          <c:showPercent val="0"/>
          <c:showBubbleSize val="0"/>
        </c:dLbls>
        <c:marker val="1"/>
        <c:smooth val="0"/>
        <c:axId val="-2130443752"/>
        <c:axId val="-2124849144"/>
      </c:lineChart>
      <c:catAx>
        <c:axId val="-2130443752"/>
        <c:scaling>
          <c:orientation val="minMax"/>
        </c:scaling>
        <c:delete val="0"/>
        <c:axPos val="b"/>
        <c:majorGridlines>
          <c:spPr>
            <a:ln>
              <a:solidFill>
                <a:schemeClr val="bg1">
                  <a:lumMod val="75000"/>
                </a:schemeClr>
              </a:solidFill>
            </a:ln>
          </c:spPr>
        </c:majorGridlines>
        <c:numFmt formatCode="General" sourceLinked="1"/>
        <c:majorTickMark val="none"/>
        <c:minorTickMark val="none"/>
        <c:tickLblPos val="nextTo"/>
        <c:txPr>
          <a:bodyPr rot="-5400000" vert="horz"/>
          <a:lstStyle/>
          <a:p>
            <a:pPr>
              <a:defRPr sz="1600"/>
            </a:pPr>
            <a:endParaRPr lang="es-ES"/>
          </a:p>
        </c:txPr>
        <c:crossAx val="-2124849144"/>
        <c:crosses val="autoZero"/>
        <c:auto val="1"/>
        <c:lblAlgn val="ctr"/>
        <c:lblOffset val="100"/>
        <c:tickLblSkip val="5"/>
        <c:tickMarkSkip val="10"/>
        <c:noMultiLvlLbl val="0"/>
      </c:catAx>
      <c:valAx>
        <c:axId val="-2124849144"/>
        <c:scaling>
          <c:orientation val="minMax"/>
          <c:max val="0.47"/>
          <c:min val="0.0"/>
        </c:scaling>
        <c:delete val="0"/>
        <c:axPos val="l"/>
        <c:majorGridlines>
          <c:spPr>
            <a:ln>
              <a:solidFill>
                <a:schemeClr val="bg1">
                  <a:lumMod val="75000"/>
                </a:schemeClr>
              </a:solidFill>
            </a:ln>
          </c:spPr>
        </c:majorGridlines>
        <c:title>
          <c:tx>
            <c:rich>
              <a:bodyPr rot="-5400000" vert="horz"/>
              <a:lstStyle/>
              <a:p>
                <a:pPr>
                  <a:defRPr/>
                </a:pPr>
                <a:r>
                  <a:rPr lang="fr-FR" sz="1800" b="0"/>
                  <a:t>% of pre-tax income</a:t>
                </a:r>
              </a:p>
            </c:rich>
          </c:tx>
          <c:layout>
            <c:manualLayout>
              <c:xMode val="edge"/>
              <c:yMode val="edge"/>
              <c:x val="0.000462525517643628"/>
              <c:y val="0.279804264662996"/>
            </c:manualLayout>
          </c:layout>
          <c:overlay val="0"/>
        </c:title>
        <c:numFmt formatCode="0%" sourceLinked="0"/>
        <c:majorTickMark val="none"/>
        <c:minorTickMark val="none"/>
        <c:tickLblPos val="nextTo"/>
        <c:txPr>
          <a:bodyPr/>
          <a:lstStyle/>
          <a:p>
            <a:pPr>
              <a:defRPr sz="1600"/>
            </a:pPr>
            <a:endParaRPr lang="es-ES"/>
          </a:p>
        </c:txPr>
        <c:crossAx val="-2130443752"/>
        <c:crosses val="autoZero"/>
        <c:crossBetween val="midCat"/>
      </c:valAx>
    </c:plotArea>
    <c:plotVisOnly val="1"/>
    <c:dispBlanksAs val="gap"/>
    <c:showDLblsOverMax val="0"/>
  </c:chart>
  <c:spPr>
    <a:ln>
      <a:noFill/>
    </a:ln>
  </c:spPr>
  <c:txPr>
    <a:bodyPr/>
    <a:lstStyle/>
    <a:p>
      <a:pPr>
        <a:defRPr>
          <a:latin typeface="Arial"/>
          <a:cs typeface="Arial"/>
        </a:defRPr>
      </a:pPr>
      <a:endParaRPr lang="es-E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v>PKZ</c:v>
          </c:tx>
          <c:marker>
            <c:symbol val="none"/>
          </c:marker>
          <c:xVal>
            <c:numRef>
              <c:f>ExtractoPSZ2017!$A$59:$A$103</c:f>
              <c:numCache>
                <c:formatCode>General</c:formatCode>
                <c:ptCount val="45"/>
                <c:pt idx="0">
                  <c:v>1970.0</c:v>
                </c:pt>
                <c:pt idx="1">
                  <c:v>1971.0</c:v>
                </c:pt>
                <c:pt idx="2">
                  <c:v>1972.0</c:v>
                </c:pt>
                <c:pt idx="3">
                  <c:v>1973.0</c:v>
                </c:pt>
                <c:pt idx="4">
                  <c:v>1974.0</c:v>
                </c:pt>
                <c:pt idx="5">
                  <c:v>1975.0</c:v>
                </c:pt>
                <c:pt idx="6">
                  <c:v>1976.0</c:v>
                </c:pt>
                <c:pt idx="7">
                  <c:v>1977.0</c:v>
                </c:pt>
                <c:pt idx="8">
                  <c:v>1978.0</c:v>
                </c:pt>
                <c:pt idx="9">
                  <c:v>1979.0</c:v>
                </c:pt>
                <c:pt idx="10">
                  <c:v>1980.0</c:v>
                </c:pt>
                <c:pt idx="11">
                  <c:v>1981.0</c:v>
                </c:pt>
                <c:pt idx="12">
                  <c:v>1982.0</c:v>
                </c:pt>
                <c:pt idx="13">
                  <c:v>1983.0</c:v>
                </c:pt>
                <c:pt idx="14">
                  <c:v>1984.0</c:v>
                </c:pt>
                <c:pt idx="15">
                  <c:v>1985.0</c:v>
                </c:pt>
                <c:pt idx="16">
                  <c:v>1986.0</c:v>
                </c:pt>
                <c:pt idx="17">
                  <c:v>1987.0</c:v>
                </c:pt>
                <c:pt idx="18">
                  <c:v>1988.0</c:v>
                </c:pt>
                <c:pt idx="19">
                  <c:v>1989.0</c:v>
                </c:pt>
                <c:pt idx="20">
                  <c:v>1990.0</c:v>
                </c:pt>
                <c:pt idx="21">
                  <c:v>1991.0</c:v>
                </c:pt>
                <c:pt idx="22">
                  <c:v>1992.0</c:v>
                </c:pt>
                <c:pt idx="23">
                  <c:v>1993.0</c:v>
                </c:pt>
                <c:pt idx="24">
                  <c:v>1994.0</c:v>
                </c:pt>
                <c:pt idx="25">
                  <c:v>1995.0</c:v>
                </c:pt>
                <c:pt idx="26">
                  <c:v>1996.0</c:v>
                </c:pt>
                <c:pt idx="27">
                  <c:v>1997.0</c:v>
                </c:pt>
                <c:pt idx="28">
                  <c:v>1998.0</c:v>
                </c:pt>
                <c:pt idx="29">
                  <c:v>1999.0</c:v>
                </c:pt>
                <c:pt idx="30">
                  <c:v>2000.0</c:v>
                </c:pt>
                <c:pt idx="31">
                  <c:v>2001.0</c:v>
                </c:pt>
                <c:pt idx="32">
                  <c:v>2002.0</c:v>
                </c:pt>
                <c:pt idx="33">
                  <c:v>2003.0</c:v>
                </c:pt>
                <c:pt idx="34">
                  <c:v>2004.0</c:v>
                </c:pt>
                <c:pt idx="35">
                  <c:v>2005.0</c:v>
                </c:pt>
                <c:pt idx="36">
                  <c:v>2006.0</c:v>
                </c:pt>
                <c:pt idx="37">
                  <c:v>2007.0</c:v>
                </c:pt>
                <c:pt idx="38">
                  <c:v>2008.0</c:v>
                </c:pt>
                <c:pt idx="39">
                  <c:v>2009.0</c:v>
                </c:pt>
                <c:pt idx="40">
                  <c:v>2010.0</c:v>
                </c:pt>
                <c:pt idx="41">
                  <c:v>2011.0</c:v>
                </c:pt>
                <c:pt idx="42">
                  <c:v>2012.0</c:v>
                </c:pt>
                <c:pt idx="43">
                  <c:v>2013.0</c:v>
                </c:pt>
                <c:pt idx="44">
                  <c:v>2014.0</c:v>
                </c:pt>
              </c:numCache>
            </c:numRef>
          </c:xVal>
          <c:yVal>
            <c:numRef>
              <c:f>ExtractoPSZ2017!$C$59:$C$103</c:f>
              <c:numCache>
                <c:formatCode>0.0%</c:formatCode>
                <c:ptCount val="45"/>
                <c:pt idx="0">
                  <c:v>0.250045756183779</c:v>
                </c:pt>
                <c:pt idx="1">
                  <c:v>0.258827525779348</c:v>
                </c:pt>
                <c:pt idx="2">
                  <c:v>0.259932135437606</c:v>
                </c:pt>
                <c:pt idx="3">
                  <c:v>0.261299839726031</c:v>
                </c:pt>
                <c:pt idx="4">
                  <c:v>0.25425722480086</c:v>
                </c:pt>
                <c:pt idx="5">
                  <c:v>0.260722695755584</c:v>
                </c:pt>
                <c:pt idx="6">
                  <c:v>0.266259186014181</c:v>
                </c:pt>
                <c:pt idx="7">
                  <c:v>0.269012157431508</c:v>
                </c:pt>
                <c:pt idx="8">
                  <c:v>0.268565730951982</c:v>
                </c:pt>
                <c:pt idx="9">
                  <c:v>0.260679854492232</c:v>
                </c:pt>
                <c:pt idx="10">
                  <c:v>0.252844890035687</c:v>
                </c:pt>
                <c:pt idx="11">
                  <c:v>0.263959765827221</c:v>
                </c:pt>
                <c:pt idx="12">
                  <c:v>0.264196515963418</c:v>
                </c:pt>
                <c:pt idx="13">
                  <c:v>0.273413764400388</c:v>
                </c:pt>
                <c:pt idx="14">
                  <c:v>0.283131534354516</c:v>
                </c:pt>
                <c:pt idx="15">
                  <c:v>0.279505410823723</c:v>
                </c:pt>
                <c:pt idx="16">
                  <c:v>0.266742412786091</c:v>
                </c:pt>
                <c:pt idx="17">
                  <c:v>0.26628621007575</c:v>
                </c:pt>
                <c:pt idx="18">
                  <c:v>0.267891497191184</c:v>
                </c:pt>
                <c:pt idx="19">
                  <c:v>0.268220469460107</c:v>
                </c:pt>
                <c:pt idx="20">
                  <c:v>0.264487724758263</c:v>
                </c:pt>
                <c:pt idx="21">
                  <c:v>0.265866492423229</c:v>
                </c:pt>
                <c:pt idx="22">
                  <c:v>0.26320041691108</c:v>
                </c:pt>
                <c:pt idx="23">
                  <c:v>0.265365408223373</c:v>
                </c:pt>
                <c:pt idx="24">
                  <c:v>0.274188733842056</c:v>
                </c:pt>
                <c:pt idx="25">
                  <c:v>0.282121866535349</c:v>
                </c:pt>
                <c:pt idx="26">
                  <c:v>0.284386738148304</c:v>
                </c:pt>
                <c:pt idx="27">
                  <c:v>0.283996651784483</c:v>
                </c:pt>
                <c:pt idx="28">
                  <c:v>0.271900314722928</c:v>
                </c:pt>
                <c:pt idx="29">
                  <c:v>0.264314278806032</c:v>
                </c:pt>
                <c:pt idx="30">
                  <c:v>0.252932245804048</c:v>
                </c:pt>
                <c:pt idx="31">
                  <c:v>0.248150936883062</c:v>
                </c:pt>
                <c:pt idx="32">
                  <c:v>0.257504473905921</c:v>
                </c:pt>
                <c:pt idx="33">
                  <c:v>0.26462799695113</c:v>
                </c:pt>
                <c:pt idx="34">
                  <c:v>0.26994703196576</c:v>
                </c:pt>
                <c:pt idx="35">
                  <c:v>0.27894354034566</c:v>
                </c:pt>
                <c:pt idx="36">
                  <c:v>0.283089786932693</c:v>
                </c:pt>
                <c:pt idx="37">
                  <c:v>0.273120454244843</c:v>
                </c:pt>
                <c:pt idx="38">
                  <c:v>0.265327287213588</c:v>
                </c:pt>
                <c:pt idx="39">
                  <c:v>0.281720328185085</c:v>
                </c:pt>
                <c:pt idx="40">
                  <c:v>0.300382178049734</c:v>
                </c:pt>
                <c:pt idx="41">
                  <c:v>0.304169704292975</c:v>
                </c:pt>
                <c:pt idx="42">
                  <c:v>0.30870002089793</c:v>
                </c:pt>
                <c:pt idx="43">
                  <c:v>0.301004790889139</c:v>
                </c:pt>
                <c:pt idx="44">
                  <c:v>0.306922558254491</c:v>
                </c:pt>
              </c:numCache>
            </c:numRef>
          </c:yVal>
          <c:smooth val="0"/>
        </c:ser>
        <c:ser>
          <c:idx val="1"/>
          <c:order val="1"/>
          <c:tx>
            <c:v>Mine</c:v>
          </c:tx>
          <c:marker>
            <c:symbol val="none"/>
          </c:marker>
          <c:xVal>
            <c:numRef>
              <c:f>ExtractoPSZ2017!$A$59:$A$100</c:f>
              <c:numCache>
                <c:formatCode>General</c:formatCode>
                <c:ptCount val="42"/>
                <c:pt idx="0">
                  <c:v>1970.0</c:v>
                </c:pt>
                <c:pt idx="1">
                  <c:v>1971.0</c:v>
                </c:pt>
                <c:pt idx="2">
                  <c:v>1972.0</c:v>
                </c:pt>
                <c:pt idx="3">
                  <c:v>1973.0</c:v>
                </c:pt>
                <c:pt idx="4">
                  <c:v>1974.0</c:v>
                </c:pt>
                <c:pt idx="5">
                  <c:v>1975.0</c:v>
                </c:pt>
                <c:pt idx="6">
                  <c:v>1976.0</c:v>
                </c:pt>
                <c:pt idx="7">
                  <c:v>1977.0</c:v>
                </c:pt>
                <c:pt idx="8">
                  <c:v>1978.0</c:v>
                </c:pt>
                <c:pt idx="9">
                  <c:v>1979.0</c:v>
                </c:pt>
                <c:pt idx="10">
                  <c:v>1980.0</c:v>
                </c:pt>
                <c:pt idx="11">
                  <c:v>1981.0</c:v>
                </c:pt>
                <c:pt idx="12">
                  <c:v>1982.0</c:v>
                </c:pt>
                <c:pt idx="13">
                  <c:v>1983.0</c:v>
                </c:pt>
                <c:pt idx="14">
                  <c:v>1984.0</c:v>
                </c:pt>
                <c:pt idx="15">
                  <c:v>1985.0</c:v>
                </c:pt>
                <c:pt idx="16">
                  <c:v>1986.0</c:v>
                </c:pt>
                <c:pt idx="17">
                  <c:v>1987.0</c:v>
                </c:pt>
                <c:pt idx="18">
                  <c:v>1988.0</c:v>
                </c:pt>
                <c:pt idx="19">
                  <c:v>1989.0</c:v>
                </c:pt>
                <c:pt idx="20">
                  <c:v>1990.0</c:v>
                </c:pt>
                <c:pt idx="21">
                  <c:v>1991.0</c:v>
                </c:pt>
                <c:pt idx="22">
                  <c:v>1992.0</c:v>
                </c:pt>
                <c:pt idx="23">
                  <c:v>1993.0</c:v>
                </c:pt>
                <c:pt idx="24">
                  <c:v>1994.0</c:v>
                </c:pt>
                <c:pt idx="25">
                  <c:v>1995.0</c:v>
                </c:pt>
                <c:pt idx="26">
                  <c:v>1996.0</c:v>
                </c:pt>
                <c:pt idx="27">
                  <c:v>1997.0</c:v>
                </c:pt>
                <c:pt idx="28">
                  <c:v>1998.0</c:v>
                </c:pt>
                <c:pt idx="29">
                  <c:v>1999.0</c:v>
                </c:pt>
                <c:pt idx="30">
                  <c:v>2000.0</c:v>
                </c:pt>
                <c:pt idx="31">
                  <c:v>2001.0</c:v>
                </c:pt>
                <c:pt idx="32">
                  <c:v>2002.0</c:v>
                </c:pt>
                <c:pt idx="33">
                  <c:v>2003.0</c:v>
                </c:pt>
                <c:pt idx="34">
                  <c:v>2004.0</c:v>
                </c:pt>
                <c:pt idx="35">
                  <c:v>2005.0</c:v>
                </c:pt>
                <c:pt idx="36">
                  <c:v>2006.0</c:v>
                </c:pt>
                <c:pt idx="37">
                  <c:v>2007.0</c:v>
                </c:pt>
                <c:pt idx="38">
                  <c:v>2008.0</c:v>
                </c:pt>
                <c:pt idx="39">
                  <c:v>2009.0</c:v>
                </c:pt>
                <c:pt idx="40">
                  <c:v>2010.0</c:v>
                </c:pt>
                <c:pt idx="41">
                  <c:v>2011.0</c:v>
                </c:pt>
              </c:numCache>
            </c:numRef>
          </c:xVal>
          <c:yVal>
            <c:numRef>
              <c:f>ExtractoPSZ2017!$D$59:$D$100</c:f>
              <c:numCache>
                <c:formatCode>0%</c:formatCode>
                <c:ptCount val="42"/>
                <c:pt idx="0">
                  <c:v>0.266524520255864</c:v>
                </c:pt>
                <c:pt idx="1">
                  <c:v>0.274432379072063</c:v>
                </c:pt>
                <c:pt idx="2">
                  <c:v>0.277827248441674</c:v>
                </c:pt>
                <c:pt idx="3">
                  <c:v>0.276545166402536</c:v>
                </c:pt>
                <c:pt idx="4">
                  <c:v>0.272992700729927</c:v>
                </c:pt>
                <c:pt idx="5">
                  <c:v>0.286675639300135</c:v>
                </c:pt>
                <c:pt idx="6">
                  <c:v>0.285714285714286</c:v>
                </c:pt>
                <c:pt idx="7">
                  <c:v>0.290322580645161</c:v>
                </c:pt>
                <c:pt idx="8">
                  <c:v>0.290444654683065</c:v>
                </c:pt>
                <c:pt idx="9">
                  <c:v>0.28843710292249</c:v>
                </c:pt>
                <c:pt idx="10">
                  <c:v>0.287105570705103</c:v>
                </c:pt>
                <c:pt idx="11">
                  <c:v>0.29787973583594</c:v>
                </c:pt>
                <c:pt idx="12">
                  <c:v>0.3003300330033</c:v>
                </c:pt>
                <c:pt idx="13">
                  <c:v>0.307479224376731</c:v>
                </c:pt>
                <c:pt idx="14">
                  <c:v>0.31129476584022</c:v>
                </c:pt>
                <c:pt idx="15">
                  <c:v>0.308483290488432</c:v>
                </c:pt>
                <c:pt idx="16">
                  <c:v>0.2997542997543</c:v>
                </c:pt>
                <c:pt idx="17">
                  <c:v>0.30045871559633</c:v>
                </c:pt>
                <c:pt idx="18">
                  <c:v>0.303157894736842</c:v>
                </c:pt>
                <c:pt idx="19">
                  <c:v>0.303571428571429</c:v>
                </c:pt>
                <c:pt idx="20">
                  <c:v>0.299435028248588</c:v>
                </c:pt>
                <c:pt idx="21">
                  <c:v>0.29981718464351</c:v>
                </c:pt>
                <c:pt idx="22">
                  <c:v>0.296875</c:v>
                </c:pt>
                <c:pt idx="23">
                  <c:v>0.299173553719008</c:v>
                </c:pt>
                <c:pt idx="24">
                  <c:v>0.305900621118012</c:v>
                </c:pt>
                <c:pt idx="25">
                  <c:v>0.312316715542522</c:v>
                </c:pt>
                <c:pt idx="26">
                  <c:v>0.318620689655172</c:v>
                </c:pt>
                <c:pt idx="27">
                  <c:v>0.320413436692506</c:v>
                </c:pt>
                <c:pt idx="28">
                  <c:v>0.312727272727273</c:v>
                </c:pt>
                <c:pt idx="29">
                  <c:v>0.311288483466363</c:v>
                </c:pt>
                <c:pt idx="30">
                  <c:v>0.304994686503719</c:v>
                </c:pt>
                <c:pt idx="31">
                  <c:v>0.302469135802469</c:v>
                </c:pt>
                <c:pt idx="32">
                  <c:v>0.304828973843058</c:v>
                </c:pt>
                <c:pt idx="33">
                  <c:v>0.305101058710298</c:v>
                </c:pt>
                <c:pt idx="34">
                  <c:v>0.314414414414414</c:v>
                </c:pt>
                <c:pt idx="35">
                  <c:v>0.323801513877208</c:v>
                </c:pt>
                <c:pt idx="36">
                  <c:v>0.329133858267716</c:v>
                </c:pt>
                <c:pt idx="37">
                  <c:v>0.322162985529322</c:v>
                </c:pt>
                <c:pt idx="38">
                  <c:v>0.322147651006711</c:v>
                </c:pt>
                <c:pt idx="39">
                  <c:v>0.328450269853508</c:v>
                </c:pt>
                <c:pt idx="40">
                  <c:v>0.342143906020558</c:v>
                </c:pt>
                <c:pt idx="41">
                  <c:v>0.343441466854725</c:v>
                </c:pt>
              </c:numCache>
            </c:numRef>
          </c:yVal>
          <c:smooth val="0"/>
        </c:ser>
        <c:dLbls>
          <c:showLegendKey val="0"/>
          <c:showVal val="0"/>
          <c:showCatName val="0"/>
          <c:showSerName val="0"/>
          <c:showPercent val="0"/>
          <c:showBubbleSize val="0"/>
        </c:dLbls>
        <c:axId val="-2127977096"/>
        <c:axId val="-2127698648"/>
      </c:scatterChart>
      <c:valAx>
        <c:axId val="-2127977096"/>
        <c:scaling>
          <c:orientation val="minMax"/>
        </c:scaling>
        <c:delete val="0"/>
        <c:axPos val="b"/>
        <c:numFmt formatCode="General" sourceLinked="1"/>
        <c:majorTickMark val="out"/>
        <c:minorTickMark val="none"/>
        <c:tickLblPos val="nextTo"/>
        <c:crossAx val="-2127698648"/>
        <c:crosses val="autoZero"/>
        <c:crossBetween val="midCat"/>
      </c:valAx>
      <c:valAx>
        <c:axId val="-2127698648"/>
        <c:scaling>
          <c:orientation val="minMax"/>
        </c:scaling>
        <c:delete val="0"/>
        <c:axPos val="l"/>
        <c:majorGridlines/>
        <c:numFmt formatCode="0.0%" sourceLinked="1"/>
        <c:majorTickMark val="out"/>
        <c:minorTickMark val="none"/>
        <c:tickLblPos val="nextTo"/>
        <c:crossAx val="-212797709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1800"/>
              <a:t>Taxes paid by the bottom 50%</a:t>
            </a:r>
          </a:p>
        </c:rich>
      </c:tx>
      <c:layout>
        <c:manualLayout>
          <c:xMode val="edge"/>
          <c:yMode val="edge"/>
          <c:x val="0.35630974748846"/>
          <c:y val="1.65674991983468E-5"/>
        </c:manualLayout>
      </c:layout>
      <c:overlay val="0"/>
    </c:title>
    <c:autoTitleDeleted val="0"/>
    <c:plotArea>
      <c:layout>
        <c:manualLayout>
          <c:layoutTarget val="inner"/>
          <c:xMode val="edge"/>
          <c:yMode val="edge"/>
          <c:x val="0.0977508552810211"/>
          <c:y val="0.0724847685894467"/>
          <c:w val="0.883224545207711"/>
          <c:h val="0.768286778066769"/>
        </c:manualLayout>
      </c:layout>
      <c:areaChart>
        <c:grouping val="stacked"/>
        <c:varyColors val="0"/>
        <c:ser>
          <c:idx val="1"/>
          <c:order val="0"/>
          <c:tx>
            <c:strRef>
              <c:f>Data!$CD$3</c:f>
              <c:strCache>
                <c:ptCount val="1"/>
                <c:pt idx="0">
                  <c:v>Housing rents</c:v>
                </c:pt>
              </c:strCache>
            </c:strRef>
          </c:tx>
          <c:spPr>
            <a:solidFill>
              <a:schemeClr val="accent2">
                <a:lumMod val="75000"/>
              </a:schemeClr>
            </a:solidFill>
            <a:ln w="12700">
              <a:solidFill>
                <a:schemeClr val="tx1"/>
              </a:solidFill>
            </a:ln>
          </c:spPr>
          <c:cat>
            <c:numRef>
              <c:f>Data!$BL$6:$BL$107</c:f>
              <c:numCache>
                <c:formatCode>General</c:formatCode>
                <c:ptCount val="102"/>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numCache>
            </c:numRef>
          </c:cat>
          <c:val>
            <c:numRef>
              <c:f>Data!$HL$6:$HL$107</c:f>
              <c:numCache>
                <c:formatCode>0%</c:formatCode>
                <c:ptCount val="102"/>
                <c:pt idx="0">
                  <c:v>0.0272391999105323</c:v>
                </c:pt>
                <c:pt idx="1">
                  <c:v>0.0182206443241845</c:v>
                </c:pt>
                <c:pt idx="2">
                  <c:v>0.0159135646165007</c:v>
                </c:pt>
                <c:pt idx="3">
                  <c:v>0.0251618260650768</c:v>
                </c:pt>
                <c:pt idx="4">
                  <c:v>0.030514761268132</c:v>
                </c:pt>
                <c:pt idx="5">
                  <c:v>0.0360401799881319</c:v>
                </c:pt>
                <c:pt idx="6">
                  <c:v>0.0385077383839734</c:v>
                </c:pt>
                <c:pt idx="7">
                  <c:v>0.0402571907095458</c:v>
                </c:pt>
                <c:pt idx="8">
                  <c:v>0.0294281323746306</c:v>
                </c:pt>
                <c:pt idx="9">
                  <c:v>0.0270503469146725</c:v>
                </c:pt>
                <c:pt idx="10">
                  <c:v>0.029437164251557</c:v>
                </c:pt>
                <c:pt idx="11">
                  <c:v>0.0265898274404697</c:v>
                </c:pt>
                <c:pt idx="12">
                  <c:v>0.0259766153169014</c:v>
                </c:pt>
                <c:pt idx="13">
                  <c:v>0.0320113582623462</c:v>
                </c:pt>
                <c:pt idx="14">
                  <c:v>0.0301546008957474</c:v>
                </c:pt>
                <c:pt idx="15">
                  <c:v>0.0262244617772114</c:v>
                </c:pt>
                <c:pt idx="16">
                  <c:v>0.0280454759672462</c:v>
                </c:pt>
                <c:pt idx="17">
                  <c:v>0.0310137581716361</c:v>
                </c:pt>
                <c:pt idx="18">
                  <c:v>0.0361840337088627</c:v>
                </c:pt>
                <c:pt idx="19">
                  <c:v>0.0492333024874999</c:v>
                </c:pt>
                <c:pt idx="20">
                  <c:v>0.0682272966743057</c:v>
                </c:pt>
                <c:pt idx="21">
                  <c:v>0.0747837311716455</c:v>
                </c:pt>
                <c:pt idx="22">
                  <c:v>0.0696920264956269</c:v>
                </c:pt>
                <c:pt idx="23">
                  <c:v>0.0685731556446917</c:v>
                </c:pt>
                <c:pt idx="24">
                  <c:v>0.064305240944489</c:v>
                </c:pt>
                <c:pt idx="25">
                  <c:v>0.0682501213310938</c:v>
                </c:pt>
                <c:pt idx="26">
                  <c:v>0.0683534121975836</c:v>
                </c:pt>
                <c:pt idx="27">
                  <c:v>0.0690814803225674</c:v>
                </c:pt>
                <c:pt idx="28">
                  <c:v>0.0644747602382483</c:v>
                </c:pt>
                <c:pt idx="29">
                  <c:v>0.0484171640253478</c:v>
                </c:pt>
                <c:pt idx="30">
                  <c:v>0.0417043731846204</c:v>
                </c:pt>
                <c:pt idx="31">
                  <c:v>0.0434582754933151</c:v>
                </c:pt>
                <c:pt idx="32">
                  <c:v>0.0497523991931444</c:v>
                </c:pt>
                <c:pt idx="33">
                  <c:v>0.0580843569476231</c:v>
                </c:pt>
                <c:pt idx="34">
                  <c:v>0.0568902917837446</c:v>
                </c:pt>
                <c:pt idx="35">
                  <c:v>0.0564458492621661</c:v>
                </c:pt>
                <c:pt idx="36">
                  <c:v>0.0591999254863156</c:v>
                </c:pt>
                <c:pt idx="37">
                  <c:v>0.0597787166237317</c:v>
                </c:pt>
                <c:pt idx="38">
                  <c:v>0.0542668468870758</c:v>
                </c:pt>
                <c:pt idx="39">
                  <c:v>0.0552455826426502</c:v>
                </c:pt>
                <c:pt idx="40">
                  <c:v>0.0551352824625238</c:v>
                </c:pt>
                <c:pt idx="41">
                  <c:v>0.0532677963224834</c:v>
                </c:pt>
                <c:pt idx="42">
                  <c:v>0.0539255435366547</c:v>
                </c:pt>
                <c:pt idx="43">
                  <c:v>0.0539828965727141</c:v>
                </c:pt>
                <c:pt idx="44">
                  <c:v>0.0545588877849821</c:v>
                </c:pt>
                <c:pt idx="45">
                  <c:v>0.0539994760195683</c:v>
                </c:pt>
                <c:pt idx="46">
                  <c:v>0.0559452237014438</c:v>
                </c:pt>
                <c:pt idx="47">
                  <c:v>0.0570880344801426</c:v>
                </c:pt>
                <c:pt idx="48">
                  <c:v>0.0570529569536726</c:v>
                </c:pt>
                <c:pt idx="49">
                  <c:v>0.0570518188178539</c:v>
                </c:pt>
                <c:pt idx="50">
                  <c:v>0.0593739822506904</c:v>
                </c:pt>
                <c:pt idx="51">
                  <c:v>0.061696145683527</c:v>
                </c:pt>
                <c:pt idx="52">
                  <c:v>0.0590785201638937</c:v>
                </c:pt>
                <c:pt idx="53">
                  <c:v>0.0564608946442604</c:v>
                </c:pt>
                <c:pt idx="54">
                  <c:v>0.0541851222515106</c:v>
                </c:pt>
                <c:pt idx="55">
                  <c:v>0.0560414455831051</c:v>
                </c:pt>
                <c:pt idx="56">
                  <c:v>0.0567519180476665</c:v>
                </c:pt>
                <c:pt idx="57">
                  <c:v>0.0568845868110657</c:v>
                </c:pt>
                <c:pt idx="58">
                  <c:v>0.0563950054347515</c:v>
                </c:pt>
                <c:pt idx="59">
                  <c:v>0.0557938404381275</c:v>
                </c:pt>
                <c:pt idx="60">
                  <c:v>0.0535149201750755</c:v>
                </c:pt>
                <c:pt idx="61">
                  <c:v>0.0529590845108032</c:v>
                </c:pt>
                <c:pt idx="62">
                  <c:v>0.0513578429818153</c:v>
                </c:pt>
                <c:pt idx="63">
                  <c:v>0.0509439595043659</c:v>
                </c:pt>
                <c:pt idx="64">
                  <c:v>0.0502900779247284</c:v>
                </c:pt>
                <c:pt idx="65">
                  <c:v>0.0499858111143112</c:v>
                </c:pt>
                <c:pt idx="66">
                  <c:v>0.0483670346438885</c:v>
                </c:pt>
                <c:pt idx="67">
                  <c:v>0.0503050163388252</c:v>
                </c:pt>
                <c:pt idx="68">
                  <c:v>0.0546753704547882</c:v>
                </c:pt>
                <c:pt idx="69">
                  <c:v>0.0511651113629341</c:v>
                </c:pt>
                <c:pt idx="70">
                  <c:v>0.0537671335041523</c:v>
                </c:pt>
                <c:pt idx="71">
                  <c:v>0.0549137219786644</c:v>
                </c:pt>
                <c:pt idx="72">
                  <c:v>0.0545928180217743</c:v>
                </c:pt>
                <c:pt idx="73">
                  <c:v>0.0529489032924175</c:v>
                </c:pt>
                <c:pt idx="74">
                  <c:v>0.0528691671788692</c:v>
                </c:pt>
                <c:pt idx="75">
                  <c:v>0.0532208792865276</c:v>
                </c:pt>
                <c:pt idx="76">
                  <c:v>0.0524686872959137</c:v>
                </c:pt>
                <c:pt idx="77">
                  <c:v>0.051783125847578</c:v>
                </c:pt>
                <c:pt idx="78">
                  <c:v>0.054991353303194</c:v>
                </c:pt>
                <c:pt idx="79">
                  <c:v>0.0548701956868172</c:v>
                </c:pt>
                <c:pt idx="80">
                  <c:v>0.0555805936455727</c:v>
                </c:pt>
                <c:pt idx="81">
                  <c:v>0.0569730922579765</c:v>
                </c:pt>
                <c:pt idx="82">
                  <c:v>0.0564760379493236</c:v>
                </c:pt>
                <c:pt idx="83">
                  <c:v>0.0552877746522426</c:v>
                </c:pt>
                <c:pt idx="84">
                  <c:v>0.0547123327851295</c:v>
                </c:pt>
                <c:pt idx="85">
                  <c:v>0.0537128299474716</c:v>
                </c:pt>
                <c:pt idx="86">
                  <c:v>0.0521555207669735</c:v>
                </c:pt>
                <c:pt idx="87">
                  <c:v>0.0505418591201305</c:v>
                </c:pt>
                <c:pt idx="88">
                  <c:v>0.0490028075873852</c:v>
                </c:pt>
                <c:pt idx="89">
                  <c:v>0.0492081828415394</c:v>
                </c:pt>
                <c:pt idx="90">
                  <c:v>0.0495718829333782</c:v>
                </c:pt>
                <c:pt idx="91">
                  <c:v>0.0493947863578796</c:v>
                </c:pt>
                <c:pt idx="92">
                  <c:v>0.0501609668135643</c:v>
                </c:pt>
                <c:pt idx="93">
                  <c:v>0.0496438480913639</c:v>
                </c:pt>
                <c:pt idx="94">
                  <c:v>0.0482382625341415</c:v>
                </c:pt>
                <c:pt idx="95">
                  <c:v>0.0481916777789593</c:v>
                </c:pt>
                <c:pt idx="96">
                  <c:v>0.046693854033947</c:v>
                </c:pt>
                <c:pt idx="97">
                  <c:v>0.0468475483357906</c:v>
                </c:pt>
                <c:pt idx="98">
                  <c:v>0.0478646494448185</c:v>
                </c:pt>
                <c:pt idx="99">
                  <c:v>0.0482763312757015</c:v>
                </c:pt>
                <c:pt idx="100">
                  <c:v>0.0492382757365703</c:v>
                </c:pt>
                <c:pt idx="101">
                  <c:v>0.0497053898870945</c:v>
                </c:pt>
              </c:numCache>
            </c:numRef>
          </c:val>
        </c:ser>
        <c:ser>
          <c:idx val="5"/>
          <c:order val="1"/>
          <c:tx>
            <c:strRef>
              <c:f>Data!$CE$3</c:f>
              <c:strCache>
                <c:ptCount val="1"/>
                <c:pt idx="0">
                  <c:v>Capital component of mixed income</c:v>
                </c:pt>
              </c:strCache>
            </c:strRef>
          </c:tx>
          <c:spPr>
            <a:solidFill>
              <a:schemeClr val="accent2">
                <a:lumMod val="60000"/>
                <a:lumOff val="40000"/>
              </a:schemeClr>
            </a:solidFill>
            <a:ln w="12700">
              <a:solidFill>
                <a:schemeClr val="tx1"/>
              </a:solidFill>
            </a:ln>
          </c:spPr>
          <c:cat>
            <c:numRef>
              <c:f>Data!$BL$6:$BL$107</c:f>
              <c:numCache>
                <c:formatCode>General</c:formatCode>
                <c:ptCount val="102"/>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numCache>
            </c:numRef>
          </c:cat>
          <c:val>
            <c:numRef>
              <c:f>Data!$HM$6:$HM$107</c:f>
              <c:numCache>
                <c:formatCode>0%</c:formatCode>
                <c:ptCount val="102"/>
                <c:pt idx="0">
                  <c:v>0.0277128978851255</c:v>
                </c:pt>
                <c:pt idx="1">
                  <c:v>0.0330833059359177</c:v>
                </c:pt>
                <c:pt idx="2">
                  <c:v>0.0339584607906526</c:v>
                </c:pt>
                <c:pt idx="3">
                  <c:v>0.0306002625920882</c:v>
                </c:pt>
                <c:pt idx="4">
                  <c:v>0.0295075238641757</c:v>
                </c:pt>
                <c:pt idx="5">
                  <c:v>0.0277188080383641</c:v>
                </c:pt>
                <c:pt idx="6">
                  <c:v>0.0270467379338651</c:v>
                </c:pt>
                <c:pt idx="7">
                  <c:v>0.0249202888563357</c:v>
                </c:pt>
                <c:pt idx="8">
                  <c:v>0.0322609785179854</c:v>
                </c:pt>
                <c:pt idx="9">
                  <c:v>0.0318189705120574</c:v>
                </c:pt>
                <c:pt idx="10">
                  <c:v>0.0298558430375387</c:v>
                </c:pt>
                <c:pt idx="11">
                  <c:v>0.0316763893253834</c:v>
                </c:pt>
                <c:pt idx="12">
                  <c:v>0.0337698290021491</c:v>
                </c:pt>
                <c:pt idx="13">
                  <c:v>0.0318529995350692</c:v>
                </c:pt>
                <c:pt idx="14">
                  <c:v>0.0311194544061555</c:v>
                </c:pt>
                <c:pt idx="15">
                  <c:v>0.0339464590002261</c:v>
                </c:pt>
                <c:pt idx="16">
                  <c:v>0.0325810663504003</c:v>
                </c:pt>
                <c:pt idx="17">
                  <c:v>0.0345883176387014</c:v>
                </c:pt>
                <c:pt idx="18">
                  <c:v>0.0398876622180761</c:v>
                </c:pt>
                <c:pt idx="19">
                  <c:v>0.0513763972427712</c:v>
                </c:pt>
                <c:pt idx="20">
                  <c:v>0.0477670591115655</c:v>
                </c:pt>
                <c:pt idx="21">
                  <c:v>0.0408527867107925</c:v>
                </c:pt>
                <c:pt idx="22">
                  <c:v>0.0384688675223653</c:v>
                </c:pt>
                <c:pt idx="23">
                  <c:v>0.0378568416319891</c:v>
                </c:pt>
                <c:pt idx="24">
                  <c:v>0.0347462819161465</c:v>
                </c:pt>
                <c:pt idx="25">
                  <c:v>0.0356050657698374</c:v>
                </c:pt>
                <c:pt idx="26">
                  <c:v>0.0337901795424014</c:v>
                </c:pt>
                <c:pt idx="27">
                  <c:v>0.0385058558070747</c:v>
                </c:pt>
                <c:pt idx="28">
                  <c:v>0.0463179405306252</c:v>
                </c:pt>
                <c:pt idx="29">
                  <c:v>0.0445234617530475</c:v>
                </c:pt>
                <c:pt idx="30">
                  <c:v>0.0401159121949993</c:v>
                </c:pt>
                <c:pt idx="31">
                  <c:v>0.0355177853020622</c:v>
                </c:pt>
                <c:pt idx="32">
                  <c:v>0.0307298605973448</c:v>
                </c:pt>
                <c:pt idx="33">
                  <c:v>0.0279648719108752</c:v>
                </c:pt>
                <c:pt idx="34">
                  <c:v>0.0324342625561525</c:v>
                </c:pt>
                <c:pt idx="35">
                  <c:v>0.0330433023034143</c:v>
                </c:pt>
                <c:pt idx="36">
                  <c:v>0.0318601659441262</c:v>
                </c:pt>
                <c:pt idx="37">
                  <c:v>0.0394738933618532</c:v>
                </c:pt>
                <c:pt idx="38">
                  <c:v>0.0397942491010514</c:v>
                </c:pt>
                <c:pt idx="39">
                  <c:v>0.034913639549455</c:v>
                </c:pt>
                <c:pt idx="40">
                  <c:v>0.0350493294138591</c:v>
                </c:pt>
                <c:pt idx="41">
                  <c:v>0.0335381917874376</c:v>
                </c:pt>
                <c:pt idx="42">
                  <c:v>0.035749935288154</c:v>
                </c:pt>
                <c:pt idx="43">
                  <c:v>0.0341129710368144</c:v>
                </c:pt>
                <c:pt idx="44">
                  <c:v>0.0326489231931348</c:v>
                </c:pt>
                <c:pt idx="45">
                  <c:v>0.0323151067060793</c:v>
                </c:pt>
                <c:pt idx="46">
                  <c:v>0.0340938456824015</c:v>
                </c:pt>
                <c:pt idx="47">
                  <c:v>0.0332824838942253</c:v>
                </c:pt>
                <c:pt idx="48">
                  <c:v>0.0334456722324635</c:v>
                </c:pt>
                <c:pt idx="49">
                  <c:v>0.0332676007192276</c:v>
                </c:pt>
                <c:pt idx="50">
                  <c:v>0.0335222693371406</c:v>
                </c:pt>
                <c:pt idx="51">
                  <c:v>0.0337769379550536</c:v>
                </c:pt>
                <c:pt idx="52">
                  <c:v>0.0336474184938424</c:v>
                </c:pt>
                <c:pt idx="53">
                  <c:v>0.0335178990326312</c:v>
                </c:pt>
                <c:pt idx="54">
                  <c:v>0.0314722637585874</c:v>
                </c:pt>
                <c:pt idx="55">
                  <c:v>0.0327340435196675</c:v>
                </c:pt>
                <c:pt idx="56">
                  <c:v>0.0338255819933693</c:v>
                </c:pt>
                <c:pt idx="57">
                  <c:v>0.030931826790038</c:v>
                </c:pt>
                <c:pt idx="58">
                  <c:v>0.0318104110629065</c:v>
                </c:pt>
                <c:pt idx="59">
                  <c:v>0.0299358678257704</c:v>
                </c:pt>
                <c:pt idx="60">
                  <c:v>0.0297055110022484</c:v>
                </c:pt>
                <c:pt idx="61">
                  <c:v>0.0285337339701073</c:v>
                </c:pt>
                <c:pt idx="62">
                  <c:v>0.0291492707838188</c:v>
                </c:pt>
                <c:pt idx="63">
                  <c:v>0.0298130840237718</c:v>
                </c:pt>
                <c:pt idx="64">
                  <c:v>0.0277806285266706</c:v>
                </c:pt>
                <c:pt idx="65">
                  <c:v>0.0261859835336509</c:v>
                </c:pt>
                <c:pt idx="66">
                  <c:v>0.0241457753872964</c:v>
                </c:pt>
                <c:pt idx="67">
                  <c:v>0.0233922633251495</c:v>
                </c:pt>
                <c:pt idx="68">
                  <c:v>0.0222533037367611</c:v>
                </c:pt>
                <c:pt idx="69">
                  <c:v>0.0223188904237759</c:v>
                </c:pt>
                <c:pt idx="70">
                  <c:v>0.0230946845385915</c:v>
                </c:pt>
                <c:pt idx="71">
                  <c:v>0.0226361625891513</c:v>
                </c:pt>
                <c:pt idx="72">
                  <c:v>0.0226177209356138</c:v>
                </c:pt>
                <c:pt idx="73">
                  <c:v>0.0245114355357145</c:v>
                </c:pt>
                <c:pt idx="74">
                  <c:v>0.0270847106999099</c:v>
                </c:pt>
                <c:pt idx="75">
                  <c:v>0.0270556267791449</c:v>
                </c:pt>
                <c:pt idx="76">
                  <c:v>0.0279901314754625</c:v>
                </c:pt>
                <c:pt idx="77">
                  <c:v>0.0278025067054841</c:v>
                </c:pt>
                <c:pt idx="78">
                  <c:v>0.0274149975421096</c:v>
                </c:pt>
                <c:pt idx="79">
                  <c:v>0.0262043609072862</c:v>
                </c:pt>
                <c:pt idx="80">
                  <c:v>0.0245637267676102</c:v>
                </c:pt>
                <c:pt idx="81">
                  <c:v>0.0237838723637651</c:v>
                </c:pt>
                <c:pt idx="82">
                  <c:v>0.0222258915567863</c:v>
                </c:pt>
                <c:pt idx="83">
                  <c:v>0.0217949629792429</c:v>
                </c:pt>
                <c:pt idx="84">
                  <c:v>0.0212788689773333</c:v>
                </c:pt>
                <c:pt idx="85">
                  <c:v>0.0213396864385231</c:v>
                </c:pt>
                <c:pt idx="86">
                  <c:v>0.0220487479446092</c:v>
                </c:pt>
                <c:pt idx="87">
                  <c:v>0.0222218683366009</c:v>
                </c:pt>
                <c:pt idx="88">
                  <c:v>0.019609296768067</c:v>
                </c:pt>
                <c:pt idx="89">
                  <c:v>0.0187653629545821</c:v>
                </c:pt>
                <c:pt idx="90">
                  <c:v>0.0190256689793387</c:v>
                </c:pt>
                <c:pt idx="91">
                  <c:v>0.020358571073757</c:v>
                </c:pt>
                <c:pt idx="92">
                  <c:v>0.0214835402775861</c:v>
                </c:pt>
                <c:pt idx="93">
                  <c:v>0.0235750133306283</c:v>
                </c:pt>
                <c:pt idx="94">
                  <c:v>0.0266765821204444</c:v>
                </c:pt>
                <c:pt idx="95">
                  <c:v>0.0216127907748103</c:v>
                </c:pt>
                <c:pt idx="96">
                  <c:v>0.019951219982147</c:v>
                </c:pt>
                <c:pt idx="97">
                  <c:v>0.0190478733414068</c:v>
                </c:pt>
                <c:pt idx="98">
                  <c:v>0.0181482709716718</c:v>
                </c:pt>
                <c:pt idx="99">
                  <c:v>0.0176706296530682</c:v>
                </c:pt>
                <c:pt idx="100">
                  <c:v>0.0165845145898302</c:v>
                </c:pt>
                <c:pt idx="101">
                  <c:v>0.0166886017534154</c:v>
                </c:pt>
              </c:numCache>
            </c:numRef>
          </c:val>
        </c:ser>
        <c:ser>
          <c:idx val="2"/>
          <c:order val="2"/>
          <c:tx>
            <c:strRef>
              <c:f>Data!$CB$3</c:f>
              <c:strCache>
                <c:ptCount val="1"/>
                <c:pt idx="0">
                  <c:v>Income from equity</c:v>
                </c:pt>
              </c:strCache>
            </c:strRef>
          </c:tx>
          <c:spPr>
            <a:solidFill>
              <a:schemeClr val="accent2">
                <a:lumMod val="40000"/>
                <a:lumOff val="60000"/>
              </a:schemeClr>
            </a:solidFill>
            <a:ln w="12700">
              <a:solidFill>
                <a:schemeClr val="tx1"/>
              </a:solidFill>
            </a:ln>
          </c:spPr>
          <c:cat>
            <c:numRef>
              <c:f>Data!$BL$6:$BL$107</c:f>
              <c:numCache>
                <c:formatCode>General</c:formatCode>
                <c:ptCount val="102"/>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numCache>
            </c:numRef>
          </c:cat>
          <c:val>
            <c:numRef>
              <c:f>Data!$HJ$6:$HJ$107</c:f>
              <c:numCache>
                <c:formatCode>0%</c:formatCode>
                <c:ptCount val="1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9.38702754838911E-8</c:v>
                </c:pt>
                <c:pt idx="25">
                  <c:v>6.1588386335172E-5</c:v>
                </c:pt>
                <c:pt idx="26">
                  <c:v>2.97347008357687E-5</c:v>
                </c:pt>
                <c:pt idx="27">
                  <c:v>0.000203762625860433</c:v>
                </c:pt>
                <c:pt idx="28">
                  <c:v>0.00106734619017382</c:v>
                </c:pt>
                <c:pt idx="29">
                  <c:v>0.00419461704278856</c:v>
                </c:pt>
                <c:pt idx="30">
                  <c:v>0.0324659239282697</c:v>
                </c:pt>
                <c:pt idx="31">
                  <c:v>0.0347478073595929</c:v>
                </c:pt>
                <c:pt idx="32">
                  <c:v>0.0357169637234381</c:v>
                </c:pt>
                <c:pt idx="33">
                  <c:v>0.0298576985405261</c:v>
                </c:pt>
                <c:pt idx="34">
                  <c:v>0.0358545389518942</c:v>
                </c:pt>
                <c:pt idx="35">
                  <c:v>0.0289362854480881</c:v>
                </c:pt>
                <c:pt idx="36">
                  <c:v>0.0260155236689834</c:v>
                </c:pt>
                <c:pt idx="37">
                  <c:v>0.0263153518563271</c:v>
                </c:pt>
                <c:pt idx="38">
                  <c:v>0.0362199618211262</c:v>
                </c:pt>
                <c:pt idx="39">
                  <c:v>0.0425163785286919</c:v>
                </c:pt>
                <c:pt idx="40">
                  <c:v>0.0433928537637539</c:v>
                </c:pt>
                <c:pt idx="41">
                  <c:v>0.0375870174735672</c:v>
                </c:pt>
                <c:pt idx="42">
                  <c:v>0.0382134743557448</c:v>
                </c:pt>
                <c:pt idx="43">
                  <c:v>0.0404211068726966</c:v>
                </c:pt>
                <c:pt idx="44">
                  <c:v>0.0419243213999554</c:v>
                </c:pt>
                <c:pt idx="45">
                  <c:v>0.040902460130115</c:v>
                </c:pt>
                <c:pt idx="46">
                  <c:v>0.0416654743211537</c:v>
                </c:pt>
                <c:pt idx="47">
                  <c:v>0.044182339244401</c:v>
                </c:pt>
                <c:pt idx="48">
                  <c:v>0.0433082883771243</c:v>
                </c:pt>
                <c:pt idx="49">
                  <c:v>0.0511103421449661</c:v>
                </c:pt>
                <c:pt idx="50">
                  <c:v>0.0491117238998413</c:v>
                </c:pt>
                <c:pt idx="51">
                  <c:v>0.0471131056547165</c:v>
                </c:pt>
                <c:pt idx="52">
                  <c:v>0.0512348413467407</c:v>
                </c:pt>
                <c:pt idx="53">
                  <c:v>0.0553565770387649</c:v>
                </c:pt>
                <c:pt idx="54">
                  <c:v>0.0540369711816311</c:v>
                </c:pt>
                <c:pt idx="55">
                  <c:v>0.0594550669193268</c:v>
                </c:pt>
                <c:pt idx="56">
                  <c:v>0.0698103010654449</c:v>
                </c:pt>
                <c:pt idx="57">
                  <c:v>0.064129576086998</c:v>
                </c:pt>
                <c:pt idx="58">
                  <c:v>0.0517034977674484</c:v>
                </c:pt>
                <c:pt idx="59">
                  <c:v>0.0564543344080448</c:v>
                </c:pt>
                <c:pt idx="60">
                  <c:v>0.0578761249780655</c:v>
                </c:pt>
                <c:pt idx="61">
                  <c:v>0.0620699487626552</c:v>
                </c:pt>
                <c:pt idx="62">
                  <c:v>0.0505507066845894</c:v>
                </c:pt>
                <c:pt idx="63">
                  <c:v>0.0538344718515873</c:v>
                </c:pt>
                <c:pt idx="64">
                  <c:v>0.0505502372980118</c:v>
                </c:pt>
                <c:pt idx="65">
                  <c:v>0.0559269040822983</c:v>
                </c:pt>
                <c:pt idx="66">
                  <c:v>0.058273758739233</c:v>
                </c:pt>
                <c:pt idx="67">
                  <c:v>0.0622143819928169</c:v>
                </c:pt>
                <c:pt idx="68">
                  <c:v>0.0661744177341461</c:v>
                </c:pt>
                <c:pt idx="69">
                  <c:v>0.0623341463506222</c:v>
                </c:pt>
                <c:pt idx="70">
                  <c:v>0.0586572028696537</c:v>
                </c:pt>
                <c:pt idx="71">
                  <c:v>0.0613831058144569</c:v>
                </c:pt>
                <c:pt idx="72">
                  <c:v>0.0626147761940956</c:v>
                </c:pt>
                <c:pt idx="73">
                  <c:v>0.0581974387168884</c:v>
                </c:pt>
                <c:pt idx="74">
                  <c:v>0.0603227466344833</c:v>
                </c:pt>
                <c:pt idx="75">
                  <c:v>0.0580094829201698</c:v>
                </c:pt>
                <c:pt idx="76">
                  <c:v>0.0623969696462154</c:v>
                </c:pt>
                <c:pt idx="77">
                  <c:v>0.0634419694542885</c:v>
                </c:pt>
                <c:pt idx="78">
                  <c:v>0.063424177467823</c:v>
                </c:pt>
                <c:pt idx="79">
                  <c:v>0.0596078373491764</c:v>
                </c:pt>
                <c:pt idx="80">
                  <c:v>0.0607902593910694</c:v>
                </c:pt>
                <c:pt idx="81">
                  <c:v>0.0663415566086769</c:v>
                </c:pt>
                <c:pt idx="82">
                  <c:v>0.0712920799851417</c:v>
                </c:pt>
                <c:pt idx="83">
                  <c:v>0.0737950429320335</c:v>
                </c:pt>
                <c:pt idx="84">
                  <c:v>0.0764095038175583</c:v>
                </c:pt>
                <c:pt idx="85">
                  <c:v>0.0752653181552887</c:v>
                </c:pt>
                <c:pt idx="86">
                  <c:v>0.071693405508995</c:v>
                </c:pt>
                <c:pt idx="87">
                  <c:v>0.0712599232792854</c:v>
                </c:pt>
                <c:pt idx="88">
                  <c:v>0.0717954337596893</c:v>
                </c:pt>
                <c:pt idx="89">
                  <c:v>0.0610576383769512</c:v>
                </c:pt>
                <c:pt idx="90">
                  <c:v>0.0570220127701759</c:v>
                </c:pt>
                <c:pt idx="91">
                  <c:v>0.0528989657759666</c:v>
                </c:pt>
                <c:pt idx="92">
                  <c:v>0.056097686290741</c:v>
                </c:pt>
                <c:pt idx="93">
                  <c:v>0.059827595949173</c:v>
                </c:pt>
                <c:pt idx="94">
                  <c:v>0.0635010898113251</c:v>
                </c:pt>
                <c:pt idx="95">
                  <c:v>0.0650141462683678</c:v>
                </c:pt>
                <c:pt idx="96">
                  <c:v>0.0570519343018532</c:v>
                </c:pt>
                <c:pt idx="97">
                  <c:v>0.0572124756872654</c:v>
                </c:pt>
                <c:pt idx="98">
                  <c:v>0.0677578598260879</c:v>
                </c:pt>
                <c:pt idx="99">
                  <c:v>0.0624772347509861</c:v>
                </c:pt>
                <c:pt idx="100">
                  <c:v>0.0661951899528503</c:v>
                </c:pt>
                <c:pt idx="101">
                  <c:v>0.0636996552348137</c:v>
                </c:pt>
              </c:numCache>
            </c:numRef>
          </c:val>
        </c:ser>
        <c:ser>
          <c:idx val="6"/>
          <c:order val="3"/>
          <c:tx>
            <c:strRef>
              <c:f>Data!$CF$3</c:f>
              <c:strCache>
                <c:ptCount val="1"/>
                <c:pt idx="0">
                  <c:v>Capital share of social insurance income</c:v>
                </c:pt>
              </c:strCache>
            </c:strRef>
          </c:tx>
          <c:spPr>
            <a:solidFill>
              <a:schemeClr val="accent2">
                <a:lumMod val="20000"/>
                <a:lumOff val="80000"/>
              </a:schemeClr>
            </a:solidFill>
            <a:ln w="12700">
              <a:solidFill>
                <a:schemeClr val="tx1"/>
              </a:solidFill>
            </a:ln>
          </c:spPr>
          <c:cat>
            <c:numRef>
              <c:f>Data!$BL$6:$BL$107</c:f>
              <c:numCache>
                <c:formatCode>General</c:formatCode>
                <c:ptCount val="102"/>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numCache>
            </c:numRef>
          </c:cat>
          <c:val>
            <c:numRef>
              <c:f>Data!$HK$6:$HK$107</c:f>
              <c:numCache>
                <c:formatCode>0%</c:formatCode>
                <c:ptCount val="1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0.00175715571407135</c:v>
                </c:pt>
                <c:pt idx="17">
                  <c:v>0.00194312988126008</c:v>
                </c:pt>
                <c:pt idx="18">
                  <c:v>0.00237011581778899</c:v>
                </c:pt>
                <c:pt idx="19">
                  <c:v>0.00322486514152878</c:v>
                </c:pt>
                <c:pt idx="20">
                  <c:v>0.00339027897353144</c:v>
                </c:pt>
                <c:pt idx="21">
                  <c:v>0.00291259886325426</c:v>
                </c:pt>
                <c:pt idx="22">
                  <c:v>0.00251072051930541</c:v>
                </c:pt>
                <c:pt idx="23">
                  <c:v>0.00673748767938146</c:v>
                </c:pt>
                <c:pt idx="24">
                  <c:v>0.027602716045398</c:v>
                </c:pt>
                <c:pt idx="25">
                  <c:v>0.034209037014898</c:v>
                </c:pt>
                <c:pt idx="26">
                  <c:v>0.0348853555465716</c:v>
                </c:pt>
                <c:pt idx="27">
                  <c:v>0.0350265003048454</c:v>
                </c:pt>
                <c:pt idx="28">
                  <c:v>0.0318946645854205</c:v>
                </c:pt>
                <c:pt idx="29">
                  <c:v>0.0284979924439556</c:v>
                </c:pt>
                <c:pt idx="30">
                  <c:v>0.0289076889944731</c:v>
                </c:pt>
                <c:pt idx="31">
                  <c:v>0.0295920343318858</c:v>
                </c:pt>
                <c:pt idx="32">
                  <c:v>0.0368717507543821</c:v>
                </c:pt>
                <c:pt idx="33">
                  <c:v>0.0467334682293482</c:v>
                </c:pt>
                <c:pt idx="34">
                  <c:v>0.0352262287749057</c:v>
                </c:pt>
                <c:pt idx="35">
                  <c:v>0.0271135277301837</c:v>
                </c:pt>
                <c:pt idx="36">
                  <c:v>0.0286352929323956</c:v>
                </c:pt>
                <c:pt idx="37">
                  <c:v>0.0297980210361024</c:v>
                </c:pt>
                <c:pt idx="38">
                  <c:v>0.0303602170797638</c:v>
                </c:pt>
                <c:pt idx="39">
                  <c:v>0.0293751648563837</c:v>
                </c:pt>
                <c:pt idx="40">
                  <c:v>0.0282054626056201</c:v>
                </c:pt>
                <c:pt idx="41">
                  <c:v>0.0323835004087831</c:v>
                </c:pt>
                <c:pt idx="42">
                  <c:v>0.0335141908488785</c:v>
                </c:pt>
                <c:pt idx="43">
                  <c:v>0.0342693286807765</c:v>
                </c:pt>
                <c:pt idx="44">
                  <c:v>0.0373451654836841</c:v>
                </c:pt>
                <c:pt idx="45">
                  <c:v>0.0367913190424859</c:v>
                </c:pt>
                <c:pt idx="46">
                  <c:v>0.0418136703643411</c:v>
                </c:pt>
                <c:pt idx="47">
                  <c:v>0.0471315602915532</c:v>
                </c:pt>
                <c:pt idx="48">
                  <c:v>0.0470593474062614</c:v>
                </c:pt>
                <c:pt idx="49">
                  <c:v>0.050504669547081</c:v>
                </c:pt>
                <c:pt idx="50">
                  <c:v>0.0545100085437298</c:v>
                </c:pt>
                <c:pt idx="51">
                  <c:v>0.0585153475403786</c:v>
                </c:pt>
                <c:pt idx="52">
                  <c:v>0.0626942701637745</c:v>
                </c:pt>
                <c:pt idx="53">
                  <c:v>0.0668731927871704</c:v>
                </c:pt>
                <c:pt idx="54">
                  <c:v>0.0672765299677849</c:v>
                </c:pt>
                <c:pt idx="55">
                  <c:v>0.067032478749752</c:v>
                </c:pt>
                <c:pt idx="56">
                  <c:v>0.0713542476296425</c:v>
                </c:pt>
                <c:pt idx="57">
                  <c:v>0.0716975852847099</c:v>
                </c:pt>
                <c:pt idx="58">
                  <c:v>0.0741081982851028</c:v>
                </c:pt>
                <c:pt idx="59">
                  <c:v>0.0771200433373451</c:v>
                </c:pt>
                <c:pt idx="60">
                  <c:v>0.0867315903306007</c:v>
                </c:pt>
                <c:pt idx="61">
                  <c:v>0.08706284314394</c:v>
                </c:pt>
                <c:pt idx="62">
                  <c:v>0.0836837664246559</c:v>
                </c:pt>
                <c:pt idx="63">
                  <c:v>0.0864219963550567</c:v>
                </c:pt>
                <c:pt idx="64">
                  <c:v>0.0882811769843101</c:v>
                </c:pt>
                <c:pt idx="65">
                  <c:v>0.0922519713640213</c:v>
                </c:pt>
                <c:pt idx="66">
                  <c:v>0.0926113873720169</c:v>
                </c:pt>
                <c:pt idx="67">
                  <c:v>0.0902441218495369</c:v>
                </c:pt>
                <c:pt idx="68">
                  <c:v>0.0953324437141418</c:v>
                </c:pt>
                <c:pt idx="69">
                  <c:v>0.0957300961017608</c:v>
                </c:pt>
                <c:pt idx="70">
                  <c:v>0.097566619515419</c:v>
                </c:pt>
                <c:pt idx="71">
                  <c:v>0.104762479662895</c:v>
                </c:pt>
                <c:pt idx="72">
                  <c:v>0.106849908828735</c:v>
                </c:pt>
                <c:pt idx="73">
                  <c:v>0.106943614780903</c:v>
                </c:pt>
                <c:pt idx="74">
                  <c:v>0.106278575956821</c:v>
                </c:pt>
                <c:pt idx="75">
                  <c:v>0.1113241314888</c:v>
                </c:pt>
                <c:pt idx="76">
                  <c:v>0.110313735902309</c:v>
                </c:pt>
                <c:pt idx="77">
                  <c:v>0.111163780093193</c:v>
                </c:pt>
                <c:pt idx="78">
                  <c:v>0.11312198638916</c:v>
                </c:pt>
                <c:pt idx="79">
                  <c:v>0.113054886460304</c:v>
                </c:pt>
                <c:pt idx="80">
                  <c:v>0.113011814653873</c:v>
                </c:pt>
                <c:pt idx="81">
                  <c:v>0.111944958567619</c:v>
                </c:pt>
                <c:pt idx="82">
                  <c:v>0.115152798593044</c:v>
                </c:pt>
                <c:pt idx="83">
                  <c:v>0.114649385213852</c:v>
                </c:pt>
                <c:pt idx="84">
                  <c:v>0.115310773253441</c:v>
                </c:pt>
                <c:pt idx="85">
                  <c:v>0.114020600914955</c:v>
                </c:pt>
                <c:pt idx="86">
                  <c:v>0.112298876047134</c:v>
                </c:pt>
                <c:pt idx="87">
                  <c:v>0.11154967546463</c:v>
                </c:pt>
                <c:pt idx="88">
                  <c:v>0.110436044633389</c:v>
                </c:pt>
                <c:pt idx="89">
                  <c:v>0.109340481460094</c:v>
                </c:pt>
                <c:pt idx="90">
                  <c:v>0.108856715261936</c:v>
                </c:pt>
                <c:pt idx="91">
                  <c:v>0.110336549580097</c:v>
                </c:pt>
                <c:pt idx="92">
                  <c:v>0.113934330642223</c:v>
                </c:pt>
                <c:pt idx="93">
                  <c:v>0.115053839981556</c:v>
                </c:pt>
                <c:pt idx="94">
                  <c:v>0.113529413938522</c:v>
                </c:pt>
                <c:pt idx="95">
                  <c:v>0.114805161952972</c:v>
                </c:pt>
                <c:pt idx="96">
                  <c:v>0.111899934709072</c:v>
                </c:pt>
                <c:pt idx="97">
                  <c:v>0.11283627897501</c:v>
                </c:pt>
                <c:pt idx="98">
                  <c:v>0.101085521280766</c:v>
                </c:pt>
                <c:pt idx="99">
                  <c:v>0.100740030407906</c:v>
                </c:pt>
                <c:pt idx="100">
                  <c:v>0.112371191382408</c:v>
                </c:pt>
                <c:pt idx="101">
                  <c:v>0.114025540649891</c:v>
                </c:pt>
              </c:numCache>
            </c:numRef>
          </c:val>
        </c:ser>
        <c:dLbls>
          <c:showLegendKey val="0"/>
          <c:showVal val="0"/>
          <c:showCatName val="0"/>
          <c:showSerName val="0"/>
          <c:showPercent val="0"/>
          <c:showBubbleSize val="0"/>
        </c:dLbls>
        <c:axId val="-2075194424"/>
        <c:axId val="-2075209864"/>
      </c:areaChart>
      <c:catAx>
        <c:axId val="-2075194424"/>
        <c:scaling>
          <c:orientation val="minMax"/>
        </c:scaling>
        <c:delete val="0"/>
        <c:axPos val="b"/>
        <c:majorGridlines>
          <c:spPr>
            <a:ln>
              <a:solidFill>
                <a:schemeClr val="bg1">
                  <a:lumMod val="75000"/>
                </a:schemeClr>
              </a:solidFill>
            </a:ln>
          </c:spPr>
        </c:majorGridlines>
        <c:numFmt formatCode="General" sourceLinked="1"/>
        <c:majorTickMark val="none"/>
        <c:minorTickMark val="none"/>
        <c:tickLblPos val="nextTo"/>
        <c:txPr>
          <a:bodyPr rot="-5400000" vert="horz"/>
          <a:lstStyle/>
          <a:p>
            <a:pPr>
              <a:defRPr sz="1600"/>
            </a:pPr>
            <a:endParaRPr lang="es-ES"/>
          </a:p>
        </c:txPr>
        <c:crossAx val="-2075209864"/>
        <c:crosses val="autoZero"/>
        <c:auto val="1"/>
        <c:lblAlgn val="ctr"/>
        <c:lblOffset val="100"/>
        <c:tickLblSkip val="5"/>
        <c:tickMarkSkip val="10"/>
        <c:noMultiLvlLbl val="0"/>
      </c:catAx>
      <c:valAx>
        <c:axId val="-2075209864"/>
        <c:scaling>
          <c:orientation val="minMax"/>
          <c:max val="0.3"/>
          <c:min val="0.0"/>
        </c:scaling>
        <c:delete val="0"/>
        <c:axPos val="l"/>
        <c:majorGridlines>
          <c:spPr>
            <a:ln>
              <a:solidFill>
                <a:schemeClr val="bg1">
                  <a:lumMod val="75000"/>
                </a:schemeClr>
              </a:solidFill>
              <a:prstDash val="solid"/>
            </a:ln>
          </c:spPr>
        </c:majorGridlines>
        <c:title>
          <c:tx>
            <c:rich>
              <a:bodyPr rot="-5400000" vert="horz"/>
              <a:lstStyle/>
              <a:p>
                <a:pPr>
                  <a:defRPr/>
                </a:pPr>
                <a:r>
                  <a:rPr lang="fr-FR" sz="1600" b="0"/>
                  <a:t>% of bottom 50% pre-tax income</a:t>
                </a:r>
              </a:p>
            </c:rich>
          </c:tx>
          <c:layout>
            <c:manualLayout>
              <c:xMode val="edge"/>
              <c:yMode val="edge"/>
              <c:x val="0.000276079283193049"/>
              <c:y val="0.20358303345566"/>
            </c:manualLayout>
          </c:layout>
          <c:overlay val="0"/>
        </c:title>
        <c:numFmt formatCode="0%" sourceLinked="0"/>
        <c:majorTickMark val="none"/>
        <c:minorTickMark val="none"/>
        <c:tickLblPos val="nextTo"/>
        <c:txPr>
          <a:bodyPr/>
          <a:lstStyle/>
          <a:p>
            <a:pPr>
              <a:defRPr sz="1600"/>
            </a:pPr>
            <a:endParaRPr lang="es-ES"/>
          </a:p>
        </c:txPr>
        <c:crossAx val="-2075194424"/>
        <c:crosses val="autoZero"/>
        <c:crossBetween val="midCat"/>
      </c:valAx>
    </c:plotArea>
    <c:plotVisOnly val="1"/>
    <c:dispBlanksAs val="zero"/>
    <c:showDLblsOverMax val="0"/>
  </c:chart>
  <c:spPr>
    <a:ln>
      <a:noFill/>
    </a:ln>
  </c:spPr>
  <c:txPr>
    <a:bodyPr/>
    <a:lstStyle/>
    <a:p>
      <a:pPr>
        <a:defRPr>
          <a:solidFill>
            <a:schemeClr val="tx1"/>
          </a:solidFill>
          <a:latin typeface="Arial"/>
          <a:cs typeface="Arial"/>
        </a:defRPr>
      </a:pPr>
      <a:endParaRPr lang="es-ES"/>
    </a:p>
  </c:txPr>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a:t>Average individualized</a:t>
            </a:r>
            <a:r>
              <a:rPr lang="fr-FR" baseline="0"/>
              <a:t> </a:t>
            </a:r>
            <a:r>
              <a:rPr lang="fr-FR"/>
              <a:t>transfer by post-tax income group</a:t>
            </a:r>
          </a:p>
          <a:p>
            <a:pPr>
              <a:defRPr/>
            </a:pPr>
            <a:r>
              <a:rPr lang="fr-FR"/>
              <a:t>(excluding Social Security)</a:t>
            </a:r>
          </a:p>
        </c:rich>
      </c:tx>
      <c:layout>
        <c:manualLayout>
          <c:xMode val="edge"/>
          <c:yMode val="edge"/>
          <c:x val="0.183701720618256"/>
          <c:y val="0.00219065754035647"/>
        </c:manualLayout>
      </c:layout>
      <c:overlay val="0"/>
    </c:title>
    <c:autoTitleDeleted val="0"/>
    <c:plotArea>
      <c:layout>
        <c:manualLayout>
          <c:layoutTarget val="inner"/>
          <c:xMode val="edge"/>
          <c:yMode val="edge"/>
          <c:x val="0.107699504228638"/>
          <c:y val="0.102903402400816"/>
          <c:w val="0.880446077573637"/>
          <c:h val="0.711244922766657"/>
        </c:manualLayout>
      </c:layout>
      <c:lineChart>
        <c:grouping val="standard"/>
        <c:varyColors val="0"/>
        <c:ser>
          <c:idx val="0"/>
          <c:order val="0"/>
          <c:tx>
            <c:v>All adults</c:v>
          </c:tx>
          <c:spPr>
            <a:ln w="19050">
              <a:solidFill>
                <a:schemeClr val="tx1"/>
              </a:solidFill>
            </a:ln>
            <a:effectLst/>
          </c:spPr>
          <c:marker>
            <c:symbol val="circle"/>
            <c:size val="10"/>
            <c:spPr>
              <a:solidFill>
                <a:schemeClr val="tx1"/>
              </a:solidFill>
              <a:ln>
                <a:solidFill>
                  <a:schemeClr val="tx1"/>
                </a:solidFill>
              </a:ln>
              <a:effectLst/>
            </c:spPr>
          </c:marker>
          <c:cat>
            <c:numRef>
              <c:f>Data!$HF$53:$HF$108</c:f>
              <c:numCache>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Cache>
            </c:numRef>
          </c:cat>
          <c:val>
            <c:numRef>
              <c:f>Data!$HU$53:$HU$108</c:f>
              <c:numCache>
                <c:formatCode>0.0%</c:formatCode>
                <c:ptCount val="56"/>
                <c:pt idx="0">
                  <c:v>0.0190768910189623</c:v>
                </c:pt>
                <c:pt idx="1">
                  <c:v>0.0204163314561545</c:v>
                </c:pt>
                <c:pt idx="2">
                  <c:v>0.0193180119581465</c:v>
                </c:pt>
                <c:pt idx="3">
                  <c:v>0.0193663960465937</c:v>
                </c:pt>
                <c:pt idx="4">
                  <c:v>0.0187029426269933</c:v>
                </c:pt>
                <c:pt idx="5">
                  <c:v>0.0186127517794942</c:v>
                </c:pt>
                <c:pt idx="6">
                  <c:v>0.020215367514242</c:v>
                </c:pt>
                <c:pt idx="7">
                  <c:v>0.0278637200736648</c:v>
                </c:pt>
                <c:pt idx="8">
                  <c:v>0.0299795697632496</c:v>
                </c:pt>
                <c:pt idx="9">
                  <c:v>0.0318321289605336</c:v>
                </c:pt>
                <c:pt idx="10">
                  <c:v>0.0365035634506967</c:v>
                </c:pt>
                <c:pt idx="11">
                  <c:v>0.0398259587020649</c:v>
                </c:pt>
                <c:pt idx="12">
                  <c:v>0.0406714158504007</c:v>
                </c:pt>
                <c:pt idx="13">
                  <c:v>0.040406523468576</c:v>
                </c:pt>
                <c:pt idx="14">
                  <c:v>0.0453953212910868</c:v>
                </c:pt>
                <c:pt idx="15">
                  <c:v>0.0527723795741162</c:v>
                </c:pt>
                <c:pt idx="16">
                  <c:v>0.0520435967302452</c:v>
                </c:pt>
                <c:pt idx="17">
                  <c:v>0.050053927836771</c:v>
                </c:pt>
                <c:pt idx="18">
                  <c:v>0.048790580816789</c:v>
                </c:pt>
                <c:pt idx="19">
                  <c:v>0.0494800284672182</c:v>
                </c:pt>
                <c:pt idx="20">
                  <c:v>0.0546818856106807</c:v>
                </c:pt>
                <c:pt idx="21">
                  <c:v>0.0546655155945777</c:v>
                </c:pt>
                <c:pt idx="22">
                  <c:v>0.055984368398817</c:v>
                </c:pt>
                <c:pt idx="23">
                  <c:v>0.056838751837935</c:v>
                </c:pt>
                <c:pt idx="24">
                  <c:v>0.0538795005807201</c:v>
                </c:pt>
                <c:pt idx="25">
                  <c:v>0.0536412246892134</c:v>
                </c:pt>
                <c:pt idx="26">
                  <c:v>0.0549955823501897</c:v>
                </c:pt>
                <c:pt idx="27">
                  <c:v>0.05462080015537</c:v>
                </c:pt>
                <c:pt idx="28">
                  <c:v>0.0538903725464014</c:v>
                </c:pt>
                <c:pt idx="29">
                  <c:v>0.0567977081677889</c:v>
                </c:pt>
                <c:pt idx="30">
                  <c:v>0.0605397033418717</c:v>
                </c:pt>
                <c:pt idx="31">
                  <c:v>0.0677268081988392</c:v>
                </c:pt>
                <c:pt idx="32">
                  <c:v>0.0729321599359965</c:v>
                </c:pt>
                <c:pt idx="33">
                  <c:v>0.0759595468130951</c:v>
                </c:pt>
                <c:pt idx="34">
                  <c:v>0.0767707892251067</c:v>
                </c:pt>
                <c:pt idx="35">
                  <c:v>0.0781614322092754</c:v>
                </c:pt>
                <c:pt idx="36">
                  <c:v>0.0773907876047193</c:v>
                </c:pt>
                <c:pt idx="37">
                  <c:v>0.0745959568587069</c:v>
                </c:pt>
                <c:pt idx="38">
                  <c:v>0.0713643363496366</c:v>
                </c:pt>
                <c:pt idx="39">
                  <c:v>0.0700634279948104</c:v>
                </c:pt>
                <c:pt idx="40">
                  <c:v>0.0689306163691479</c:v>
                </c:pt>
                <c:pt idx="41">
                  <c:v>0.0740010452278815</c:v>
                </c:pt>
                <c:pt idx="42">
                  <c:v>0.0783717997626314</c:v>
                </c:pt>
                <c:pt idx="43">
                  <c:v>0.080353399160601</c:v>
                </c:pt>
                <c:pt idx="44">
                  <c:v>0.0825486438539403</c:v>
                </c:pt>
                <c:pt idx="45">
                  <c:v>0.083084396519511</c:v>
                </c:pt>
                <c:pt idx="46">
                  <c:v>0.0843048613887778</c:v>
                </c:pt>
                <c:pt idx="47">
                  <c:v>0.0873245735062574</c:v>
                </c:pt>
                <c:pt idx="48">
                  <c:v>0.100698112296625</c:v>
                </c:pt>
                <c:pt idx="49">
                  <c:v>0.107216582413142</c:v>
                </c:pt>
                <c:pt idx="50">
                  <c:v>0.112955061030653</c:v>
                </c:pt>
                <c:pt idx="51">
                  <c:v>0.110572485639178</c:v>
                </c:pt>
                <c:pt idx="52">
                  <c:v>0.104090414524353</c:v>
                </c:pt>
                <c:pt idx="53">
                  <c:v>0.104684107775809</c:v>
                </c:pt>
                <c:pt idx="54">
                  <c:v>0.1062061251559</c:v>
                </c:pt>
              </c:numCache>
            </c:numRef>
          </c:val>
          <c:smooth val="0"/>
        </c:ser>
        <c:ser>
          <c:idx val="1"/>
          <c:order val="1"/>
          <c:tx>
            <c:v>20-34</c:v>
          </c:tx>
          <c:spPr>
            <a:ln w="25400">
              <a:solidFill>
                <a:schemeClr val="tx1"/>
              </a:solidFill>
            </a:ln>
            <a:effectLst/>
          </c:spPr>
          <c:marker>
            <c:symbol val="circle"/>
            <c:size val="9"/>
            <c:spPr>
              <a:solidFill>
                <a:srgbClr val="FF0000"/>
              </a:solidFill>
              <a:ln>
                <a:solidFill>
                  <a:schemeClr val="tx1"/>
                </a:solidFill>
              </a:ln>
              <a:effectLst/>
            </c:spPr>
          </c:marker>
          <c:cat>
            <c:numRef>
              <c:f>Data!$HF$53:$HF$108</c:f>
              <c:numCache>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Cache>
            </c:numRef>
          </c:cat>
          <c:val>
            <c:numRef>
              <c:f>Data!$HW$53:$HW$108</c:f>
              <c:numCache>
                <c:formatCode>0.0%</c:formatCode>
                <c:ptCount val="56"/>
                <c:pt idx="2">
                  <c:v>0.014540632662829</c:v>
                </c:pt>
                <c:pt idx="3">
                  <c:v>0.0150085070853869</c:v>
                </c:pt>
                <c:pt idx="4">
                  <c:v>0.0153256188496016</c:v>
                </c:pt>
                <c:pt idx="5">
                  <c:v>0.0166727819947016</c:v>
                </c:pt>
                <c:pt idx="6">
                  <c:v>0.0179409600095823</c:v>
                </c:pt>
                <c:pt idx="7">
                  <c:v>0.0257264293832122</c:v>
                </c:pt>
                <c:pt idx="8">
                  <c:v>0.0293310251727235</c:v>
                </c:pt>
                <c:pt idx="9">
                  <c:v>0.0317042341048363</c:v>
                </c:pt>
                <c:pt idx="10">
                  <c:v>0.0445344780455343</c:v>
                </c:pt>
                <c:pt idx="11">
                  <c:v>0.0495780103956349</c:v>
                </c:pt>
                <c:pt idx="12">
                  <c:v>0.048766887455713</c:v>
                </c:pt>
                <c:pt idx="13">
                  <c:v>0.0485091619193554</c:v>
                </c:pt>
                <c:pt idx="14">
                  <c:v>0.0526251464616507</c:v>
                </c:pt>
                <c:pt idx="15">
                  <c:v>0.0615173283731565</c:v>
                </c:pt>
                <c:pt idx="16">
                  <c:v>0.0619246876158286</c:v>
                </c:pt>
                <c:pt idx="17">
                  <c:v>0.0597047412302345</c:v>
                </c:pt>
                <c:pt idx="18">
                  <c:v>0.0596291013644077</c:v>
                </c:pt>
                <c:pt idx="19">
                  <c:v>0.058821159240324</c:v>
                </c:pt>
                <c:pt idx="20">
                  <c:v>0.0669293703977018</c:v>
                </c:pt>
                <c:pt idx="21">
                  <c:v>0.0658595102722756</c:v>
                </c:pt>
                <c:pt idx="22">
                  <c:v>0.0668501357286004</c:v>
                </c:pt>
                <c:pt idx="23">
                  <c:v>0.0684683111321647</c:v>
                </c:pt>
                <c:pt idx="24">
                  <c:v>0.0647936857640161</c:v>
                </c:pt>
                <c:pt idx="25">
                  <c:v>0.0640751298633404</c:v>
                </c:pt>
                <c:pt idx="26">
                  <c:v>0.0664933546941029</c:v>
                </c:pt>
                <c:pt idx="27">
                  <c:v>0.0685433642502176</c:v>
                </c:pt>
                <c:pt idx="28">
                  <c:v>0.0677589676197385</c:v>
                </c:pt>
                <c:pt idx="29">
                  <c:v>0.0722109648340847</c:v>
                </c:pt>
                <c:pt idx="30">
                  <c:v>0.0758189867192414</c:v>
                </c:pt>
                <c:pt idx="31">
                  <c:v>0.0820707409293391</c:v>
                </c:pt>
                <c:pt idx="32">
                  <c:v>0.0880266686435789</c:v>
                </c:pt>
                <c:pt idx="33">
                  <c:v>0.091371290909592</c:v>
                </c:pt>
                <c:pt idx="34">
                  <c:v>0.0907351987552829</c:v>
                </c:pt>
                <c:pt idx="35">
                  <c:v>0.0916345788282342</c:v>
                </c:pt>
                <c:pt idx="36">
                  <c:v>0.090549104148522</c:v>
                </c:pt>
                <c:pt idx="37">
                  <c:v>0.0863993671373464</c:v>
                </c:pt>
                <c:pt idx="38">
                  <c:v>0.0826718932949006</c:v>
                </c:pt>
                <c:pt idx="39">
                  <c:v>0.0811794370238204</c:v>
                </c:pt>
                <c:pt idx="40">
                  <c:v>0.0784636645403225</c:v>
                </c:pt>
                <c:pt idx="41">
                  <c:v>0.0843186361598782</c:v>
                </c:pt>
                <c:pt idx="42">
                  <c:v>0.0903040748089552</c:v>
                </c:pt>
                <c:pt idx="43">
                  <c:v>0.0935223702108487</c:v>
                </c:pt>
                <c:pt idx="44">
                  <c:v>0.0950133408769034</c:v>
                </c:pt>
                <c:pt idx="45">
                  <c:v>0.0936988443718292</c:v>
                </c:pt>
                <c:pt idx="46">
                  <c:v>0.0929390449309721</c:v>
                </c:pt>
                <c:pt idx="47">
                  <c:v>0.0937835412914864</c:v>
                </c:pt>
                <c:pt idx="48">
                  <c:v>0.107291637046728</c:v>
                </c:pt>
                <c:pt idx="49">
                  <c:v>0.114351122057997</c:v>
                </c:pt>
                <c:pt idx="50">
                  <c:v>0.118995526223443</c:v>
                </c:pt>
                <c:pt idx="51">
                  <c:v>0.11701084591914</c:v>
                </c:pt>
                <c:pt idx="52">
                  <c:v>0.108996058581397</c:v>
                </c:pt>
                <c:pt idx="53">
                  <c:v>0.105279391049407</c:v>
                </c:pt>
                <c:pt idx="54">
                  <c:v>0.105365850031376</c:v>
                </c:pt>
              </c:numCache>
            </c:numRef>
          </c:val>
          <c:smooth val="0"/>
        </c:ser>
        <c:ser>
          <c:idx val="2"/>
          <c:order val="2"/>
          <c:tx>
            <c:v>35-44</c:v>
          </c:tx>
          <c:spPr>
            <a:ln w="12700">
              <a:solidFill>
                <a:schemeClr val="tx1"/>
              </a:solidFill>
            </a:ln>
            <a:effectLst/>
          </c:spPr>
          <c:marker>
            <c:symbol val="square"/>
            <c:size val="7"/>
            <c:spPr>
              <a:solidFill>
                <a:schemeClr val="tx2">
                  <a:lumMod val="60000"/>
                  <a:lumOff val="40000"/>
                </a:schemeClr>
              </a:solidFill>
              <a:ln>
                <a:solidFill>
                  <a:schemeClr val="tx1"/>
                </a:solidFill>
              </a:ln>
              <a:effectLst/>
            </c:spPr>
          </c:marker>
          <c:cat>
            <c:numRef>
              <c:f>Data!$HF$53:$HF$108</c:f>
              <c:numCache>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Cache>
            </c:numRef>
          </c:cat>
          <c:val>
            <c:numRef>
              <c:f>Data!$HX$53:$HX$108</c:f>
              <c:numCache>
                <c:formatCode>0.0%</c:formatCode>
                <c:ptCount val="56"/>
                <c:pt idx="2">
                  <c:v>0.0239850290765591</c:v>
                </c:pt>
                <c:pt idx="3">
                  <c:v>0.024818187436225</c:v>
                </c:pt>
                <c:pt idx="4">
                  <c:v>0.0253978428251382</c:v>
                </c:pt>
                <c:pt idx="5">
                  <c:v>0.0251495536445049</c:v>
                </c:pt>
                <c:pt idx="6">
                  <c:v>0.0249906486341287</c:v>
                </c:pt>
                <c:pt idx="7">
                  <c:v>0.0345841638424341</c:v>
                </c:pt>
                <c:pt idx="8">
                  <c:v>0.036742731599083</c:v>
                </c:pt>
                <c:pt idx="9">
                  <c:v>0.0372034670600543</c:v>
                </c:pt>
                <c:pt idx="10">
                  <c:v>0.0394383958801983</c:v>
                </c:pt>
                <c:pt idx="11">
                  <c:v>0.0431262965412316</c:v>
                </c:pt>
                <c:pt idx="12">
                  <c:v>0.0454205163057648</c:v>
                </c:pt>
                <c:pt idx="13">
                  <c:v>0.0452991856218432</c:v>
                </c:pt>
                <c:pt idx="14">
                  <c:v>0.0531555490912676</c:v>
                </c:pt>
                <c:pt idx="15">
                  <c:v>0.0612616181691313</c:v>
                </c:pt>
                <c:pt idx="16">
                  <c:v>0.058927723246269</c:v>
                </c:pt>
                <c:pt idx="17">
                  <c:v>0.0556292997949489</c:v>
                </c:pt>
                <c:pt idx="18">
                  <c:v>0.0525052763553901</c:v>
                </c:pt>
                <c:pt idx="19">
                  <c:v>0.0539590587555317</c:v>
                </c:pt>
                <c:pt idx="20">
                  <c:v>0.0584705273956842</c:v>
                </c:pt>
                <c:pt idx="21">
                  <c:v>0.059192173888189</c:v>
                </c:pt>
                <c:pt idx="22">
                  <c:v>0.0604345737144108</c:v>
                </c:pt>
                <c:pt idx="23">
                  <c:v>0.0602741690827852</c:v>
                </c:pt>
                <c:pt idx="24">
                  <c:v>0.0570051673695894</c:v>
                </c:pt>
                <c:pt idx="25">
                  <c:v>0.0573117866999458</c:v>
                </c:pt>
                <c:pt idx="26">
                  <c:v>0.0583619789161578</c:v>
                </c:pt>
                <c:pt idx="27">
                  <c:v>0.055549874256084</c:v>
                </c:pt>
                <c:pt idx="28">
                  <c:v>0.0554562981703712</c:v>
                </c:pt>
                <c:pt idx="29">
                  <c:v>0.057654351853292</c:v>
                </c:pt>
                <c:pt idx="30">
                  <c:v>0.0630694731211179</c:v>
                </c:pt>
                <c:pt idx="31">
                  <c:v>0.0741490942140091</c:v>
                </c:pt>
                <c:pt idx="32">
                  <c:v>0.080192641208896</c:v>
                </c:pt>
                <c:pt idx="33">
                  <c:v>0.0839792293176187</c:v>
                </c:pt>
                <c:pt idx="34">
                  <c:v>0.0861149218464005</c:v>
                </c:pt>
                <c:pt idx="35">
                  <c:v>0.0880675619565509</c:v>
                </c:pt>
                <c:pt idx="36">
                  <c:v>0.0877667013533785</c:v>
                </c:pt>
                <c:pt idx="37">
                  <c:v>0.0862226203550007</c:v>
                </c:pt>
                <c:pt idx="38">
                  <c:v>0.0828828952785443</c:v>
                </c:pt>
                <c:pt idx="39">
                  <c:v>0.0825411793918344</c:v>
                </c:pt>
                <c:pt idx="40">
                  <c:v>0.0830653155187772</c:v>
                </c:pt>
                <c:pt idx="41">
                  <c:v>0.0876745735892351</c:v>
                </c:pt>
                <c:pt idx="42">
                  <c:v>0.0920485005897515</c:v>
                </c:pt>
                <c:pt idx="43">
                  <c:v>0.0933880417990925</c:v>
                </c:pt>
                <c:pt idx="44">
                  <c:v>0.0972422862873322</c:v>
                </c:pt>
                <c:pt idx="45">
                  <c:v>0.0998192586489999</c:v>
                </c:pt>
                <c:pt idx="46">
                  <c:v>0.103122246809512</c:v>
                </c:pt>
                <c:pt idx="47">
                  <c:v>0.109327538636737</c:v>
                </c:pt>
                <c:pt idx="48">
                  <c:v>0.128085088203483</c:v>
                </c:pt>
                <c:pt idx="49">
                  <c:v>0.134281806391906</c:v>
                </c:pt>
                <c:pt idx="50">
                  <c:v>0.143543518654244</c:v>
                </c:pt>
                <c:pt idx="51">
                  <c:v>0.13952369391417</c:v>
                </c:pt>
                <c:pt idx="52">
                  <c:v>0.132776599049672</c:v>
                </c:pt>
                <c:pt idx="53">
                  <c:v>0.137452405976243</c:v>
                </c:pt>
                <c:pt idx="54">
                  <c:v>0.141486990822967</c:v>
                </c:pt>
              </c:numCache>
            </c:numRef>
          </c:val>
          <c:smooth val="0"/>
        </c:ser>
        <c:ser>
          <c:idx val="3"/>
          <c:order val="3"/>
          <c:tx>
            <c:v>45-54</c:v>
          </c:tx>
          <c:spPr>
            <a:ln w="12700">
              <a:solidFill>
                <a:schemeClr val="tx1"/>
              </a:solidFill>
            </a:ln>
            <a:effectLst/>
          </c:spPr>
          <c:marker>
            <c:symbol val="triangle"/>
            <c:size val="9"/>
            <c:spPr>
              <a:solidFill>
                <a:schemeClr val="accent3">
                  <a:lumMod val="75000"/>
                </a:schemeClr>
              </a:solidFill>
              <a:ln>
                <a:solidFill>
                  <a:schemeClr val="tx1"/>
                </a:solidFill>
              </a:ln>
              <a:effectLst/>
            </c:spPr>
          </c:marker>
          <c:cat>
            <c:numRef>
              <c:f>Data!$HF$53:$HF$108</c:f>
              <c:numCache>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Cache>
            </c:numRef>
          </c:cat>
          <c:val>
            <c:numRef>
              <c:f>Data!$HY$53:$HY$108</c:f>
              <c:numCache>
                <c:formatCode>0.0%</c:formatCode>
                <c:ptCount val="56"/>
                <c:pt idx="2">
                  <c:v>0.0265954415226588</c:v>
                </c:pt>
                <c:pt idx="3">
                  <c:v>0.0265954415226588</c:v>
                </c:pt>
                <c:pt idx="4">
                  <c:v>0.0265954415226588</c:v>
                </c:pt>
                <c:pt idx="5">
                  <c:v>0.0290907128844271</c:v>
                </c:pt>
                <c:pt idx="6">
                  <c:v>0.0314349353902799</c:v>
                </c:pt>
                <c:pt idx="7">
                  <c:v>0.0383593148126238</c:v>
                </c:pt>
                <c:pt idx="8">
                  <c:v>0.0355938578923087</c:v>
                </c:pt>
                <c:pt idx="9">
                  <c:v>0.0417625682621292</c:v>
                </c:pt>
                <c:pt idx="10">
                  <c:v>0.0226656931408797</c:v>
                </c:pt>
                <c:pt idx="11">
                  <c:v>0.0199551462901582</c:v>
                </c:pt>
                <c:pt idx="12">
                  <c:v>0.0238265537336701</c:v>
                </c:pt>
                <c:pt idx="13">
                  <c:v>0.0227138009358896</c:v>
                </c:pt>
                <c:pt idx="14">
                  <c:v>0.0257376592344372</c:v>
                </c:pt>
                <c:pt idx="15">
                  <c:v>0.0302619351350586</c:v>
                </c:pt>
                <c:pt idx="16">
                  <c:v>0.0296228785123276</c:v>
                </c:pt>
                <c:pt idx="17">
                  <c:v>0.0316145070951279</c:v>
                </c:pt>
                <c:pt idx="18">
                  <c:v>0.0306655815907675</c:v>
                </c:pt>
                <c:pt idx="19">
                  <c:v>0.0312623271565826</c:v>
                </c:pt>
                <c:pt idx="20">
                  <c:v>0.0352257502731845</c:v>
                </c:pt>
                <c:pt idx="21">
                  <c:v>0.0372792737141481</c:v>
                </c:pt>
                <c:pt idx="22">
                  <c:v>0.0415127128042059</c:v>
                </c:pt>
                <c:pt idx="23">
                  <c:v>0.0433643603284395</c:v>
                </c:pt>
                <c:pt idx="24">
                  <c:v>0.0420973124107604</c:v>
                </c:pt>
                <c:pt idx="25">
                  <c:v>0.0418188254673168</c:v>
                </c:pt>
                <c:pt idx="26">
                  <c:v>0.0407488361361175</c:v>
                </c:pt>
                <c:pt idx="27">
                  <c:v>0.0378929781092552</c:v>
                </c:pt>
                <c:pt idx="28">
                  <c:v>0.0344509054173159</c:v>
                </c:pt>
                <c:pt idx="29">
                  <c:v>0.0355663974437448</c:v>
                </c:pt>
                <c:pt idx="30">
                  <c:v>0.0373123922292962</c:v>
                </c:pt>
                <c:pt idx="31">
                  <c:v>0.0411130716179286</c:v>
                </c:pt>
                <c:pt idx="32">
                  <c:v>0.0446526891460053</c:v>
                </c:pt>
                <c:pt idx="33">
                  <c:v>0.0462862698850586</c:v>
                </c:pt>
                <c:pt idx="34">
                  <c:v>0.0494920337746407</c:v>
                </c:pt>
                <c:pt idx="35">
                  <c:v>0.0523635253739485</c:v>
                </c:pt>
                <c:pt idx="36">
                  <c:v>0.0506093940543906</c:v>
                </c:pt>
                <c:pt idx="37">
                  <c:v>0.0468636472510297</c:v>
                </c:pt>
                <c:pt idx="38">
                  <c:v>0.0433572999600074</c:v>
                </c:pt>
                <c:pt idx="39">
                  <c:v>0.0382656767305889</c:v>
                </c:pt>
                <c:pt idx="40">
                  <c:v>0.0372560222240281</c:v>
                </c:pt>
                <c:pt idx="41">
                  <c:v>0.0450357035970228</c:v>
                </c:pt>
                <c:pt idx="42">
                  <c:v>0.0460913556526066</c:v>
                </c:pt>
                <c:pt idx="43">
                  <c:v>0.0465949068166083</c:v>
                </c:pt>
                <c:pt idx="44">
                  <c:v>0.0479585049470188</c:v>
                </c:pt>
                <c:pt idx="45">
                  <c:v>0.0499228271200991</c:v>
                </c:pt>
                <c:pt idx="46">
                  <c:v>0.0536715885664307</c:v>
                </c:pt>
                <c:pt idx="47">
                  <c:v>0.0577267962125916</c:v>
                </c:pt>
                <c:pt idx="48">
                  <c:v>0.063169101740641</c:v>
                </c:pt>
                <c:pt idx="49">
                  <c:v>0.0742454702049144</c:v>
                </c:pt>
                <c:pt idx="50">
                  <c:v>0.0773862723326601</c:v>
                </c:pt>
                <c:pt idx="51">
                  <c:v>0.0769899406441254</c:v>
                </c:pt>
                <c:pt idx="52">
                  <c:v>0.0725180111749068</c:v>
                </c:pt>
                <c:pt idx="53">
                  <c:v>0.0783725187466189</c:v>
                </c:pt>
                <c:pt idx="54">
                  <c:v>0.0786302322012489</c:v>
                </c:pt>
              </c:numCache>
            </c:numRef>
          </c:val>
          <c:smooth val="0"/>
        </c:ser>
        <c:dLbls>
          <c:showLegendKey val="0"/>
          <c:showVal val="0"/>
          <c:showCatName val="0"/>
          <c:showSerName val="0"/>
          <c:showPercent val="0"/>
          <c:showBubbleSize val="0"/>
        </c:dLbls>
        <c:marker val="1"/>
        <c:smooth val="0"/>
        <c:axId val="-2074475480"/>
        <c:axId val="-2074254680"/>
      </c:lineChart>
      <c:catAx>
        <c:axId val="-2074475480"/>
        <c:scaling>
          <c:orientation val="minMax"/>
        </c:scaling>
        <c:delete val="0"/>
        <c:axPos val="b"/>
        <c:majorGridlines>
          <c:spPr>
            <a:ln>
              <a:solidFill>
                <a:schemeClr val="bg1">
                  <a:lumMod val="75000"/>
                </a:schemeClr>
              </a:solidFill>
            </a:ln>
          </c:spPr>
        </c:majorGridlines>
        <c:numFmt formatCode="General" sourceLinked="1"/>
        <c:majorTickMark val="none"/>
        <c:minorTickMark val="none"/>
        <c:tickLblPos val="nextTo"/>
        <c:txPr>
          <a:bodyPr rot="-5400000" vert="horz"/>
          <a:lstStyle/>
          <a:p>
            <a:pPr>
              <a:defRPr sz="1600"/>
            </a:pPr>
            <a:endParaRPr lang="es-ES"/>
          </a:p>
        </c:txPr>
        <c:crossAx val="-2074254680"/>
        <c:crosses val="autoZero"/>
        <c:auto val="1"/>
        <c:lblAlgn val="ctr"/>
        <c:lblOffset val="100"/>
        <c:tickLblSkip val="5"/>
        <c:tickMarkSkip val="5"/>
        <c:noMultiLvlLbl val="0"/>
      </c:catAx>
      <c:valAx>
        <c:axId val="-2074254680"/>
        <c:scaling>
          <c:orientation val="minMax"/>
          <c:max val="0.15"/>
          <c:min val="0.0"/>
        </c:scaling>
        <c:delete val="0"/>
        <c:axPos val="l"/>
        <c:majorGridlines>
          <c:spPr>
            <a:ln>
              <a:solidFill>
                <a:schemeClr val="bg1">
                  <a:lumMod val="75000"/>
                </a:schemeClr>
              </a:solidFill>
            </a:ln>
          </c:spPr>
        </c:majorGridlines>
        <c:title>
          <c:tx>
            <c:rich>
              <a:bodyPr rot="-5400000" vert="horz"/>
              <a:lstStyle/>
              <a:p>
                <a:pPr>
                  <a:defRPr/>
                </a:pPr>
                <a:r>
                  <a:rPr lang="fr-FR" sz="1800" b="0"/>
                  <a:t>% of average national income</a:t>
                </a:r>
              </a:p>
            </c:rich>
          </c:tx>
          <c:overlay val="0"/>
        </c:title>
        <c:numFmt formatCode="0%" sourceLinked="0"/>
        <c:majorTickMark val="none"/>
        <c:minorTickMark val="none"/>
        <c:tickLblPos val="nextTo"/>
        <c:txPr>
          <a:bodyPr/>
          <a:lstStyle/>
          <a:p>
            <a:pPr>
              <a:defRPr sz="1600"/>
            </a:pPr>
            <a:endParaRPr lang="es-ES"/>
          </a:p>
        </c:txPr>
        <c:crossAx val="-2074475480"/>
        <c:crosses val="autoZero"/>
        <c:crossBetween val="midCat"/>
      </c:valAx>
    </c:plotArea>
    <c:plotVisOnly val="1"/>
    <c:dispBlanksAs val="gap"/>
    <c:showDLblsOverMax val="0"/>
  </c:chart>
  <c:spPr>
    <a:ln>
      <a:noFill/>
    </a:ln>
  </c:spPr>
  <c:txPr>
    <a:bodyPr/>
    <a:lstStyle/>
    <a:p>
      <a:pPr>
        <a:defRPr>
          <a:latin typeface="Arial"/>
          <a:cs typeface="Arial"/>
        </a:defRPr>
      </a:pPr>
      <a:endParaRPr lang="es-ES"/>
    </a:p>
  </c:txPr>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a:t>Real</a:t>
            </a:r>
            <a:r>
              <a:rPr lang="fr-FR" sz="1800" b="1" baseline="0"/>
              <a:t> income of the middle 40%: </a:t>
            </a:r>
          </a:p>
          <a:p>
            <a:pPr>
              <a:defRPr/>
            </a:pPr>
            <a:r>
              <a:rPr lang="fr-FR" sz="1800" b="1" baseline="0"/>
              <a:t>the role of transfers</a:t>
            </a:r>
            <a:endParaRPr lang="fr-FR" sz="1800" b="1"/>
          </a:p>
        </c:rich>
      </c:tx>
      <c:layout>
        <c:manualLayout>
          <c:xMode val="edge"/>
          <c:yMode val="edge"/>
          <c:x val="0.35691560221639"/>
          <c:y val="3.43094368105947E-7"/>
        </c:manualLayout>
      </c:layout>
      <c:overlay val="0"/>
    </c:title>
    <c:autoTitleDeleted val="0"/>
    <c:plotArea>
      <c:layout>
        <c:manualLayout>
          <c:layoutTarget val="inner"/>
          <c:xMode val="edge"/>
          <c:yMode val="edge"/>
          <c:x val="0.120068856910128"/>
          <c:y val="0.0915787487348397"/>
          <c:w val="0.843700787401576"/>
          <c:h val="0.723581252004134"/>
        </c:manualLayout>
      </c:layout>
      <c:lineChart>
        <c:grouping val="standard"/>
        <c:varyColors val="0"/>
        <c:ser>
          <c:idx val="1"/>
          <c:order val="0"/>
          <c:tx>
            <c:v>Real average national income per adult, bottom 99%</c:v>
          </c:tx>
          <c:spPr>
            <a:ln w="12700">
              <a:solidFill>
                <a:sysClr val="windowText" lastClr="000000"/>
              </a:solidFill>
            </a:ln>
          </c:spPr>
          <c:marker>
            <c:symbol val="circle"/>
            <c:size val="10"/>
            <c:spPr>
              <a:solidFill>
                <a:srgbClr val="1F497D">
                  <a:lumMod val="60000"/>
                  <a:lumOff val="40000"/>
                </a:srgbClr>
              </a:solidFill>
              <a:ln>
                <a:solidFill>
                  <a:sysClr val="windowText" lastClr="000000"/>
                </a:solidFill>
              </a:ln>
            </c:spPr>
          </c:marker>
          <c:cat>
            <c:numRef>
              <c:f>Data!$DA$55:$DA$108</c:f>
              <c:numCache>
                <c:formatCode>General</c:formatCode>
                <c:ptCount val="54"/>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numCache>
            </c:numRef>
          </c:cat>
          <c:val>
            <c:numRef>
              <c:f>Data!$EX$55:$EX$108</c:f>
              <c:numCache>
                <c:formatCode>#,##0</c:formatCode>
                <c:ptCount val="54"/>
                <c:pt idx="0">
                  <c:v>33965.58941871006</c:v>
                </c:pt>
                <c:pt idx="1">
                  <c:v>35151.80234774863</c:v>
                </c:pt>
                <c:pt idx="2">
                  <c:v>36628.95777752352</c:v>
                </c:pt>
                <c:pt idx="3">
                  <c:v>38369.02947596899</c:v>
                </c:pt>
                <c:pt idx="4">
                  <c:v>39989.60082503583</c:v>
                </c:pt>
                <c:pt idx="5">
                  <c:v>40345.13780871819</c:v>
                </c:pt>
                <c:pt idx="6">
                  <c:v>41615.60022206919</c:v>
                </c:pt>
                <c:pt idx="7">
                  <c:v>42368.54802955932</c:v>
                </c:pt>
                <c:pt idx="8">
                  <c:v>41313.87694103571</c:v>
                </c:pt>
                <c:pt idx="9">
                  <c:v>41512.30079465139</c:v>
                </c:pt>
                <c:pt idx="10">
                  <c:v>42781.48741969831</c:v>
                </c:pt>
                <c:pt idx="11">
                  <c:v>44242.62420435176</c:v>
                </c:pt>
                <c:pt idx="12">
                  <c:v>43016.32069601488</c:v>
                </c:pt>
                <c:pt idx="13">
                  <c:v>41638.37026403438</c:v>
                </c:pt>
                <c:pt idx="14">
                  <c:v>43078.64150682277</c:v>
                </c:pt>
                <c:pt idx="15">
                  <c:v>44241.99584990478</c:v>
                </c:pt>
                <c:pt idx="16">
                  <c:v>45708.42789797147</c:v>
                </c:pt>
                <c:pt idx="17">
                  <c:v>45630.48555429797</c:v>
                </c:pt>
                <c:pt idx="18">
                  <c:v>44985.08513860943</c:v>
                </c:pt>
                <c:pt idx="19">
                  <c:v>44928.61361227887</c:v>
                </c:pt>
                <c:pt idx="20">
                  <c:v>43831.08702493546</c:v>
                </c:pt>
                <c:pt idx="21">
                  <c:v>44715.16975560055</c:v>
                </c:pt>
                <c:pt idx="22">
                  <c:v>46951.00478524793</c:v>
                </c:pt>
                <c:pt idx="23">
                  <c:v>47990.34293700604</c:v>
                </c:pt>
                <c:pt idx="24">
                  <c:v>49157.37912507929</c:v>
                </c:pt>
                <c:pt idx="25">
                  <c:v>50127.93604167204</c:v>
                </c:pt>
                <c:pt idx="26">
                  <c:v>51154.0813780588</c:v>
                </c:pt>
                <c:pt idx="27">
                  <c:v>51972.5944832337</c:v>
                </c:pt>
                <c:pt idx="28">
                  <c:v>51986.29890118273</c:v>
                </c:pt>
                <c:pt idx="29">
                  <c:v>51199.35943118883</c:v>
                </c:pt>
                <c:pt idx="30">
                  <c:v>51758.20107144597</c:v>
                </c:pt>
                <c:pt idx="31">
                  <c:v>52412.94030272963</c:v>
                </c:pt>
                <c:pt idx="32">
                  <c:v>54172.77716200443</c:v>
                </c:pt>
                <c:pt idx="33">
                  <c:v>55132.953280472</c:v>
                </c:pt>
                <c:pt idx="34">
                  <c:v>56365.8245389056</c:v>
                </c:pt>
                <c:pt idx="35">
                  <c:v>58062.69903878948</c:v>
                </c:pt>
                <c:pt idx="36">
                  <c:v>60115.44040009792</c:v>
                </c:pt>
                <c:pt idx="37">
                  <c:v>61447.50474638147</c:v>
                </c:pt>
                <c:pt idx="38">
                  <c:v>63201.7604639998</c:v>
                </c:pt>
                <c:pt idx="39">
                  <c:v>63324.60309807325</c:v>
                </c:pt>
                <c:pt idx="40">
                  <c:v>63093.75198110437</c:v>
                </c:pt>
                <c:pt idx="41">
                  <c:v>63964.10869337467</c:v>
                </c:pt>
                <c:pt idx="42">
                  <c:v>65097.46512177175</c:v>
                </c:pt>
                <c:pt idx="43">
                  <c:v>66003.32751601896</c:v>
                </c:pt>
                <c:pt idx="44">
                  <c:v>66942.79616950541</c:v>
                </c:pt>
                <c:pt idx="45">
                  <c:v>66433.3776612274</c:v>
                </c:pt>
                <c:pt idx="46">
                  <c:v>65035.55045949486</c:v>
                </c:pt>
                <c:pt idx="47">
                  <c:v>63172.48201454117</c:v>
                </c:pt>
                <c:pt idx="48">
                  <c:v>63348.09803155034</c:v>
                </c:pt>
                <c:pt idx="49">
                  <c:v>64483.74570960587</c:v>
                </c:pt>
                <c:pt idx="50">
                  <c:v>65210.59967451749</c:v>
                </c:pt>
                <c:pt idx="51">
                  <c:v>66331.53578143757</c:v>
                </c:pt>
                <c:pt idx="52">
                  <c:v>67224.6332227368</c:v>
                </c:pt>
              </c:numCache>
            </c:numRef>
          </c:val>
          <c:smooth val="0"/>
        </c:ser>
        <c:ser>
          <c:idx val="2"/>
          <c:order val="1"/>
          <c:spPr>
            <a:ln w="12700">
              <a:solidFill>
                <a:sysClr val="windowText" lastClr="000000"/>
              </a:solidFill>
            </a:ln>
            <a:effectLst/>
          </c:spPr>
          <c:marker>
            <c:symbol val="circle"/>
            <c:size val="10"/>
            <c:spPr>
              <a:solidFill>
                <a:srgbClr val="4F81BD">
                  <a:lumMod val="20000"/>
                  <a:lumOff val="80000"/>
                </a:srgbClr>
              </a:solidFill>
              <a:ln>
                <a:solidFill>
                  <a:sysClr val="windowText" lastClr="000000"/>
                </a:solidFill>
              </a:ln>
              <a:effectLst/>
            </c:spPr>
          </c:marker>
          <c:cat>
            <c:numRef>
              <c:f>Data!$DA$55:$DA$108</c:f>
              <c:numCache>
                <c:formatCode>General</c:formatCode>
                <c:ptCount val="54"/>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numCache>
            </c:numRef>
          </c:cat>
          <c:val>
            <c:numRef>
              <c:f>Data!$EY$55:$EY$108</c:f>
              <c:numCache>
                <c:formatCode>#,##0</c:formatCode>
                <c:ptCount val="54"/>
                <c:pt idx="0">
                  <c:v>27159.75666961815</c:v>
                </c:pt>
                <c:pt idx="1">
                  <c:v>28158.96728130001</c:v>
                </c:pt>
                <c:pt idx="2">
                  <c:v>29395.50556737493</c:v>
                </c:pt>
                <c:pt idx="3">
                  <c:v>30703.23193481269</c:v>
                </c:pt>
                <c:pt idx="4">
                  <c:v>31907.53174307535</c:v>
                </c:pt>
                <c:pt idx="5">
                  <c:v>31529.41766814711</c:v>
                </c:pt>
                <c:pt idx="6">
                  <c:v>32231.72323992966</c:v>
                </c:pt>
                <c:pt idx="7">
                  <c:v>32676.84649481507</c:v>
                </c:pt>
                <c:pt idx="8">
                  <c:v>31646.59948641158</c:v>
                </c:pt>
                <c:pt idx="9">
                  <c:v>31706.78191362238</c:v>
                </c:pt>
                <c:pt idx="10">
                  <c:v>32812.62222909905</c:v>
                </c:pt>
                <c:pt idx="11">
                  <c:v>34067.1100538195</c:v>
                </c:pt>
                <c:pt idx="12">
                  <c:v>32723.03640651075</c:v>
                </c:pt>
                <c:pt idx="13">
                  <c:v>31401.8087801336</c:v>
                </c:pt>
                <c:pt idx="14">
                  <c:v>32768.04572805496</c:v>
                </c:pt>
                <c:pt idx="15">
                  <c:v>34011.80532691245</c:v>
                </c:pt>
                <c:pt idx="16">
                  <c:v>35461.60435725755</c:v>
                </c:pt>
                <c:pt idx="17">
                  <c:v>35570.68466968933</c:v>
                </c:pt>
                <c:pt idx="18">
                  <c:v>34600.12371150511</c:v>
                </c:pt>
                <c:pt idx="19">
                  <c:v>34559.61357169325</c:v>
                </c:pt>
                <c:pt idx="20">
                  <c:v>33276.709856009</c:v>
                </c:pt>
                <c:pt idx="21">
                  <c:v>33978.36548639705</c:v>
                </c:pt>
                <c:pt idx="22">
                  <c:v>36318.53288134752</c:v>
                </c:pt>
                <c:pt idx="23">
                  <c:v>36960.50818088096</c:v>
                </c:pt>
                <c:pt idx="24">
                  <c:v>37608.84127858637</c:v>
                </c:pt>
                <c:pt idx="25">
                  <c:v>38627.59538258284</c:v>
                </c:pt>
                <c:pt idx="26">
                  <c:v>39704.82333488957</c:v>
                </c:pt>
                <c:pt idx="27">
                  <c:v>40173.62220218081</c:v>
                </c:pt>
                <c:pt idx="28">
                  <c:v>39761.85316770541</c:v>
                </c:pt>
                <c:pt idx="29">
                  <c:v>38412.26388744047</c:v>
                </c:pt>
                <c:pt idx="30">
                  <c:v>38714.84498212624</c:v>
                </c:pt>
                <c:pt idx="31">
                  <c:v>39252.36239686093</c:v>
                </c:pt>
                <c:pt idx="32">
                  <c:v>40827.44221183633</c:v>
                </c:pt>
                <c:pt idx="33">
                  <c:v>41687.44718392028</c:v>
                </c:pt>
                <c:pt idx="34">
                  <c:v>42947.58246152976</c:v>
                </c:pt>
                <c:pt idx="35">
                  <c:v>44561.46311508792</c:v>
                </c:pt>
                <c:pt idx="36">
                  <c:v>46571.89373871115</c:v>
                </c:pt>
                <c:pt idx="37">
                  <c:v>47545.0602134728</c:v>
                </c:pt>
                <c:pt idx="38">
                  <c:v>48967.17997191482</c:v>
                </c:pt>
                <c:pt idx="39">
                  <c:v>48482.55347746964</c:v>
                </c:pt>
                <c:pt idx="40">
                  <c:v>47571.26452248901</c:v>
                </c:pt>
                <c:pt idx="41">
                  <c:v>47985.01998558541</c:v>
                </c:pt>
                <c:pt idx="42">
                  <c:v>48665.27300371585</c:v>
                </c:pt>
                <c:pt idx="43">
                  <c:v>49262.6069900366</c:v>
                </c:pt>
                <c:pt idx="44">
                  <c:v>49893.08382073561</c:v>
                </c:pt>
                <c:pt idx="45">
                  <c:v>48855.50282320769</c:v>
                </c:pt>
                <c:pt idx="46">
                  <c:v>46013.39555476473</c:v>
                </c:pt>
                <c:pt idx="47">
                  <c:v>43742.55741695202</c:v>
                </c:pt>
                <c:pt idx="48">
                  <c:v>43412.12912502353</c:v>
                </c:pt>
                <c:pt idx="49">
                  <c:v>45007.73289868281</c:v>
                </c:pt>
                <c:pt idx="50">
                  <c:v>46395.41042933191</c:v>
                </c:pt>
                <c:pt idx="51">
                  <c:v>47533.23998905587</c:v>
                </c:pt>
                <c:pt idx="52">
                  <c:v>48302.39061633487</c:v>
                </c:pt>
              </c:numCache>
            </c:numRef>
          </c:val>
          <c:smooth val="0"/>
        </c:ser>
        <c:dLbls>
          <c:showLegendKey val="0"/>
          <c:showVal val="0"/>
          <c:showCatName val="0"/>
          <c:showSerName val="0"/>
          <c:showPercent val="0"/>
          <c:showBubbleSize val="0"/>
        </c:dLbls>
        <c:marker val="1"/>
        <c:smooth val="0"/>
        <c:axId val="-2138108232"/>
        <c:axId val="-2111015960"/>
      </c:lineChart>
      <c:catAx>
        <c:axId val="-2138108232"/>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11015960"/>
        <c:crossesAt val="0.0"/>
        <c:auto val="1"/>
        <c:lblAlgn val="ctr"/>
        <c:lblOffset val="100"/>
        <c:tickLblSkip val="4"/>
        <c:tickMarkSkip val="4"/>
        <c:noMultiLvlLbl val="0"/>
      </c:catAx>
      <c:valAx>
        <c:axId val="-2111015960"/>
        <c:scaling>
          <c:orientation val="minMax"/>
          <c:max val="70000.0"/>
          <c:min val="0.0"/>
        </c:scaling>
        <c:delete val="0"/>
        <c:axPos val="l"/>
        <c:majorGridlines>
          <c:spPr>
            <a:ln w="3175">
              <a:solidFill>
                <a:schemeClr val="bg1">
                  <a:lumMod val="65000"/>
                </a:schemeClr>
              </a:solidFill>
              <a:prstDash val="solid"/>
            </a:ln>
          </c:spPr>
        </c:majorGridlines>
        <c:title>
          <c:tx>
            <c:rich>
              <a:bodyPr rot="-5400000" vert="horz"/>
              <a:lstStyle/>
              <a:p>
                <a:pPr>
                  <a:defRPr sz="1600"/>
                </a:pPr>
                <a:r>
                  <a:rPr lang="fr-FR"/>
                  <a:t>Average income in constant 2014 dollars</a:t>
                </a:r>
              </a:p>
            </c:rich>
          </c:tx>
          <c:layout>
            <c:manualLayout>
              <c:xMode val="edge"/>
              <c:yMode val="edge"/>
              <c:x val="0.000194225721784777"/>
              <c:y val="0.141642392740123"/>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138108232"/>
        <c:crosses val="autoZero"/>
        <c:crossBetween val="midCat"/>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23031787693205"/>
          <c:y val="0.0915787487348397"/>
          <c:w val="0.840737824438612"/>
          <c:h val="0.775868800713636"/>
        </c:manualLayout>
      </c:layout>
      <c:lineChart>
        <c:grouping val="standard"/>
        <c:varyColors val="0"/>
        <c:ser>
          <c:idx val="0"/>
          <c:order val="1"/>
          <c:tx>
            <c:v>National income per adult</c:v>
          </c:tx>
          <c:spPr>
            <a:ln w="12700">
              <a:solidFill>
                <a:srgbClr val="000000"/>
              </a:solidFill>
              <a:prstDash val="solid"/>
            </a:ln>
          </c:spPr>
          <c:marker>
            <c:symbol val="circle"/>
            <c:size val="8"/>
            <c:spPr>
              <a:solidFill>
                <a:sysClr val="windowText" lastClr="000000"/>
              </a:solidFill>
              <a:ln>
                <a:solidFill>
                  <a:srgbClr val="000000"/>
                </a:solidFill>
                <a:prstDash val="solid"/>
              </a:ln>
            </c:spPr>
          </c:marker>
          <c:cat>
            <c:numLit>
              <c:formatCode>General</c:formatCode>
              <c:ptCount val="54"/>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numLit>
          </c:cat>
          <c:val>
            <c:numRef>
              <c:f>Data!$DX$55:$DX$107</c:f>
              <c:numCache>
                <c:formatCode>#,##0</c:formatCode>
                <c:ptCount val="53"/>
                <c:pt idx="0">
                  <c:v>11653.04273795061</c:v>
                </c:pt>
                <c:pt idx="1">
                  <c:v>11837.59472956325</c:v>
                </c:pt>
                <c:pt idx="2">
                  <c:v>12022.1467211759</c:v>
                </c:pt>
                <c:pt idx="3">
                  <c:v>12932.30240187869</c:v>
                </c:pt>
                <c:pt idx="4">
                  <c:v>13842.45808258147</c:v>
                </c:pt>
                <c:pt idx="5">
                  <c:v>14667.88448832304</c:v>
                </c:pt>
                <c:pt idx="6">
                  <c:v>15275.38697988614</c:v>
                </c:pt>
                <c:pt idx="7">
                  <c:v>15725.89389610074</c:v>
                </c:pt>
                <c:pt idx="8">
                  <c:v>15212.89972902188</c:v>
                </c:pt>
                <c:pt idx="9">
                  <c:v>14979.18120053281</c:v>
                </c:pt>
                <c:pt idx="10">
                  <c:v>15391.97543395597</c:v>
                </c:pt>
                <c:pt idx="11">
                  <c:v>16145.66410090677</c:v>
                </c:pt>
                <c:pt idx="12">
                  <c:v>15782.36263516522</c:v>
                </c:pt>
                <c:pt idx="13">
                  <c:v>15104.58139763089</c:v>
                </c:pt>
                <c:pt idx="14">
                  <c:v>15611.33847820376</c:v>
                </c:pt>
                <c:pt idx="15">
                  <c:v>15948.093941227</c:v>
                </c:pt>
                <c:pt idx="16">
                  <c:v>16472.04992951635</c:v>
                </c:pt>
                <c:pt idx="17">
                  <c:v>16619.31438954047</c:v>
                </c:pt>
                <c:pt idx="18">
                  <c:v>15987.9419740741</c:v>
                </c:pt>
                <c:pt idx="19">
                  <c:v>15801.00751389882</c:v>
                </c:pt>
                <c:pt idx="20">
                  <c:v>14849.96739086901</c:v>
                </c:pt>
                <c:pt idx="21">
                  <c:v>14574.57291119747</c:v>
                </c:pt>
                <c:pt idx="22">
                  <c:v>15185.67710337404</c:v>
                </c:pt>
                <c:pt idx="23">
                  <c:v>15455.80054563472</c:v>
                </c:pt>
                <c:pt idx="24">
                  <c:v>15414.14739102986</c:v>
                </c:pt>
                <c:pt idx="25">
                  <c:v>15531.51459052594</c:v>
                </c:pt>
                <c:pt idx="26">
                  <c:v>15886.99306089554</c:v>
                </c:pt>
                <c:pt idx="27">
                  <c:v>16067.76331976726</c:v>
                </c:pt>
                <c:pt idx="28">
                  <c:v>15937.57048835431</c:v>
                </c:pt>
                <c:pt idx="29">
                  <c:v>15445.68974647794</c:v>
                </c:pt>
                <c:pt idx="30">
                  <c:v>15001.93343461609</c:v>
                </c:pt>
                <c:pt idx="31">
                  <c:v>15185.96156884185</c:v>
                </c:pt>
                <c:pt idx="32">
                  <c:v>15563.56386758333</c:v>
                </c:pt>
                <c:pt idx="33">
                  <c:v>15509.29595349107</c:v>
                </c:pt>
                <c:pt idx="34">
                  <c:v>15686.68009545158</c:v>
                </c:pt>
                <c:pt idx="35">
                  <c:v>16025.4190571806</c:v>
                </c:pt>
                <c:pt idx="36">
                  <c:v>16687.31967816426</c:v>
                </c:pt>
                <c:pt idx="37">
                  <c:v>17031.82429706125</c:v>
                </c:pt>
                <c:pt idx="38">
                  <c:v>17409.63747253193</c:v>
                </c:pt>
                <c:pt idx="39">
                  <c:v>17724.30059412828</c:v>
                </c:pt>
                <c:pt idx="40">
                  <c:v>17532.6129417961</c:v>
                </c:pt>
                <c:pt idx="41">
                  <c:v>17356.84156083257</c:v>
                </c:pt>
                <c:pt idx="42">
                  <c:v>17442.04499871273</c:v>
                </c:pt>
                <c:pt idx="43">
                  <c:v>17396.83331956776</c:v>
                </c:pt>
                <c:pt idx="44">
                  <c:v>17450.57966651831</c:v>
                </c:pt>
                <c:pt idx="45">
                  <c:v>17486.26649686552</c:v>
                </c:pt>
                <c:pt idx="46">
                  <c:v>17063.93187609051</c:v>
                </c:pt>
                <c:pt idx="47">
                  <c:v>16140.68955351811</c:v>
                </c:pt>
                <c:pt idx="48">
                  <c:v>15831.82967656288</c:v>
                </c:pt>
                <c:pt idx="49">
                  <c:v>15715.21737269655</c:v>
                </c:pt>
                <c:pt idx="50">
                  <c:v>15646.29191979455</c:v>
                </c:pt>
                <c:pt idx="51">
                  <c:v>16156.32404833465</c:v>
                </c:pt>
                <c:pt idx="52">
                  <c:v>16216.25568911288</c:v>
                </c:pt>
              </c:numCache>
            </c:numRef>
          </c:val>
          <c:smooth val="0"/>
        </c:ser>
        <c:dLbls>
          <c:showLegendKey val="0"/>
          <c:showVal val="0"/>
          <c:showCatName val="0"/>
          <c:showSerName val="0"/>
          <c:showPercent val="0"/>
          <c:showBubbleSize val="0"/>
        </c:dLbls>
        <c:marker val="1"/>
        <c:smooth val="0"/>
        <c:axId val="-2075413976"/>
        <c:axId val="-2075435560"/>
      </c:lineChart>
      <c:lineChart>
        <c:grouping val="standard"/>
        <c:varyColors val="0"/>
        <c:ser>
          <c:idx val="2"/>
          <c:order val="0"/>
          <c:spPr>
            <a:ln w="12700">
              <a:solidFill>
                <a:sysClr val="windowText" lastClr="000000"/>
              </a:solidFill>
            </a:ln>
            <a:effectLst/>
          </c:spPr>
          <c:marker>
            <c:symbol val="square"/>
            <c:size val="8"/>
            <c:spPr>
              <a:solidFill>
                <a:srgbClr val="FF0000"/>
              </a:solidFill>
              <a:ln w="3175">
                <a:solidFill>
                  <a:sysClr val="windowText" lastClr="000000"/>
                </a:solidFill>
              </a:ln>
              <a:effectLst/>
            </c:spPr>
          </c:marker>
          <c:cat>
            <c:numRef>
              <c:f>Data!$A$55:$A$107</c:f>
              <c:numCache>
                <c:formatCode>General</c:formatCode>
                <c:ptCount val="53"/>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numCache>
            </c:numRef>
          </c:cat>
          <c:val>
            <c:numRef>
              <c:f>Data!$IP$55:$IP$107</c:f>
              <c:numCache>
                <c:formatCode>#,##0</c:formatCode>
                <c:ptCount val="53"/>
                <c:pt idx="0">
                  <c:v>6431.365901214616</c:v>
                </c:pt>
                <c:pt idx="1">
                  <c:v>6530.964840829486</c:v>
                </c:pt>
                <c:pt idx="2">
                  <c:v>6924.519440454316</c:v>
                </c:pt>
                <c:pt idx="3">
                  <c:v>6981.572685278596</c:v>
                </c:pt>
                <c:pt idx="4">
                  <c:v>7373.106072313395</c:v>
                </c:pt>
                <c:pt idx="5">
                  <c:v>7580.20525014536</c:v>
                </c:pt>
                <c:pt idx="6">
                  <c:v>8092.344328232997</c:v>
                </c:pt>
                <c:pt idx="7">
                  <c:v>8755.88152357846</c:v>
                </c:pt>
                <c:pt idx="8">
                  <c:v>9361.171671373442</c:v>
                </c:pt>
                <c:pt idx="9">
                  <c:v>9919.134353883167</c:v>
                </c:pt>
                <c:pt idx="10">
                  <c:v>10665.59634812546</c:v>
                </c:pt>
                <c:pt idx="11">
                  <c:v>11117.4918527864</c:v>
                </c:pt>
                <c:pt idx="12">
                  <c:v>11779.2764264496</c:v>
                </c:pt>
                <c:pt idx="13">
                  <c:v>11747.11644147444</c:v>
                </c:pt>
                <c:pt idx="14">
                  <c:v>12191.59622359441</c:v>
                </c:pt>
                <c:pt idx="15">
                  <c:v>13015.88956919872</c:v>
                </c:pt>
                <c:pt idx="16">
                  <c:v>13627.71836435025</c:v>
                </c:pt>
                <c:pt idx="17">
                  <c:v>14000.13952610883</c:v>
                </c:pt>
                <c:pt idx="18">
                  <c:v>14225.06315997084</c:v>
                </c:pt>
                <c:pt idx="19">
                  <c:v>14214.96740926756</c:v>
                </c:pt>
                <c:pt idx="20">
                  <c:v>14496.4675008369</c:v>
                </c:pt>
                <c:pt idx="21">
                  <c:v>13995.82372990592</c:v>
                </c:pt>
                <c:pt idx="22">
                  <c:v>14187.10266238653</c:v>
                </c:pt>
                <c:pt idx="23">
                  <c:v>14080.520154167</c:v>
                </c:pt>
                <c:pt idx="24">
                  <c:v>14145.95668909828</c:v>
                </c:pt>
                <c:pt idx="25">
                  <c:v>14200.19043432773</c:v>
                </c:pt>
                <c:pt idx="26">
                  <c:v>14428.59088027624</c:v>
                </c:pt>
                <c:pt idx="27">
                  <c:v>14730.67101402683</c:v>
                </c:pt>
                <c:pt idx="28">
                  <c:v>14946.01325341755</c:v>
                </c:pt>
                <c:pt idx="29">
                  <c:v>15059.18193628806</c:v>
                </c:pt>
                <c:pt idx="30">
                  <c:v>15201.42832804718</c:v>
                </c:pt>
                <c:pt idx="31">
                  <c:v>14645.5557324895</c:v>
                </c:pt>
                <c:pt idx="32">
                  <c:v>14821.45943392163</c:v>
                </c:pt>
                <c:pt idx="33">
                  <c:v>14924.06975034709</c:v>
                </c:pt>
                <c:pt idx="34">
                  <c:v>15477.36948723336</c:v>
                </c:pt>
                <c:pt idx="35">
                  <c:v>15797.14638538239</c:v>
                </c:pt>
                <c:pt idx="36">
                  <c:v>16396.32887353118</c:v>
                </c:pt>
                <c:pt idx="37">
                  <c:v>17071.98692064431</c:v>
                </c:pt>
                <c:pt idx="38">
                  <c:v>17686.14011607984</c:v>
                </c:pt>
                <c:pt idx="39">
                  <c:v>17822.33731482588</c:v>
                </c:pt>
                <c:pt idx="40">
                  <c:v>18186.55916492447</c:v>
                </c:pt>
                <c:pt idx="41">
                  <c:v>18317.75390279551</c:v>
                </c:pt>
                <c:pt idx="42">
                  <c:v>18581.62220664259</c:v>
                </c:pt>
                <c:pt idx="43">
                  <c:v>18839.6063357628</c:v>
                </c:pt>
                <c:pt idx="44">
                  <c:v>19163.78958558396</c:v>
                </c:pt>
                <c:pt idx="45">
                  <c:v>19221.00408686476</c:v>
                </c:pt>
                <c:pt idx="46">
                  <c:v>19161.7707931584</c:v>
                </c:pt>
                <c:pt idx="47">
                  <c:v>18915.78713544874</c:v>
                </c:pt>
                <c:pt idx="48">
                  <c:v>18886.884242743</c:v>
                </c:pt>
                <c:pt idx="49">
                  <c:v>18803.27691539806</c:v>
                </c:pt>
                <c:pt idx="50">
                  <c:v>18796.77158983417</c:v>
                </c:pt>
                <c:pt idx="51">
                  <c:v>18783.95257436587</c:v>
                </c:pt>
                <c:pt idx="52">
                  <c:v>18750.16869345635</c:v>
                </c:pt>
              </c:numCache>
            </c:numRef>
          </c:val>
          <c:smooth val="0"/>
        </c:ser>
        <c:dLbls>
          <c:showLegendKey val="0"/>
          <c:showVal val="0"/>
          <c:showCatName val="0"/>
          <c:showSerName val="0"/>
          <c:showPercent val="0"/>
          <c:showBubbleSize val="0"/>
        </c:dLbls>
        <c:marker val="1"/>
        <c:smooth val="0"/>
        <c:axId val="-2075470488"/>
        <c:axId val="-2075450312"/>
      </c:lineChart>
      <c:catAx>
        <c:axId val="-2075413976"/>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075435560"/>
        <c:crossesAt val="0.0"/>
        <c:auto val="1"/>
        <c:lblAlgn val="ctr"/>
        <c:lblOffset val="100"/>
        <c:tickLblSkip val="4"/>
        <c:tickMarkSkip val="4"/>
        <c:noMultiLvlLbl val="0"/>
      </c:catAx>
      <c:valAx>
        <c:axId val="-2075435560"/>
        <c:scaling>
          <c:orientation val="minMax"/>
          <c:max val="20000.0"/>
        </c:scaling>
        <c:delete val="0"/>
        <c:axPos val="l"/>
        <c:majorGridlines>
          <c:spPr>
            <a:ln w="3175">
              <a:solidFill>
                <a:schemeClr val="bg1">
                  <a:lumMod val="65000"/>
                </a:schemeClr>
              </a:solidFill>
              <a:prstDash val="solid"/>
            </a:ln>
          </c:spPr>
        </c:majorGridlines>
        <c:title>
          <c:tx>
            <c:rich>
              <a:bodyPr rot="-5400000" vert="horz"/>
              <a:lstStyle/>
              <a:p>
                <a:pPr>
                  <a:defRPr sz="1600"/>
                </a:pPr>
                <a:r>
                  <a:rPr lang="fr-FR"/>
                  <a:t>Average bottom 50% income (constant $2014) </a:t>
                </a:r>
              </a:p>
            </c:rich>
          </c:tx>
          <c:layout>
            <c:manualLayout>
              <c:xMode val="edge"/>
              <c:yMode val="edge"/>
              <c:x val="0.000194225721784777"/>
              <c:y val="0.117677251127923"/>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075413976"/>
        <c:crosses val="autoZero"/>
        <c:crossBetween val="midCat"/>
      </c:valAx>
      <c:valAx>
        <c:axId val="-2075450312"/>
        <c:scaling>
          <c:orientation val="minMax"/>
          <c:max val="150000.0"/>
          <c:min val="0.0"/>
        </c:scaling>
        <c:delete val="1"/>
        <c:axPos val="r"/>
        <c:numFmt formatCode="#,##0" sourceLinked="0"/>
        <c:majorTickMark val="out"/>
        <c:minorTickMark val="none"/>
        <c:tickLblPos val="none"/>
        <c:crossAx val="-2075470488"/>
        <c:crosses val="max"/>
        <c:crossBetween val="between"/>
      </c:valAx>
      <c:catAx>
        <c:axId val="-2075470488"/>
        <c:scaling>
          <c:orientation val="minMax"/>
        </c:scaling>
        <c:delete val="1"/>
        <c:axPos val="b"/>
        <c:numFmt formatCode="General" sourceLinked="1"/>
        <c:majorTickMark val="out"/>
        <c:minorTickMark val="none"/>
        <c:tickLblPos val="none"/>
        <c:crossAx val="-2075450312"/>
        <c:crosses val="autoZero"/>
        <c:auto val="1"/>
        <c:lblAlgn val="ctr"/>
        <c:lblOffset val="100"/>
        <c:noMultiLvlLbl val="0"/>
      </c:cat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i="0" baseline="0">
                <a:effectLst/>
              </a:rPr>
              <a:t>Figure S.1: Pre-tax income shares (equal-split individuals)</a:t>
            </a:r>
            <a:endParaRPr lang="fr-FR" sz="2000">
              <a:effectLst/>
            </a:endParaRPr>
          </a:p>
        </c:rich>
      </c:tx>
      <c:layout>
        <c:manualLayout>
          <c:xMode val="edge"/>
          <c:yMode val="edge"/>
          <c:x val="0.209459896823242"/>
          <c:y val="3.56290305340792E-7"/>
        </c:manualLayout>
      </c:layout>
      <c:overlay val="0"/>
    </c:title>
    <c:autoTitleDeleted val="0"/>
    <c:plotArea>
      <c:layout>
        <c:manualLayout>
          <c:layoutTarget val="inner"/>
          <c:xMode val="edge"/>
          <c:yMode val="edge"/>
          <c:x val="0.112817159923975"/>
          <c:y val="0.0760767093027399"/>
          <c:w val="0.872290632636438"/>
          <c:h val="0.760113834752556"/>
        </c:manualLayout>
      </c:layout>
      <c:lineChart>
        <c:grouping val="standard"/>
        <c:varyColors val="0"/>
        <c:ser>
          <c:idx val="0"/>
          <c:order val="0"/>
          <c:tx>
            <c:v>Bottom 50</c:v>
          </c:tx>
          <c:spPr>
            <a:ln w="12700">
              <a:solidFill>
                <a:srgbClr val="000000"/>
              </a:solidFill>
              <a:prstDash val="solid"/>
            </a:ln>
          </c:spPr>
          <c:marker>
            <c:symbol val="circle"/>
            <c:size val="8"/>
            <c:spPr>
              <a:solidFill>
                <a:srgbClr val="FF0000"/>
              </a:solidFill>
              <a:ln>
                <a:solidFill>
                  <a:srgbClr val="000000"/>
                </a:solidFill>
                <a:prstDash val="solid"/>
              </a:ln>
            </c:spPr>
          </c:marker>
          <c:cat>
            <c:numLit>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Lit>
          </c:cat>
          <c:val>
            <c:numLit>
              <c:formatCode>General</c:formatCode>
              <c:ptCount val="56"/>
              <c:pt idx="2">
                <c:v>0.195045232772827</c:v>
              </c:pt>
              <c:pt idx="3">
                <c:v>0.19102069735527</c:v>
              </c:pt>
              <c:pt idx="4">
                <c:v>0.186996161937714</c:v>
              </c:pt>
              <c:pt idx="5">
                <c:v>0.191298365592957</c:v>
              </c:pt>
              <c:pt idx="6">
                <c:v>0.195600569248199</c:v>
              </c:pt>
              <c:pt idx="7">
                <c:v>0.204435497522354</c:v>
              </c:pt>
              <c:pt idx="8">
                <c:v>0.206905476748943</c:v>
              </c:pt>
              <c:pt idx="9">
                <c:v>0.210194943472743</c:v>
              </c:pt>
              <c:pt idx="10">
                <c:v>0.208391844760627</c:v>
              </c:pt>
              <c:pt idx="11">
                <c:v>0.204157650354318</c:v>
              </c:pt>
              <c:pt idx="12">
                <c:v>0.202389836282236</c:v>
              </c:pt>
              <c:pt idx="13">
                <c:v>0.203795388333674</c:v>
              </c:pt>
              <c:pt idx="14">
                <c:v>0.204988557843535</c:v>
              </c:pt>
              <c:pt idx="15">
                <c:v>0.202699218876205</c:v>
              </c:pt>
              <c:pt idx="16">
                <c:v>0.202117168577274</c:v>
              </c:pt>
              <c:pt idx="17">
                <c:v>0.200282162346383</c:v>
              </c:pt>
              <c:pt idx="18">
                <c:v>0.199755580702906</c:v>
              </c:pt>
              <c:pt idx="19">
                <c:v>0.200782001018524</c:v>
              </c:pt>
              <c:pt idx="20">
                <c:v>0.198927223682404</c:v>
              </c:pt>
              <c:pt idx="21">
                <c:v>0.195094406604767</c:v>
              </c:pt>
              <c:pt idx="22">
                <c:v>0.189571619033813</c:v>
              </c:pt>
              <c:pt idx="23">
                <c:v>0.183078229427338</c:v>
              </c:pt>
              <c:pt idx="24">
                <c:v>0.178832828998566</c:v>
              </c:pt>
              <c:pt idx="25">
                <c:v>0.178811967372894</c:v>
              </c:pt>
              <c:pt idx="26">
                <c:v>0.176670491695404</c:v>
              </c:pt>
              <c:pt idx="27">
                <c:v>0.172628223896027</c:v>
              </c:pt>
              <c:pt idx="28">
                <c:v>0.169444799423218</c:v>
              </c:pt>
              <c:pt idx="29">
                <c:v>0.169311940670013</c:v>
              </c:pt>
              <c:pt idx="30">
                <c:v>0.168038189411163</c:v>
              </c:pt>
              <c:pt idx="31">
                <c:v>0.166191279888153</c:v>
              </c:pt>
              <c:pt idx="32">
                <c:v>0.158307671546936</c:v>
              </c:pt>
              <c:pt idx="33">
                <c:v>0.158946096897125</c:v>
              </c:pt>
              <c:pt idx="34">
                <c:v>0.15776264667511</c:v>
              </c:pt>
              <c:pt idx="35">
                <c:v>0.153797626495361</c:v>
              </c:pt>
              <c:pt idx="36">
                <c:v>0.15079790353775</c:v>
              </c:pt>
              <c:pt idx="37">
                <c:v>0.148629903793335</c:v>
              </c:pt>
              <c:pt idx="38">
                <c:v>0.149060547351837</c:v>
              </c:pt>
              <c:pt idx="39">
                <c:v>0.147689044475555</c:v>
              </c:pt>
              <c:pt idx="40">
                <c:v>0.146150231361389</c:v>
              </c:pt>
              <c:pt idx="41">
                <c:v>0.14948296546936</c:v>
              </c:pt>
              <c:pt idx="42">
                <c:v>0.148216068744659</c:v>
              </c:pt>
              <c:pt idx="43">
                <c:v>0.145138204097748</c:v>
              </c:pt>
              <c:pt idx="44">
                <c:v>0.141883432865143</c:v>
              </c:pt>
              <c:pt idx="45">
                <c:v>0.138319551944733</c:v>
              </c:pt>
              <c:pt idx="46">
                <c:v>0.135355949401855</c:v>
              </c:pt>
              <c:pt idx="47">
                <c:v>0.137384176254272</c:v>
              </c:pt>
              <c:pt idx="48">
                <c:v>0.137108743190765</c:v>
              </c:pt>
              <c:pt idx="49">
                <c:v>0.135897099971771</c:v>
              </c:pt>
              <c:pt idx="50">
                <c:v>0.130317747592926</c:v>
              </c:pt>
              <c:pt idx="51">
                <c:v>0.12730598449707</c:v>
              </c:pt>
              <c:pt idx="52">
                <c:v>0.123801648616791</c:v>
              </c:pt>
              <c:pt idx="53">
                <c:v>0.127659142017364</c:v>
              </c:pt>
              <c:pt idx="54">
                <c:v>0.125450611114502</c:v>
              </c:pt>
            </c:numLit>
          </c:val>
          <c:smooth val="0"/>
        </c:ser>
        <c:ser>
          <c:idx val="1"/>
          <c:order val="1"/>
          <c:tx>
            <c:v>Middle 40</c:v>
          </c:tx>
          <c:spPr>
            <a:ln>
              <a:solidFill>
                <a:sysClr val="windowText" lastClr="000000"/>
              </a:solidFill>
            </a:ln>
          </c:spPr>
          <c:marker>
            <c:spPr>
              <a:solidFill>
                <a:sysClr val="window" lastClr="FFFFFF">
                  <a:lumMod val="75000"/>
                </a:sysClr>
              </a:solidFill>
              <a:ln>
                <a:solidFill>
                  <a:sysClr val="windowText" lastClr="000000"/>
                </a:solidFill>
              </a:ln>
            </c:spPr>
          </c:marker>
          <c:cat>
            <c:numLit>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Lit>
          </c:cat>
          <c:val>
            <c:numLit>
              <c:formatCode>General</c:formatCode>
              <c:ptCount val="56"/>
              <c:pt idx="2">
                <c:v>0.444033294916153</c:v>
              </c:pt>
              <c:pt idx="3">
                <c:v>0.443608522415161</c:v>
              </c:pt>
              <c:pt idx="4">
                <c:v>0.443183749914169</c:v>
              </c:pt>
              <c:pt idx="5">
                <c:v>0.442353665828705</c:v>
              </c:pt>
              <c:pt idx="6">
                <c:v>0.44152358174324</c:v>
              </c:pt>
              <c:pt idx="7">
                <c:v>0.439635939896107</c:v>
              </c:pt>
              <c:pt idx="8">
                <c:v>0.441251778975129</c:v>
              </c:pt>
              <c:pt idx="9">
                <c:v>0.446608981583267</c:v>
              </c:pt>
              <c:pt idx="10">
                <c:v>0.450716925435699</c:v>
              </c:pt>
              <c:pt idx="11">
                <c:v>0.452172878576675</c:v>
              </c:pt>
              <c:pt idx="12">
                <c:v>0.451017373103241</c:v>
              </c:pt>
              <c:pt idx="13">
                <c:v>0.449567748431946</c:v>
              </c:pt>
              <c:pt idx="14">
                <c:v>0.452037993402428</c:v>
              </c:pt>
              <c:pt idx="15">
                <c:v>0.453786873154627</c:v>
              </c:pt>
              <c:pt idx="16">
                <c:v>0.453686615658995</c:v>
              </c:pt>
              <c:pt idx="17">
                <c:v>0.453241368341743</c:v>
              </c:pt>
              <c:pt idx="18">
                <c:v>0.453160954070166</c:v>
              </c:pt>
              <c:pt idx="19">
                <c:v>0.450338751077652</c:v>
              </c:pt>
              <c:pt idx="20">
                <c:v>0.458646893501282</c:v>
              </c:pt>
              <c:pt idx="21">
                <c:v>0.457711637020111</c:v>
              </c:pt>
              <c:pt idx="22">
                <c:v>0.46145424246788</c:v>
              </c:pt>
              <c:pt idx="23">
                <c:v>0.462718784809113</c:v>
              </c:pt>
              <c:pt idx="24">
                <c:v>0.454528987407684</c:v>
              </c:pt>
              <c:pt idx="25">
                <c:v>0.454614371061325</c:v>
              </c:pt>
              <c:pt idx="26">
                <c:v>0.458598494529724</c:v>
              </c:pt>
              <c:pt idx="27">
                <c:v>0.451256424188614</c:v>
              </c:pt>
              <c:pt idx="28">
                <c:v>0.441073596477509</c:v>
              </c:pt>
              <c:pt idx="29">
                <c:v>0.443986535072327</c:v>
              </c:pt>
              <c:pt idx="30">
                <c:v>0.444821059703827</c:v>
              </c:pt>
              <c:pt idx="31">
                <c:v>0.448246300220489</c:v>
              </c:pt>
              <c:pt idx="32">
                <c:v>0.443924754858017</c:v>
              </c:pt>
              <c:pt idx="33">
                <c:v>0.445488154888153</c:v>
              </c:pt>
              <c:pt idx="34">
                <c:v>0.443655908107758</c:v>
              </c:pt>
              <c:pt idx="35">
                <c:v>0.439623653888702</c:v>
              </c:pt>
              <c:pt idx="36">
                <c:v>0.433741837739944</c:v>
              </c:pt>
              <c:pt idx="37">
                <c:v>0.42869958281517</c:v>
              </c:pt>
              <c:pt idx="38">
                <c:v>0.424620538949966</c:v>
              </c:pt>
              <c:pt idx="39">
                <c:v>0.41882997751236</c:v>
              </c:pt>
              <c:pt idx="40">
                <c:v>0.415017306804657</c:v>
              </c:pt>
              <c:pt idx="41">
                <c:v>0.42251256108284</c:v>
              </c:pt>
              <c:pt idx="42">
                <c:v>0.424554914236069</c:v>
              </c:pt>
              <c:pt idx="43">
                <c:v>0.426193565130234</c:v>
              </c:pt>
              <c:pt idx="44">
                <c:v>0.419092088937759</c:v>
              </c:pt>
              <c:pt idx="45">
                <c:v>0.411041647195816</c:v>
              </c:pt>
              <c:pt idx="46">
                <c:v>0.404357373714447</c:v>
              </c:pt>
              <c:pt idx="47">
                <c:v>0.404693216085434</c:v>
              </c:pt>
              <c:pt idx="48">
                <c:v>0.409803122282028</c:v>
              </c:pt>
              <c:pt idx="49">
                <c:v>0.420715242624283</c:v>
              </c:pt>
              <c:pt idx="50">
                <c:v>0.412178009748459</c:v>
              </c:pt>
              <c:pt idx="51">
                <c:v>0.413457095623016</c:v>
              </c:pt>
              <c:pt idx="52">
                <c:v>0.40475207567215</c:v>
              </c:pt>
              <c:pt idx="53">
                <c:v>0.40913662314415</c:v>
              </c:pt>
              <c:pt idx="54">
                <c:v>0.404415220022202</c:v>
              </c:pt>
            </c:numLit>
          </c:val>
          <c:smooth val="0"/>
        </c:ser>
        <c:ser>
          <c:idx val="2"/>
          <c:order val="2"/>
          <c:tx>
            <c:v>Top 10</c:v>
          </c:tx>
          <c:spPr>
            <a:ln w="12700">
              <a:solidFill>
                <a:sysClr val="windowText" lastClr="000000"/>
              </a:solidFill>
            </a:ln>
          </c:spPr>
          <c:marker>
            <c:symbol val="circle"/>
            <c:size val="8"/>
            <c:spPr>
              <a:solidFill>
                <a:sysClr val="windowText" lastClr="000000"/>
              </a:solidFill>
              <a:ln>
                <a:solidFill>
                  <a:sysClr val="windowText" lastClr="000000"/>
                </a:solidFill>
              </a:ln>
            </c:spPr>
          </c:marker>
          <c:cat>
            <c:numLit>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Lit>
          </c:cat>
          <c:val>
            <c:numLit>
              <c:formatCode>General</c:formatCode>
              <c:ptCount val="56"/>
              <c:pt idx="0">
                <c:v>0.356315958917457</c:v>
              </c:pt>
              <c:pt idx="1">
                <c:v>0.358325517290539</c:v>
              </c:pt>
              <c:pt idx="2">
                <c:v>0.36092147231102</c:v>
              </c:pt>
              <c:pt idx="3">
                <c:v>0.365369021892548</c:v>
              </c:pt>
              <c:pt idx="4">
                <c:v>0.369820088148117</c:v>
              </c:pt>
              <c:pt idx="5">
                <c:v>0.366342455148697</c:v>
              </c:pt>
              <c:pt idx="6">
                <c:v>0.36287584900856</c:v>
              </c:pt>
              <c:pt idx="7">
                <c:v>0.355928562581539</c:v>
              </c:pt>
              <c:pt idx="8">
                <c:v>0.351842744275927</c:v>
              </c:pt>
              <c:pt idx="9">
                <c:v>0.343196074943989</c:v>
              </c:pt>
              <c:pt idx="10">
                <c:v>0.340891229803674</c:v>
              </c:pt>
              <c:pt idx="11">
                <c:v>0.343669471069006</c:v>
              </c:pt>
              <c:pt idx="12">
                <c:v>0.346592790614522</c:v>
              </c:pt>
              <c:pt idx="13">
                <c:v>0.34663686323438</c:v>
              </c:pt>
              <c:pt idx="14">
                <c:v>0.342973448754037</c:v>
              </c:pt>
              <c:pt idx="15">
                <c:v>0.343513907969168</c:v>
              </c:pt>
              <c:pt idx="16">
                <c:v>0.344196215763731</c:v>
              </c:pt>
              <c:pt idx="17">
                <c:v>0.346476469311874</c:v>
              </c:pt>
              <c:pt idx="18">
                <c:v>0.347083465226929</c:v>
              </c:pt>
              <c:pt idx="19">
                <c:v>0.348879247903824</c:v>
              </c:pt>
              <c:pt idx="20">
                <c:v>0.342425882816315</c:v>
              </c:pt>
              <c:pt idx="21">
                <c:v>0.347193956375122</c:v>
              </c:pt>
              <c:pt idx="22">
                <c:v>0.348974138498306</c:v>
              </c:pt>
              <c:pt idx="23">
                <c:v>0.35420298576355</c:v>
              </c:pt>
              <c:pt idx="24">
                <c:v>0.36663818359375</c:v>
              </c:pt>
              <c:pt idx="25">
                <c:v>0.366573661565781</c:v>
              </c:pt>
              <c:pt idx="26">
                <c:v>0.364731013774872</c:v>
              </c:pt>
              <c:pt idx="27">
                <c:v>0.376115351915359</c:v>
              </c:pt>
              <c:pt idx="28">
                <c:v>0.389481604099274</c:v>
              </c:pt>
              <c:pt idx="29">
                <c:v>0.38670152425766</c:v>
              </c:pt>
              <c:pt idx="30">
                <c:v>0.38714075088501</c:v>
              </c:pt>
              <c:pt idx="31">
                <c:v>0.385562419891357</c:v>
              </c:pt>
              <c:pt idx="32">
                <c:v>0.397767573595047</c:v>
              </c:pt>
              <c:pt idx="33">
                <c:v>0.395565748214722</c:v>
              </c:pt>
              <c:pt idx="34">
                <c:v>0.398581445217132</c:v>
              </c:pt>
              <c:pt idx="35">
                <c:v>0.406578719615936</c:v>
              </c:pt>
              <c:pt idx="36">
                <c:v>0.415460258722305</c:v>
              </c:pt>
              <c:pt idx="37">
                <c:v>0.422670513391495</c:v>
              </c:pt>
              <c:pt idx="38">
                <c:v>0.426318913698196</c:v>
              </c:pt>
              <c:pt idx="39">
                <c:v>0.433480978012085</c:v>
              </c:pt>
              <c:pt idx="40">
                <c:v>0.438832461833954</c:v>
              </c:pt>
              <c:pt idx="41">
                <c:v>0.4280044734478</c:v>
              </c:pt>
              <c:pt idx="42">
                <c:v>0.427229017019272</c:v>
              </c:pt>
              <c:pt idx="43">
                <c:v>0.428668230772018</c:v>
              </c:pt>
              <c:pt idx="44">
                <c:v>0.439024478197098</c:v>
              </c:pt>
              <c:pt idx="45">
                <c:v>0.450638800859451</c:v>
              </c:pt>
              <c:pt idx="46">
                <c:v>0.460286676883697</c:v>
              </c:pt>
              <c:pt idx="47">
                <c:v>0.457922607660294</c:v>
              </c:pt>
              <c:pt idx="48">
                <c:v>0.453088134527206</c:v>
              </c:pt>
              <c:pt idx="49">
                <c:v>0.443387657403946</c:v>
              </c:pt>
              <c:pt idx="50">
                <c:v>0.457504242658615</c:v>
              </c:pt>
              <c:pt idx="51">
                <c:v>0.459236919879913</c:v>
              </c:pt>
              <c:pt idx="52">
                <c:v>0.47144627571106</c:v>
              </c:pt>
              <c:pt idx="53">
                <c:v>0.463204234838486</c:v>
              </c:pt>
              <c:pt idx="54">
                <c:v>0.470134168863296</c:v>
              </c:pt>
            </c:numLit>
          </c:val>
          <c:smooth val="0"/>
        </c:ser>
        <c:dLbls>
          <c:showLegendKey val="0"/>
          <c:showVal val="0"/>
          <c:showCatName val="0"/>
          <c:showSerName val="0"/>
          <c:showPercent val="0"/>
          <c:showBubbleSize val="0"/>
        </c:dLbls>
        <c:marker val="1"/>
        <c:smooth val="0"/>
        <c:axId val="-2122697864"/>
        <c:axId val="-2122916792"/>
      </c:lineChart>
      <c:catAx>
        <c:axId val="-2122697864"/>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22916792"/>
        <c:crossesAt val="0.0"/>
        <c:auto val="1"/>
        <c:lblAlgn val="ctr"/>
        <c:lblOffset val="100"/>
        <c:tickLblSkip val="5"/>
        <c:tickMarkSkip val="5"/>
        <c:noMultiLvlLbl val="0"/>
      </c:catAx>
      <c:valAx>
        <c:axId val="-2122916792"/>
        <c:scaling>
          <c:orientation val="minMax"/>
          <c:max val="0.5"/>
          <c:min val="0.0"/>
        </c:scaling>
        <c:delete val="0"/>
        <c:axPos val="l"/>
        <c:majorGridlines>
          <c:spPr>
            <a:ln w="3175">
              <a:solidFill>
                <a:schemeClr val="bg1">
                  <a:lumMod val="65000"/>
                </a:schemeClr>
              </a:solidFill>
              <a:prstDash val="solid"/>
            </a:ln>
          </c:spPr>
        </c:majorGridlines>
        <c:title>
          <c:tx>
            <c:rich>
              <a:bodyPr rot="-5400000" vert="horz"/>
              <a:lstStyle/>
              <a:p>
                <a:pPr>
                  <a:defRPr/>
                </a:pPr>
                <a:r>
                  <a:rPr lang="fr-FR" sz="1800"/>
                  <a:t>% of national income</a:t>
                </a:r>
              </a:p>
            </c:rich>
          </c:tx>
          <c:layout>
            <c:manualLayout>
              <c:xMode val="edge"/>
              <c:yMode val="edge"/>
              <c:x val="0.00469997284822156"/>
              <c:y val="0.263715395304094"/>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s-ES"/>
          </a:p>
        </c:txPr>
        <c:crossAx val="-2122697864"/>
        <c:crosses val="autoZero"/>
        <c:crossBetween val="midCat"/>
        <c:majorUnit val="0.1"/>
        <c:minorUnit val="0.05"/>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i="0" baseline="0">
                <a:effectLst/>
              </a:rPr>
              <a:t>Figure S.2: Post-tax income shares (equal-split individuals)</a:t>
            </a:r>
            <a:endParaRPr lang="fr-FR" sz="2000">
              <a:effectLst/>
            </a:endParaRPr>
          </a:p>
        </c:rich>
      </c:tx>
      <c:layout>
        <c:manualLayout>
          <c:xMode val="edge"/>
          <c:yMode val="edge"/>
          <c:x val="0.213597827857725"/>
          <c:y val="3.56290305340792E-7"/>
        </c:manualLayout>
      </c:layout>
      <c:overlay val="0"/>
    </c:title>
    <c:autoTitleDeleted val="0"/>
    <c:plotArea>
      <c:layout>
        <c:manualLayout>
          <c:layoutTarget val="inner"/>
          <c:xMode val="edge"/>
          <c:yMode val="edge"/>
          <c:x val="0.107299918544665"/>
          <c:y val="0.0760767093027399"/>
          <c:w val="0.877807874015748"/>
          <c:h val="0.760113834752556"/>
        </c:manualLayout>
      </c:layout>
      <c:lineChart>
        <c:grouping val="standard"/>
        <c:varyColors val="0"/>
        <c:ser>
          <c:idx val="0"/>
          <c:order val="0"/>
          <c:tx>
            <c:v>Bottom 50</c:v>
          </c:tx>
          <c:spPr>
            <a:ln w="12700">
              <a:solidFill>
                <a:srgbClr val="000000"/>
              </a:solidFill>
              <a:prstDash val="solid"/>
            </a:ln>
          </c:spPr>
          <c:marker>
            <c:symbol val="circle"/>
            <c:size val="8"/>
            <c:spPr>
              <a:solidFill>
                <a:srgbClr val="FF0000"/>
              </a:solidFill>
              <a:ln>
                <a:solidFill>
                  <a:srgbClr val="000000"/>
                </a:solidFill>
                <a:prstDash val="solid"/>
              </a:ln>
            </c:spPr>
          </c:marker>
          <c:cat>
            <c:numRef>
              <c:f>Data!$BL$53:$BL$108</c:f>
              <c:numCache>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Cache>
            </c:numRef>
          </c:cat>
          <c:val>
            <c:numRef>
              <c:f>Data!$BU$53:$BU$108</c:f>
              <c:numCache>
                <c:formatCode>0.0%</c:formatCode>
                <c:ptCount val="56"/>
                <c:pt idx="2">
                  <c:v>0.225032329559326</c:v>
                </c:pt>
                <c:pt idx="3">
                  <c:v>0.219775706529617</c:v>
                </c:pt>
                <c:pt idx="4">
                  <c:v>0.21450012922287</c:v>
                </c:pt>
                <c:pt idx="5">
                  <c:v>0.219313383102417</c:v>
                </c:pt>
                <c:pt idx="6">
                  <c:v>0.224099457263947</c:v>
                </c:pt>
                <c:pt idx="7">
                  <c:v>0.238143384456635</c:v>
                </c:pt>
                <c:pt idx="8">
                  <c:v>0.243965163826942</c:v>
                </c:pt>
                <c:pt idx="9">
                  <c:v>0.249914441257715</c:v>
                </c:pt>
                <c:pt idx="10">
                  <c:v>0.25235200766474</c:v>
                </c:pt>
                <c:pt idx="11">
                  <c:v>0.250847386429086</c:v>
                </c:pt>
                <c:pt idx="12">
                  <c:v>0.250250455515925</c:v>
                </c:pt>
                <c:pt idx="13">
                  <c:v>0.25251036802365</c:v>
                </c:pt>
                <c:pt idx="14">
                  <c:v>0.256767794289772</c:v>
                </c:pt>
                <c:pt idx="15">
                  <c:v>0.256722163358972</c:v>
                </c:pt>
                <c:pt idx="16">
                  <c:v>0.257733168999266</c:v>
                </c:pt>
                <c:pt idx="17">
                  <c:v>0.256065458754676</c:v>
                </c:pt>
                <c:pt idx="18">
                  <c:v>0.254475034947191</c:v>
                </c:pt>
                <c:pt idx="19">
                  <c:v>0.255303084850311</c:v>
                </c:pt>
                <c:pt idx="20">
                  <c:v>0.256400227546692</c:v>
                </c:pt>
                <c:pt idx="21">
                  <c:v>0.250747978687286</c:v>
                </c:pt>
                <c:pt idx="22">
                  <c:v>0.243546605110168</c:v>
                </c:pt>
                <c:pt idx="23">
                  <c:v>0.234771072864532</c:v>
                </c:pt>
                <c:pt idx="24">
                  <c:v>0.226224064826965</c:v>
                </c:pt>
                <c:pt idx="25">
                  <c:v>0.226690113544464</c:v>
                </c:pt>
                <c:pt idx="26">
                  <c:v>0.22706013917923</c:v>
                </c:pt>
                <c:pt idx="27">
                  <c:v>0.224696099758148</c:v>
                </c:pt>
                <c:pt idx="28">
                  <c:v>0.219871938228607</c:v>
                </c:pt>
                <c:pt idx="29">
                  <c:v>0.222223043441772</c:v>
                </c:pt>
                <c:pt idx="30">
                  <c:v>0.222395837306976</c:v>
                </c:pt>
                <c:pt idx="31">
                  <c:v>0.222556531429291</c:v>
                </c:pt>
                <c:pt idx="32">
                  <c:v>0.217576384544373</c:v>
                </c:pt>
                <c:pt idx="33">
                  <c:v>0.220688462257385</c:v>
                </c:pt>
                <c:pt idx="34">
                  <c:v>0.219579875469208</c:v>
                </c:pt>
                <c:pt idx="35">
                  <c:v>0.215727984905243</c:v>
                </c:pt>
                <c:pt idx="36">
                  <c:v>0.213538229465485</c:v>
                </c:pt>
                <c:pt idx="37">
                  <c:v>0.21059787273407</c:v>
                </c:pt>
                <c:pt idx="38">
                  <c:v>0.210126996040344</c:v>
                </c:pt>
                <c:pt idx="39">
                  <c:v>0.20845091342926</c:v>
                </c:pt>
                <c:pt idx="40">
                  <c:v>0.206016302108765</c:v>
                </c:pt>
                <c:pt idx="41">
                  <c:v>0.207477390766144</c:v>
                </c:pt>
                <c:pt idx="42">
                  <c:v>0.205331861972809</c:v>
                </c:pt>
                <c:pt idx="43">
                  <c:v>0.202356278896332</c:v>
                </c:pt>
                <c:pt idx="44">
                  <c:v>0.20059609413147</c:v>
                </c:pt>
                <c:pt idx="45">
                  <c:v>0.199627995491028</c:v>
                </c:pt>
                <c:pt idx="46">
                  <c:v>0.197069704532623</c:v>
                </c:pt>
                <c:pt idx="47">
                  <c:v>0.200259923934937</c:v>
                </c:pt>
                <c:pt idx="48">
                  <c:v>0.204032480716705</c:v>
                </c:pt>
                <c:pt idx="49">
                  <c:v>0.198036968708038</c:v>
                </c:pt>
                <c:pt idx="50">
                  <c:v>0.198024749755859</c:v>
                </c:pt>
                <c:pt idx="51">
                  <c:v>0.19512152671814</c:v>
                </c:pt>
                <c:pt idx="52">
                  <c:v>0.189094841480255</c:v>
                </c:pt>
                <c:pt idx="53">
                  <c:v>0.1932053565979</c:v>
                </c:pt>
                <c:pt idx="54">
                  <c:v>0.192822992801666</c:v>
                </c:pt>
              </c:numCache>
            </c:numRef>
          </c:val>
          <c:smooth val="0"/>
        </c:ser>
        <c:ser>
          <c:idx val="1"/>
          <c:order val="1"/>
          <c:tx>
            <c:v>Middle 40</c:v>
          </c:tx>
          <c:spPr>
            <a:ln>
              <a:solidFill>
                <a:sysClr val="windowText" lastClr="000000"/>
              </a:solidFill>
            </a:ln>
          </c:spPr>
          <c:marker>
            <c:spPr>
              <a:solidFill>
                <a:sysClr val="window" lastClr="FFFFFF">
                  <a:lumMod val="75000"/>
                </a:sysClr>
              </a:solidFill>
              <a:ln>
                <a:solidFill>
                  <a:sysClr val="windowText" lastClr="000000"/>
                </a:solidFill>
              </a:ln>
            </c:spPr>
          </c:marker>
          <c:cat>
            <c:numRef>
              <c:f>Data!$BL$53:$BL$108</c:f>
              <c:numCache>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Cache>
            </c:numRef>
          </c:cat>
          <c:val>
            <c:numRef>
              <c:f>Data!$BV$53:$BV$108</c:f>
              <c:numCache>
                <c:formatCode>0.0%</c:formatCode>
                <c:ptCount val="56"/>
                <c:pt idx="2">
                  <c:v>0.454789221286774</c:v>
                </c:pt>
                <c:pt idx="3">
                  <c:v>0.455293998122215</c:v>
                </c:pt>
                <c:pt idx="4">
                  <c:v>0.4558125436306</c:v>
                </c:pt>
                <c:pt idx="5">
                  <c:v>0.453958764672279</c:v>
                </c:pt>
                <c:pt idx="6">
                  <c:v>0.452127009630203</c:v>
                </c:pt>
                <c:pt idx="7">
                  <c:v>0.44987279176712</c:v>
                </c:pt>
                <c:pt idx="8">
                  <c:v>0.450880214571953</c:v>
                </c:pt>
                <c:pt idx="9">
                  <c:v>0.453011948615313</c:v>
                </c:pt>
                <c:pt idx="10">
                  <c:v>0.452696022577584</c:v>
                </c:pt>
                <c:pt idx="11">
                  <c:v>0.45253638853319</c:v>
                </c:pt>
                <c:pt idx="12">
                  <c:v>0.449949476693291</c:v>
                </c:pt>
                <c:pt idx="13">
                  <c:v>0.44667903422669</c:v>
                </c:pt>
                <c:pt idx="14">
                  <c:v>0.446926200984308</c:v>
                </c:pt>
                <c:pt idx="15">
                  <c:v>0.446976757198172</c:v>
                </c:pt>
                <c:pt idx="16">
                  <c:v>0.44614953700443</c:v>
                </c:pt>
                <c:pt idx="17">
                  <c:v>0.444467367986192</c:v>
                </c:pt>
                <c:pt idx="18">
                  <c:v>0.443411686087487</c:v>
                </c:pt>
                <c:pt idx="19">
                  <c:v>0.44097301363945</c:v>
                </c:pt>
                <c:pt idx="20">
                  <c:v>0.447711318731308</c:v>
                </c:pt>
                <c:pt idx="21">
                  <c:v>0.443753212690353</c:v>
                </c:pt>
                <c:pt idx="22">
                  <c:v>0.447585374116898</c:v>
                </c:pt>
                <c:pt idx="23">
                  <c:v>0.449285924434662</c:v>
                </c:pt>
                <c:pt idx="24">
                  <c:v>0.442254275083542</c:v>
                </c:pt>
                <c:pt idx="25">
                  <c:v>0.444102048873901</c:v>
                </c:pt>
                <c:pt idx="26">
                  <c:v>0.450655192136764</c:v>
                </c:pt>
                <c:pt idx="27">
                  <c:v>0.445657163858414</c:v>
                </c:pt>
                <c:pt idx="28">
                  <c:v>0.436397969722748</c:v>
                </c:pt>
                <c:pt idx="29">
                  <c:v>0.438069581985474</c:v>
                </c:pt>
                <c:pt idx="30">
                  <c:v>0.438411951065063</c:v>
                </c:pt>
                <c:pt idx="31">
                  <c:v>0.440650969743729</c:v>
                </c:pt>
                <c:pt idx="32">
                  <c:v>0.436883240938187</c:v>
                </c:pt>
                <c:pt idx="33">
                  <c:v>0.43879172205925</c:v>
                </c:pt>
                <c:pt idx="34">
                  <c:v>0.43923008441925</c:v>
                </c:pt>
                <c:pt idx="35">
                  <c:v>0.437315553426743</c:v>
                </c:pt>
                <c:pt idx="36">
                  <c:v>0.433401823043823</c:v>
                </c:pt>
                <c:pt idx="37">
                  <c:v>0.430750995874405</c:v>
                </c:pt>
                <c:pt idx="38">
                  <c:v>0.429522782564163</c:v>
                </c:pt>
                <c:pt idx="39">
                  <c:v>0.426218807697296</c:v>
                </c:pt>
                <c:pt idx="40">
                  <c:v>0.424401342868805</c:v>
                </c:pt>
                <c:pt idx="41">
                  <c:v>0.427196979522705</c:v>
                </c:pt>
                <c:pt idx="42">
                  <c:v>0.426642805337906</c:v>
                </c:pt>
                <c:pt idx="43">
                  <c:v>0.427846819162369</c:v>
                </c:pt>
                <c:pt idx="44">
                  <c:v>0.423582881689072</c:v>
                </c:pt>
                <c:pt idx="45">
                  <c:v>0.41977858543396</c:v>
                </c:pt>
                <c:pt idx="46">
                  <c:v>0.415348589420319</c:v>
                </c:pt>
                <c:pt idx="47">
                  <c:v>0.417509168386459</c:v>
                </c:pt>
                <c:pt idx="48">
                  <c:v>0.418006151914597</c:v>
                </c:pt>
                <c:pt idx="49">
                  <c:v>0.425459772348404</c:v>
                </c:pt>
                <c:pt idx="50">
                  <c:v>0.417112201452255</c:v>
                </c:pt>
                <c:pt idx="51">
                  <c:v>0.417856395244598</c:v>
                </c:pt>
                <c:pt idx="52">
                  <c:v>0.412748694419861</c:v>
                </c:pt>
                <c:pt idx="53">
                  <c:v>0.419250756502151</c:v>
                </c:pt>
                <c:pt idx="54">
                  <c:v>0.416009813547134</c:v>
                </c:pt>
              </c:numCache>
            </c:numRef>
          </c:val>
          <c:smooth val="0"/>
        </c:ser>
        <c:ser>
          <c:idx val="2"/>
          <c:order val="2"/>
          <c:tx>
            <c:v>Top 10</c:v>
          </c:tx>
          <c:spPr>
            <a:ln w="12700">
              <a:solidFill>
                <a:sysClr val="windowText" lastClr="000000"/>
              </a:solidFill>
            </a:ln>
          </c:spPr>
          <c:marker>
            <c:symbol val="circle"/>
            <c:size val="8"/>
            <c:spPr>
              <a:solidFill>
                <a:sysClr val="windowText" lastClr="000000"/>
              </a:solidFill>
              <a:ln>
                <a:solidFill>
                  <a:sysClr val="windowText" lastClr="000000"/>
                </a:solidFill>
              </a:ln>
            </c:spPr>
          </c:marker>
          <c:cat>
            <c:numRef>
              <c:f>Data!$BL$53:$BL$108</c:f>
              <c:numCache>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Cache>
            </c:numRef>
          </c:cat>
          <c:val>
            <c:numRef>
              <c:f>Data!$BW$53:$BW$108</c:f>
              <c:numCache>
                <c:formatCode>0.0%</c:formatCode>
                <c:ptCount val="56"/>
                <c:pt idx="0">
                  <c:v>0.313684275904781</c:v>
                </c:pt>
                <c:pt idx="1">
                  <c:v>0.3131313265854</c:v>
                </c:pt>
                <c:pt idx="2">
                  <c:v>0.3201784491539</c:v>
                </c:pt>
                <c:pt idx="3">
                  <c:v>0.324930295348167</c:v>
                </c:pt>
                <c:pt idx="4">
                  <c:v>0.32968732714653</c:v>
                </c:pt>
                <c:pt idx="5">
                  <c:v>0.326727852225304</c:v>
                </c:pt>
                <c:pt idx="6">
                  <c:v>0.32377353310585</c:v>
                </c:pt>
                <c:pt idx="7">
                  <c:v>0.311983823776245</c:v>
                </c:pt>
                <c:pt idx="8">
                  <c:v>0.305154621601105</c:v>
                </c:pt>
                <c:pt idx="9">
                  <c:v>0.297073610126972</c:v>
                </c:pt>
                <c:pt idx="10">
                  <c:v>0.294951969757676</c:v>
                </c:pt>
                <c:pt idx="11">
                  <c:v>0.296616225037724</c:v>
                </c:pt>
                <c:pt idx="12">
                  <c:v>0.299800067790784</c:v>
                </c:pt>
                <c:pt idx="13">
                  <c:v>0.30081059774966</c:v>
                </c:pt>
                <c:pt idx="14">
                  <c:v>0.29630600472592</c:v>
                </c:pt>
                <c:pt idx="15">
                  <c:v>0.296301079442856</c:v>
                </c:pt>
                <c:pt idx="16">
                  <c:v>0.296117293996303</c:v>
                </c:pt>
                <c:pt idx="17">
                  <c:v>0.299467173259131</c:v>
                </c:pt>
                <c:pt idx="18">
                  <c:v>0.302113278965322</c:v>
                </c:pt>
                <c:pt idx="19">
                  <c:v>0.303723901510239</c:v>
                </c:pt>
                <c:pt idx="20">
                  <c:v>0.295888453722</c:v>
                </c:pt>
                <c:pt idx="21">
                  <c:v>0.30549880862236</c:v>
                </c:pt>
                <c:pt idx="22">
                  <c:v>0.308868020772934</c:v>
                </c:pt>
                <c:pt idx="23">
                  <c:v>0.315943002700806</c:v>
                </c:pt>
                <c:pt idx="24">
                  <c:v>0.331521660089493</c:v>
                </c:pt>
                <c:pt idx="25">
                  <c:v>0.329207837581634</c:v>
                </c:pt>
                <c:pt idx="26">
                  <c:v>0.322284668684006</c:v>
                </c:pt>
                <c:pt idx="27">
                  <c:v>0.329646736383438</c:v>
                </c:pt>
                <c:pt idx="28">
                  <c:v>0.343730092048645</c:v>
                </c:pt>
                <c:pt idx="29">
                  <c:v>0.339707374572754</c:v>
                </c:pt>
                <c:pt idx="30">
                  <c:v>0.33919221162796</c:v>
                </c:pt>
                <c:pt idx="31">
                  <c:v>0.336792498826981</c:v>
                </c:pt>
                <c:pt idx="32">
                  <c:v>0.345540374517441</c:v>
                </c:pt>
                <c:pt idx="33">
                  <c:v>0.340519815683365</c:v>
                </c:pt>
                <c:pt idx="34">
                  <c:v>0.341190040111542</c:v>
                </c:pt>
                <c:pt idx="35">
                  <c:v>0.346956461668014</c:v>
                </c:pt>
                <c:pt idx="36">
                  <c:v>0.353059947490692</c:v>
                </c:pt>
                <c:pt idx="37">
                  <c:v>0.358651131391525</c:v>
                </c:pt>
                <c:pt idx="38">
                  <c:v>0.360350221395492</c:v>
                </c:pt>
                <c:pt idx="39">
                  <c:v>0.365330278873444</c:v>
                </c:pt>
                <c:pt idx="40">
                  <c:v>0.36958235502243</c:v>
                </c:pt>
                <c:pt idx="41">
                  <c:v>0.365325629711151</c:v>
                </c:pt>
                <c:pt idx="42">
                  <c:v>0.368025332689285</c:v>
                </c:pt>
                <c:pt idx="43">
                  <c:v>0.369796901941299</c:v>
                </c:pt>
                <c:pt idx="44">
                  <c:v>0.375821024179459</c:v>
                </c:pt>
                <c:pt idx="45">
                  <c:v>0.380593419075012</c:v>
                </c:pt>
                <c:pt idx="46">
                  <c:v>0.387581706047058</c:v>
                </c:pt>
                <c:pt idx="47">
                  <c:v>0.382230907678604</c:v>
                </c:pt>
                <c:pt idx="48">
                  <c:v>0.377961367368698</c:v>
                </c:pt>
                <c:pt idx="49">
                  <c:v>0.376503258943558</c:v>
                </c:pt>
                <c:pt idx="50">
                  <c:v>0.384863048791885</c:v>
                </c:pt>
                <c:pt idx="51">
                  <c:v>0.387022078037262</c:v>
                </c:pt>
                <c:pt idx="52">
                  <c:v>0.398156464099884</c:v>
                </c:pt>
                <c:pt idx="53">
                  <c:v>0.387543886899948</c:v>
                </c:pt>
                <c:pt idx="54">
                  <c:v>0.391167193651199</c:v>
                </c:pt>
              </c:numCache>
            </c:numRef>
          </c:val>
          <c:smooth val="0"/>
        </c:ser>
        <c:dLbls>
          <c:showLegendKey val="0"/>
          <c:showVal val="0"/>
          <c:showCatName val="0"/>
          <c:showSerName val="0"/>
          <c:showPercent val="0"/>
          <c:showBubbleSize val="0"/>
        </c:dLbls>
        <c:marker val="1"/>
        <c:smooth val="0"/>
        <c:axId val="-2113418808"/>
        <c:axId val="-2113007192"/>
      </c:lineChart>
      <c:catAx>
        <c:axId val="-2113418808"/>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13007192"/>
        <c:crossesAt val="0.0"/>
        <c:auto val="1"/>
        <c:lblAlgn val="ctr"/>
        <c:lblOffset val="100"/>
        <c:tickLblSkip val="5"/>
        <c:tickMarkSkip val="5"/>
        <c:noMultiLvlLbl val="0"/>
      </c:catAx>
      <c:valAx>
        <c:axId val="-2113007192"/>
        <c:scaling>
          <c:orientation val="minMax"/>
          <c:max val="0.5"/>
          <c:min val="0.0"/>
        </c:scaling>
        <c:delete val="0"/>
        <c:axPos val="l"/>
        <c:majorGridlines>
          <c:spPr>
            <a:ln w="3175">
              <a:solidFill>
                <a:schemeClr val="bg1">
                  <a:lumMod val="65000"/>
                </a:schemeClr>
              </a:solidFill>
              <a:prstDash val="solid"/>
            </a:ln>
          </c:spPr>
        </c:majorGridlines>
        <c:title>
          <c:tx>
            <c:rich>
              <a:bodyPr rot="-5400000" vert="horz"/>
              <a:lstStyle/>
              <a:p>
                <a:pPr>
                  <a:defRPr/>
                </a:pPr>
                <a:r>
                  <a:rPr lang="fr-FR" sz="1800"/>
                  <a:t>% of national income</a:t>
                </a:r>
              </a:p>
            </c:rich>
          </c:tx>
          <c:layout>
            <c:manualLayout>
              <c:xMode val="edge"/>
              <c:yMode val="edge"/>
              <c:x val="0.00469997284822156"/>
              <c:y val="0.263715395304094"/>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s-ES"/>
          </a:p>
        </c:txPr>
        <c:crossAx val="-2113418808"/>
        <c:crosses val="autoZero"/>
        <c:crossBetween val="midCat"/>
        <c:majorUnit val="0.1"/>
        <c:minorUnit val="0.05"/>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1800"/>
              <a:t>Figure S.3:</a:t>
            </a:r>
            <a:r>
              <a:rPr lang="fr-FR" sz="1800" baseline="0"/>
              <a:t> </a:t>
            </a:r>
            <a:r>
              <a:rPr lang="fr-FR" sz="1800"/>
              <a:t>Post-tax income share of bottom 50% (equal</a:t>
            </a:r>
            <a:r>
              <a:rPr lang="fr-FR" sz="1800" baseline="0"/>
              <a:t> split individuals)</a:t>
            </a:r>
            <a:endParaRPr lang="fr-FR" sz="1800"/>
          </a:p>
        </c:rich>
      </c:tx>
      <c:layout>
        <c:manualLayout>
          <c:xMode val="edge"/>
          <c:yMode val="edge"/>
          <c:x val="0.212944556068423"/>
          <c:y val="1.65674991983468E-5"/>
        </c:manualLayout>
      </c:layout>
      <c:overlay val="0"/>
    </c:title>
    <c:autoTitleDeleted val="0"/>
    <c:plotArea>
      <c:layout>
        <c:manualLayout>
          <c:layoutTarget val="inner"/>
          <c:xMode val="edge"/>
          <c:yMode val="edge"/>
          <c:x val="0.0949922345913657"/>
          <c:y val="0.0724847685894467"/>
          <c:w val="0.892879717621504"/>
          <c:h val="0.736612569921972"/>
        </c:manualLayout>
      </c:layout>
      <c:areaChart>
        <c:grouping val="stacked"/>
        <c:varyColors val="0"/>
        <c:ser>
          <c:idx val="5"/>
          <c:order val="0"/>
          <c:tx>
            <c:v>Bottom 90%</c:v>
          </c:tx>
          <c:spPr>
            <a:solidFill>
              <a:schemeClr val="bg1">
                <a:lumMod val="85000"/>
              </a:schemeClr>
            </a:solidFill>
            <a:ln w="12700">
              <a:solidFill>
                <a:schemeClr val="tx1"/>
              </a:solidFill>
            </a:ln>
          </c:spPr>
          <c:cat>
            <c:numLit>
              <c:formatCode>General</c:formatCode>
              <c:ptCount val="52"/>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numLit>
          </c:cat>
          <c:val>
            <c:numLit>
              <c:formatCode>General</c:formatCode>
              <c:ptCount val="52"/>
              <c:pt idx="0">
                <c:v>0.141064394585136</c:v>
              </c:pt>
              <c:pt idx="1">
                <c:v>0.136055683686999</c:v>
              </c:pt>
              <c:pt idx="2">
                <c:v>0.134919624711536</c:v>
              </c:pt>
              <c:pt idx="3">
                <c:v>0.14323738319452</c:v>
              </c:pt>
              <c:pt idx="4">
                <c:v>0.141396790191727</c:v>
              </c:pt>
              <c:pt idx="5">
                <c:v>0.142776840637074</c:v>
              </c:pt>
              <c:pt idx="6">
                <c:v>0.144875974657939</c:v>
              </c:pt>
              <c:pt idx="7">
                <c:v>0.150478223733604</c:v>
              </c:pt>
              <c:pt idx="8">
                <c:v>0.138324668380881</c:v>
              </c:pt>
              <c:pt idx="9">
                <c:v>0.129587799260332</c:v>
              </c:pt>
              <c:pt idx="10">
                <c:v>0.130112511291626</c:v>
              </c:pt>
              <c:pt idx="11">
                <c:v>0.137992593303823</c:v>
              </c:pt>
              <c:pt idx="12">
                <c:v>0.131996635769115</c:v>
              </c:pt>
              <c:pt idx="13">
                <c:v>0.110456105222774</c:v>
              </c:pt>
              <c:pt idx="14">
                <c:v>0.119051133593573</c:v>
              </c:pt>
              <c:pt idx="15">
                <c:v>0.122440502292422</c:v>
              </c:pt>
              <c:pt idx="16">
                <c:v>0.128764202762232</c:v>
              </c:pt>
              <c:pt idx="17">
                <c:v>0.128484909046327</c:v>
              </c:pt>
              <c:pt idx="18">
                <c:v>0.118810049977056</c:v>
              </c:pt>
              <c:pt idx="19">
                <c:v>0.11351731080437</c:v>
              </c:pt>
              <c:pt idx="20">
                <c:v>0.09925067052798</c:v>
              </c:pt>
              <c:pt idx="21">
                <c:v>0.0924993958430866</c:v>
              </c:pt>
              <c:pt idx="22">
                <c:v>0.0968784060641673</c:v>
              </c:pt>
              <c:pt idx="23">
                <c:v>0.0975589052569223</c:v>
              </c:pt>
              <c:pt idx="24">
                <c:v>0.0951867327247339</c:v>
              </c:pt>
              <c:pt idx="25">
                <c:v>0.0949539810516501</c:v>
              </c:pt>
              <c:pt idx="26">
                <c:v>0.0946085377934935</c:v>
              </c:pt>
              <c:pt idx="27">
                <c:v>0.0939467160518038</c:v>
              </c:pt>
              <c:pt idx="28">
                <c:v>0.0899761996016063</c:v>
              </c:pt>
              <c:pt idx="29">
                <c:v>0.0823370412255344</c:v>
              </c:pt>
              <c:pt idx="30">
                <c:v>0.0740211862527248</c:v>
              </c:pt>
              <c:pt idx="31">
                <c:v>0.0769397647690452</c:v>
              </c:pt>
              <c:pt idx="32">
                <c:v>0.0806212400543945</c:v>
              </c:pt>
              <c:pt idx="33">
                <c:v>0.0785363346156679</c:v>
              </c:pt>
              <c:pt idx="34">
                <c:v>0.0795825498035247</c:v>
              </c:pt>
              <c:pt idx="35">
                <c:v>0.0816009165013439</c:v>
              </c:pt>
              <c:pt idx="36">
                <c:v>0.0850966394894748</c:v>
              </c:pt>
              <c:pt idx="37">
                <c:v>0.0854546695884577</c:v>
              </c:pt>
              <c:pt idx="38">
                <c:v>0.0854222227577337</c:v>
              </c:pt>
              <c:pt idx="39">
                <c:v>0.0807599330672246</c:v>
              </c:pt>
              <c:pt idx="40">
                <c:v>0.0722666464327087</c:v>
              </c:pt>
              <c:pt idx="41">
                <c:v>0.0685791445942566</c:v>
              </c:pt>
              <c:pt idx="42">
                <c:v>0.0693415853403643</c:v>
              </c:pt>
              <c:pt idx="43">
                <c:v>0.0700979724723801</c:v>
              </c:pt>
              <c:pt idx="44">
                <c:v>0.0696367794836607</c:v>
              </c:pt>
              <c:pt idx="45">
                <c:v>0.068636847692676</c:v>
              </c:pt>
              <c:pt idx="46">
                <c:v>0.0605398823009254</c:v>
              </c:pt>
              <c:pt idx="47">
                <c:v>0.0382353442258431</c:v>
              </c:pt>
              <c:pt idx="48">
                <c:v>0.0371777361957228</c:v>
              </c:pt>
              <c:pt idx="49">
                <c:v>0.0407007608929069</c:v>
              </c:pt>
              <c:pt idx="50">
                <c:v>0.0422321907168588</c:v>
              </c:pt>
              <c:pt idx="51">
                <c:v>0.0484672446350527</c:v>
              </c:pt>
            </c:numLit>
          </c:val>
        </c:ser>
        <c:ser>
          <c:idx val="1"/>
          <c:order val="1"/>
          <c:tx>
            <c:v>Income net of taxes</c:v>
          </c:tx>
          <c:spPr>
            <a:solidFill>
              <a:schemeClr val="tx1">
                <a:lumMod val="50000"/>
                <a:lumOff val="50000"/>
              </a:schemeClr>
            </a:solidFill>
            <a:ln w="12700">
              <a:solidFill>
                <a:schemeClr val="tx1"/>
              </a:solidFill>
            </a:ln>
          </c:spPr>
          <c:cat>
            <c:numLit>
              <c:formatCode>General</c:formatCode>
              <c:ptCount val="52"/>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numLit>
          </c:cat>
          <c:val>
            <c:numLit>
              <c:formatCode>General</c:formatCode>
              <c:ptCount val="52"/>
              <c:pt idx="0">
                <c:v>0.0839679349741904</c:v>
              </c:pt>
              <c:pt idx="1">
                <c:v>0.0837200228426185</c:v>
              </c:pt>
              <c:pt idx="2">
                <c:v>0.0795805045113339</c:v>
              </c:pt>
              <c:pt idx="3">
                <c:v>0.0760759999078973</c:v>
              </c:pt>
              <c:pt idx="4">
                <c:v>0.0827026670722194</c:v>
              </c:pt>
              <c:pt idx="5">
                <c:v>0.0953665438195601</c:v>
              </c:pt>
              <c:pt idx="6">
                <c:v>0.0990891891690035</c:v>
              </c:pt>
              <c:pt idx="7">
                <c:v>0.0994362175241113</c:v>
              </c:pt>
              <c:pt idx="8">
                <c:v>0.11402733928386</c:v>
              </c:pt>
              <c:pt idx="9">
                <c:v>0.121259587168754</c:v>
              </c:pt>
              <c:pt idx="10">
                <c:v>0.120137944224299</c:v>
              </c:pt>
              <c:pt idx="11">
                <c:v>0.114517774719827</c:v>
              </c:pt>
              <c:pt idx="12">
                <c:v>0.124771158520657</c:v>
              </c:pt>
              <c:pt idx="13">
                <c:v>0.146266058136199</c:v>
              </c:pt>
              <c:pt idx="14">
                <c:v>0.138682035405693</c:v>
              </c:pt>
              <c:pt idx="15">
                <c:v>0.133624956462255</c:v>
              </c:pt>
              <c:pt idx="16">
                <c:v>0.125710832184959</c:v>
              </c:pt>
              <c:pt idx="17">
                <c:v>0.126818175803984</c:v>
              </c:pt>
              <c:pt idx="18">
                <c:v>0.137590177569636</c:v>
              </c:pt>
              <c:pt idx="19">
                <c:v>0.137230667882916</c:v>
              </c:pt>
              <c:pt idx="20">
                <c:v>0.144295934582188</c:v>
              </c:pt>
              <c:pt idx="21">
                <c:v>0.142271677021446</c:v>
              </c:pt>
              <c:pt idx="22">
                <c:v>0.129345658762798</c:v>
              </c:pt>
              <c:pt idx="23">
                <c:v>0.129131208287542</c:v>
              </c:pt>
              <c:pt idx="24">
                <c:v>0.131873406454496</c:v>
              </c:pt>
              <c:pt idx="25">
                <c:v>0.129742118706498</c:v>
              </c:pt>
              <c:pt idx="26">
                <c:v>0.125263400435114</c:v>
              </c:pt>
              <c:pt idx="27">
                <c:v>0.128276327389969</c:v>
              </c:pt>
              <c:pt idx="28">
                <c:v>0.13241963770537</c:v>
              </c:pt>
              <c:pt idx="29">
                <c:v>0.140219490203756</c:v>
              </c:pt>
              <c:pt idx="30">
                <c:v>0.143555198291648</c:v>
              </c:pt>
              <c:pt idx="31">
                <c:v>0.14374869748834</c:v>
              </c:pt>
              <c:pt idx="32">
                <c:v>0.138958635414813</c:v>
              </c:pt>
              <c:pt idx="33">
                <c:v>0.137191650289575</c:v>
              </c:pt>
              <c:pt idx="34">
                <c:v>0.13395567966196</c:v>
              </c:pt>
              <c:pt idx="35">
                <c:v>0.128996956232726</c:v>
              </c:pt>
              <c:pt idx="36">
                <c:v>0.125030356550869</c:v>
              </c:pt>
              <c:pt idx="37">
                <c:v>0.122996243840803</c:v>
              </c:pt>
              <c:pt idx="38">
                <c:v>0.120594079351031</c:v>
              </c:pt>
              <c:pt idx="39">
                <c:v>0.126717457698919</c:v>
              </c:pt>
              <c:pt idx="40">
                <c:v>0.1330652155401</c:v>
              </c:pt>
              <c:pt idx="41">
                <c:v>0.133777134302075</c:v>
              </c:pt>
              <c:pt idx="42">
                <c:v>0.131254508791105</c:v>
              </c:pt>
              <c:pt idx="43">
                <c:v>0.129530023018648</c:v>
              </c:pt>
              <c:pt idx="44">
                <c:v>0.127432925048963</c:v>
              </c:pt>
              <c:pt idx="45">
                <c:v>0.131623076242261</c:v>
              </c:pt>
              <c:pt idx="46">
                <c:v>0.14349259841578</c:v>
              </c:pt>
              <c:pt idx="47">
                <c:v>0.159801624482195</c:v>
              </c:pt>
              <c:pt idx="48">
                <c:v>0.160847013560137</c:v>
              </c:pt>
              <c:pt idx="49">
                <c:v>0.154420765825233</c:v>
              </c:pt>
              <c:pt idx="50">
                <c:v>0.146862650763396</c:v>
              </c:pt>
              <c:pt idx="51">
                <c:v>0.144738111962848</c:v>
              </c:pt>
            </c:numLit>
          </c:val>
        </c:ser>
        <c:dLbls>
          <c:showLegendKey val="0"/>
          <c:showVal val="0"/>
          <c:showCatName val="0"/>
          <c:showSerName val="0"/>
          <c:showPercent val="0"/>
          <c:showBubbleSize val="0"/>
        </c:dLbls>
        <c:axId val="-2113785320"/>
        <c:axId val="-2113250184"/>
      </c:areaChart>
      <c:catAx>
        <c:axId val="-2113785320"/>
        <c:scaling>
          <c:orientation val="minMax"/>
        </c:scaling>
        <c:delete val="0"/>
        <c:axPos val="b"/>
        <c:majorGridlines>
          <c:spPr>
            <a:ln>
              <a:solidFill>
                <a:schemeClr val="bg1">
                  <a:lumMod val="75000"/>
                </a:schemeClr>
              </a:solidFill>
            </a:ln>
          </c:spPr>
        </c:majorGridlines>
        <c:numFmt formatCode="General" sourceLinked="1"/>
        <c:majorTickMark val="none"/>
        <c:minorTickMark val="none"/>
        <c:tickLblPos val="nextTo"/>
        <c:txPr>
          <a:bodyPr rot="-5400000" vert="horz"/>
          <a:lstStyle/>
          <a:p>
            <a:pPr>
              <a:defRPr sz="1600" b="0"/>
            </a:pPr>
            <a:endParaRPr lang="es-ES"/>
          </a:p>
        </c:txPr>
        <c:crossAx val="-2113250184"/>
        <c:crosses val="autoZero"/>
        <c:auto val="1"/>
        <c:lblAlgn val="ctr"/>
        <c:lblOffset val="100"/>
        <c:tickLblSkip val="5"/>
        <c:tickMarkSkip val="5"/>
        <c:noMultiLvlLbl val="0"/>
      </c:catAx>
      <c:valAx>
        <c:axId val="-2113250184"/>
        <c:scaling>
          <c:orientation val="minMax"/>
          <c:max val="0.26"/>
          <c:min val="0.0"/>
        </c:scaling>
        <c:delete val="0"/>
        <c:axPos val="l"/>
        <c:majorGridlines>
          <c:spPr>
            <a:ln>
              <a:solidFill>
                <a:schemeClr val="bg1">
                  <a:lumMod val="75000"/>
                </a:schemeClr>
              </a:solidFill>
              <a:prstDash val="solid"/>
            </a:ln>
          </c:spPr>
        </c:majorGridlines>
        <c:title>
          <c:tx>
            <c:rich>
              <a:bodyPr rot="-5400000" vert="horz"/>
              <a:lstStyle/>
              <a:p>
                <a:pPr>
                  <a:defRPr sz="1600" b="0"/>
                </a:pPr>
                <a:r>
                  <a:rPr lang="fr-FR" sz="1600" b="0"/>
                  <a:t>%  of national income</a:t>
                </a:r>
              </a:p>
            </c:rich>
          </c:tx>
          <c:layout>
            <c:manualLayout>
              <c:xMode val="edge"/>
              <c:yMode val="edge"/>
              <c:x val="0.00027607928319305"/>
              <c:y val="0.278243666939823"/>
            </c:manualLayout>
          </c:layout>
          <c:overlay val="0"/>
        </c:title>
        <c:numFmt formatCode="0%" sourceLinked="0"/>
        <c:majorTickMark val="none"/>
        <c:minorTickMark val="none"/>
        <c:tickLblPos val="nextTo"/>
        <c:txPr>
          <a:bodyPr/>
          <a:lstStyle/>
          <a:p>
            <a:pPr>
              <a:defRPr sz="1600"/>
            </a:pPr>
            <a:endParaRPr lang="es-ES"/>
          </a:p>
        </c:txPr>
        <c:crossAx val="-2113785320"/>
        <c:crosses val="autoZero"/>
        <c:crossBetween val="midCat"/>
      </c:valAx>
    </c:plotArea>
    <c:plotVisOnly val="1"/>
    <c:dispBlanksAs val="zero"/>
    <c:showDLblsOverMax val="0"/>
  </c:chart>
  <c:spPr>
    <a:ln>
      <a:noFill/>
    </a:ln>
  </c:spPr>
  <c:txPr>
    <a:bodyPr/>
    <a:lstStyle/>
    <a:p>
      <a:pPr>
        <a:defRPr>
          <a:latin typeface="Arial"/>
          <a:cs typeface="Arial"/>
        </a:defRPr>
      </a:pPr>
      <a:endParaRPr lang="es-ES"/>
    </a:p>
  </c:txPr>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a:t>Figure S.4:</a:t>
            </a:r>
            <a:r>
              <a:rPr lang="fr-FR" sz="1800" b="1" baseline="0"/>
              <a:t> </a:t>
            </a:r>
            <a:r>
              <a:rPr lang="fr-FR" sz="1800" b="1"/>
              <a:t>Real</a:t>
            </a:r>
            <a:r>
              <a:rPr lang="fr-FR" sz="1800" b="1" baseline="0"/>
              <a:t> post-tax income of the bottom 50%: </a:t>
            </a:r>
          </a:p>
          <a:p>
            <a:pPr>
              <a:defRPr/>
            </a:pPr>
            <a:r>
              <a:rPr lang="fr-FR" sz="1800" b="1" baseline="0"/>
              <a:t>the role of transfers</a:t>
            </a:r>
            <a:endParaRPr lang="fr-FR" sz="1800" b="1"/>
          </a:p>
        </c:rich>
      </c:tx>
      <c:layout>
        <c:manualLayout>
          <c:xMode val="edge"/>
          <c:yMode val="edge"/>
          <c:x val="0.19691560221639"/>
          <c:y val="3.43094368105521E-7"/>
        </c:manualLayout>
      </c:layout>
      <c:overlay val="0"/>
    </c:title>
    <c:autoTitleDeleted val="0"/>
    <c:plotArea>
      <c:layout>
        <c:manualLayout>
          <c:layoutTarget val="inner"/>
          <c:xMode val="edge"/>
          <c:yMode val="edge"/>
          <c:x val="0.120068856910128"/>
          <c:y val="0.0915787487348397"/>
          <c:w val="0.843700787401576"/>
          <c:h val="0.723581252004134"/>
        </c:manualLayout>
      </c:layout>
      <c:lineChart>
        <c:grouping val="standard"/>
        <c:varyColors val="0"/>
        <c:ser>
          <c:idx val="1"/>
          <c:order val="0"/>
          <c:tx>
            <c:v>Real average national income per adult, bottom 99%</c:v>
          </c:tx>
          <c:spPr>
            <a:ln w="15875">
              <a:solidFill>
                <a:sysClr val="windowText" lastClr="000000"/>
              </a:solidFill>
            </a:ln>
          </c:spPr>
          <c:marker>
            <c:symbol val="circle"/>
            <c:size val="10"/>
            <c:spPr>
              <a:solidFill>
                <a:srgbClr val="4F81BD">
                  <a:lumMod val="20000"/>
                  <a:lumOff val="80000"/>
                </a:srgbClr>
              </a:solidFill>
              <a:ln>
                <a:solidFill>
                  <a:sysClr val="windowText" lastClr="000000"/>
                </a:solidFill>
              </a:ln>
            </c:spPr>
          </c:marker>
          <c:cat>
            <c:numLit>
              <c:formatCode>General</c:formatCode>
              <c:ptCount val="53"/>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numLit>
          </c:cat>
          <c:val>
            <c:numLit>
              <c:formatCode>General</c:formatCode>
              <c:ptCount val="53"/>
              <c:pt idx="0">
                <c:v>8428.230193356115</c:v>
              </c:pt>
              <c:pt idx="1">
                <c:v>8403.541484804532</c:v>
              </c:pt>
              <c:pt idx="2">
                <c:v>8673.68010113077</c:v>
              </c:pt>
              <c:pt idx="3">
                <c:v>9685.248627053186</c:v>
              </c:pt>
              <c:pt idx="4">
                <c:v>10004.97838398687</c:v>
              </c:pt>
              <c:pt idx="5">
                <c:v>10243.52024272327</c:v>
              </c:pt>
              <c:pt idx="6">
                <c:v>10697.47653286795</c:v>
              </c:pt>
              <c:pt idx="7">
                <c:v>11258.94161361105</c:v>
              </c:pt>
              <c:pt idx="8">
                <c:v>10099.01221549676</c:v>
              </c:pt>
              <c:pt idx="9">
                <c:v>9509.931733266149</c:v>
              </c:pt>
              <c:pt idx="10">
                <c:v>9896.945418629567</c:v>
              </c:pt>
              <c:pt idx="11">
                <c:v>10934.30222727059</c:v>
              </c:pt>
              <c:pt idx="12">
                <c:v>10163.66389356293</c:v>
              </c:pt>
              <c:pt idx="13">
                <c:v>8231.680297684714</c:v>
              </c:pt>
              <c:pt idx="14">
                <c:v>9196.12942242271</c:v>
              </c:pt>
              <c:pt idx="15">
                <c:v>9750.119058368974</c:v>
              </c:pt>
              <c:pt idx="16">
                <c:v>10618.77160654901</c:v>
              </c:pt>
              <c:pt idx="17">
                <c:v>10636.16793743722</c:v>
              </c:pt>
              <c:pt idx="18">
                <c:v>9550.225763665154</c:v>
              </c:pt>
              <c:pt idx="19">
                <c:v>9194.615835254141</c:v>
              </c:pt>
              <c:pt idx="20">
                <c:v>7775.526241496738</c:v>
              </c:pt>
              <c:pt idx="21">
                <c:v>7364.799941362266</c:v>
              </c:pt>
              <c:pt idx="22">
                <c:v>8227.915501048245</c:v>
              </c:pt>
              <c:pt idx="23">
                <c:v>8433.890961251493</c:v>
              </c:pt>
              <c:pt idx="24">
                <c:v>8306.359966326208</c:v>
              </c:pt>
              <c:pt idx="25">
                <c:v>8544.410322678385</c:v>
              </c:pt>
              <c:pt idx="26">
                <c:v>8871.925493919633</c:v>
              </c:pt>
              <c:pt idx="27">
                <c:v>8916.67402107606</c:v>
              </c:pt>
              <c:pt idx="28">
                <c:v>8535.405287411802</c:v>
              </c:pt>
              <c:pt idx="29">
                <c:v>7653.411080717126</c:v>
              </c:pt>
              <c:pt idx="30">
                <c:v>7015.51917329335</c:v>
              </c:pt>
              <c:pt idx="31">
                <c:v>7352.261394213813</c:v>
              </c:pt>
              <c:pt idx="32">
                <c:v>7954.785661398131</c:v>
              </c:pt>
              <c:pt idx="33">
                <c:v>7920.94410227368</c:v>
              </c:pt>
              <c:pt idx="34">
                <c:v>8280.050152222122</c:v>
              </c:pt>
              <c:pt idx="35">
                <c:v>8799.458622704391</c:v>
              </c:pt>
              <c:pt idx="36">
                <c:v>9528.010465827072</c:v>
              </c:pt>
              <c:pt idx="37">
                <c:v>9855.925867760387</c:v>
              </c:pt>
              <c:pt idx="38">
                <c:v>10176.84783849642</c:v>
              </c:pt>
              <c:pt idx="39">
                <c:v>9577.016604233082</c:v>
              </c:pt>
              <c:pt idx="40">
                <c:v>8549.679140460843</c:v>
              </c:pt>
              <c:pt idx="41">
                <c:v>8202.195108078555</c:v>
              </c:pt>
              <c:pt idx="42">
                <c:v>8525.295290844484</c:v>
              </c:pt>
              <c:pt idx="43">
                <c:v>8817.409169208349</c:v>
              </c:pt>
              <c:pt idx="44">
                <c:v>8978.830512233735</c:v>
              </c:pt>
              <c:pt idx="45">
                <c:v>8737.106572994857</c:v>
              </c:pt>
              <c:pt idx="46">
                <c:v>7535.285406035156</c:v>
              </c:pt>
              <c:pt idx="47">
                <c:v>4541.76258703754</c:v>
              </c:pt>
              <c:pt idx="48">
                <c:v>4517.0366513718</c:v>
              </c:pt>
              <c:pt idx="49">
                <c:v>5024.76457553197</c:v>
              </c:pt>
              <c:pt idx="50">
                <c:v>5337.84652879074</c:v>
              </c:pt>
              <c:pt idx="51">
                <c:v>6134.575495696093</c:v>
              </c:pt>
              <c:pt idx="52">
                <c:v>6635.505252808958</c:v>
              </c:pt>
            </c:numLit>
          </c:val>
          <c:smooth val="0"/>
        </c:ser>
        <c:ser>
          <c:idx val="2"/>
          <c:order val="1"/>
          <c:spPr>
            <a:ln w="15875">
              <a:solidFill>
                <a:sysClr val="windowText" lastClr="000000"/>
              </a:solidFill>
            </a:ln>
            <a:effectLst/>
          </c:spPr>
          <c:marker>
            <c:symbol val="circle"/>
            <c:size val="10"/>
            <c:spPr>
              <a:solidFill>
                <a:srgbClr val="4F81BD"/>
              </a:solidFill>
              <a:ln>
                <a:solidFill>
                  <a:sysClr val="windowText" lastClr="000000"/>
                </a:solidFill>
              </a:ln>
              <a:effectLst/>
            </c:spPr>
          </c:marker>
          <c:cat>
            <c:numLit>
              <c:formatCode>General</c:formatCode>
              <c:ptCount val="53"/>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numLit>
          </c:cat>
          <c:val>
            <c:numLit>
              <c:formatCode>General</c:formatCode>
              <c:ptCount val="53"/>
              <c:pt idx="0">
                <c:v>13445.09562495246</c:v>
              </c:pt>
              <c:pt idx="1">
                <c:v>13574.546958455</c:v>
              </c:pt>
              <c:pt idx="2">
                <c:v>13789.73226843928</c:v>
              </c:pt>
              <c:pt idx="3">
                <c:v>14829.26171376986</c:v>
              </c:pt>
              <c:pt idx="4">
                <c:v>15856.86791580476</c:v>
              </c:pt>
              <c:pt idx="5">
                <c:v>17085.59013119617</c:v>
              </c:pt>
              <c:pt idx="6">
                <c:v>18014.10910979496</c:v>
              </c:pt>
              <c:pt idx="7">
                <c:v>18698.86574086727</c:v>
              </c:pt>
              <c:pt idx="8">
                <c:v>18424.08904964056</c:v>
              </c:pt>
              <c:pt idx="9">
                <c:v>18408.6891977884</c:v>
              </c:pt>
              <c:pt idx="10">
                <c:v>19035.18020397855</c:v>
              </c:pt>
              <c:pt idx="11">
                <c:v>20008.49910408507</c:v>
              </c:pt>
              <c:pt idx="12">
                <c:v>19770.97025728417</c:v>
              </c:pt>
              <c:pt idx="13">
                <c:v>19132.07757813771</c:v>
              </c:pt>
              <c:pt idx="14">
                <c:v>19908.6519130495</c:v>
              </c:pt>
              <c:pt idx="15">
                <c:v>20390.87281454652</c:v>
              </c:pt>
              <c:pt idx="16">
                <c:v>20985.74151592837</c:v>
              </c:pt>
              <c:pt idx="17">
                <c:v>21134.36126910901</c:v>
              </c:pt>
              <c:pt idx="18">
                <c:v>20610.04148553851</c:v>
              </c:pt>
              <c:pt idx="19">
                <c:v>20309.95377849745</c:v>
              </c:pt>
              <c:pt idx="20">
                <c:v>19080.00227089347</c:v>
              </c:pt>
              <c:pt idx="21">
                <c:v>18692.4678578373</c:v>
              </c:pt>
              <c:pt idx="22">
                <c:v>19213.28565694058</c:v>
              </c:pt>
              <c:pt idx="23">
                <c:v>19597.18279528432</c:v>
              </c:pt>
              <c:pt idx="24">
                <c:v>19814.14001761121</c:v>
              </c:pt>
              <c:pt idx="25">
                <c:v>20219.22254312612</c:v>
              </c:pt>
              <c:pt idx="26">
                <c:v>20618.51392763051</c:v>
              </c:pt>
              <c:pt idx="27">
                <c:v>21091.64132197108</c:v>
              </c:pt>
              <c:pt idx="28">
                <c:v>21097.11917210661</c:v>
              </c:pt>
              <c:pt idx="29">
                <c:v>20687.1245113271</c:v>
              </c:pt>
              <c:pt idx="30">
                <c:v>20621.27580900128</c:v>
              </c:pt>
              <c:pt idx="31">
                <c:v>21088.69537194352</c:v>
              </c:pt>
              <c:pt idx="32">
                <c:v>21665.64101142018</c:v>
              </c:pt>
              <c:pt idx="33">
                <c:v>21757.69111319937</c:v>
              </c:pt>
              <c:pt idx="34">
                <c:v>22217.27318056625</c:v>
              </c:pt>
              <c:pt idx="35">
                <c:v>22709.88300875878</c:v>
              </c:pt>
              <c:pt idx="36">
                <c:v>23527.2770985608</c:v>
              </c:pt>
              <c:pt idx="37">
                <c:v>24041.71427635151</c:v>
              </c:pt>
              <c:pt idx="38">
                <c:v>24543.92418184636</c:v>
              </c:pt>
              <c:pt idx="39">
                <c:v>24603.96313994371</c:v>
              </c:pt>
              <c:pt idx="40">
                <c:v>24292.27899506263</c:v>
              </c:pt>
              <c:pt idx="41">
                <c:v>24202.19281929443</c:v>
              </c:pt>
              <c:pt idx="42">
                <c:v>24662.55895746487</c:v>
              </c:pt>
              <c:pt idx="43">
                <c:v>25110.5938701269</c:v>
              </c:pt>
              <c:pt idx="44">
                <c:v>25409.78329575941</c:v>
              </c:pt>
              <c:pt idx="45">
                <c:v>25492.02588023413</c:v>
              </c:pt>
              <c:pt idx="46">
                <c:v>25395.5395330895</c:v>
              </c:pt>
              <c:pt idx="47">
                <c:v>23523.70335718248</c:v>
              </c:pt>
              <c:pt idx="48">
                <c:v>24059.69658337755</c:v>
              </c:pt>
              <c:pt idx="49">
                <c:v>24088.97804040535</c:v>
              </c:pt>
              <c:pt idx="50">
                <c:v>23900.23406492823</c:v>
              </c:pt>
              <c:pt idx="51">
                <c:v>24454.30630825497</c:v>
              </c:pt>
              <c:pt idx="52">
                <c:v>24927.20997608632</c:v>
              </c:pt>
            </c:numLit>
          </c:val>
          <c:smooth val="0"/>
        </c:ser>
        <c:dLbls>
          <c:showLegendKey val="0"/>
          <c:showVal val="0"/>
          <c:showCatName val="0"/>
          <c:showSerName val="0"/>
          <c:showPercent val="0"/>
          <c:showBubbleSize val="0"/>
        </c:dLbls>
        <c:marker val="1"/>
        <c:smooth val="0"/>
        <c:axId val="-2074120712"/>
        <c:axId val="-2074124792"/>
      </c:lineChart>
      <c:catAx>
        <c:axId val="-2074120712"/>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074124792"/>
        <c:crossesAt val="0.0"/>
        <c:auto val="1"/>
        <c:lblAlgn val="ctr"/>
        <c:lblOffset val="100"/>
        <c:tickLblSkip val="4"/>
        <c:tickMarkSkip val="4"/>
        <c:noMultiLvlLbl val="0"/>
      </c:catAx>
      <c:valAx>
        <c:axId val="-2074124792"/>
        <c:scaling>
          <c:orientation val="minMax"/>
          <c:max val="26000.0"/>
          <c:min val="0.0"/>
        </c:scaling>
        <c:delete val="0"/>
        <c:axPos val="l"/>
        <c:majorGridlines>
          <c:spPr>
            <a:ln w="3175">
              <a:solidFill>
                <a:schemeClr val="bg1">
                  <a:lumMod val="65000"/>
                </a:schemeClr>
              </a:solidFill>
              <a:prstDash val="solid"/>
            </a:ln>
          </c:spPr>
        </c:majorGridlines>
        <c:title>
          <c:tx>
            <c:rich>
              <a:bodyPr rot="-5400000" vert="horz"/>
              <a:lstStyle/>
              <a:p>
                <a:pPr>
                  <a:defRPr sz="1600"/>
                </a:pPr>
                <a:r>
                  <a:rPr lang="fr-FR"/>
                  <a:t>Average income in constant 2014 dollars</a:t>
                </a:r>
              </a:p>
            </c:rich>
          </c:tx>
          <c:layout>
            <c:manualLayout>
              <c:xMode val="edge"/>
              <c:yMode val="edge"/>
              <c:x val="0.000194225721784777"/>
              <c:y val="0.141642392740123"/>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074120712"/>
        <c:crosses val="autoZero"/>
        <c:crossBetween val="midCat"/>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a:t>Figure S.5:</a:t>
            </a:r>
            <a:r>
              <a:rPr lang="fr-FR" sz="1800" b="1" baseline="0"/>
              <a:t> </a:t>
            </a:r>
            <a:r>
              <a:rPr lang="fr-FR" sz="1800" b="1"/>
              <a:t>Post-tax income of the bottom 50% of elderly Americans (65+)</a:t>
            </a:r>
          </a:p>
        </c:rich>
      </c:tx>
      <c:layout>
        <c:manualLayout>
          <c:xMode val="edge"/>
          <c:yMode val="edge"/>
          <c:x val="0.1630208223972"/>
          <c:y val="3.43094368106489E-7"/>
        </c:manualLayout>
      </c:layout>
      <c:overlay val="0"/>
    </c:title>
    <c:autoTitleDeleted val="0"/>
    <c:plotArea>
      <c:layout>
        <c:manualLayout>
          <c:layoutTarget val="inner"/>
          <c:xMode val="edge"/>
          <c:yMode val="edge"/>
          <c:x val="0.120068856910128"/>
          <c:y val="0.0915787487348397"/>
          <c:w val="0.843700787401576"/>
          <c:h val="0.723581252004134"/>
        </c:manualLayout>
      </c:layout>
      <c:lineChart>
        <c:grouping val="standard"/>
        <c:varyColors val="0"/>
        <c:ser>
          <c:idx val="1"/>
          <c:order val="0"/>
          <c:tx>
            <c:v>Real average national income per adult, bottom 99%</c:v>
          </c:tx>
          <c:spPr>
            <a:ln w="12700">
              <a:solidFill>
                <a:sysClr val="windowText" lastClr="000000"/>
              </a:solidFill>
            </a:ln>
          </c:spPr>
          <c:marker>
            <c:symbol val="circle"/>
            <c:size val="10"/>
            <c:spPr>
              <a:solidFill>
                <a:srgbClr val="4F81BD">
                  <a:lumMod val="40000"/>
                  <a:lumOff val="60000"/>
                </a:srgbClr>
              </a:solidFill>
              <a:ln>
                <a:solidFill>
                  <a:sysClr val="windowText" lastClr="000000"/>
                </a:solidFill>
              </a:ln>
            </c:spPr>
          </c:marker>
          <c:cat>
            <c:numRef>
              <c:f>Data!$DA$72:$DA$108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Data!$FN$72:$FN$108</c:f>
              <c:numCache>
                <c:formatCode>#,##0</c:formatCode>
                <c:ptCount val="37"/>
                <c:pt idx="0">
                  <c:v>19157.03713248299</c:v>
                </c:pt>
                <c:pt idx="1">
                  <c:v>19771.73940361368</c:v>
                </c:pt>
                <c:pt idx="2">
                  <c:v>21103.07447088534</c:v>
                </c:pt>
                <c:pt idx="3">
                  <c:v>21192.31884622167</c:v>
                </c:pt>
                <c:pt idx="4">
                  <c:v>21946.66335306521</c:v>
                </c:pt>
                <c:pt idx="5">
                  <c:v>23235.27478730061</c:v>
                </c:pt>
                <c:pt idx="6">
                  <c:v>23706.3036844839</c:v>
                </c:pt>
                <c:pt idx="7">
                  <c:v>23697.81859414237</c:v>
                </c:pt>
                <c:pt idx="8">
                  <c:v>23570.21037573251</c:v>
                </c:pt>
                <c:pt idx="9">
                  <c:v>23475.47074250724</c:v>
                </c:pt>
                <c:pt idx="10">
                  <c:v>23998.95409717812</c:v>
                </c:pt>
                <c:pt idx="11">
                  <c:v>24268.70234187771</c:v>
                </c:pt>
                <c:pt idx="12">
                  <c:v>24841.02196504485</c:v>
                </c:pt>
                <c:pt idx="13">
                  <c:v>24262.61247607047</c:v>
                </c:pt>
                <c:pt idx="14">
                  <c:v>24023.56908397334</c:v>
                </c:pt>
                <c:pt idx="15">
                  <c:v>25113.65501276307</c:v>
                </c:pt>
                <c:pt idx="16">
                  <c:v>26272.75015570301</c:v>
                </c:pt>
                <c:pt idx="17">
                  <c:v>26879.70295430394</c:v>
                </c:pt>
                <c:pt idx="18">
                  <c:v>27419.75490525186</c:v>
                </c:pt>
                <c:pt idx="19">
                  <c:v>27419.42637875544</c:v>
                </c:pt>
                <c:pt idx="20">
                  <c:v>27969.2474526043</c:v>
                </c:pt>
                <c:pt idx="21">
                  <c:v>28116.79850114691</c:v>
                </c:pt>
                <c:pt idx="22">
                  <c:v>28808.88807778891</c:v>
                </c:pt>
                <c:pt idx="23">
                  <c:v>28246.66491373846</c:v>
                </c:pt>
                <c:pt idx="24">
                  <c:v>28229.44107696072</c:v>
                </c:pt>
                <c:pt idx="25">
                  <c:v>28672.28991032052</c:v>
                </c:pt>
                <c:pt idx="26">
                  <c:v>30021.67765799676</c:v>
                </c:pt>
                <c:pt idx="27">
                  <c:v>31351.6912671301</c:v>
                </c:pt>
                <c:pt idx="28">
                  <c:v>32102.27956040583</c:v>
                </c:pt>
                <c:pt idx="29">
                  <c:v>32852.86785368156</c:v>
                </c:pt>
                <c:pt idx="30">
                  <c:v>32516.42541296875</c:v>
                </c:pt>
                <c:pt idx="31">
                  <c:v>32794.19751174324</c:v>
                </c:pt>
                <c:pt idx="32">
                  <c:v>33853.89114381118</c:v>
                </c:pt>
                <c:pt idx="33">
                  <c:v>33850.7672138829</c:v>
                </c:pt>
                <c:pt idx="34">
                  <c:v>34590.21226634087</c:v>
                </c:pt>
                <c:pt idx="35">
                  <c:v>34194.1796875</c:v>
                </c:pt>
              </c:numCache>
            </c:numRef>
          </c:val>
          <c:smooth val="0"/>
        </c:ser>
        <c:ser>
          <c:idx val="2"/>
          <c:order val="1"/>
          <c:spPr>
            <a:ln w="12700">
              <a:solidFill>
                <a:sysClr val="windowText" lastClr="000000"/>
              </a:solidFill>
            </a:ln>
            <a:effectLst/>
          </c:spPr>
          <c:marker>
            <c:symbol val="square"/>
            <c:size val="10"/>
            <c:spPr>
              <a:solidFill>
                <a:sysClr val="window" lastClr="FFFFFF"/>
              </a:solidFill>
              <a:ln>
                <a:solidFill>
                  <a:sysClr val="windowText" lastClr="000000"/>
                </a:solidFill>
              </a:ln>
              <a:effectLst/>
            </c:spPr>
          </c:marker>
          <c:cat>
            <c:numRef>
              <c:f>Data!$DA$72:$DA$108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Data!$FO$72:$FO$108</c:f>
              <c:numCache>
                <c:formatCode>#,##0</c:formatCode>
                <c:ptCount val="37"/>
                <c:pt idx="0">
                  <c:v>15313.91664674804</c:v>
                </c:pt>
                <c:pt idx="1">
                  <c:v>15657.25298234956</c:v>
                </c:pt>
                <c:pt idx="2">
                  <c:v>16704.81790864012</c:v>
                </c:pt>
                <c:pt idx="3">
                  <c:v>16538.81840508996</c:v>
                </c:pt>
                <c:pt idx="4">
                  <c:v>16941.66985584905</c:v>
                </c:pt>
                <c:pt idx="5">
                  <c:v>18018.37343003513</c:v>
                </c:pt>
                <c:pt idx="6">
                  <c:v>18464.66560058073</c:v>
                </c:pt>
                <c:pt idx="7">
                  <c:v>18093.74776007853</c:v>
                </c:pt>
                <c:pt idx="8">
                  <c:v>17627.5968074935</c:v>
                </c:pt>
                <c:pt idx="9">
                  <c:v>17414.96613390077</c:v>
                </c:pt>
                <c:pt idx="10">
                  <c:v>17511.88845832881</c:v>
                </c:pt>
                <c:pt idx="11">
                  <c:v>17564.20471017028</c:v>
                </c:pt>
                <c:pt idx="12">
                  <c:v>17816.52198526925</c:v>
                </c:pt>
                <c:pt idx="13">
                  <c:v>16590.2439503382</c:v>
                </c:pt>
                <c:pt idx="14">
                  <c:v>15903.67713614139</c:v>
                </c:pt>
                <c:pt idx="15">
                  <c:v>16415.82061061683</c:v>
                </c:pt>
                <c:pt idx="16">
                  <c:v>17040.20982748313</c:v>
                </c:pt>
                <c:pt idx="17">
                  <c:v>17343.22714531033</c:v>
                </c:pt>
                <c:pt idx="18">
                  <c:v>17495.25533994287</c:v>
                </c:pt>
                <c:pt idx="19">
                  <c:v>17940.05305172135</c:v>
                </c:pt>
                <c:pt idx="20">
                  <c:v>18388.14226343922</c:v>
                </c:pt>
                <c:pt idx="21">
                  <c:v>18491.51734568637</c:v>
                </c:pt>
                <c:pt idx="22">
                  <c:v>18523.67294026013</c:v>
                </c:pt>
                <c:pt idx="23">
                  <c:v>17527.56861238269</c:v>
                </c:pt>
                <c:pt idx="24">
                  <c:v>17193.30307140129</c:v>
                </c:pt>
                <c:pt idx="25">
                  <c:v>17144.66545502285</c:v>
                </c:pt>
                <c:pt idx="26">
                  <c:v>17927.95806875978</c:v>
                </c:pt>
                <c:pt idx="27">
                  <c:v>18128.50644738707</c:v>
                </c:pt>
                <c:pt idx="28">
                  <c:v>18452.99674876675</c:v>
                </c:pt>
                <c:pt idx="29">
                  <c:v>18777.48705014642</c:v>
                </c:pt>
                <c:pt idx="30">
                  <c:v>18156.72074885532</c:v>
                </c:pt>
                <c:pt idx="31">
                  <c:v>18280.01930303419</c:v>
                </c:pt>
                <c:pt idx="32">
                  <c:v>19279.37554681726</c:v>
                </c:pt>
                <c:pt idx="33">
                  <c:v>19704.33906984753</c:v>
                </c:pt>
                <c:pt idx="34">
                  <c:v>20757.66435142878</c:v>
                </c:pt>
                <c:pt idx="35">
                  <c:v>20288.1741844442</c:v>
                </c:pt>
              </c:numCache>
            </c:numRef>
          </c:val>
          <c:smooth val="0"/>
        </c:ser>
        <c:dLbls>
          <c:showLegendKey val="0"/>
          <c:showVal val="0"/>
          <c:showCatName val="0"/>
          <c:showSerName val="0"/>
          <c:showPercent val="0"/>
          <c:showBubbleSize val="0"/>
        </c:dLbls>
        <c:marker val="1"/>
        <c:smooth val="0"/>
        <c:axId val="-2112989496"/>
        <c:axId val="-2112998440"/>
      </c:lineChart>
      <c:catAx>
        <c:axId val="-2112989496"/>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12998440"/>
        <c:crossesAt val="0.0"/>
        <c:auto val="1"/>
        <c:lblAlgn val="ctr"/>
        <c:lblOffset val="100"/>
        <c:tickLblSkip val="4"/>
        <c:tickMarkSkip val="4"/>
        <c:noMultiLvlLbl val="0"/>
      </c:catAx>
      <c:valAx>
        <c:axId val="-2112998440"/>
        <c:scaling>
          <c:orientation val="minMax"/>
          <c:max val="35000.0"/>
          <c:min val="0.0"/>
        </c:scaling>
        <c:delete val="0"/>
        <c:axPos val="l"/>
        <c:majorGridlines>
          <c:spPr>
            <a:ln w="3175">
              <a:solidFill>
                <a:schemeClr val="bg1">
                  <a:lumMod val="65000"/>
                </a:schemeClr>
              </a:solidFill>
              <a:prstDash val="solid"/>
            </a:ln>
          </c:spPr>
        </c:majorGridlines>
        <c:title>
          <c:tx>
            <c:rich>
              <a:bodyPr rot="-5400000" vert="horz"/>
              <a:lstStyle/>
              <a:p>
                <a:pPr>
                  <a:defRPr sz="1600"/>
                </a:pPr>
                <a:r>
                  <a:rPr lang="fr-FR"/>
                  <a:t>Average income in constant 2014 dollars</a:t>
                </a:r>
              </a:p>
            </c:rich>
          </c:tx>
          <c:layout>
            <c:manualLayout>
              <c:xMode val="edge"/>
              <c:yMode val="edge"/>
              <c:x val="0.000194225721784777"/>
              <c:y val="0.141642392740123"/>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112989496"/>
        <c:crosses val="autoZero"/>
        <c:crossBetween val="midCat"/>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a:t>Figure S.6: Real average pre-tax income of bottom 90% and top 1%</a:t>
            </a:r>
            <a:r>
              <a:rPr lang="fr-FR" sz="1800" b="1" baseline="0"/>
              <a:t> adults</a:t>
            </a:r>
            <a:endParaRPr lang="fr-FR" sz="1800" b="1"/>
          </a:p>
        </c:rich>
      </c:tx>
      <c:layout>
        <c:manualLayout>
          <c:xMode val="edge"/>
          <c:yMode val="edge"/>
          <c:x val="0.140229221347332"/>
          <c:y val="3.43094368106489E-7"/>
        </c:manualLayout>
      </c:layout>
      <c:overlay val="0"/>
    </c:title>
    <c:autoTitleDeleted val="0"/>
    <c:plotArea>
      <c:layout>
        <c:manualLayout>
          <c:layoutTarget val="inner"/>
          <c:xMode val="edge"/>
          <c:yMode val="edge"/>
          <c:x val="0.140758471857684"/>
          <c:y val="0.0915787487348397"/>
          <c:w val="0.734735270160197"/>
          <c:h val="0.725843695443048"/>
        </c:manualLayout>
      </c:layout>
      <c:lineChart>
        <c:grouping val="standard"/>
        <c:varyColors val="0"/>
        <c:ser>
          <c:idx val="0"/>
          <c:order val="0"/>
          <c:tx>
            <c:v>Top 1% (left y-axis)</c:v>
          </c:tx>
          <c:spPr>
            <a:ln w="12700">
              <a:solidFill>
                <a:srgbClr val="000000"/>
              </a:solidFill>
              <a:prstDash val="solid"/>
            </a:ln>
          </c:spPr>
          <c:marker>
            <c:symbol val="circle"/>
            <c:size val="9"/>
            <c:spPr>
              <a:solidFill>
                <a:srgbClr val="FF0000"/>
              </a:solidFill>
              <a:ln>
                <a:solidFill>
                  <a:srgbClr val="000000"/>
                </a:solidFill>
                <a:prstDash val="solid"/>
              </a:ln>
            </c:spPr>
          </c:marker>
          <c:cat>
            <c:numRef>
              <c:f>Data!$DA$39:$DA$108</c:f>
              <c:numCache>
                <c:formatCode>General</c:formatCode>
                <c:ptCount val="70"/>
                <c:pt idx="0">
                  <c:v>1946.0</c:v>
                </c:pt>
                <c:pt idx="1">
                  <c:v>1947.0</c:v>
                </c:pt>
                <c:pt idx="2">
                  <c:v>1948.0</c:v>
                </c:pt>
                <c:pt idx="3">
                  <c:v>1949.0</c:v>
                </c:pt>
                <c:pt idx="4">
                  <c:v>1950.0</c:v>
                </c:pt>
                <c:pt idx="5">
                  <c:v>1951.0</c:v>
                </c:pt>
                <c:pt idx="6">
                  <c:v>1952.0</c:v>
                </c:pt>
                <c:pt idx="7">
                  <c:v>1953.0</c:v>
                </c:pt>
                <c:pt idx="8">
                  <c:v>1954.0</c:v>
                </c:pt>
                <c:pt idx="9">
                  <c:v>1955.0</c:v>
                </c:pt>
                <c:pt idx="10">
                  <c:v>1956.0</c:v>
                </c:pt>
                <c:pt idx="11">
                  <c:v>1957.0</c:v>
                </c:pt>
                <c:pt idx="12">
                  <c:v>1958.0</c:v>
                </c:pt>
                <c:pt idx="13">
                  <c:v>1959.0</c:v>
                </c:pt>
                <c:pt idx="14">
                  <c:v>1960.0</c:v>
                </c:pt>
                <c:pt idx="15">
                  <c:v>1961.0</c:v>
                </c:pt>
                <c:pt idx="16">
                  <c:v>1962.0</c:v>
                </c:pt>
                <c:pt idx="17">
                  <c:v>1963.0</c:v>
                </c:pt>
                <c:pt idx="18">
                  <c:v>1964.0</c:v>
                </c:pt>
                <c:pt idx="19">
                  <c:v>1965.0</c:v>
                </c:pt>
                <c:pt idx="20">
                  <c:v>1966.0</c:v>
                </c:pt>
                <c:pt idx="21">
                  <c:v>1967.0</c:v>
                </c:pt>
                <c:pt idx="22">
                  <c:v>1968.0</c:v>
                </c:pt>
                <c:pt idx="23">
                  <c:v>1969.0</c:v>
                </c:pt>
                <c:pt idx="24">
                  <c:v>1970.0</c:v>
                </c:pt>
                <c:pt idx="25">
                  <c:v>1971.0</c:v>
                </c:pt>
                <c:pt idx="26">
                  <c:v>1972.0</c:v>
                </c:pt>
                <c:pt idx="27">
                  <c:v>1973.0</c:v>
                </c:pt>
                <c:pt idx="28">
                  <c:v>1974.0</c:v>
                </c:pt>
                <c:pt idx="29">
                  <c:v>1975.0</c:v>
                </c:pt>
                <c:pt idx="30">
                  <c:v>1976.0</c:v>
                </c:pt>
                <c:pt idx="31">
                  <c:v>1977.0</c:v>
                </c:pt>
                <c:pt idx="32">
                  <c:v>1978.0</c:v>
                </c:pt>
                <c:pt idx="33">
                  <c:v>1979.0</c:v>
                </c:pt>
                <c:pt idx="34">
                  <c:v>1980.0</c:v>
                </c:pt>
                <c:pt idx="35">
                  <c:v>1981.0</c:v>
                </c:pt>
                <c:pt idx="36">
                  <c:v>1982.0</c:v>
                </c:pt>
                <c:pt idx="37">
                  <c:v>1983.0</c:v>
                </c:pt>
                <c:pt idx="38">
                  <c:v>1984.0</c:v>
                </c:pt>
                <c:pt idx="39">
                  <c:v>1985.0</c:v>
                </c:pt>
                <c:pt idx="40">
                  <c:v>1986.0</c:v>
                </c:pt>
                <c:pt idx="41">
                  <c:v>1987.0</c:v>
                </c:pt>
                <c:pt idx="42">
                  <c:v>1988.0</c:v>
                </c:pt>
                <c:pt idx="43">
                  <c:v>1989.0</c:v>
                </c:pt>
                <c:pt idx="44">
                  <c:v>1990.0</c:v>
                </c:pt>
                <c:pt idx="45">
                  <c:v>1991.0</c:v>
                </c:pt>
                <c:pt idx="46">
                  <c:v>1992.0</c:v>
                </c:pt>
                <c:pt idx="47">
                  <c:v>1993.0</c:v>
                </c:pt>
                <c:pt idx="48">
                  <c:v>1994.0</c:v>
                </c:pt>
                <c:pt idx="49">
                  <c:v>1995.0</c:v>
                </c:pt>
                <c:pt idx="50">
                  <c:v>1996.0</c:v>
                </c:pt>
                <c:pt idx="51">
                  <c:v>1997.0</c:v>
                </c:pt>
                <c:pt idx="52">
                  <c:v>1998.0</c:v>
                </c:pt>
                <c:pt idx="53">
                  <c:v>1999.0</c:v>
                </c:pt>
                <c:pt idx="54">
                  <c:v>2000.0</c:v>
                </c:pt>
                <c:pt idx="55">
                  <c:v>2001.0</c:v>
                </c:pt>
                <c:pt idx="56">
                  <c:v>2002.0</c:v>
                </c:pt>
                <c:pt idx="57">
                  <c:v>2003.0</c:v>
                </c:pt>
                <c:pt idx="58">
                  <c:v>2004.0</c:v>
                </c:pt>
                <c:pt idx="59">
                  <c:v>2005.0</c:v>
                </c:pt>
                <c:pt idx="60">
                  <c:v>2006.0</c:v>
                </c:pt>
                <c:pt idx="61">
                  <c:v>2007.0</c:v>
                </c:pt>
                <c:pt idx="62">
                  <c:v>2008.0</c:v>
                </c:pt>
                <c:pt idx="63">
                  <c:v>2009.0</c:v>
                </c:pt>
                <c:pt idx="64">
                  <c:v>2010.0</c:v>
                </c:pt>
                <c:pt idx="65">
                  <c:v>2011.0</c:v>
                </c:pt>
                <c:pt idx="66">
                  <c:v>2012.0</c:v>
                </c:pt>
                <c:pt idx="67">
                  <c:v>2013.0</c:v>
                </c:pt>
                <c:pt idx="68">
                  <c:v>2014.0</c:v>
                </c:pt>
                <c:pt idx="69">
                  <c:v>2015.0</c:v>
                </c:pt>
              </c:numCache>
            </c:numRef>
          </c:cat>
          <c:val>
            <c:numRef>
              <c:f>Data!$EC$39:$EC$108</c:f>
              <c:numCache>
                <c:formatCode>#,##0</c:formatCode>
                <c:ptCount val="70"/>
                <c:pt idx="0">
                  <c:v>291783.7669221918</c:v>
                </c:pt>
                <c:pt idx="1">
                  <c:v>290936.1970456089</c:v>
                </c:pt>
                <c:pt idx="2">
                  <c:v>329425.497360961</c:v>
                </c:pt>
                <c:pt idx="3">
                  <c:v>307046.2994028845</c:v>
                </c:pt>
                <c:pt idx="4">
                  <c:v>349199.174274788</c:v>
                </c:pt>
                <c:pt idx="5">
                  <c:v>352358.6382317683</c:v>
                </c:pt>
                <c:pt idx="6">
                  <c:v>343332.5187284023</c:v>
                </c:pt>
                <c:pt idx="7">
                  <c:v>330721.5984261321</c:v>
                </c:pt>
                <c:pt idx="8">
                  <c:v>329507.0923271724</c:v>
                </c:pt>
                <c:pt idx="9">
                  <c:v>369694.4857299095</c:v>
                </c:pt>
                <c:pt idx="10">
                  <c:v>357076.5971337901</c:v>
                </c:pt>
                <c:pt idx="11">
                  <c:v>351816.9900402537</c:v>
                </c:pt>
                <c:pt idx="12">
                  <c:v>323992.9987798089</c:v>
                </c:pt>
                <c:pt idx="13">
                  <c:v>360177.4892737076</c:v>
                </c:pt>
                <c:pt idx="14">
                  <c:v>353653.8303646006</c:v>
                </c:pt>
                <c:pt idx="15">
                  <c:v>354036.4312374305</c:v>
                </c:pt>
                <c:pt idx="16">
                  <c:v>375616.1352908431</c:v>
                </c:pt>
                <c:pt idx="17">
                  <c:v>393636.4165374484</c:v>
                </c:pt>
                <c:pt idx="18">
                  <c:v>415304.1871741273</c:v>
                </c:pt>
                <c:pt idx="19">
                  <c:v>432020.0220307087</c:v>
                </c:pt>
                <c:pt idx="20">
                  <c:v>447194.9329601764</c:v>
                </c:pt>
                <c:pt idx="21">
                  <c:v>442569.1798161533</c:v>
                </c:pt>
                <c:pt idx="22">
                  <c:v>449296.1260192037</c:v>
                </c:pt>
                <c:pt idx="23">
                  <c:v>430109.208469362</c:v>
                </c:pt>
                <c:pt idx="24">
                  <c:v>403070.6580440092</c:v>
                </c:pt>
                <c:pt idx="25">
                  <c:v>406551.6646366009</c:v>
                </c:pt>
                <c:pt idx="26">
                  <c:v>421502.552289719</c:v>
                </c:pt>
                <c:pt idx="27">
                  <c:v>432580.2807865384</c:v>
                </c:pt>
                <c:pt idx="28">
                  <c:v>410094.9204538768</c:v>
                </c:pt>
                <c:pt idx="29">
                  <c:v>393286.5065147226</c:v>
                </c:pt>
                <c:pt idx="30">
                  <c:v>406636.9142586174</c:v>
                </c:pt>
                <c:pt idx="31">
                  <c:v>424630.5806670933</c:v>
                </c:pt>
                <c:pt idx="32">
                  <c:v>444028.2844699135</c:v>
                </c:pt>
                <c:pt idx="33">
                  <c:v>461602.1364098951</c:v>
                </c:pt>
                <c:pt idx="34">
                  <c:v>428781.3645297556</c:v>
                </c:pt>
                <c:pt idx="35">
                  <c:v>447424.2648051055</c:v>
                </c:pt>
                <c:pt idx="36">
                  <c:v>441176.6929743243</c:v>
                </c:pt>
                <c:pt idx="37">
                  <c:v>458298.1824046572</c:v>
                </c:pt>
                <c:pt idx="38">
                  <c:v>530655.0272546104</c:v>
                </c:pt>
                <c:pt idx="39">
                  <c:v>542557.310201553</c:v>
                </c:pt>
                <c:pt idx="40">
                  <c:v>532610.1594343887</c:v>
                </c:pt>
                <c:pt idx="41">
                  <c:v>598599.883636341</c:v>
                </c:pt>
                <c:pt idx="42">
                  <c:v>697396.1216857946</c:v>
                </c:pt>
                <c:pt idx="43">
                  <c:v>686330.888091108</c:v>
                </c:pt>
                <c:pt idx="44">
                  <c:v>689619.8254004385</c:v>
                </c:pt>
                <c:pt idx="45">
                  <c:v>645531.4279892894</c:v>
                </c:pt>
                <c:pt idx="46">
                  <c:v>711407.1146699662</c:v>
                </c:pt>
                <c:pt idx="47">
                  <c:v>699456.8000559896</c:v>
                </c:pt>
                <c:pt idx="48">
                  <c:v>724370.1009803799</c:v>
                </c:pt>
                <c:pt idx="49">
                  <c:v>770668.4369320314</c:v>
                </c:pt>
                <c:pt idx="50">
                  <c:v>830325.3722328194</c:v>
                </c:pt>
                <c:pt idx="51">
                  <c:v>896398.252612214</c:v>
                </c:pt>
                <c:pt idx="52">
                  <c:v>947308.7226618496</c:v>
                </c:pt>
                <c:pt idx="53">
                  <c:v>1.02103522142178E6</c:v>
                </c:pt>
                <c:pt idx="54">
                  <c:v>1.08799743664047E6</c:v>
                </c:pt>
                <c:pt idx="55">
                  <c:v>1.02382254029668E6</c:v>
                </c:pt>
                <c:pt idx="56">
                  <c:v>1.0088366761373E6</c:v>
                </c:pt>
                <c:pt idx="57">
                  <c:v>1.02865480839396E6</c:v>
                </c:pt>
                <c:pt idx="58">
                  <c:v>1.12610198580745E6</c:v>
                </c:pt>
                <c:pt idx="59">
                  <c:v>1.21835602355084E6</c:v>
                </c:pt>
                <c:pt idx="60">
                  <c:v>1.29560206531961E6</c:v>
                </c:pt>
                <c:pt idx="61">
                  <c:v>1.26413773083017E6</c:v>
                </c:pt>
                <c:pt idx="62">
                  <c:v>1.21479089395525E6</c:v>
                </c:pt>
                <c:pt idx="63">
                  <c:v>1.101002752715E6</c:v>
                </c:pt>
                <c:pt idx="64">
                  <c:v>1.20259500210057E6</c:v>
                </c:pt>
                <c:pt idx="65">
                  <c:v>1.20978722754343E6</c:v>
                </c:pt>
                <c:pt idx="66">
                  <c:v>1.31309748271687E6</c:v>
                </c:pt>
                <c:pt idx="67">
                  <c:v>1.2399991813863E6</c:v>
                </c:pt>
                <c:pt idx="68">
                  <c:v>1.30530107490419E6</c:v>
                </c:pt>
              </c:numCache>
            </c:numRef>
          </c:val>
          <c:smooth val="0"/>
        </c:ser>
        <c:dLbls>
          <c:showLegendKey val="0"/>
          <c:showVal val="0"/>
          <c:showCatName val="0"/>
          <c:showSerName val="0"/>
          <c:showPercent val="0"/>
          <c:showBubbleSize val="0"/>
        </c:dLbls>
        <c:marker val="1"/>
        <c:smooth val="0"/>
        <c:axId val="-2074188264"/>
        <c:axId val="-2074193128"/>
      </c:lineChart>
      <c:lineChart>
        <c:grouping val="standard"/>
        <c:varyColors val="0"/>
        <c:ser>
          <c:idx val="1"/>
          <c:order val="1"/>
          <c:tx>
            <c:v>Bottom 90% (right y-axis)</c:v>
          </c:tx>
          <c:spPr>
            <a:ln>
              <a:solidFill>
                <a:sysClr val="windowText" lastClr="000000"/>
              </a:solidFill>
            </a:ln>
          </c:spPr>
          <c:marker>
            <c:symbol val="triangle"/>
            <c:size val="9"/>
            <c:spPr>
              <a:solidFill>
                <a:sysClr val="window" lastClr="FFFFFF"/>
              </a:solidFill>
              <a:ln>
                <a:solidFill>
                  <a:sysClr val="windowText" lastClr="000000"/>
                </a:solidFill>
              </a:ln>
            </c:spPr>
          </c:marker>
          <c:cat>
            <c:numRef>
              <c:f>Data!$DA$39:$DA$108</c:f>
              <c:numCache>
                <c:formatCode>General</c:formatCode>
                <c:ptCount val="70"/>
                <c:pt idx="0">
                  <c:v>1946.0</c:v>
                </c:pt>
                <c:pt idx="1">
                  <c:v>1947.0</c:v>
                </c:pt>
                <c:pt idx="2">
                  <c:v>1948.0</c:v>
                </c:pt>
                <c:pt idx="3">
                  <c:v>1949.0</c:v>
                </c:pt>
                <c:pt idx="4">
                  <c:v>1950.0</c:v>
                </c:pt>
                <c:pt idx="5">
                  <c:v>1951.0</c:v>
                </c:pt>
                <c:pt idx="6">
                  <c:v>1952.0</c:v>
                </c:pt>
                <c:pt idx="7">
                  <c:v>1953.0</c:v>
                </c:pt>
                <c:pt idx="8">
                  <c:v>1954.0</c:v>
                </c:pt>
                <c:pt idx="9">
                  <c:v>1955.0</c:v>
                </c:pt>
                <c:pt idx="10">
                  <c:v>1956.0</c:v>
                </c:pt>
                <c:pt idx="11">
                  <c:v>1957.0</c:v>
                </c:pt>
                <c:pt idx="12">
                  <c:v>1958.0</c:v>
                </c:pt>
                <c:pt idx="13">
                  <c:v>1959.0</c:v>
                </c:pt>
                <c:pt idx="14">
                  <c:v>1960.0</c:v>
                </c:pt>
                <c:pt idx="15">
                  <c:v>1961.0</c:v>
                </c:pt>
                <c:pt idx="16">
                  <c:v>1962.0</c:v>
                </c:pt>
                <c:pt idx="17">
                  <c:v>1963.0</c:v>
                </c:pt>
                <c:pt idx="18">
                  <c:v>1964.0</c:v>
                </c:pt>
                <c:pt idx="19">
                  <c:v>1965.0</c:v>
                </c:pt>
                <c:pt idx="20">
                  <c:v>1966.0</c:v>
                </c:pt>
                <c:pt idx="21">
                  <c:v>1967.0</c:v>
                </c:pt>
                <c:pt idx="22">
                  <c:v>1968.0</c:v>
                </c:pt>
                <c:pt idx="23">
                  <c:v>1969.0</c:v>
                </c:pt>
                <c:pt idx="24">
                  <c:v>1970.0</c:v>
                </c:pt>
                <c:pt idx="25">
                  <c:v>1971.0</c:v>
                </c:pt>
                <c:pt idx="26">
                  <c:v>1972.0</c:v>
                </c:pt>
                <c:pt idx="27">
                  <c:v>1973.0</c:v>
                </c:pt>
                <c:pt idx="28">
                  <c:v>1974.0</c:v>
                </c:pt>
                <c:pt idx="29">
                  <c:v>1975.0</c:v>
                </c:pt>
                <c:pt idx="30">
                  <c:v>1976.0</c:v>
                </c:pt>
                <c:pt idx="31">
                  <c:v>1977.0</c:v>
                </c:pt>
                <c:pt idx="32">
                  <c:v>1978.0</c:v>
                </c:pt>
                <c:pt idx="33">
                  <c:v>1979.0</c:v>
                </c:pt>
                <c:pt idx="34">
                  <c:v>1980.0</c:v>
                </c:pt>
                <c:pt idx="35">
                  <c:v>1981.0</c:v>
                </c:pt>
                <c:pt idx="36">
                  <c:v>1982.0</c:v>
                </c:pt>
                <c:pt idx="37">
                  <c:v>1983.0</c:v>
                </c:pt>
                <c:pt idx="38">
                  <c:v>1984.0</c:v>
                </c:pt>
                <c:pt idx="39">
                  <c:v>1985.0</c:v>
                </c:pt>
                <c:pt idx="40">
                  <c:v>1986.0</c:v>
                </c:pt>
                <c:pt idx="41">
                  <c:v>1987.0</c:v>
                </c:pt>
                <c:pt idx="42">
                  <c:v>1988.0</c:v>
                </c:pt>
                <c:pt idx="43">
                  <c:v>1989.0</c:v>
                </c:pt>
                <c:pt idx="44">
                  <c:v>1990.0</c:v>
                </c:pt>
                <c:pt idx="45">
                  <c:v>1991.0</c:v>
                </c:pt>
                <c:pt idx="46">
                  <c:v>1992.0</c:v>
                </c:pt>
                <c:pt idx="47">
                  <c:v>1993.0</c:v>
                </c:pt>
                <c:pt idx="48">
                  <c:v>1994.0</c:v>
                </c:pt>
                <c:pt idx="49">
                  <c:v>1995.0</c:v>
                </c:pt>
                <c:pt idx="50">
                  <c:v>1996.0</c:v>
                </c:pt>
                <c:pt idx="51">
                  <c:v>1997.0</c:v>
                </c:pt>
                <c:pt idx="52">
                  <c:v>1998.0</c:v>
                </c:pt>
                <c:pt idx="53">
                  <c:v>1999.0</c:v>
                </c:pt>
                <c:pt idx="54">
                  <c:v>2000.0</c:v>
                </c:pt>
                <c:pt idx="55">
                  <c:v>2001.0</c:v>
                </c:pt>
                <c:pt idx="56">
                  <c:v>2002.0</c:v>
                </c:pt>
                <c:pt idx="57">
                  <c:v>2003.0</c:v>
                </c:pt>
                <c:pt idx="58">
                  <c:v>2004.0</c:v>
                </c:pt>
                <c:pt idx="59">
                  <c:v>2005.0</c:v>
                </c:pt>
                <c:pt idx="60">
                  <c:v>2006.0</c:v>
                </c:pt>
                <c:pt idx="61">
                  <c:v>2007.0</c:v>
                </c:pt>
                <c:pt idx="62">
                  <c:v>2008.0</c:v>
                </c:pt>
                <c:pt idx="63">
                  <c:v>2009.0</c:v>
                </c:pt>
                <c:pt idx="64">
                  <c:v>2010.0</c:v>
                </c:pt>
                <c:pt idx="65">
                  <c:v>2011.0</c:v>
                </c:pt>
                <c:pt idx="66">
                  <c:v>2012.0</c:v>
                </c:pt>
                <c:pt idx="67">
                  <c:v>2013.0</c:v>
                </c:pt>
                <c:pt idx="68">
                  <c:v>2014.0</c:v>
                </c:pt>
                <c:pt idx="69">
                  <c:v>2015.0</c:v>
                </c:pt>
              </c:numCache>
            </c:numRef>
          </c:cat>
          <c:val>
            <c:numRef>
              <c:f>Data!$DO$39:$DO$108</c:f>
              <c:numCache>
                <c:formatCode>#,##0</c:formatCode>
                <c:ptCount val="70"/>
                <c:pt idx="0">
                  <c:v>14380.88407393723</c:v>
                </c:pt>
                <c:pt idx="1">
                  <c:v>13955.97818492202</c:v>
                </c:pt>
                <c:pt idx="2">
                  <c:v>14183.25165491971</c:v>
                </c:pt>
                <c:pt idx="3">
                  <c:v>13859.83391190169</c:v>
                </c:pt>
                <c:pt idx="4">
                  <c:v>14937.30294706136</c:v>
                </c:pt>
                <c:pt idx="5">
                  <c:v>16320.7317225952</c:v>
                </c:pt>
                <c:pt idx="6">
                  <c:v>17062.12513775418</c:v>
                </c:pt>
                <c:pt idx="7">
                  <c:v>17877.4066438878</c:v>
                </c:pt>
                <c:pt idx="8">
                  <c:v>17399.88398010147</c:v>
                </c:pt>
                <c:pt idx="9">
                  <c:v>18451.49612530223</c:v>
                </c:pt>
                <c:pt idx="10">
                  <c:v>19036.96784935415</c:v>
                </c:pt>
                <c:pt idx="11">
                  <c:v>19072.36971164753</c:v>
                </c:pt>
                <c:pt idx="12">
                  <c:v>18558.52192231602</c:v>
                </c:pt>
                <c:pt idx="13">
                  <c:v>19552.19316319096</c:v>
                </c:pt>
                <c:pt idx="14">
                  <c:v>20087.71174175515</c:v>
                </c:pt>
                <c:pt idx="15">
                  <c:v>20268.88337360553</c:v>
                </c:pt>
                <c:pt idx="16">
                  <c:v>21212.20034220968</c:v>
                </c:pt>
                <c:pt idx="17">
                  <c:v>21776.7210309959</c:v>
                </c:pt>
                <c:pt idx="18">
                  <c:v>22508.231905567</c:v>
                </c:pt>
                <c:pt idx="19">
                  <c:v>23803.35973624009</c:v>
                </c:pt>
                <c:pt idx="20">
                  <c:v>25049.24644078088</c:v>
                </c:pt>
                <c:pt idx="21">
                  <c:v>25672.76872922054</c:v>
                </c:pt>
                <c:pt idx="22">
                  <c:v>26584.47675016734</c:v>
                </c:pt>
                <c:pt idx="23">
                  <c:v>27299.60172877092</c:v>
                </c:pt>
                <c:pt idx="24">
                  <c:v>26731.0408082249</c:v>
                </c:pt>
                <c:pt idx="25">
                  <c:v>26753.00164477076</c:v>
                </c:pt>
                <c:pt idx="26">
                  <c:v>27606.86422460573</c:v>
                </c:pt>
                <c:pt idx="27">
                  <c:v>28757.00701676512</c:v>
                </c:pt>
                <c:pt idx="28">
                  <c:v>28103.00839818525</c:v>
                </c:pt>
                <c:pt idx="29">
                  <c:v>27177.50870385909</c:v>
                </c:pt>
                <c:pt idx="30">
                  <c:v>28140.92363428374</c:v>
                </c:pt>
                <c:pt idx="31">
                  <c:v>28910.47570674373</c:v>
                </c:pt>
                <c:pt idx="32">
                  <c:v>29911.20371190148</c:v>
                </c:pt>
                <c:pt idx="33">
                  <c:v>29941.76223672899</c:v>
                </c:pt>
                <c:pt idx="34">
                  <c:v>29360.98001227563</c:v>
                </c:pt>
                <c:pt idx="35">
                  <c:v>29373.22436736415</c:v>
                </c:pt>
                <c:pt idx="36">
                  <c:v>28332.04458905184</c:v>
                </c:pt>
                <c:pt idx="37">
                  <c:v>28561.60845455659</c:v>
                </c:pt>
                <c:pt idx="38">
                  <c:v>29879.01571233112</c:v>
                </c:pt>
                <c:pt idx="39">
                  <c:v>30417.15114059428</c:v>
                </c:pt>
                <c:pt idx="40">
                  <c:v>30792.194279163</c:v>
                </c:pt>
                <c:pt idx="41">
                  <c:v>31184.14209527557</c:v>
                </c:pt>
                <c:pt idx="42">
                  <c:v>31800.92196606501</c:v>
                </c:pt>
                <c:pt idx="43">
                  <c:v>32334.57957216477</c:v>
                </c:pt>
                <c:pt idx="44">
                  <c:v>32292.55179180506</c:v>
                </c:pt>
                <c:pt idx="45">
                  <c:v>31725.19787413982</c:v>
                </c:pt>
                <c:pt idx="46">
                  <c:v>31705.66770675273</c:v>
                </c:pt>
                <c:pt idx="47">
                  <c:v>32082.55816730606</c:v>
                </c:pt>
                <c:pt idx="48">
                  <c:v>32961.66842258111</c:v>
                </c:pt>
                <c:pt idx="49">
                  <c:v>33245.51472932456</c:v>
                </c:pt>
                <c:pt idx="50">
                  <c:v>33781.37121635105</c:v>
                </c:pt>
                <c:pt idx="51">
                  <c:v>34582.34447084067</c:v>
                </c:pt>
                <c:pt idx="52">
                  <c:v>35679.75806740277</c:v>
                </c:pt>
                <c:pt idx="53">
                  <c:v>36295.67513775038</c:v>
                </c:pt>
                <c:pt idx="54">
                  <c:v>37137.29400912081</c:v>
                </c:pt>
                <c:pt idx="55">
                  <c:v>37678.840451727</c:v>
                </c:pt>
                <c:pt idx="56">
                  <c:v>37640.88781536242</c:v>
                </c:pt>
                <c:pt idx="57">
                  <c:v>37958.13123546731</c:v>
                </c:pt>
                <c:pt idx="58">
                  <c:v>38312.20263343685</c:v>
                </c:pt>
                <c:pt idx="59">
                  <c:v>38385.93347118367</c:v>
                </c:pt>
                <c:pt idx="60">
                  <c:v>38656.55449675198</c:v>
                </c:pt>
                <c:pt idx="61">
                  <c:v>38330.91344779337</c:v>
                </c:pt>
                <c:pt idx="62">
                  <c:v>37814.53804667154</c:v>
                </c:pt>
                <c:pt idx="63">
                  <c:v>36727.57232970782</c:v>
                </c:pt>
                <c:pt idx="64">
                  <c:v>36614.35473903432</c:v>
                </c:pt>
                <c:pt idx="65">
                  <c:v>37085.66754338965</c:v>
                </c:pt>
                <c:pt idx="66">
                  <c:v>37110.91248656956</c:v>
                </c:pt>
                <c:pt idx="67">
                  <c:v>37742.19984332054</c:v>
                </c:pt>
                <c:pt idx="68">
                  <c:v>38051.4500766563</c:v>
                </c:pt>
              </c:numCache>
            </c:numRef>
          </c:val>
          <c:smooth val="0"/>
        </c:ser>
        <c:dLbls>
          <c:showLegendKey val="0"/>
          <c:showVal val="0"/>
          <c:showCatName val="0"/>
          <c:showSerName val="0"/>
          <c:showPercent val="0"/>
          <c:showBubbleSize val="0"/>
        </c:dLbls>
        <c:marker val="1"/>
        <c:smooth val="0"/>
        <c:axId val="-2074208760"/>
        <c:axId val="-2074199944"/>
      </c:lineChart>
      <c:catAx>
        <c:axId val="-2074188264"/>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074193128"/>
        <c:crossesAt val="0.0"/>
        <c:auto val="1"/>
        <c:lblAlgn val="ctr"/>
        <c:lblOffset val="100"/>
        <c:tickLblSkip val="4"/>
        <c:tickMarkSkip val="4"/>
        <c:noMultiLvlLbl val="0"/>
      </c:catAx>
      <c:valAx>
        <c:axId val="-2074193128"/>
        <c:scaling>
          <c:orientation val="minMax"/>
          <c:max val="1.4E6"/>
          <c:min val="0.0"/>
        </c:scaling>
        <c:delete val="0"/>
        <c:axPos val="l"/>
        <c:majorGridlines>
          <c:spPr>
            <a:ln w="3175">
              <a:solidFill>
                <a:schemeClr val="bg1">
                  <a:lumMod val="65000"/>
                </a:schemeClr>
              </a:solidFill>
              <a:prstDash val="solid"/>
            </a:ln>
          </c:spPr>
        </c:majorGridlines>
        <c:title>
          <c:tx>
            <c:rich>
              <a:bodyPr rot="-5400000" vert="horz"/>
              <a:lstStyle/>
              <a:p>
                <a:pPr>
                  <a:defRPr sz="1600"/>
                </a:pPr>
                <a:r>
                  <a:rPr lang="fr-FR"/>
                  <a:t>Top 1% real average pre-tax income (2014$)</a:t>
                </a:r>
              </a:p>
            </c:rich>
          </c:tx>
          <c:layout>
            <c:manualLayout>
              <c:xMode val="edge"/>
              <c:yMode val="edge"/>
              <c:x val="0.000500787401574803"/>
              <c:y val="0.132508877566775"/>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074188264"/>
        <c:crosses val="autoZero"/>
        <c:crossBetween val="midCat"/>
        <c:majorUnit val="200000.0"/>
      </c:valAx>
      <c:valAx>
        <c:axId val="-2074199944"/>
        <c:scaling>
          <c:orientation val="minMax"/>
          <c:max val="70000.0"/>
          <c:min val="0.0"/>
        </c:scaling>
        <c:delete val="0"/>
        <c:axPos val="r"/>
        <c:title>
          <c:tx>
            <c:rich>
              <a:bodyPr rot="-5400000" vert="horz"/>
              <a:lstStyle/>
              <a:p>
                <a:pPr>
                  <a:defRPr sz="1600"/>
                </a:pPr>
                <a:r>
                  <a:rPr lang="en-US" sz="1600"/>
                  <a:t>Bottom</a:t>
                </a:r>
                <a:r>
                  <a:rPr lang="en-US" sz="1600" baseline="0"/>
                  <a:t> 90% real average pre-tax income (2014$) </a:t>
                </a:r>
                <a:endParaRPr lang="en-US" sz="1600"/>
              </a:p>
            </c:rich>
          </c:tx>
          <c:layout>
            <c:manualLayout>
              <c:xMode val="edge"/>
              <c:yMode val="edge"/>
              <c:x val="0.960858442694663"/>
              <c:y val="0.0607088329645069"/>
            </c:manualLayout>
          </c:layout>
          <c:overlay val="0"/>
        </c:title>
        <c:numFmt formatCode="#,##0" sourceLinked="0"/>
        <c:majorTickMark val="out"/>
        <c:minorTickMark val="none"/>
        <c:tickLblPos val="nextTo"/>
        <c:txPr>
          <a:bodyPr/>
          <a:lstStyle/>
          <a:p>
            <a:pPr>
              <a:defRPr sz="1400"/>
            </a:pPr>
            <a:endParaRPr lang="es-ES"/>
          </a:p>
        </c:txPr>
        <c:crossAx val="-2074208760"/>
        <c:crosses val="max"/>
        <c:crossBetween val="between"/>
        <c:majorUnit val="10000.0"/>
      </c:valAx>
      <c:catAx>
        <c:axId val="-2074208760"/>
        <c:scaling>
          <c:orientation val="minMax"/>
        </c:scaling>
        <c:delete val="1"/>
        <c:axPos val="b"/>
        <c:numFmt formatCode="General" sourceLinked="1"/>
        <c:majorTickMark val="out"/>
        <c:minorTickMark val="none"/>
        <c:tickLblPos val="none"/>
        <c:crossAx val="-2074199944"/>
        <c:crosses val="autoZero"/>
        <c:auto val="1"/>
        <c:lblAlgn val="ctr"/>
        <c:lblOffset val="100"/>
        <c:noMultiLvlLbl val="0"/>
      </c:cat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1800"/>
              <a:t>From taxable to total labor </a:t>
            </a:r>
            <a:r>
              <a:rPr lang="fr-FR" sz="1800" baseline="0"/>
              <a:t>income</a:t>
            </a:r>
            <a:endParaRPr lang="fr-FR" sz="1800"/>
          </a:p>
        </c:rich>
      </c:tx>
      <c:layout>
        <c:manualLayout>
          <c:xMode val="edge"/>
          <c:yMode val="edge"/>
          <c:x val="0.349413195764323"/>
          <c:y val="1.65674991983468E-5"/>
        </c:manualLayout>
      </c:layout>
      <c:overlay val="0"/>
    </c:title>
    <c:autoTitleDeleted val="0"/>
    <c:plotArea>
      <c:layout>
        <c:manualLayout>
          <c:layoutTarget val="inner"/>
          <c:xMode val="edge"/>
          <c:yMode val="edge"/>
          <c:x val="0.0922183190498977"/>
          <c:y val="0.0408105604446503"/>
          <c:w val="0.870826010353678"/>
          <c:h val="0.806748316528307"/>
        </c:manualLayout>
      </c:layout>
      <c:areaChart>
        <c:grouping val="stacked"/>
        <c:varyColors val="0"/>
        <c:ser>
          <c:idx val="1"/>
          <c:order val="0"/>
          <c:tx>
            <c:v>Declared on tax returns</c:v>
          </c:tx>
          <c:spPr>
            <a:solidFill>
              <a:schemeClr val="tx2">
                <a:lumMod val="60000"/>
                <a:lumOff val="40000"/>
              </a:schemeClr>
            </a:solidFill>
            <a:ln w="12700">
              <a:solidFill>
                <a:schemeClr val="tx1"/>
              </a:solidFill>
            </a:ln>
          </c:spPr>
          <c:cat>
            <c:numRef>
              <c:f>Data!$AP$9:$AP$106</c:f>
              <c:numCache>
                <c:formatCode>General</c:formatCode>
                <c:ptCount val="98"/>
                <c:pt idx="0">
                  <c:v>1916.0</c:v>
                </c:pt>
                <c:pt idx="1">
                  <c:v>1917.0</c:v>
                </c:pt>
                <c:pt idx="2">
                  <c:v>1918.0</c:v>
                </c:pt>
                <c:pt idx="3">
                  <c:v>1919.0</c:v>
                </c:pt>
                <c:pt idx="4">
                  <c:v>1920.0</c:v>
                </c:pt>
                <c:pt idx="5">
                  <c:v>1921.0</c:v>
                </c:pt>
                <c:pt idx="6">
                  <c:v>1922.0</c:v>
                </c:pt>
                <c:pt idx="7">
                  <c:v>1923.0</c:v>
                </c:pt>
                <c:pt idx="8">
                  <c:v>1924.0</c:v>
                </c:pt>
                <c:pt idx="9">
                  <c:v>1925.0</c:v>
                </c:pt>
                <c:pt idx="10">
                  <c:v>1926.0</c:v>
                </c:pt>
                <c:pt idx="11">
                  <c:v>1927.0</c:v>
                </c:pt>
                <c:pt idx="12">
                  <c:v>1928.0</c:v>
                </c:pt>
                <c:pt idx="13">
                  <c:v>1929.0</c:v>
                </c:pt>
                <c:pt idx="14">
                  <c:v>1930.0</c:v>
                </c:pt>
                <c:pt idx="15">
                  <c:v>1931.0</c:v>
                </c:pt>
                <c:pt idx="16">
                  <c:v>1932.0</c:v>
                </c:pt>
                <c:pt idx="17">
                  <c:v>1933.0</c:v>
                </c:pt>
                <c:pt idx="18">
                  <c:v>1934.0</c:v>
                </c:pt>
                <c:pt idx="19">
                  <c:v>1935.0</c:v>
                </c:pt>
                <c:pt idx="20">
                  <c:v>1936.0</c:v>
                </c:pt>
                <c:pt idx="21">
                  <c:v>1937.0</c:v>
                </c:pt>
                <c:pt idx="22">
                  <c:v>1938.0</c:v>
                </c:pt>
                <c:pt idx="23">
                  <c:v>1939.0</c:v>
                </c:pt>
                <c:pt idx="24">
                  <c:v>1940.0</c:v>
                </c:pt>
                <c:pt idx="25">
                  <c:v>1941.0</c:v>
                </c:pt>
                <c:pt idx="26">
                  <c:v>1942.0</c:v>
                </c:pt>
                <c:pt idx="27">
                  <c:v>1943.0</c:v>
                </c:pt>
                <c:pt idx="28">
                  <c:v>1944.0</c:v>
                </c:pt>
                <c:pt idx="29">
                  <c:v>1945.0</c:v>
                </c:pt>
                <c:pt idx="30">
                  <c:v>1946.0</c:v>
                </c:pt>
                <c:pt idx="31">
                  <c:v>1947.0</c:v>
                </c:pt>
                <c:pt idx="32">
                  <c:v>1948.0</c:v>
                </c:pt>
                <c:pt idx="33">
                  <c:v>1949.0</c:v>
                </c:pt>
                <c:pt idx="34">
                  <c:v>1950.0</c:v>
                </c:pt>
                <c:pt idx="35">
                  <c:v>1951.0</c:v>
                </c:pt>
                <c:pt idx="36">
                  <c:v>1952.0</c:v>
                </c:pt>
                <c:pt idx="37">
                  <c:v>1953.0</c:v>
                </c:pt>
                <c:pt idx="38">
                  <c:v>1954.0</c:v>
                </c:pt>
                <c:pt idx="39">
                  <c:v>1955.0</c:v>
                </c:pt>
                <c:pt idx="40">
                  <c:v>1956.0</c:v>
                </c:pt>
                <c:pt idx="41">
                  <c:v>1957.0</c:v>
                </c:pt>
                <c:pt idx="42">
                  <c:v>1958.0</c:v>
                </c:pt>
                <c:pt idx="43">
                  <c:v>1959.0</c:v>
                </c:pt>
                <c:pt idx="44">
                  <c:v>1960.0</c:v>
                </c:pt>
                <c:pt idx="45">
                  <c:v>1961.0</c:v>
                </c:pt>
                <c:pt idx="46">
                  <c:v>1962.0</c:v>
                </c:pt>
                <c:pt idx="47">
                  <c:v>1963.0</c:v>
                </c:pt>
                <c:pt idx="48">
                  <c:v>1964.0</c:v>
                </c:pt>
                <c:pt idx="49">
                  <c:v>1965.0</c:v>
                </c:pt>
                <c:pt idx="50">
                  <c:v>1966.0</c:v>
                </c:pt>
                <c:pt idx="51">
                  <c:v>1967.0</c:v>
                </c:pt>
                <c:pt idx="52">
                  <c:v>1968.0</c:v>
                </c:pt>
                <c:pt idx="53">
                  <c:v>1969.0</c:v>
                </c:pt>
                <c:pt idx="54">
                  <c:v>1970.0</c:v>
                </c:pt>
                <c:pt idx="55">
                  <c:v>1971.0</c:v>
                </c:pt>
                <c:pt idx="56">
                  <c:v>1972.0</c:v>
                </c:pt>
                <c:pt idx="57">
                  <c:v>1973.0</c:v>
                </c:pt>
                <c:pt idx="58">
                  <c:v>1974.0</c:v>
                </c:pt>
                <c:pt idx="59">
                  <c:v>1975.0</c:v>
                </c:pt>
                <c:pt idx="60">
                  <c:v>1976.0</c:v>
                </c:pt>
                <c:pt idx="61">
                  <c:v>1977.0</c:v>
                </c:pt>
                <c:pt idx="62">
                  <c:v>1978.0</c:v>
                </c:pt>
                <c:pt idx="63">
                  <c:v>1979.0</c:v>
                </c:pt>
                <c:pt idx="64">
                  <c:v>1980.0</c:v>
                </c:pt>
                <c:pt idx="65">
                  <c:v>1981.0</c:v>
                </c:pt>
                <c:pt idx="66">
                  <c:v>1982.0</c:v>
                </c:pt>
                <c:pt idx="67">
                  <c:v>1983.0</c:v>
                </c:pt>
                <c:pt idx="68">
                  <c:v>1984.0</c:v>
                </c:pt>
                <c:pt idx="69">
                  <c:v>1985.0</c:v>
                </c:pt>
                <c:pt idx="70">
                  <c:v>1986.0</c:v>
                </c:pt>
                <c:pt idx="71">
                  <c:v>1987.0</c:v>
                </c:pt>
                <c:pt idx="72">
                  <c:v>1988.0</c:v>
                </c:pt>
                <c:pt idx="73">
                  <c:v>1989.0</c:v>
                </c:pt>
                <c:pt idx="74">
                  <c:v>1990.0</c:v>
                </c:pt>
                <c:pt idx="75">
                  <c:v>1991.0</c:v>
                </c:pt>
                <c:pt idx="76">
                  <c:v>1992.0</c:v>
                </c:pt>
                <c:pt idx="77">
                  <c:v>1993.0</c:v>
                </c:pt>
                <c:pt idx="78">
                  <c:v>1994.0</c:v>
                </c:pt>
                <c:pt idx="79">
                  <c:v>1995.0</c:v>
                </c:pt>
                <c:pt idx="80">
                  <c:v>1996.0</c:v>
                </c:pt>
                <c:pt idx="81">
                  <c:v>1997.0</c:v>
                </c:pt>
                <c:pt idx="82">
                  <c:v>1998.0</c:v>
                </c:pt>
                <c:pt idx="83">
                  <c:v>1999.0</c:v>
                </c:pt>
                <c:pt idx="84">
                  <c:v>2000.0</c:v>
                </c:pt>
                <c:pt idx="85">
                  <c:v>2001.0</c:v>
                </c:pt>
                <c:pt idx="86">
                  <c:v>2002.0</c:v>
                </c:pt>
                <c:pt idx="87">
                  <c:v>2003.0</c:v>
                </c:pt>
                <c:pt idx="88">
                  <c:v>2004.0</c:v>
                </c:pt>
                <c:pt idx="89">
                  <c:v>2005.0</c:v>
                </c:pt>
                <c:pt idx="90">
                  <c:v>2006.0</c:v>
                </c:pt>
                <c:pt idx="91">
                  <c:v>2007.0</c:v>
                </c:pt>
                <c:pt idx="92">
                  <c:v>2008.0</c:v>
                </c:pt>
                <c:pt idx="93">
                  <c:v>2009.0</c:v>
                </c:pt>
                <c:pt idx="94">
                  <c:v>2010.0</c:v>
                </c:pt>
                <c:pt idx="95">
                  <c:v>2011.0</c:v>
                </c:pt>
                <c:pt idx="96">
                  <c:v>2012.0</c:v>
                </c:pt>
                <c:pt idx="97">
                  <c:v>2013.0</c:v>
                </c:pt>
              </c:numCache>
            </c:numRef>
          </c:cat>
          <c:val>
            <c:numRef>
              <c:f>Data!$AR$9:$AR$106</c:f>
              <c:numCache>
                <c:formatCode>0%</c:formatCode>
                <c:ptCount val="98"/>
                <c:pt idx="0">
                  <c:v>0.0894797825754087</c:v>
                </c:pt>
                <c:pt idx="1">
                  <c:v>0.125819068492308</c:v>
                </c:pt>
                <c:pt idx="2">
                  <c:v>0.186314282182859</c:v>
                </c:pt>
                <c:pt idx="3">
                  <c:v>0.219561519157461</c:v>
                </c:pt>
                <c:pt idx="4">
                  <c:v>0.24177633141635</c:v>
                </c:pt>
                <c:pt idx="5">
                  <c:v>0.26137747333371</c:v>
                </c:pt>
                <c:pt idx="6">
                  <c:v>0.259366861353091</c:v>
                </c:pt>
                <c:pt idx="7">
                  <c:v>0.24798634344579</c:v>
                </c:pt>
                <c:pt idx="8">
                  <c:v>0.238344858415998</c:v>
                </c:pt>
                <c:pt idx="9">
                  <c:v>0.168994564477861</c:v>
                </c:pt>
                <c:pt idx="10">
                  <c:v>0.160044680635246</c:v>
                </c:pt>
                <c:pt idx="11">
                  <c:v>0.163310689914363</c:v>
                </c:pt>
                <c:pt idx="12">
                  <c:v>0.167989455375868</c:v>
                </c:pt>
                <c:pt idx="13">
                  <c:v>0.161561588463631</c:v>
                </c:pt>
                <c:pt idx="14">
                  <c:v>0.154988106346791</c:v>
                </c:pt>
                <c:pt idx="15">
                  <c:v>0.154490733310589</c:v>
                </c:pt>
                <c:pt idx="16">
                  <c:v>0.189478457433816</c:v>
                </c:pt>
                <c:pt idx="17">
                  <c:v>0.188974095046692</c:v>
                </c:pt>
                <c:pt idx="18">
                  <c:v>0.18620827614829</c:v>
                </c:pt>
                <c:pt idx="19">
                  <c:v>0.186863520423539</c:v>
                </c:pt>
                <c:pt idx="20">
                  <c:v>0.19746517214153</c:v>
                </c:pt>
                <c:pt idx="21">
                  <c:v>0.209914879195717</c:v>
                </c:pt>
                <c:pt idx="22">
                  <c:v>0.214028818808799</c:v>
                </c:pt>
                <c:pt idx="23">
                  <c:v>0.245288341808401</c:v>
                </c:pt>
                <c:pt idx="24">
                  <c:v>0.362759367504663</c:v>
                </c:pt>
                <c:pt idx="25">
                  <c:v>0.475747599122451</c:v>
                </c:pt>
                <c:pt idx="26">
                  <c:v>0.507272599666137</c:v>
                </c:pt>
                <c:pt idx="27">
                  <c:v>0.517595218781802</c:v>
                </c:pt>
                <c:pt idx="28">
                  <c:v>0.52948329940654</c:v>
                </c:pt>
                <c:pt idx="29">
                  <c:v>0.538791283969723</c:v>
                </c:pt>
                <c:pt idx="30">
                  <c:v>0.594920335846962</c:v>
                </c:pt>
                <c:pt idx="31">
                  <c:v>0.621606677930395</c:v>
                </c:pt>
                <c:pt idx="32">
                  <c:v>0.605962438215185</c:v>
                </c:pt>
                <c:pt idx="33">
                  <c:v>0.607208718510863</c:v>
                </c:pt>
                <c:pt idx="34">
                  <c:v>0.606442399926885</c:v>
                </c:pt>
                <c:pt idx="35">
                  <c:v>0.599813939812271</c:v>
                </c:pt>
                <c:pt idx="36">
                  <c:v>0.610856057814279</c:v>
                </c:pt>
                <c:pt idx="37">
                  <c:v>0.62045938598399</c:v>
                </c:pt>
                <c:pt idx="38">
                  <c:v>0.613976614221893</c:v>
                </c:pt>
                <c:pt idx="39">
                  <c:v>0.605285665279268</c:v>
                </c:pt>
                <c:pt idx="40">
                  <c:v>0.613303239118459</c:v>
                </c:pt>
                <c:pt idx="41">
                  <c:v>0.615461920522293</c:v>
                </c:pt>
                <c:pt idx="42">
                  <c:v>0.61076502135236</c:v>
                </c:pt>
                <c:pt idx="43">
                  <c:v>0.606850946115789</c:v>
                </c:pt>
                <c:pt idx="44">
                  <c:v>0.603279956229817</c:v>
                </c:pt>
                <c:pt idx="45">
                  <c:v>0.604103462761941</c:v>
                </c:pt>
                <c:pt idx="46">
                  <c:v>0.594943225739117</c:v>
                </c:pt>
                <c:pt idx="47">
                  <c:v>0.59143963061503</c:v>
                </c:pt>
                <c:pt idx="48">
                  <c:v>0.593482116113723</c:v>
                </c:pt>
                <c:pt idx="49">
                  <c:v>0.586535791208165</c:v>
                </c:pt>
                <c:pt idx="50">
                  <c:v>0.587866073139871</c:v>
                </c:pt>
                <c:pt idx="51">
                  <c:v>0.599607307347612</c:v>
                </c:pt>
                <c:pt idx="52">
                  <c:v>0.600974708414967</c:v>
                </c:pt>
                <c:pt idx="53">
                  <c:v>0.610433654104386</c:v>
                </c:pt>
                <c:pt idx="54">
                  <c:v>0.615538775624882</c:v>
                </c:pt>
                <c:pt idx="55">
                  <c:v>0.603143472897693</c:v>
                </c:pt>
                <c:pt idx="56">
                  <c:v>0.601533044261828</c:v>
                </c:pt>
                <c:pt idx="57">
                  <c:v>0.592815511577389</c:v>
                </c:pt>
                <c:pt idx="58">
                  <c:v>0.60555802431479</c:v>
                </c:pt>
                <c:pt idx="59">
                  <c:v>0.587460935193869</c:v>
                </c:pt>
                <c:pt idx="60">
                  <c:v>0.584150262672234</c:v>
                </c:pt>
                <c:pt idx="61">
                  <c:v>0.575675941155464</c:v>
                </c:pt>
                <c:pt idx="62">
                  <c:v>0.573084902738653</c:v>
                </c:pt>
                <c:pt idx="63">
                  <c:v>0.579783053499768</c:v>
                </c:pt>
                <c:pt idx="64">
                  <c:v>0.586411431582028</c:v>
                </c:pt>
                <c:pt idx="65">
                  <c:v>0.570705514737727</c:v>
                </c:pt>
                <c:pt idx="66">
                  <c:v>0.570578323616647</c:v>
                </c:pt>
                <c:pt idx="67">
                  <c:v>0.557972643634226</c:v>
                </c:pt>
                <c:pt idx="68">
                  <c:v>0.543294308911643</c:v>
                </c:pt>
                <c:pt idx="69">
                  <c:v>0.542563922356673</c:v>
                </c:pt>
                <c:pt idx="70">
                  <c:v>0.548002849388549</c:v>
                </c:pt>
                <c:pt idx="71">
                  <c:v>0.551374309347597</c:v>
                </c:pt>
                <c:pt idx="72">
                  <c:v>0.551071844859542</c:v>
                </c:pt>
                <c:pt idx="73">
                  <c:v>0.542107305288749</c:v>
                </c:pt>
                <c:pt idx="74">
                  <c:v>0.545947393997913</c:v>
                </c:pt>
                <c:pt idx="75">
                  <c:v>0.544544368251319</c:v>
                </c:pt>
                <c:pt idx="76">
                  <c:v>0.540028968398529</c:v>
                </c:pt>
                <c:pt idx="77">
                  <c:v>0.532363179956437</c:v>
                </c:pt>
                <c:pt idx="78">
                  <c:v>0.523850830454214</c:v>
                </c:pt>
                <c:pt idx="79">
                  <c:v>0.523183524127648</c:v>
                </c:pt>
                <c:pt idx="80">
                  <c:v>0.520463606006356</c:v>
                </c:pt>
                <c:pt idx="81">
                  <c:v>0.522082711946217</c:v>
                </c:pt>
                <c:pt idx="82">
                  <c:v>0.528316233353489</c:v>
                </c:pt>
                <c:pt idx="83">
                  <c:v>0.533957489094046</c:v>
                </c:pt>
                <c:pt idx="84">
                  <c:v>0.538247127065682</c:v>
                </c:pt>
                <c:pt idx="85">
                  <c:v>0.534837948919495</c:v>
                </c:pt>
                <c:pt idx="86">
                  <c:v>0.519949235304216</c:v>
                </c:pt>
                <c:pt idx="87">
                  <c:v>0.507514756244657</c:v>
                </c:pt>
                <c:pt idx="88">
                  <c:v>0.504945615738712</c:v>
                </c:pt>
                <c:pt idx="89">
                  <c:v>0.498397418104596</c:v>
                </c:pt>
                <c:pt idx="90">
                  <c:v>0.494795076409347</c:v>
                </c:pt>
                <c:pt idx="91">
                  <c:v>0.512789626530198</c:v>
                </c:pt>
                <c:pt idx="92">
                  <c:v>0.514967571517075</c:v>
                </c:pt>
                <c:pt idx="93">
                  <c:v>0.50160362790492</c:v>
                </c:pt>
                <c:pt idx="94">
                  <c:v>0.489253214995691</c:v>
                </c:pt>
                <c:pt idx="95">
                  <c:v>0.484510317313397</c:v>
                </c:pt>
                <c:pt idx="96">
                  <c:v>0.48325861193265</c:v>
                </c:pt>
                <c:pt idx="97">
                  <c:v>0.487692760983346</c:v>
                </c:pt>
              </c:numCache>
            </c:numRef>
          </c:val>
        </c:ser>
        <c:ser>
          <c:idx val="2"/>
          <c:order val="1"/>
          <c:tx>
            <c:v>Pensions</c:v>
          </c:tx>
          <c:spPr>
            <a:solidFill>
              <a:schemeClr val="tx2">
                <a:lumMod val="40000"/>
                <a:lumOff val="60000"/>
              </a:schemeClr>
            </a:solidFill>
            <a:ln w="12700">
              <a:solidFill>
                <a:schemeClr val="tx1"/>
              </a:solidFill>
            </a:ln>
            <a:effectLst/>
          </c:spPr>
          <c:cat>
            <c:numRef>
              <c:f>Data!$AP$9:$AP$106</c:f>
              <c:numCache>
                <c:formatCode>General</c:formatCode>
                <c:ptCount val="98"/>
                <c:pt idx="0">
                  <c:v>1916.0</c:v>
                </c:pt>
                <c:pt idx="1">
                  <c:v>1917.0</c:v>
                </c:pt>
                <c:pt idx="2">
                  <c:v>1918.0</c:v>
                </c:pt>
                <c:pt idx="3">
                  <c:v>1919.0</c:v>
                </c:pt>
                <c:pt idx="4">
                  <c:v>1920.0</c:v>
                </c:pt>
                <c:pt idx="5">
                  <c:v>1921.0</c:v>
                </c:pt>
                <c:pt idx="6">
                  <c:v>1922.0</c:v>
                </c:pt>
                <c:pt idx="7">
                  <c:v>1923.0</c:v>
                </c:pt>
                <c:pt idx="8">
                  <c:v>1924.0</c:v>
                </c:pt>
                <c:pt idx="9">
                  <c:v>1925.0</c:v>
                </c:pt>
                <c:pt idx="10">
                  <c:v>1926.0</c:v>
                </c:pt>
                <c:pt idx="11">
                  <c:v>1927.0</c:v>
                </c:pt>
                <c:pt idx="12">
                  <c:v>1928.0</c:v>
                </c:pt>
                <c:pt idx="13">
                  <c:v>1929.0</c:v>
                </c:pt>
                <c:pt idx="14">
                  <c:v>1930.0</c:v>
                </c:pt>
                <c:pt idx="15">
                  <c:v>1931.0</c:v>
                </c:pt>
                <c:pt idx="16">
                  <c:v>1932.0</c:v>
                </c:pt>
                <c:pt idx="17">
                  <c:v>1933.0</c:v>
                </c:pt>
                <c:pt idx="18">
                  <c:v>1934.0</c:v>
                </c:pt>
                <c:pt idx="19">
                  <c:v>1935.0</c:v>
                </c:pt>
                <c:pt idx="20">
                  <c:v>1936.0</c:v>
                </c:pt>
                <c:pt idx="21">
                  <c:v>1937.0</c:v>
                </c:pt>
                <c:pt idx="22">
                  <c:v>1938.0</c:v>
                </c:pt>
                <c:pt idx="23">
                  <c:v>1939.0</c:v>
                </c:pt>
                <c:pt idx="24">
                  <c:v>1940.0</c:v>
                </c:pt>
                <c:pt idx="25">
                  <c:v>1941.0</c:v>
                </c:pt>
                <c:pt idx="26">
                  <c:v>1942.0</c:v>
                </c:pt>
                <c:pt idx="27">
                  <c:v>1943.0</c:v>
                </c:pt>
                <c:pt idx="28">
                  <c:v>1944.0</c:v>
                </c:pt>
                <c:pt idx="29">
                  <c:v>1945.0</c:v>
                </c:pt>
                <c:pt idx="30">
                  <c:v>1946.0</c:v>
                </c:pt>
                <c:pt idx="31">
                  <c:v>1947.0</c:v>
                </c:pt>
                <c:pt idx="32">
                  <c:v>1948.0</c:v>
                </c:pt>
                <c:pt idx="33">
                  <c:v>1949.0</c:v>
                </c:pt>
                <c:pt idx="34">
                  <c:v>1950.0</c:v>
                </c:pt>
                <c:pt idx="35">
                  <c:v>1951.0</c:v>
                </c:pt>
                <c:pt idx="36">
                  <c:v>1952.0</c:v>
                </c:pt>
                <c:pt idx="37">
                  <c:v>1953.0</c:v>
                </c:pt>
                <c:pt idx="38">
                  <c:v>1954.0</c:v>
                </c:pt>
                <c:pt idx="39">
                  <c:v>1955.0</c:v>
                </c:pt>
                <c:pt idx="40">
                  <c:v>1956.0</c:v>
                </c:pt>
                <c:pt idx="41">
                  <c:v>1957.0</c:v>
                </c:pt>
                <c:pt idx="42">
                  <c:v>1958.0</c:v>
                </c:pt>
                <c:pt idx="43">
                  <c:v>1959.0</c:v>
                </c:pt>
                <c:pt idx="44">
                  <c:v>1960.0</c:v>
                </c:pt>
                <c:pt idx="45">
                  <c:v>1961.0</c:v>
                </c:pt>
                <c:pt idx="46">
                  <c:v>1962.0</c:v>
                </c:pt>
                <c:pt idx="47">
                  <c:v>1963.0</c:v>
                </c:pt>
                <c:pt idx="48">
                  <c:v>1964.0</c:v>
                </c:pt>
                <c:pt idx="49">
                  <c:v>1965.0</c:v>
                </c:pt>
                <c:pt idx="50">
                  <c:v>1966.0</c:v>
                </c:pt>
                <c:pt idx="51">
                  <c:v>1967.0</c:v>
                </c:pt>
                <c:pt idx="52">
                  <c:v>1968.0</c:v>
                </c:pt>
                <c:pt idx="53">
                  <c:v>1969.0</c:v>
                </c:pt>
                <c:pt idx="54">
                  <c:v>1970.0</c:v>
                </c:pt>
                <c:pt idx="55">
                  <c:v>1971.0</c:v>
                </c:pt>
                <c:pt idx="56">
                  <c:v>1972.0</c:v>
                </c:pt>
                <c:pt idx="57">
                  <c:v>1973.0</c:v>
                </c:pt>
                <c:pt idx="58">
                  <c:v>1974.0</c:v>
                </c:pt>
                <c:pt idx="59">
                  <c:v>1975.0</c:v>
                </c:pt>
                <c:pt idx="60">
                  <c:v>1976.0</c:v>
                </c:pt>
                <c:pt idx="61">
                  <c:v>1977.0</c:v>
                </c:pt>
                <c:pt idx="62">
                  <c:v>1978.0</c:v>
                </c:pt>
                <c:pt idx="63">
                  <c:v>1979.0</c:v>
                </c:pt>
                <c:pt idx="64">
                  <c:v>1980.0</c:v>
                </c:pt>
                <c:pt idx="65">
                  <c:v>1981.0</c:v>
                </c:pt>
                <c:pt idx="66">
                  <c:v>1982.0</c:v>
                </c:pt>
                <c:pt idx="67">
                  <c:v>1983.0</c:v>
                </c:pt>
                <c:pt idx="68">
                  <c:v>1984.0</c:v>
                </c:pt>
                <c:pt idx="69">
                  <c:v>1985.0</c:v>
                </c:pt>
                <c:pt idx="70">
                  <c:v>1986.0</c:v>
                </c:pt>
                <c:pt idx="71">
                  <c:v>1987.0</c:v>
                </c:pt>
                <c:pt idx="72">
                  <c:v>1988.0</c:v>
                </c:pt>
                <c:pt idx="73">
                  <c:v>1989.0</c:v>
                </c:pt>
                <c:pt idx="74">
                  <c:v>1990.0</c:v>
                </c:pt>
                <c:pt idx="75">
                  <c:v>1991.0</c:v>
                </c:pt>
                <c:pt idx="76">
                  <c:v>1992.0</c:v>
                </c:pt>
                <c:pt idx="77">
                  <c:v>1993.0</c:v>
                </c:pt>
                <c:pt idx="78">
                  <c:v>1994.0</c:v>
                </c:pt>
                <c:pt idx="79">
                  <c:v>1995.0</c:v>
                </c:pt>
                <c:pt idx="80">
                  <c:v>1996.0</c:v>
                </c:pt>
                <c:pt idx="81">
                  <c:v>1997.0</c:v>
                </c:pt>
                <c:pt idx="82">
                  <c:v>1998.0</c:v>
                </c:pt>
                <c:pt idx="83">
                  <c:v>1999.0</c:v>
                </c:pt>
                <c:pt idx="84">
                  <c:v>2000.0</c:v>
                </c:pt>
                <c:pt idx="85">
                  <c:v>2001.0</c:v>
                </c:pt>
                <c:pt idx="86">
                  <c:v>2002.0</c:v>
                </c:pt>
                <c:pt idx="87">
                  <c:v>2003.0</c:v>
                </c:pt>
                <c:pt idx="88">
                  <c:v>2004.0</c:v>
                </c:pt>
                <c:pt idx="89">
                  <c:v>2005.0</c:v>
                </c:pt>
                <c:pt idx="90">
                  <c:v>2006.0</c:v>
                </c:pt>
                <c:pt idx="91">
                  <c:v>2007.0</c:v>
                </c:pt>
                <c:pt idx="92">
                  <c:v>2008.0</c:v>
                </c:pt>
                <c:pt idx="93">
                  <c:v>2009.0</c:v>
                </c:pt>
                <c:pt idx="94">
                  <c:v>2010.0</c:v>
                </c:pt>
                <c:pt idx="95">
                  <c:v>2011.0</c:v>
                </c:pt>
                <c:pt idx="96">
                  <c:v>2012.0</c:v>
                </c:pt>
                <c:pt idx="97">
                  <c:v>2013.0</c:v>
                </c:pt>
              </c:numCache>
            </c:numRef>
          </c:cat>
          <c:val>
            <c:numRef>
              <c:f>Data!$AU$9:$AU$106</c:f>
              <c:numCache>
                <c:formatCode>0%</c:formatCode>
                <c:ptCount val="98"/>
                <c:pt idx="0">
                  <c:v>0.00478770850309974</c:v>
                </c:pt>
                <c:pt idx="1">
                  <c:v>0.0047057705456697</c:v>
                </c:pt>
                <c:pt idx="2">
                  <c:v>0.00492101071159395</c:v>
                </c:pt>
                <c:pt idx="3">
                  <c:v>0.00477655128257494</c:v>
                </c:pt>
                <c:pt idx="4">
                  <c:v>0.00490405537820096</c:v>
                </c:pt>
                <c:pt idx="5">
                  <c:v>0.0048899810663005</c:v>
                </c:pt>
                <c:pt idx="6">
                  <c:v>0.00496941871902385</c:v>
                </c:pt>
                <c:pt idx="7">
                  <c:v>0.00495862649188503</c:v>
                </c:pt>
                <c:pt idx="8">
                  <c:v>0.00489488376021449</c:v>
                </c:pt>
                <c:pt idx="9">
                  <c:v>0.00482062192275906</c:v>
                </c:pt>
                <c:pt idx="10">
                  <c:v>0.00483046871922615</c:v>
                </c:pt>
                <c:pt idx="11">
                  <c:v>0.00495547086510093</c:v>
                </c:pt>
                <c:pt idx="12">
                  <c:v>0.00493110057058994</c:v>
                </c:pt>
                <c:pt idx="13">
                  <c:v>0.00543123770941307</c:v>
                </c:pt>
                <c:pt idx="14">
                  <c:v>0.0061725259373579</c:v>
                </c:pt>
                <c:pt idx="15">
                  <c:v>0.00756744837098036</c:v>
                </c:pt>
                <c:pt idx="16">
                  <c:v>0.00843388500728608</c:v>
                </c:pt>
                <c:pt idx="17">
                  <c:v>0.00937776592781898</c:v>
                </c:pt>
                <c:pt idx="18">
                  <c:v>0.00758976841489459</c:v>
                </c:pt>
                <c:pt idx="19">
                  <c:v>0.0079329417086084</c:v>
                </c:pt>
                <c:pt idx="20">
                  <c:v>0.0106371566993966</c:v>
                </c:pt>
                <c:pt idx="21">
                  <c:v>0.0195003420274974</c:v>
                </c:pt>
                <c:pt idx="22">
                  <c:v>0.0250279781629983</c:v>
                </c:pt>
                <c:pt idx="23">
                  <c:v>0.0240041309849575</c:v>
                </c:pt>
                <c:pt idx="24">
                  <c:v>0.0239986682632998</c:v>
                </c:pt>
                <c:pt idx="25">
                  <c:v>0.0219048488165366</c:v>
                </c:pt>
                <c:pt idx="26">
                  <c:v>0.0177386695304989</c:v>
                </c:pt>
                <c:pt idx="27">
                  <c:v>0.0171583739907097</c:v>
                </c:pt>
                <c:pt idx="28">
                  <c:v>0.0198468794505621</c:v>
                </c:pt>
                <c:pt idx="29">
                  <c:v>0.0260498705888911</c:v>
                </c:pt>
                <c:pt idx="30">
                  <c:v>0.035576599600162</c:v>
                </c:pt>
                <c:pt idx="31">
                  <c:v>0.0301378142055869</c:v>
                </c:pt>
                <c:pt idx="32">
                  <c:v>0.0242566336572481</c:v>
                </c:pt>
                <c:pt idx="33">
                  <c:v>0.0279385456403841</c:v>
                </c:pt>
                <c:pt idx="34">
                  <c:v>0.0288746234421831</c:v>
                </c:pt>
                <c:pt idx="35">
                  <c:v>0.0310342409682094</c:v>
                </c:pt>
                <c:pt idx="36">
                  <c:v>0.0310967809919172</c:v>
                </c:pt>
                <c:pt idx="37">
                  <c:v>0.0316916387304005</c:v>
                </c:pt>
                <c:pt idx="38">
                  <c:v>0.033084062272322</c:v>
                </c:pt>
                <c:pt idx="39">
                  <c:v>0.0351250286559707</c:v>
                </c:pt>
                <c:pt idx="40">
                  <c:v>0.0372974916005102</c:v>
                </c:pt>
                <c:pt idx="41">
                  <c:v>0.0404375999039617</c:v>
                </c:pt>
                <c:pt idx="42">
                  <c:v>0.0413330794652828</c:v>
                </c:pt>
                <c:pt idx="43">
                  <c:v>0.044556552751923</c:v>
                </c:pt>
                <c:pt idx="44">
                  <c:v>0.0476545303774273</c:v>
                </c:pt>
                <c:pt idx="45">
                  <c:v>0.0483378927461286</c:v>
                </c:pt>
                <c:pt idx="46">
                  <c:v>0.0501408761287242</c:v>
                </c:pt>
                <c:pt idx="47">
                  <c:v>0.0519384471246708</c:v>
                </c:pt>
                <c:pt idx="48">
                  <c:v>0.0525142085232337</c:v>
                </c:pt>
                <c:pt idx="49">
                  <c:v>0.0522226048924502</c:v>
                </c:pt>
                <c:pt idx="50">
                  <c:v>0.0566115652485075</c:v>
                </c:pt>
                <c:pt idx="51">
                  <c:v>0.0588258032263581</c:v>
                </c:pt>
                <c:pt idx="52">
                  <c:v>0.0606850986106025</c:v>
                </c:pt>
                <c:pt idx="53">
                  <c:v>0.0638492536287278</c:v>
                </c:pt>
                <c:pt idx="54">
                  <c:v>0.067753876072489</c:v>
                </c:pt>
                <c:pt idx="55">
                  <c:v>0.0713993485767833</c:v>
                </c:pt>
                <c:pt idx="56">
                  <c:v>0.0755242120213572</c:v>
                </c:pt>
                <c:pt idx="57">
                  <c:v>0.0797774412670887</c:v>
                </c:pt>
                <c:pt idx="58">
                  <c:v>0.0857751144235814</c:v>
                </c:pt>
                <c:pt idx="59">
                  <c:v>0.0908610090701524</c:v>
                </c:pt>
                <c:pt idx="60">
                  <c:v>0.0962282194864741</c:v>
                </c:pt>
                <c:pt idx="61">
                  <c:v>0.100552653008868</c:v>
                </c:pt>
                <c:pt idx="62">
                  <c:v>0.102258661308444</c:v>
                </c:pt>
                <c:pt idx="63">
                  <c:v>0.106775780352016</c:v>
                </c:pt>
                <c:pt idx="64">
                  <c:v>0.112636985936857</c:v>
                </c:pt>
                <c:pt idx="65">
                  <c:v>0.115244580451762</c:v>
                </c:pt>
                <c:pt idx="66">
                  <c:v>0.120906290966471</c:v>
                </c:pt>
                <c:pt idx="67">
                  <c:v>0.12389619191769</c:v>
                </c:pt>
                <c:pt idx="68">
                  <c:v>0.125153456367112</c:v>
                </c:pt>
                <c:pt idx="69">
                  <c:v>0.126123694643784</c:v>
                </c:pt>
                <c:pt idx="70">
                  <c:v>0.127799452114763</c:v>
                </c:pt>
                <c:pt idx="71">
                  <c:v>0.125315283548701</c:v>
                </c:pt>
                <c:pt idx="72">
                  <c:v>0.122765681592488</c:v>
                </c:pt>
                <c:pt idx="73">
                  <c:v>0.123415259197081</c:v>
                </c:pt>
                <c:pt idx="74">
                  <c:v>0.124344464563893</c:v>
                </c:pt>
                <c:pt idx="75">
                  <c:v>0.128952596940444</c:v>
                </c:pt>
                <c:pt idx="76">
                  <c:v>0.131597209144196</c:v>
                </c:pt>
                <c:pt idx="77">
                  <c:v>0.134249581447232</c:v>
                </c:pt>
                <c:pt idx="78">
                  <c:v>0.133006690230467</c:v>
                </c:pt>
                <c:pt idx="79">
                  <c:v>0.129309589711751</c:v>
                </c:pt>
                <c:pt idx="80">
                  <c:v>0.125526469199452</c:v>
                </c:pt>
                <c:pt idx="81">
                  <c:v>0.122267033075825</c:v>
                </c:pt>
                <c:pt idx="82">
                  <c:v>0.123033530458165</c:v>
                </c:pt>
                <c:pt idx="83">
                  <c:v>0.124447248825713</c:v>
                </c:pt>
                <c:pt idx="84">
                  <c:v>0.12581231622838</c:v>
                </c:pt>
                <c:pt idx="85">
                  <c:v>0.129625726473947</c:v>
                </c:pt>
                <c:pt idx="86">
                  <c:v>0.135709452603302</c:v>
                </c:pt>
                <c:pt idx="87">
                  <c:v>0.140788769453291</c:v>
                </c:pt>
                <c:pt idx="88">
                  <c:v>0.138492349782336</c:v>
                </c:pt>
                <c:pt idx="89">
                  <c:v>0.137898901164576</c:v>
                </c:pt>
                <c:pt idx="90">
                  <c:v>0.13582430732269</c:v>
                </c:pt>
                <c:pt idx="91">
                  <c:v>0.138338774977232</c:v>
                </c:pt>
                <c:pt idx="92">
                  <c:v>0.145282034118817</c:v>
                </c:pt>
                <c:pt idx="93">
                  <c:v>0.149076453739748</c:v>
                </c:pt>
                <c:pt idx="94">
                  <c:v>0.146999873406733</c:v>
                </c:pt>
                <c:pt idx="95">
                  <c:v>0.146450116477019</c:v>
                </c:pt>
                <c:pt idx="96">
                  <c:v>0.143747216273898</c:v>
                </c:pt>
                <c:pt idx="97">
                  <c:v>0.146439705492032</c:v>
                </c:pt>
              </c:numCache>
            </c:numRef>
          </c:val>
        </c:ser>
        <c:ser>
          <c:idx val="3"/>
          <c:order val="2"/>
          <c:tx>
            <c:v>Other</c:v>
          </c:tx>
          <c:spPr>
            <a:solidFill>
              <a:schemeClr val="tx2">
                <a:lumMod val="20000"/>
                <a:lumOff val="80000"/>
              </a:schemeClr>
            </a:solidFill>
            <a:ln>
              <a:solidFill>
                <a:schemeClr val="tx1"/>
              </a:solidFill>
            </a:ln>
          </c:spPr>
          <c:cat>
            <c:numRef>
              <c:f>Data!$AP$9:$AP$106</c:f>
              <c:numCache>
                <c:formatCode>General</c:formatCode>
                <c:ptCount val="98"/>
                <c:pt idx="0">
                  <c:v>1916.0</c:v>
                </c:pt>
                <c:pt idx="1">
                  <c:v>1917.0</c:v>
                </c:pt>
                <c:pt idx="2">
                  <c:v>1918.0</c:v>
                </c:pt>
                <c:pt idx="3">
                  <c:v>1919.0</c:v>
                </c:pt>
                <c:pt idx="4">
                  <c:v>1920.0</c:v>
                </c:pt>
                <c:pt idx="5">
                  <c:v>1921.0</c:v>
                </c:pt>
                <c:pt idx="6">
                  <c:v>1922.0</c:v>
                </c:pt>
                <c:pt idx="7">
                  <c:v>1923.0</c:v>
                </c:pt>
                <c:pt idx="8">
                  <c:v>1924.0</c:v>
                </c:pt>
                <c:pt idx="9">
                  <c:v>1925.0</c:v>
                </c:pt>
                <c:pt idx="10">
                  <c:v>1926.0</c:v>
                </c:pt>
                <c:pt idx="11">
                  <c:v>1927.0</c:v>
                </c:pt>
                <c:pt idx="12">
                  <c:v>1928.0</c:v>
                </c:pt>
                <c:pt idx="13">
                  <c:v>1929.0</c:v>
                </c:pt>
                <c:pt idx="14">
                  <c:v>1930.0</c:v>
                </c:pt>
                <c:pt idx="15">
                  <c:v>1931.0</c:v>
                </c:pt>
                <c:pt idx="16">
                  <c:v>1932.0</c:v>
                </c:pt>
                <c:pt idx="17">
                  <c:v>1933.0</c:v>
                </c:pt>
                <c:pt idx="18">
                  <c:v>1934.0</c:v>
                </c:pt>
                <c:pt idx="19">
                  <c:v>1935.0</c:v>
                </c:pt>
                <c:pt idx="20">
                  <c:v>1936.0</c:v>
                </c:pt>
                <c:pt idx="21">
                  <c:v>1937.0</c:v>
                </c:pt>
                <c:pt idx="22">
                  <c:v>1938.0</c:v>
                </c:pt>
                <c:pt idx="23">
                  <c:v>1939.0</c:v>
                </c:pt>
                <c:pt idx="24">
                  <c:v>1940.0</c:v>
                </c:pt>
                <c:pt idx="25">
                  <c:v>1941.0</c:v>
                </c:pt>
                <c:pt idx="26">
                  <c:v>1942.0</c:v>
                </c:pt>
                <c:pt idx="27">
                  <c:v>1943.0</c:v>
                </c:pt>
                <c:pt idx="28">
                  <c:v>1944.0</c:v>
                </c:pt>
                <c:pt idx="29">
                  <c:v>1945.0</c:v>
                </c:pt>
                <c:pt idx="30">
                  <c:v>1946.0</c:v>
                </c:pt>
                <c:pt idx="31">
                  <c:v>1947.0</c:v>
                </c:pt>
                <c:pt idx="32">
                  <c:v>1948.0</c:v>
                </c:pt>
                <c:pt idx="33">
                  <c:v>1949.0</c:v>
                </c:pt>
                <c:pt idx="34">
                  <c:v>1950.0</c:v>
                </c:pt>
                <c:pt idx="35">
                  <c:v>1951.0</c:v>
                </c:pt>
                <c:pt idx="36">
                  <c:v>1952.0</c:v>
                </c:pt>
                <c:pt idx="37">
                  <c:v>1953.0</c:v>
                </c:pt>
                <c:pt idx="38">
                  <c:v>1954.0</c:v>
                </c:pt>
                <c:pt idx="39">
                  <c:v>1955.0</c:v>
                </c:pt>
                <c:pt idx="40">
                  <c:v>1956.0</c:v>
                </c:pt>
                <c:pt idx="41">
                  <c:v>1957.0</c:v>
                </c:pt>
                <c:pt idx="42">
                  <c:v>1958.0</c:v>
                </c:pt>
                <c:pt idx="43">
                  <c:v>1959.0</c:v>
                </c:pt>
                <c:pt idx="44">
                  <c:v>1960.0</c:v>
                </c:pt>
                <c:pt idx="45">
                  <c:v>1961.0</c:v>
                </c:pt>
                <c:pt idx="46">
                  <c:v>1962.0</c:v>
                </c:pt>
                <c:pt idx="47">
                  <c:v>1963.0</c:v>
                </c:pt>
                <c:pt idx="48">
                  <c:v>1964.0</c:v>
                </c:pt>
                <c:pt idx="49">
                  <c:v>1965.0</c:v>
                </c:pt>
                <c:pt idx="50">
                  <c:v>1966.0</c:v>
                </c:pt>
                <c:pt idx="51">
                  <c:v>1967.0</c:v>
                </c:pt>
                <c:pt idx="52">
                  <c:v>1968.0</c:v>
                </c:pt>
                <c:pt idx="53">
                  <c:v>1969.0</c:v>
                </c:pt>
                <c:pt idx="54">
                  <c:v>1970.0</c:v>
                </c:pt>
                <c:pt idx="55">
                  <c:v>1971.0</c:v>
                </c:pt>
                <c:pt idx="56">
                  <c:v>1972.0</c:v>
                </c:pt>
                <c:pt idx="57">
                  <c:v>1973.0</c:v>
                </c:pt>
                <c:pt idx="58">
                  <c:v>1974.0</c:v>
                </c:pt>
                <c:pt idx="59">
                  <c:v>1975.0</c:v>
                </c:pt>
                <c:pt idx="60">
                  <c:v>1976.0</c:v>
                </c:pt>
                <c:pt idx="61">
                  <c:v>1977.0</c:v>
                </c:pt>
                <c:pt idx="62">
                  <c:v>1978.0</c:v>
                </c:pt>
                <c:pt idx="63">
                  <c:v>1979.0</c:v>
                </c:pt>
                <c:pt idx="64">
                  <c:v>1980.0</c:v>
                </c:pt>
                <c:pt idx="65">
                  <c:v>1981.0</c:v>
                </c:pt>
                <c:pt idx="66">
                  <c:v>1982.0</c:v>
                </c:pt>
                <c:pt idx="67">
                  <c:v>1983.0</c:v>
                </c:pt>
                <c:pt idx="68">
                  <c:v>1984.0</c:v>
                </c:pt>
                <c:pt idx="69">
                  <c:v>1985.0</c:v>
                </c:pt>
                <c:pt idx="70">
                  <c:v>1986.0</c:v>
                </c:pt>
                <c:pt idx="71">
                  <c:v>1987.0</c:v>
                </c:pt>
                <c:pt idx="72">
                  <c:v>1988.0</c:v>
                </c:pt>
                <c:pt idx="73">
                  <c:v>1989.0</c:v>
                </c:pt>
                <c:pt idx="74">
                  <c:v>1990.0</c:v>
                </c:pt>
                <c:pt idx="75">
                  <c:v>1991.0</c:v>
                </c:pt>
                <c:pt idx="76">
                  <c:v>1992.0</c:v>
                </c:pt>
                <c:pt idx="77">
                  <c:v>1993.0</c:v>
                </c:pt>
                <c:pt idx="78">
                  <c:v>1994.0</c:v>
                </c:pt>
                <c:pt idx="79">
                  <c:v>1995.0</c:v>
                </c:pt>
                <c:pt idx="80">
                  <c:v>1996.0</c:v>
                </c:pt>
                <c:pt idx="81">
                  <c:v>1997.0</c:v>
                </c:pt>
                <c:pt idx="82">
                  <c:v>1998.0</c:v>
                </c:pt>
                <c:pt idx="83">
                  <c:v>1999.0</c:v>
                </c:pt>
                <c:pt idx="84">
                  <c:v>2000.0</c:v>
                </c:pt>
                <c:pt idx="85">
                  <c:v>2001.0</c:v>
                </c:pt>
                <c:pt idx="86">
                  <c:v>2002.0</c:v>
                </c:pt>
                <c:pt idx="87">
                  <c:v>2003.0</c:v>
                </c:pt>
                <c:pt idx="88">
                  <c:v>2004.0</c:v>
                </c:pt>
                <c:pt idx="89">
                  <c:v>2005.0</c:v>
                </c:pt>
                <c:pt idx="90">
                  <c:v>2006.0</c:v>
                </c:pt>
                <c:pt idx="91">
                  <c:v>2007.0</c:v>
                </c:pt>
                <c:pt idx="92">
                  <c:v>2008.0</c:v>
                </c:pt>
                <c:pt idx="93">
                  <c:v>2009.0</c:v>
                </c:pt>
                <c:pt idx="94">
                  <c:v>2010.0</c:v>
                </c:pt>
                <c:pt idx="95">
                  <c:v>2011.0</c:v>
                </c:pt>
                <c:pt idx="96">
                  <c:v>2012.0</c:v>
                </c:pt>
                <c:pt idx="97">
                  <c:v>2013.0</c:v>
                </c:pt>
              </c:numCache>
            </c:numRef>
          </c:cat>
          <c:val>
            <c:numRef>
              <c:f>Data!$AV$9:$AV$106</c:f>
              <c:numCache>
                <c:formatCode>0%</c:formatCode>
                <c:ptCount val="98"/>
                <c:pt idx="0">
                  <c:v>0.57251340805904</c:v>
                </c:pt>
                <c:pt idx="1">
                  <c:v>0.568086873939584</c:v>
                </c:pt>
                <c:pt idx="2">
                  <c:v>0.447539588459566</c:v>
                </c:pt>
                <c:pt idx="3">
                  <c:v>0.453000144718451</c:v>
                </c:pt>
                <c:pt idx="4">
                  <c:v>0.375784796087643</c:v>
                </c:pt>
                <c:pt idx="5">
                  <c:v>0.340430789944424</c:v>
                </c:pt>
                <c:pt idx="6">
                  <c:v>0.367939696335097</c:v>
                </c:pt>
                <c:pt idx="7">
                  <c:v>0.355958880780473</c:v>
                </c:pt>
                <c:pt idx="8">
                  <c:v>0.360285183859562</c:v>
                </c:pt>
                <c:pt idx="9">
                  <c:v>0.446137471821327</c:v>
                </c:pt>
                <c:pt idx="10">
                  <c:v>0.436476668899882</c:v>
                </c:pt>
                <c:pt idx="11">
                  <c:v>0.444437241841698</c:v>
                </c:pt>
                <c:pt idx="12">
                  <c:v>0.439929798774163</c:v>
                </c:pt>
                <c:pt idx="13">
                  <c:v>0.43866242596132</c:v>
                </c:pt>
                <c:pt idx="14">
                  <c:v>0.465163101322429</c:v>
                </c:pt>
                <c:pt idx="15">
                  <c:v>0.495004608489681</c:v>
                </c:pt>
                <c:pt idx="16">
                  <c:v>0.477745516130021</c:v>
                </c:pt>
                <c:pt idx="17">
                  <c:v>0.483531409213526</c:v>
                </c:pt>
                <c:pt idx="18">
                  <c:v>0.467485778600831</c:v>
                </c:pt>
                <c:pt idx="19">
                  <c:v>0.457152850099176</c:v>
                </c:pt>
                <c:pt idx="20">
                  <c:v>0.427303437562912</c:v>
                </c:pt>
                <c:pt idx="21">
                  <c:v>0.407501572242421</c:v>
                </c:pt>
                <c:pt idx="22">
                  <c:v>0.413034215484049</c:v>
                </c:pt>
                <c:pt idx="23">
                  <c:v>0.37505028871105</c:v>
                </c:pt>
                <c:pt idx="24">
                  <c:v>0.224508137522018</c:v>
                </c:pt>
                <c:pt idx="25">
                  <c:v>0.0942820284758731</c:v>
                </c:pt>
                <c:pt idx="26">
                  <c:v>0.0712342858706537</c:v>
                </c:pt>
                <c:pt idx="27">
                  <c:v>0.0721274829500428</c:v>
                </c:pt>
                <c:pt idx="28">
                  <c:v>0.0238619984091208</c:v>
                </c:pt>
                <c:pt idx="29">
                  <c:v>0.0177897597594872</c:v>
                </c:pt>
                <c:pt idx="30">
                  <c:v>0.0130626509472957</c:v>
                </c:pt>
                <c:pt idx="31">
                  <c:v>0.0100564021388757</c:v>
                </c:pt>
                <c:pt idx="32">
                  <c:v>0.01812050208973</c:v>
                </c:pt>
                <c:pt idx="33">
                  <c:v>0.02039887200876</c:v>
                </c:pt>
                <c:pt idx="34">
                  <c:v>0.0191860939733741</c:v>
                </c:pt>
                <c:pt idx="35">
                  <c:v>0.0145623672006917</c:v>
                </c:pt>
                <c:pt idx="36">
                  <c:v>0.0135452866996133</c:v>
                </c:pt>
                <c:pt idx="37">
                  <c:v>0.0120312563432148</c:v>
                </c:pt>
                <c:pt idx="38">
                  <c:v>0.0146433799287571</c:v>
                </c:pt>
                <c:pt idx="39">
                  <c:v>0.0124861542700126</c:v>
                </c:pt>
                <c:pt idx="40">
                  <c:v>0.0119564156570806</c:v>
                </c:pt>
                <c:pt idx="41">
                  <c:v>0.0119681755431925</c:v>
                </c:pt>
                <c:pt idx="42">
                  <c:v>0.0145239133190443</c:v>
                </c:pt>
                <c:pt idx="43">
                  <c:v>0.0130570082593006</c:v>
                </c:pt>
                <c:pt idx="44">
                  <c:v>0.012459676630437</c:v>
                </c:pt>
                <c:pt idx="45">
                  <c:v>0.0138742019847734</c:v>
                </c:pt>
                <c:pt idx="46">
                  <c:v>0.0129786592263386</c:v>
                </c:pt>
                <c:pt idx="47">
                  <c:v>0.0124038909909707</c:v>
                </c:pt>
                <c:pt idx="48">
                  <c:v>0.0122566037089907</c:v>
                </c:pt>
                <c:pt idx="49">
                  <c:v>0.0102929458307302</c:v>
                </c:pt>
                <c:pt idx="50">
                  <c:v>0.00679771088018169</c:v>
                </c:pt>
                <c:pt idx="51">
                  <c:v>0.00572236127926673</c:v>
                </c:pt>
                <c:pt idx="52">
                  <c:v>0.00369891920387029</c:v>
                </c:pt>
                <c:pt idx="53">
                  <c:v>0.00236913294231014</c:v>
                </c:pt>
                <c:pt idx="54">
                  <c:v>0.00707574070148227</c:v>
                </c:pt>
                <c:pt idx="55">
                  <c:v>0.0093304843120992</c:v>
                </c:pt>
                <c:pt idx="56">
                  <c:v>0.0069186018412812</c:v>
                </c:pt>
                <c:pt idx="57">
                  <c:v>0.00506252743074751</c:v>
                </c:pt>
                <c:pt idx="58">
                  <c:v>0.00343163349369464</c:v>
                </c:pt>
                <c:pt idx="59">
                  <c:v>0.00751402125128579</c:v>
                </c:pt>
                <c:pt idx="60">
                  <c:v>0.00642784593526186</c:v>
                </c:pt>
                <c:pt idx="61">
                  <c:v>0.00624480750523018</c:v>
                </c:pt>
                <c:pt idx="62">
                  <c:v>0.00497811035852534</c:v>
                </c:pt>
                <c:pt idx="63">
                  <c:v>0.00409356406583457</c:v>
                </c:pt>
                <c:pt idx="64">
                  <c:v>0.00511946337456342</c:v>
                </c:pt>
                <c:pt idx="65">
                  <c:v>0.00499389128385113</c:v>
                </c:pt>
                <c:pt idx="66">
                  <c:v>0.00698183699358054</c:v>
                </c:pt>
                <c:pt idx="67">
                  <c:v>0.0073895889668087</c:v>
                </c:pt>
                <c:pt idx="68">
                  <c:v>0.00569755663416231</c:v>
                </c:pt>
                <c:pt idx="69">
                  <c:v>0.00541417119303826</c:v>
                </c:pt>
                <c:pt idx="70">
                  <c:v>0.00594106426797034</c:v>
                </c:pt>
                <c:pt idx="71">
                  <c:v>0.00619408595661263</c:v>
                </c:pt>
                <c:pt idx="72">
                  <c:v>0.00367728040199674</c:v>
                </c:pt>
                <c:pt idx="73">
                  <c:v>0.00309525631237136</c:v>
                </c:pt>
                <c:pt idx="74">
                  <c:v>0.00373044344582117</c:v>
                </c:pt>
                <c:pt idx="75">
                  <c:v>0.00374287555103166</c:v>
                </c:pt>
                <c:pt idx="76">
                  <c:v>0.00548780098473717</c:v>
                </c:pt>
                <c:pt idx="77">
                  <c:v>0.00589666146594883</c:v>
                </c:pt>
                <c:pt idx="78">
                  <c:v>0.00548131698911313</c:v>
                </c:pt>
                <c:pt idx="79">
                  <c:v>0.00474514084575813</c:v>
                </c:pt>
                <c:pt idx="80">
                  <c:v>0.00438223524491383</c:v>
                </c:pt>
                <c:pt idx="81">
                  <c:v>0.00408975362235426</c:v>
                </c:pt>
                <c:pt idx="82">
                  <c:v>0.00375038306986572</c:v>
                </c:pt>
                <c:pt idx="83">
                  <c:v>0.003083673612651</c:v>
                </c:pt>
                <c:pt idx="84">
                  <c:v>0.00277499379914397</c:v>
                </c:pt>
                <c:pt idx="85">
                  <c:v>0.00364054203361257</c:v>
                </c:pt>
                <c:pt idx="86">
                  <c:v>0.00505925342998359</c:v>
                </c:pt>
                <c:pt idx="87">
                  <c:v>0.00601697082752993</c:v>
                </c:pt>
                <c:pt idx="88">
                  <c:v>0.00565236533583178</c:v>
                </c:pt>
                <c:pt idx="89">
                  <c:v>0.00605856282020537</c:v>
                </c:pt>
                <c:pt idx="90">
                  <c:v>0.0045630123851362</c:v>
                </c:pt>
                <c:pt idx="91">
                  <c:v>0.00284039583883672</c:v>
                </c:pt>
                <c:pt idx="92">
                  <c:v>0.00375362618957856</c:v>
                </c:pt>
                <c:pt idx="93">
                  <c:v>0.00575050384980541</c:v>
                </c:pt>
                <c:pt idx="94">
                  <c:v>0.00561664050907978</c:v>
                </c:pt>
                <c:pt idx="95">
                  <c:v>0.00528987072294387</c:v>
                </c:pt>
                <c:pt idx="96">
                  <c:v>0.00642952703254019</c:v>
                </c:pt>
                <c:pt idx="97">
                  <c:v>0.0061675565070283</c:v>
                </c:pt>
              </c:numCache>
            </c:numRef>
          </c:val>
        </c:ser>
        <c:ser>
          <c:idx val="6"/>
          <c:order val="3"/>
          <c:tx>
            <c:v>Retained earnings</c:v>
          </c:tx>
          <c:spPr>
            <a:noFill/>
            <a:ln w="12700">
              <a:solidFill>
                <a:schemeClr val="tx1"/>
              </a:solidFill>
            </a:ln>
            <a:effectLst/>
          </c:spPr>
          <c:cat>
            <c:numRef>
              <c:f>Data!$AP$9:$AP$106</c:f>
              <c:numCache>
                <c:formatCode>General</c:formatCode>
                <c:ptCount val="98"/>
                <c:pt idx="0">
                  <c:v>1916.0</c:v>
                </c:pt>
                <c:pt idx="1">
                  <c:v>1917.0</c:v>
                </c:pt>
                <c:pt idx="2">
                  <c:v>1918.0</c:v>
                </c:pt>
                <c:pt idx="3">
                  <c:v>1919.0</c:v>
                </c:pt>
                <c:pt idx="4">
                  <c:v>1920.0</c:v>
                </c:pt>
                <c:pt idx="5">
                  <c:v>1921.0</c:v>
                </c:pt>
                <c:pt idx="6">
                  <c:v>1922.0</c:v>
                </c:pt>
                <c:pt idx="7">
                  <c:v>1923.0</c:v>
                </c:pt>
                <c:pt idx="8">
                  <c:v>1924.0</c:v>
                </c:pt>
                <c:pt idx="9">
                  <c:v>1925.0</c:v>
                </c:pt>
                <c:pt idx="10">
                  <c:v>1926.0</c:v>
                </c:pt>
                <c:pt idx="11">
                  <c:v>1927.0</c:v>
                </c:pt>
                <c:pt idx="12">
                  <c:v>1928.0</c:v>
                </c:pt>
                <c:pt idx="13">
                  <c:v>1929.0</c:v>
                </c:pt>
                <c:pt idx="14">
                  <c:v>1930.0</c:v>
                </c:pt>
                <c:pt idx="15">
                  <c:v>1931.0</c:v>
                </c:pt>
                <c:pt idx="16">
                  <c:v>1932.0</c:v>
                </c:pt>
                <c:pt idx="17">
                  <c:v>1933.0</c:v>
                </c:pt>
                <c:pt idx="18">
                  <c:v>1934.0</c:v>
                </c:pt>
                <c:pt idx="19">
                  <c:v>1935.0</c:v>
                </c:pt>
                <c:pt idx="20">
                  <c:v>1936.0</c:v>
                </c:pt>
                <c:pt idx="21">
                  <c:v>1937.0</c:v>
                </c:pt>
                <c:pt idx="22">
                  <c:v>1938.0</c:v>
                </c:pt>
                <c:pt idx="23">
                  <c:v>1939.0</c:v>
                </c:pt>
                <c:pt idx="24">
                  <c:v>1940.0</c:v>
                </c:pt>
                <c:pt idx="25">
                  <c:v>1941.0</c:v>
                </c:pt>
                <c:pt idx="26">
                  <c:v>1942.0</c:v>
                </c:pt>
                <c:pt idx="27">
                  <c:v>1943.0</c:v>
                </c:pt>
                <c:pt idx="28">
                  <c:v>1944.0</c:v>
                </c:pt>
                <c:pt idx="29">
                  <c:v>1945.0</c:v>
                </c:pt>
                <c:pt idx="30">
                  <c:v>1946.0</c:v>
                </c:pt>
                <c:pt idx="31">
                  <c:v>1947.0</c:v>
                </c:pt>
                <c:pt idx="32">
                  <c:v>1948.0</c:v>
                </c:pt>
                <c:pt idx="33">
                  <c:v>1949.0</c:v>
                </c:pt>
                <c:pt idx="34">
                  <c:v>1950.0</c:v>
                </c:pt>
                <c:pt idx="35">
                  <c:v>1951.0</c:v>
                </c:pt>
                <c:pt idx="36">
                  <c:v>1952.0</c:v>
                </c:pt>
                <c:pt idx="37">
                  <c:v>1953.0</c:v>
                </c:pt>
                <c:pt idx="38">
                  <c:v>1954.0</c:v>
                </c:pt>
                <c:pt idx="39">
                  <c:v>1955.0</c:v>
                </c:pt>
                <c:pt idx="40">
                  <c:v>1956.0</c:v>
                </c:pt>
                <c:pt idx="41">
                  <c:v>1957.0</c:v>
                </c:pt>
                <c:pt idx="42">
                  <c:v>1958.0</c:v>
                </c:pt>
                <c:pt idx="43">
                  <c:v>1959.0</c:v>
                </c:pt>
                <c:pt idx="44">
                  <c:v>1960.0</c:v>
                </c:pt>
                <c:pt idx="45">
                  <c:v>1961.0</c:v>
                </c:pt>
                <c:pt idx="46">
                  <c:v>1962.0</c:v>
                </c:pt>
                <c:pt idx="47">
                  <c:v>1963.0</c:v>
                </c:pt>
                <c:pt idx="48">
                  <c:v>1964.0</c:v>
                </c:pt>
                <c:pt idx="49">
                  <c:v>1965.0</c:v>
                </c:pt>
                <c:pt idx="50">
                  <c:v>1966.0</c:v>
                </c:pt>
                <c:pt idx="51">
                  <c:v>1967.0</c:v>
                </c:pt>
                <c:pt idx="52">
                  <c:v>1968.0</c:v>
                </c:pt>
                <c:pt idx="53">
                  <c:v>1969.0</c:v>
                </c:pt>
                <c:pt idx="54">
                  <c:v>1970.0</c:v>
                </c:pt>
                <c:pt idx="55">
                  <c:v>1971.0</c:v>
                </c:pt>
                <c:pt idx="56">
                  <c:v>1972.0</c:v>
                </c:pt>
                <c:pt idx="57">
                  <c:v>1973.0</c:v>
                </c:pt>
                <c:pt idx="58">
                  <c:v>1974.0</c:v>
                </c:pt>
                <c:pt idx="59">
                  <c:v>1975.0</c:v>
                </c:pt>
                <c:pt idx="60">
                  <c:v>1976.0</c:v>
                </c:pt>
                <c:pt idx="61">
                  <c:v>1977.0</c:v>
                </c:pt>
                <c:pt idx="62">
                  <c:v>1978.0</c:v>
                </c:pt>
                <c:pt idx="63">
                  <c:v>1979.0</c:v>
                </c:pt>
                <c:pt idx="64">
                  <c:v>1980.0</c:v>
                </c:pt>
                <c:pt idx="65">
                  <c:v>1981.0</c:v>
                </c:pt>
                <c:pt idx="66">
                  <c:v>1982.0</c:v>
                </c:pt>
                <c:pt idx="67">
                  <c:v>1983.0</c:v>
                </c:pt>
                <c:pt idx="68">
                  <c:v>1984.0</c:v>
                </c:pt>
                <c:pt idx="69">
                  <c:v>1985.0</c:v>
                </c:pt>
                <c:pt idx="70">
                  <c:v>1986.0</c:v>
                </c:pt>
                <c:pt idx="71">
                  <c:v>1987.0</c:v>
                </c:pt>
                <c:pt idx="72">
                  <c:v>1988.0</c:v>
                </c:pt>
                <c:pt idx="73">
                  <c:v>1989.0</c:v>
                </c:pt>
                <c:pt idx="74">
                  <c:v>1990.0</c:v>
                </c:pt>
                <c:pt idx="75">
                  <c:v>1991.0</c:v>
                </c:pt>
                <c:pt idx="76">
                  <c:v>1992.0</c:v>
                </c:pt>
                <c:pt idx="77">
                  <c:v>1993.0</c:v>
                </c:pt>
                <c:pt idx="78">
                  <c:v>1994.0</c:v>
                </c:pt>
                <c:pt idx="79">
                  <c:v>1995.0</c:v>
                </c:pt>
                <c:pt idx="80">
                  <c:v>1996.0</c:v>
                </c:pt>
                <c:pt idx="81">
                  <c:v>1997.0</c:v>
                </c:pt>
                <c:pt idx="82">
                  <c:v>1998.0</c:v>
                </c:pt>
                <c:pt idx="83">
                  <c:v>1999.0</c:v>
                </c:pt>
                <c:pt idx="84">
                  <c:v>2000.0</c:v>
                </c:pt>
                <c:pt idx="85">
                  <c:v>2001.0</c:v>
                </c:pt>
                <c:pt idx="86">
                  <c:v>2002.0</c:v>
                </c:pt>
                <c:pt idx="87">
                  <c:v>2003.0</c:v>
                </c:pt>
                <c:pt idx="88">
                  <c:v>2004.0</c:v>
                </c:pt>
                <c:pt idx="89">
                  <c:v>2005.0</c:v>
                </c:pt>
                <c:pt idx="90">
                  <c:v>2006.0</c:v>
                </c:pt>
                <c:pt idx="91">
                  <c:v>2007.0</c:v>
                </c:pt>
                <c:pt idx="92">
                  <c:v>2008.0</c:v>
                </c:pt>
                <c:pt idx="93">
                  <c:v>2009.0</c:v>
                </c:pt>
                <c:pt idx="94">
                  <c:v>2010.0</c:v>
                </c:pt>
                <c:pt idx="95">
                  <c:v>2011.0</c:v>
                </c:pt>
                <c:pt idx="96">
                  <c:v>2012.0</c:v>
                </c:pt>
                <c:pt idx="97">
                  <c:v>2013.0</c:v>
                </c:pt>
              </c:numCache>
            </c:numRef>
          </c:cat>
          <c:val>
            <c:numRef>
              <c:f>Data!$AW$9:$AW$106</c:f>
              <c:numCache>
                <c:formatCode>0%</c:formatCode>
                <c:ptCount val="98"/>
                <c:pt idx="0">
                  <c:v>0.0302061175179448</c:v>
                </c:pt>
                <c:pt idx="1">
                  <c:v>-0.0036757588343731</c:v>
                </c:pt>
                <c:pt idx="2">
                  <c:v>0.0663234840059509</c:v>
                </c:pt>
                <c:pt idx="3">
                  <c:v>0.015831511971525</c:v>
                </c:pt>
                <c:pt idx="4">
                  <c:v>0.0848354632145301</c:v>
                </c:pt>
                <c:pt idx="5">
                  <c:v>0.0927455949819007</c:v>
                </c:pt>
                <c:pt idx="6">
                  <c:v>0.0783265670950264</c:v>
                </c:pt>
                <c:pt idx="7">
                  <c:v>0.0849389546666937</c:v>
                </c:pt>
                <c:pt idx="8">
                  <c:v>0.0886501437282324</c:v>
                </c:pt>
                <c:pt idx="9">
                  <c:v>0.0622484024162538</c:v>
                </c:pt>
                <c:pt idx="10">
                  <c:v>0.0732519405799132</c:v>
                </c:pt>
                <c:pt idx="11">
                  <c:v>0.0804475860075253</c:v>
                </c:pt>
                <c:pt idx="12">
                  <c:v>0.0774752478930753</c:v>
                </c:pt>
                <c:pt idx="13">
                  <c:v>0.07879217595968</c:v>
                </c:pt>
                <c:pt idx="14">
                  <c:v>0.0699126640839309</c:v>
                </c:pt>
                <c:pt idx="15">
                  <c:v>0.058064705529042</c:v>
                </c:pt>
                <c:pt idx="16">
                  <c:v>0.0488390358388146</c:v>
                </c:pt>
                <c:pt idx="17">
                  <c:v>0.0553470178087524</c:v>
                </c:pt>
                <c:pt idx="18">
                  <c:v>0.0720642113518041</c:v>
                </c:pt>
                <c:pt idx="19">
                  <c:v>0.0775244340581653</c:v>
                </c:pt>
                <c:pt idx="20">
                  <c:v>0.0888553381393131</c:v>
                </c:pt>
                <c:pt idx="21">
                  <c:v>0.0933674549771799</c:v>
                </c:pt>
                <c:pt idx="22">
                  <c:v>0.0871917228540382</c:v>
                </c:pt>
                <c:pt idx="23">
                  <c:v>0.0905949004892718</c:v>
                </c:pt>
                <c:pt idx="24">
                  <c:v>0.106658632086622</c:v>
                </c:pt>
                <c:pt idx="25">
                  <c:v>0.118039173888684</c:v>
                </c:pt>
                <c:pt idx="26">
                  <c:v>0.12629752534271</c:v>
                </c:pt>
                <c:pt idx="27">
                  <c:v>0.133143346881128</c:v>
                </c:pt>
                <c:pt idx="28">
                  <c:v>0.179431812168574</c:v>
                </c:pt>
                <c:pt idx="29">
                  <c:v>0.185687942055663</c:v>
                </c:pt>
                <c:pt idx="30">
                  <c:v>0.126854305177436</c:v>
                </c:pt>
                <c:pt idx="31">
                  <c:v>0.0904489914894649</c:v>
                </c:pt>
                <c:pt idx="32">
                  <c:v>0.0899077333273313</c:v>
                </c:pt>
                <c:pt idx="33">
                  <c:v>0.0855858346584908</c:v>
                </c:pt>
                <c:pt idx="34">
                  <c:v>0.0752092347277575</c:v>
                </c:pt>
                <c:pt idx="35">
                  <c:v>0.0919219218532517</c:v>
                </c:pt>
                <c:pt idx="36">
                  <c:v>0.0916568800208815</c:v>
                </c:pt>
                <c:pt idx="37">
                  <c:v>0.0849175109898324</c:v>
                </c:pt>
                <c:pt idx="38">
                  <c:v>0.0818752813575885</c:v>
                </c:pt>
                <c:pt idx="39">
                  <c:v>0.0757909915964261</c:v>
                </c:pt>
                <c:pt idx="40">
                  <c:v>0.0760910602943713</c:v>
                </c:pt>
                <c:pt idx="41">
                  <c:v>0.0736143246695511</c:v>
                </c:pt>
                <c:pt idx="42">
                  <c:v>0.0792560663433832</c:v>
                </c:pt>
                <c:pt idx="43">
                  <c:v>0.0669893720161444</c:v>
                </c:pt>
                <c:pt idx="44">
                  <c:v>0.0706995527906082</c:v>
                </c:pt>
                <c:pt idx="45">
                  <c:v>0.0664485228431576</c:v>
                </c:pt>
                <c:pt idx="46">
                  <c:v>0.0672032493978062</c:v>
                </c:pt>
                <c:pt idx="47">
                  <c:v>0.0649116198385945</c:v>
                </c:pt>
                <c:pt idx="48">
                  <c:v>0.0600002439619538</c:v>
                </c:pt>
                <c:pt idx="49">
                  <c:v>0.0639920646770227</c:v>
                </c:pt>
                <c:pt idx="50">
                  <c:v>0.068515456302154</c:v>
                </c:pt>
                <c:pt idx="51">
                  <c:v>0.0632170038980266</c:v>
                </c:pt>
                <c:pt idx="52">
                  <c:v>0.065766591309127</c:v>
                </c:pt>
                <c:pt idx="53">
                  <c:v>0.064372597215008</c:v>
                </c:pt>
                <c:pt idx="54">
                  <c:v>0.0595858514173675</c:v>
                </c:pt>
                <c:pt idx="55">
                  <c:v>0.0572991684340766</c:v>
                </c:pt>
                <c:pt idx="56">
                  <c:v>0.0560920064379278</c:v>
                </c:pt>
                <c:pt idx="57">
                  <c:v>0.0610446799987443</c:v>
                </c:pt>
                <c:pt idx="58">
                  <c:v>0.0509780029670736</c:v>
                </c:pt>
                <c:pt idx="59">
                  <c:v>0.053441338729109</c:v>
                </c:pt>
                <c:pt idx="60">
                  <c:v>0.0469344858918493</c:v>
                </c:pt>
                <c:pt idx="61">
                  <c:v>0.0485144408989294</c:v>
                </c:pt>
                <c:pt idx="62">
                  <c:v>0.0511125946423952</c:v>
                </c:pt>
                <c:pt idx="63">
                  <c:v>0.0486677475901503</c:v>
                </c:pt>
                <c:pt idx="64">
                  <c:v>0.0429872290708638</c:v>
                </c:pt>
                <c:pt idx="65">
                  <c:v>0.0450962476994393</c:v>
                </c:pt>
                <c:pt idx="66">
                  <c:v>0.0373370324598825</c:v>
                </c:pt>
                <c:pt idx="67">
                  <c:v>0.0373278110808869</c:v>
                </c:pt>
                <c:pt idx="68">
                  <c:v>0.0427231437325659</c:v>
                </c:pt>
                <c:pt idx="69">
                  <c:v>0.0463928009827815</c:v>
                </c:pt>
                <c:pt idx="70">
                  <c:v>0.051514221442626</c:v>
                </c:pt>
                <c:pt idx="71">
                  <c:v>0.0508301110713387</c:v>
                </c:pt>
                <c:pt idx="72">
                  <c:v>0.0545936959547902</c:v>
                </c:pt>
                <c:pt idx="73">
                  <c:v>0.0631617097416908</c:v>
                </c:pt>
                <c:pt idx="74">
                  <c:v>0.0614899732341106</c:v>
                </c:pt>
                <c:pt idx="75">
                  <c:v>0.0568936668339765</c:v>
                </c:pt>
                <c:pt idx="76">
                  <c:v>0.0596856045614577</c:v>
                </c:pt>
                <c:pt idx="77">
                  <c:v>0.0621251689070093</c:v>
                </c:pt>
                <c:pt idx="78">
                  <c:v>0.0634724284841502</c:v>
                </c:pt>
                <c:pt idx="79">
                  <c:v>0.0606398787794943</c:v>
                </c:pt>
                <c:pt idx="80">
                  <c:v>0.0652409514009744</c:v>
                </c:pt>
                <c:pt idx="81">
                  <c:v>0.0675638495711208</c:v>
                </c:pt>
                <c:pt idx="82">
                  <c:v>0.0729995383955518</c:v>
                </c:pt>
                <c:pt idx="83">
                  <c:v>0.0741973096615582</c:v>
                </c:pt>
                <c:pt idx="84">
                  <c:v>0.0802333171027462</c:v>
                </c:pt>
                <c:pt idx="85">
                  <c:v>0.0837448456898831</c:v>
                </c:pt>
                <c:pt idx="86">
                  <c:v>0.0817775847565784</c:v>
                </c:pt>
                <c:pt idx="87">
                  <c:v>0.0810515065233918</c:v>
                </c:pt>
                <c:pt idx="88">
                  <c:v>0.0809626371773605</c:v>
                </c:pt>
                <c:pt idx="89">
                  <c:v>0.0787015775649633</c:v>
                </c:pt>
                <c:pt idx="90">
                  <c:v>0.0817278169501344</c:v>
                </c:pt>
                <c:pt idx="91">
                  <c:v>0.0729107484088906</c:v>
                </c:pt>
                <c:pt idx="92">
                  <c:v>0.0706694809609413</c:v>
                </c:pt>
                <c:pt idx="93">
                  <c:v>0.0618490863204421</c:v>
                </c:pt>
                <c:pt idx="94">
                  <c:v>0.057748093038762</c:v>
                </c:pt>
                <c:pt idx="95">
                  <c:v>0.0595799911936641</c:v>
                </c:pt>
                <c:pt idx="96">
                  <c:v>0.0578646238629813</c:v>
                </c:pt>
                <c:pt idx="97">
                  <c:v>0.0586951861284556</c:v>
                </c:pt>
              </c:numCache>
            </c:numRef>
          </c:val>
        </c:ser>
        <c:dLbls>
          <c:showLegendKey val="0"/>
          <c:showVal val="0"/>
          <c:showCatName val="0"/>
          <c:showSerName val="0"/>
          <c:showPercent val="0"/>
          <c:showBubbleSize val="0"/>
        </c:dLbls>
        <c:axId val="-2131470472"/>
        <c:axId val="-2130834504"/>
      </c:areaChart>
      <c:catAx>
        <c:axId val="-2131470472"/>
        <c:scaling>
          <c:orientation val="minMax"/>
        </c:scaling>
        <c:delete val="0"/>
        <c:axPos val="b"/>
        <c:majorGridlines>
          <c:spPr>
            <a:ln>
              <a:noFill/>
              <a:prstDash val="sysDash"/>
            </a:ln>
          </c:spPr>
        </c:majorGridlines>
        <c:numFmt formatCode="General" sourceLinked="1"/>
        <c:majorTickMark val="none"/>
        <c:minorTickMark val="none"/>
        <c:tickLblPos val="nextTo"/>
        <c:txPr>
          <a:bodyPr rot="-5400000" vert="horz"/>
          <a:lstStyle/>
          <a:p>
            <a:pPr>
              <a:defRPr sz="1400"/>
            </a:pPr>
            <a:endParaRPr lang="es-ES"/>
          </a:p>
        </c:txPr>
        <c:crossAx val="-2130834504"/>
        <c:crosses val="autoZero"/>
        <c:auto val="1"/>
        <c:lblAlgn val="ctr"/>
        <c:lblOffset val="100"/>
        <c:tickLblSkip val="4"/>
        <c:tickMarkSkip val="4"/>
        <c:noMultiLvlLbl val="0"/>
      </c:catAx>
      <c:valAx>
        <c:axId val="-2130834504"/>
        <c:scaling>
          <c:orientation val="minMax"/>
          <c:max val="0.8"/>
          <c:min val="0.0"/>
        </c:scaling>
        <c:delete val="0"/>
        <c:axPos val="l"/>
        <c:majorGridlines>
          <c:spPr>
            <a:ln>
              <a:noFill/>
              <a:prstDash val="solid"/>
            </a:ln>
          </c:spPr>
        </c:majorGridlines>
        <c:title>
          <c:tx>
            <c:rich>
              <a:bodyPr rot="-5400000" vert="horz"/>
              <a:lstStyle/>
              <a:p>
                <a:pPr>
                  <a:defRPr b="0"/>
                </a:pPr>
                <a:r>
                  <a:rPr lang="fr-FR" sz="1400" b="0"/>
                  <a:t>% of national income</a:t>
                </a:r>
              </a:p>
            </c:rich>
          </c:tx>
          <c:layout>
            <c:manualLayout>
              <c:xMode val="edge"/>
              <c:yMode val="edge"/>
              <c:x val="0.00303878279027276"/>
              <c:y val="0.30750899633021"/>
            </c:manualLayout>
          </c:layout>
          <c:overlay val="0"/>
        </c:title>
        <c:numFmt formatCode="0%" sourceLinked="0"/>
        <c:majorTickMark val="none"/>
        <c:minorTickMark val="none"/>
        <c:tickLblPos val="nextTo"/>
        <c:txPr>
          <a:bodyPr/>
          <a:lstStyle/>
          <a:p>
            <a:pPr>
              <a:defRPr sz="1400"/>
            </a:pPr>
            <a:endParaRPr lang="es-ES"/>
          </a:p>
        </c:txPr>
        <c:crossAx val="-2131470472"/>
        <c:crosses val="autoZero"/>
        <c:crossBetween val="midCat"/>
      </c:valAx>
    </c:plotArea>
    <c:plotVisOnly val="1"/>
    <c:dispBlanksAs val="zero"/>
    <c:showDLblsOverMax val="0"/>
  </c:chart>
  <c:spPr>
    <a:ln>
      <a:noFill/>
    </a:ln>
  </c:spPr>
  <c:txPr>
    <a:bodyPr/>
    <a:lstStyle/>
    <a:p>
      <a:pPr>
        <a:defRPr>
          <a:latin typeface="Arial"/>
          <a:cs typeface="Arial"/>
        </a:defRPr>
      </a:pPr>
      <a:endParaRPr lang="es-ES"/>
    </a:p>
  </c:txPr>
  <c:userShapes r:id="rId1"/>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a:t>Figure S.7: Average</a:t>
            </a:r>
            <a:r>
              <a:rPr lang="fr-FR" baseline="0"/>
              <a:t> </a:t>
            </a:r>
            <a:r>
              <a:rPr lang="fr-FR"/>
              <a:t>labor income of all men</a:t>
            </a:r>
            <a:r>
              <a:rPr lang="fr-FR" baseline="0"/>
              <a:t> aged 20-64</a:t>
            </a:r>
            <a:r>
              <a:rPr lang="fr-FR"/>
              <a:t> / all women aged 20-64, by age group </a:t>
            </a:r>
          </a:p>
        </c:rich>
      </c:tx>
      <c:layout>
        <c:manualLayout>
          <c:xMode val="edge"/>
          <c:yMode val="edge"/>
          <c:x val="0.157035053951589"/>
          <c:y val="1.20083028837082E-5"/>
        </c:manualLayout>
      </c:layout>
      <c:overlay val="0"/>
    </c:title>
    <c:autoTitleDeleted val="0"/>
    <c:plotArea>
      <c:layout>
        <c:manualLayout>
          <c:layoutTarget val="inner"/>
          <c:xMode val="edge"/>
          <c:yMode val="edge"/>
          <c:x val="0.0914031796377359"/>
          <c:y val="0.102903402400816"/>
          <c:w val="0.896742339712779"/>
          <c:h val="0.711244922766657"/>
        </c:manualLayout>
      </c:layout>
      <c:lineChart>
        <c:grouping val="standard"/>
        <c:varyColors val="0"/>
        <c:ser>
          <c:idx val="0"/>
          <c:order val="0"/>
          <c:tx>
            <c:v>All adults</c:v>
          </c:tx>
          <c:spPr>
            <a:ln w="19050">
              <a:solidFill>
                <a:schemeClr val="tx1"/>
              </a:solidFill>
            </a:ln>
            <a:effectLst/>
          </c:spPr>
          <c:marker>
            <c:symbol val="circle"/>
            <c:size val="10"/>
            <c:spPr>
              <a:solidFill>
                <a:schemeClr val="tx1"/>
              </a:solidFill>
              <a:ln>
                <a:solidFill>
                  <a:schemeClr val="tx1"/>
                </a:solidFill>
              </a:ln>
              <a:effectLst/>
            </c:spPr>
          </c:marker>
          <c:cat>
            <c:numRef>
              <c:f>Data!$GP$72:$GP$108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Data!$GQ$72:$GQ$108</c:f>
              <c:numCache>
                <c:formatCode>0%</c:formatCode>
                <c:ptCount val="37"/>
                <c:pt idx="0">
                  <c:v>2.76864364743627</c:v>
                </c:pt>
                <c:pt idx="1">
                  <c:v>2.659808185888674</c:v>
                </c:pt>
                <c:pt idx="2">
                  <c:v>2.616000832487158</c:v>
                </c:pt>
                <c:pt idx="3">
                  <c:v>2.515987197536768</c:v>
                </c:pt>
                <c:pt idx="4">
                  <c:v>2.42779621436094</c:v>
                </c:pt>
                <c:pt idx="5">
                  <c:v>2.412057137387124</c:v>
                </c:pt>
                <c:pt idx="6">
                  <c:v>2.392284334287063</c:v>
                </c:pt>
                <c:pt idx="7">
                  <c:v>2.352603461505628</c:v>
                </c:pt>
                <c:pt idx="8">
                  <c:v>2.287920935228428</c:v>
                </c:pt>
                <c:pt idx="9">
                  <c:v>2.243461537504565</c:v>
                </c:pt>
                <c:pt idx="10">
                  <c:v>2.185224636325328</c:v>
                </c:pt>
                <c:pt idx="11">
                  <c:v>2.093460869691688</c:v>
                </c:pt>
                <c:pt idx="12">
                  <c:v>2.014350637587329</c:v>
                </c:pt>
                <c:pt idx="13">
                  <c:v>2.012437449316533</c:v>
                </c:pt>
                <c:pt idx="14">
                  <c:v>2.03626572022851</c:v>
                </c:pt>
                <c:pt idx="15">
                  <c:v>2.008939454362714</c:v>
                </c:pt>
                <c:pt idx="16">
                  <c:v>2.012202954399486</c:v>
                </c:pt>
                <c:pt idx="17">
                  <c:v>1.99457873185121</c:v>
                </c:pt>
                <c:pt idx="18">
                  <c:v>1.997867571856831</c:v>
                </c:pt>
                <c:pt idx="19">
                  <c:v>1.9965241163674</c:v>
                </c:pt>
                <c:pt idx="20">
                  <c:v>2.05039676882037</c:v>
                </c:pt>
                <c:pt idx="21">
                  <c:v>2.032150680849342</c:v>
                </c:pt>
                <c:pt idx="22">
                  <c:v>1.950015913221076</c:v>
                </c:pt>
                <c:pt idx="23">
                  <c:v>1.889110319687015</c:v>
                </c:pt>
                <c:pt idx="24">
                  <c:v>1.845407269502757</c:v>
                </c:pt>
                <c:pt idx="25">
                  <c:v>1.858679724707433</c:v>
                </c:pt>
                <c:pt idx="26">
                  <c:v>1.871209636669215</c:v>
                </c:pt>
                <c:pt idx="27">
                  <c:v>1.872218036438295</c:v>
                </c:pt>
                <c:pt idx="28">
                  <c:v>1.855885575388063</c:v>
                </c:pt>
                <c:pt idx="29">
                  <c:v>1.822384622354783</c:v>
                </c:pt>
                <c:pt idx="30">
                  <c:v>1.728918004484603</c:v>
                </c:pt>
                <c:pt idx="31">
                  <c:v>1.726380299620531</c:v>
                </c:pt>
                <c:pt idx="32">
                  <c:v>1.763684075472246</c:v>
                </c:pt>
                <c:pt idx="33">
                  <c:v>1.805145303397174</c:v>
                </c:pt>
                <c:pt idx="34">
                  <c:v>1.785636205810305</c:v>
                </c:pt>
                <c:pt idx="35">
                  <c:v>1.79204747924951</c:v>
                </c:pt>
              </c:numCache>
            </c:numRef>
          </c:val>
          <c:smooth val="0"/>
        </c:ser>
        <c:ser>
          <c:idx val="1"/>
          <c:order val="1"/>
          <c:tx>
            <c:v>20-44</c:v>
          </c:tx>
          <c:spPr>
            <a:ln w="25400">
              <a:solidFill>
                <a:schemeClr val="tx1"/>
              </a:solidFill>
            </a:ln>
            <a:effectLst/>
          </c:spPr>
          <c:marker>
            <c:symbol val="circle"/>
            <c:size val="9"/>
            <c:spPr>
              <a:solidFill>
                <a:schemeClr val="accent4">
                  <a:lumMod val="60000"/>
                  <a:lumOff val="40000"/>
                </a:schemeClr>
              </a:solidFill>
              <a:ln>
                <a:solidFill>
                  <a:schemeClr val="tx1"/>
                </a:solidFill>
              </a:ln>
              <a:effectLst/>
            </c:spPr>
          </c:marker>
          <c:val>
            <c:numRef>
              <c:f>Data!$GR$72:$GR$108</c:f>
              <c:numCache>
                <c:formatCode>0%</c:formatCode>
                <c:ptCount val="37"/>
                <c:pt idx="0">
                  <c:v>2.456869784681138</c:v>
                </c:pt>
                <c:pt idx="1">
                  <c:v>2.349880767815955</c:v>
                </c:pt>
                <c:pt idx="2">
                  <c:v>2.307253074727883</c:v>
                </c:pt>
                <c:pt idx="3">
                  <c:v>2.232104545152451</c:v>
                </c:pt>
                <c:pt idx="4">
                  <c:v>2.143011933539635</c:v>
                </c:pt>
                <c:pt idx="5">
                  <c:v>2.12974938186844</c:v>
                </c:pt>
                <c:pt idx="6">
                  <c:v>2.117244988084948</c:v>
                </c:pt>
                <c:pt idx="7">
                  <c:v>2.095347154633903</c:v>
                </c:pt>
                <c:pt idx="8">
                  <c:v>2.02847468004195</c:v>
                </c:pt>
                <c:pt idx="9">
                  <c:v>1.975817718765854</c:v>
                </c:pt>
                <c:pt idx="10">
                  <c:v>1.91964170288404</c:v>
                </c:pt>
                <c:pt idx="11">
                  <c:v>1.837478698053303</c:v>
                </c:pt>
                <c:pt idx="12">
                  <c:v>1.778348993409158</c:v>
                </c:pt>
                <c:pt idx="13">
                  <c:v>1.766240428135433</c:v>
                </c:pt>
                <c:pt idx="14">
                  <c:v>1.794985216881528</c:v>
                </c:pt>
                <c:pt idx="15">
                  <c:v>1.76874648810758</c:v>
                </c:pt>
                <c:pt idx="16">
                  <c:v>1.772295806014035</c:v>
                </c:pt>
                <c:pt idx="17">
                  <c:v>1.757996461088777</c:v>
                </c:pt>
                <c:pt idx="18">
                  <c:v>1.75991333215477</c:v>
                </c:pt>
                <c:pt idx="19">
                  <c:v>1.759126737762796</c:v>
                </c:pt>
                <c:pt idx="20">
                  <c:v>1.843401161656105</c:v>
                </c:pt>
                <c:pt idx="21">
                  <c:v>1.833773118906006</c:v>
                </c:pt>
                <c:pt idx="22">
                  <c:v>1.781839654180233</c:v>
                </c:pt>
                <c:pt idx="23">
                  <c:v>1.72957651945041</c:v>
                </c:pt>
                <c:pt idx="24">
                  <c:v>1.706825538844164</c:v>
                </c:pt>
                <c:pt idx="25">
                  <c:v>1.703314330834004</c:v>
                </c:pt>
                <c:pt idx="26">
                  <c:v>1.694545756707727</c:v>
                </c:pt>
                <c:pt idx="27">
                  <c:v>1.694123708157668</c:v>
                </c:pt>
                <c:pt idx="28">
                  <c:v>1.686221947572989</c:v>
                </c:pt>
                <c:pt idx="29">
                  <c:v>1.648969836543514</c:v>
                </c:pt>
                <c:pt idx="30">
                  <c:v>1.56742940639793</c:v>
                </c:pt>
                <c:pt idx="31">
                  <c:v>1.559459576703056</c:v>
                </c:pt>
                <c:pt idx="32">
                  <c:v>1.593836106304242</c:v>
                </c:pt>
                <c:pt idx="33">
                  <c:v>1.625491363073688</c:v>
                </c:pt>
                <c:pt idx="34">
                  <c:v>1.608195884869177</c:v>
                </c:pt>
                <c:pt idx="35">
                  <c:v>1.598641476975383</c:v>
                </c:pt>
              </c:numCache>
            </c:numRef>
          </c:val>
          <c:smooth val="0"/>
        </c:ser>
        <c:ser>
          <c:idx val="3"/>
          <c:order val="2"/>
          <c:tx>
            <c:v>45-64</c:v>
          </c:tx>
          <c:spPr>
            <a:ln w="12700">
              <a:solidFill>
                <a:schemeClr val="tx1"/>
              </a:solidFill>
            </a:ln>
            <a:effectLst/>
          </c:spPr>
          <c:marker>
            <c:symbol val="triangle"/>
            <c:size val="9"/>
            <c:spPr>
              <a:solidFill>
                <a:schemeClr val="accent3">
                  <a:lumMod val="75000"/>
                </a:schemeClr>
              </a:solidFill>
              <a:ln>
                <a:solidFill>
                  <a:schemeClr val="tx1"/>
                </a:solidFill>
              </a:ln>
              <a:effectLst/>
            </c:spPr>
          </c:marker>
          <c:val>
            <c:numRef>
              <c:f>Data!$GS$72:$GS$108</c:f>
              <c:numCache>
                <c:formatCode>0%</c:formatCode>
                <c:ptCount val="37"/>
                <c:pt idx="0">
                  <c:v>3.508398694791746</c:v>
                </c:pt>
                <c:pt idx="1">
                  <c:v>3.405087652816416</c:v>
                </c:pt>
                <c:pt idx="2">
                  <c:v>3.366989857925363</c:v>
                </c:pt>
                <c:pt idx="3">
                  <c:v>3.213451420044157</c:v>
                </c:pt>
                <c:pt idx="4">
                  <c:v>3.157446747516652</c:v>
                </c:pt>
                <c:pt idx="5">
                  <c:v>3.162371252763089</c:v>
                </c:pt>
                <c:pt idx="6">
                  <c:v>3.122822872722676</c:v>
                </c:pt>
                <c:pt idx="7">
                  <c:v>3.043461891731444</c:v>
                </c:pt>
                <c:pt idx="8">
                  <c:v>2.978610807493798</c:v>
                </c:pt>
                <c:pt idx="9">
                  <c:v>2.945346079741792</c:v>
                </c:pt>
                <c:pt idx="10">
                  <c:v>2.882399796420049</c:v>
                </c:pt>
                <c:pt idx="11">
                  <c:v>2.760936227631191</c:v>
                </c:pt>
                <c:pt idx="12">
                  <c:v>2.599818064510035</c:v>
                </c:pt>
                <c:pt idx="13">
                  <c:v>2.597578791002125</c:v>
                </c:pt>
                <c:pt idx="14">
                  <c:v>2.585189415414894</c:v>
                </c:pt>
                <c:pt idx="15">
                  <c:v>2.529216539929904</c:v>
                </c:pt>
                <c:pt idx="16">
                  <c:v>2.512170254594289</c:v>
                </c:pt>
                <c:pt idx="17">
                  <c:v>2.450676966924754</c:v>
                </c:pt>
                <c:pt idx="18">
                  <c:v>2.439587960598055</c:v>
                </c:pt>
                <c:pt idx="19">
                  <c:v>2.425534495735853</c:v>
                </c:pt>
                <c:pt idx="20">
                  <c:v>2.403939368293126</c:v>
                </c:pt>
                <c:pt idx="21">
                  <c:v>2.354577792158561</c:v>
                </c:pt>
                <c:pt idx="22">
                  <c:v>2.21100256877038</c:v>
                </c:pt>
                <c:pt idx="23">
                  <c:v>2.121773221931767</c:v>
                </c:pt>
                <c:pt idx="24">
                  <c:v>2.04421124889132</c:v>
                </c:pt>
                <c:pt idx="25">
                  <c:v>2.072357933641709</c:v>
                </c:pt>
                <c:pt idx="26">
                  <c:v>2.116984482222684</c:v>
                </c:pt>
                <c:pt idx="27">
                  <c:v>2.109027538219259</c:v>
                </c:pt>
                <c:pt idx="28">
                  <c:v>2.074295184074247</c:v>
                </c:pt>
                <c:pt idx="29">
                  <c:v>2.044832858520143</c:v>
                </c:pt>
                <c:pt idx="30">
                  <c:v>1.930894226687303</c:v>
                </c:pt>
                <c:pt idx="31">
                  <c:v>1.935013962082394</c:v>
                </c:pt>
                <c:pt idx="32">
                  <c:v>1.968111303586646</c:v>
                </c:pt>
                <c:pt idx="33">
                  <c:v>2.013793006704629</c:v>
                </c:pt>
                <c:pt idx="34">
                  <c:v>1.994703469744211</c:v>
                </c:pt>
                <c:pt idx="35">
                  <c:v>2.020291041544953</c:v>
                </c:pt>
              </c:numCache>
            </c:numRef>
          </c:val>
          <c:smooth val="0"/>
        </c:ser>
        <c:dLbls>
          <c:showLegendKey val="0"/>
          <c:showVal val="0"/>
          <c:showCatName val="0"/>
          <c:showSerName val="0"/>
          <c:showPercent val="0"/>
          <c:showBubbleSize val="0"/>
        </c:dLbls>
        <c:marker val="1"/>
        <c:smooth val="0"/>
        <c:axId val="-2074319720"/>
        <c:axId val="-2074327016"/>
      </c:lineChart>
      <c:catAx>
        <c:axId val="-2074319720"/>
        <c:scaling>
          <c:orientation val="minMax"/>
        </c:scaling>
        <c:delete val="0"/>
        <c:axPos val="b"/>
        <c:majorGridlines>
          <c:spPr>
            <a:ln>
              <a:solidFill>
                <a:schemeClr val="bg1">
                  <a:lumMod val="75000"/>
                </a:schemeClr>
              </a:solidFill>
            </a:ln>
          </c:spPr>
        </c:majorGridlines>
        <c:numFmt formatCode="General" sourceLinked="1"/>
        <c:majorTickMark val="none"/>
        <c:minorTickMark val="none"/>
        <c:tickLblPos val="nextTo"/>
        <c:txPr>
          <a:bodyPr rot="-5400000" vert="horz"/>
          <a:lstStyle/>
          <a:p>
            <a:pPr>
              <a:defRPr sz="1600"/>
            </a:pPr>
            <a:endParaRPr lang="es-ES"/>
          </a:p>
        </c:txPr>
        <c:crossAx val="-2074327016"/>
        <c:crosses val="autoZero"/>
        <c:auto val="1"/>
        <c:lblAlgn val="ctr"/>
        <c:lblOffset val="100"/>
        <c:tickLblSkip val="2"/>
        <c:tickMarkSkip val="2"/>
        <c:noMultiLvlLbl val="0"/>
      </c:catAx>
      <c:valAx>
        <c:axId val="-2074327016"/>
        <c:scaling>
          <c:orientation val="minMax"/>
          <c:max val="3.6"/>
          <c:min val="1.0"/>
        </c:scaling>
        <c:delete val="0"/>
        <c:axPos val="l"/>
        <c:majorGridlines>
          <c:spPr>
            <a:ln>
              <a:solidFill>
                <a:schemeClr val="bg1">
                  <a:lumMod val="75000"/>
                </a:schemeClr>
              </a:solidFill>
            </a:ln>
          </c:spPr>
        </c:majorGridlines>
        <c:numFmt formatCode="0%" sourceLinked="1"/>
        <c:majorTickMark val="none"/>
        <c:minorTickMark val="none"/>
        <c:tickLblPos val="nextTo"/>
        <c:txPr>
          <a:bodyPr/>
          <a:lstStyle/>
          <a:p>
            <a:pPr>
              <a:defRPr sz="1600"/>
            </a:pPr>
            <a:endParaRPr lang="es-ES"/>
          </a:p>
        </c:txPr>
        <c:crossAx val="-2074319720"/>
        <c:crosses val="autoZero"/>
        <c:crossBetween val="midCat"/>
      </c:valAx>
    </c:plotArea>
    <c:plotVisOnly val="1"/>
    <c:dispBlanksAs val="gap"/>
    <c:showDLblsOverMax val="0"/>
  </c:chart>
  <c:spPr>
    <a:ln>
      <a:noFill/>
    </a:ln>
  </c:spPr>
  <c:txPr>
    <a:bodyPr/>
    <a:lstStyle/>
    <a:p>
      <a:pPr>
        <a:defRPr>
          <a:latin typeface="Arial"/>
          <a:cs typeface="Arial"/>
        </a:defRPr>
      </a:pPr>
      <a:endParaRPr lang="es-ES"/>
    </a:p>
  </c:txPr>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a:t>Figure S.8: Median pre-tax vs. post-tax income of men</a:t>
            </a:r>
          </a:p>
        </c:rich>
      </c:tx>
      <c:layout>
        <c:manualLayout>
          <c:xMode val="edge"/>
          <c:yMode val="edge"/>
          <c:x val="0.179120443277924"/>
          <c:y val="0.0065362908067864"/>
        </c:manualLayout>
      </c:layout>
      <c:overlay val="0"/>
    </c:title>
    <c:autoTitleDeleted val="0"/>
    <c:plotArea>
      <c:layout>
        <c:manualLayout>
          <c:layoutTarget val="inner"/>
          <c:xMode val="edge"/>
          <c:yMode val="edge"/>
          <c:x val="0.120068856910128"/>
          <c:y val="0.0915787487348397"/>
          <c:w val="0.843700787401576"/>
          <c:h val="0.723581252004134"/>
        </c:manualLayout>
      </c:layout>
      <c:lineChart>
        <c:grouping val="standard"/>
        <c:varyColors val="0"/>
        <c:ser>
          <c:idx val="3"/>
          <c:order val="0"/>
          <c:tx>
            <c:v>post-tax excl. health</c:v>
          </c:tx>
          <c:spPr>
            <a:ln w="15875">
              <a:solidFill>
                <a:sysClr val="windowText" lastClr="000000"/>
              </a:solidFill>
            </a:ln>
            <a:effectLst/>
          </c:spPr>
          <c:marker>
            <c:symbol val="circle"/>
            <c:size val="8"/>
            <c:spPr>
              <a:solidFill>
                <a:srgbClr val="FF0000"/>
              </a:solidFill>
              <a:ln>
                <a:solidFill>
                  <a:sysClr val="windowText" lastClr="000000"/>
                </a:solidFill>
              </a:ln>
              <a:effectLst/>
            </c:spPr>
          </c:marker>
          <c:cat>
            <c:numRef>
              <c:f>Data!$DA$55:$DA$110</c:f>
              <c:numCache>
                <c:formatCode>General</c:formatCode>
                <c:ptCount val="56"/>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pt idx="54">
                  <c:v>2016.0</c:v>
                </c:pt>
                <c:pt idx="55">
                  <c:v>2017.0</c:v>
                </c:pt>
              </c:numCache>
            </c:numRef>
          </c:cat>
          <c:val>
            <c:numRef>
              <c:f>Data!$FT$55:$FT$110</c:f>
              <c:numCache>
                <c:formatCode>#,##0</c:formatCode>
                <c:ptCount val="56"/>
                <c:pt idx="0">
                  <c:v>33969.7973512</c:v>
                </c:pt>
                <c:pt idx="1">
                  <c:v>35037.256448075</c:v>
                </c:pt>
                <c:pt idx="2">
                  <c:v>36104.71554495</c:v>
                </c:pt>
                <c:pt idx="3">
                  <c:v>38209.902174675</c:v>
                </c:pt>
                <c:pt idx="4">
                  <c:v>40315.0888044</c:v>
                </c:pt>
                <c:pt idx="5">
                  <c:v>40015.526166</c:v>
                </c:pt>
                <c:pt idx="6">
                  <c:v>40551.1099946</c:v>
                </c:pt>
                <c:pt idx="7">
                  <c:v>41509.83383865</c:v>
                </c:pt>
                <c:pt idx="8">
                  <c:v>40157.0068446</c:v>
                </c:pt>
                <c:pt idx="9">
                  <c:v>40341.3466509</c:v>
                </c:pt>
                <c:pt idx="10">
                  <c:v>41143.3928724</c:v>
                </c:pt>
                <c:pt idx="11">
                  <c:v>42438.9391965</c:v>
                </c:pt>
                <c:pt idx="12">
                  <c:v>41431.295787</c:v>
                </c:pt>
                <c:pt idx="13">
                  <c:v>38394.1901248</c:v>
                </c:pt>
                <c:pt idx="14">
                  <c:v>39156.9732396</c:v>
                </c:pt>
                <c:pt idx="15">
                  <c:v>40158.5191744</c:v>
                </c:pt>
                <c:pt idx="16">
                  <c:v>41807.5578288</c:v>
                </c:pt>
                <c:pt idx="17">
                  <c:v>40885.1596692</c:v>
                </c:pt>
                <c:pt idx="18">
                  <c:v>39600.3621398</c:v>
                </c:pt>
                <c:pt idx="19">
                  <c:v>39029.5770772</c:v>
                </c:pt>
                <c:pt idx="20">
                  <c:v>36558.902193</c:v>
                </c:pt>
                <c:pt idx="21">
                  <c:v>36286.2318573</c:v>
                </c:pt>
                <c:pt idx="22">
                  <c:v>37581.8745488</c:v>
                </c:pt>
                <c:pt idx="23">
                  <c:v>38482.3320375</c:v>
                </c:pt>
                <c:pt idx="24">
                  <c:v>38289.384045</c:v>
                </c:pt>
                <c:pt idx="25">
                  <c:v>38448.1282272</c:v>
                </c:pt>
                <c:pt idx="26">
                  <c:v>38931.7794634</c:v>
                </c:pt>
                <c:pt idx="27">
                  <c:v>38960.956407</c:v>
                </c:pt>
                <c:pt idx="28">
                  <c:v>38637.554916</c:v>
                </c:pt>
                <c:pt idx="29">
                  <c:v>37140.7071718</c:v>
                </c:pt>
                <c:pt idx="30">
                  <c:v>36987.2277138</c:v>
                </c:pt>
                <c:pt idx="31">
                  <c:v>37770.502322</c:v>
                </c:pt>
                <c:pt idx="32">
                  <c:v>38468.283978</c:v>
                </c:pt>
                <c:pt idx="33">
                  <c:v>39020.1449088</c:v>
                </c:pt>
                <c:pt idx="34">
                  <c:v>39241.1358774</c:v>
                </c:pt>
                <c:pt idx="35">
                  <c:v>40338.8676008</c:v>
                </c:pt>
                <c:pt idx="36">
                  <c:v>41504.2199232</c:v>
                </c:pt>
                <c:pt idx="37">
                  <c:v>42376.6182704</c:v>
                </c:pt>
                <c:pt idx="38">
                  <c:v>43019.1880272</c:v>
                </c:pt>
                <c:pt idx="39">
                  <c:v>43412.047074</c:v>
                </c:pt>
                <c:pt idx="40">
                  <c:v>43041.9061089</c:v>
                </c:pt>
                <c:pt idx="41">
                  <c:v>42745.368744</c:v>
                </c:pt>
                <c:pt idx="42">
                  <c:v>42935.3317817</c:v>
                </c:pt>
                <c:pt idx="43">
                  <c:v>42619.1696175</c:v>
                </c:pt>
                <c:pt idx="44">
                  <c:v>42666.7740912</c:v>
                </c:pt>
                <c:pt idx="45">
                  <c:v>41752.959135</c:v>
                </c:pt>
                <c:pt idx="46">
                  <c:v>40704.79563360001</c:v>
                </c:pt>
                <c:pt idx="47">
                  <c:v>38491.552</c:v>
                </c:pt>
                <c:pt idx="48">
                  <c:v>37885.0129504</c:v>
                </c:pt>
                <c:pt idx="49">
                  <c:v>38663.3817747</c:v>
                </c:pt>
                <c:pt idx="50">
                  <c:v>38768.1519</c:v>
                </c:pt>
                <c:pt idx="51">
                  <c:v>39368.1910653</c:v>
                </c:pt>
                <c:pt idx="52">
                  <c:v>39900.0</c:v>
                </c:pt>
              </c:numCache>
            </c:numRef>
          </c:val>
          <c:smooth val="0"/>
        </c:ser>
        <c:ser>
          <c:idx val="0"/>
          <c:order val="1"/>
          <c:tx>
            <c:v>Pre-tax</c:v>
          </c:tx>
          <c:spPr>
            <a:ln w="15875">
              <a:solidFill>
                <a:sysClr val="windowText" lastClr="000000"/>
              </a:solidFill>
            </a:ln>
          </c:spPr>
          <c:marker>
            <c:symbol val="circle"/>
            <c:size val="8"/>
            <c:spPr>
              <a:solidFill>
                <a:srgbClr val="1F497D">
                  <a:lumMod val="40000"/>
                  <a:lumOff val="60000"/>
                </a:srgbClr>
              </a:solidFill>
              <a:ln>
                <a:solidFill>
                  <a:sysClr val="windowText" lastClr="000000"/>
                </a:solidFill>
              </a:ln>
            </c:spPr>
          </c:marker>
          <c:cat>
            <c:numRef>
              <c:f>Data!$DA$55:$DA$110</c:f>
              <c:numCache>
                <c:formatCode>General</c:formatCode>
                <c:ptCount val="56"/>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pt idx="54">
                  <c:v>2016.0</c:v>
                </c:pt>
                <c:pt idx="55">
                  <c:v>2017.0</c:v>
                </c:pt>
              </c:numCache>
            </c:numRef>
          </c:cat>
          <c:val>
            <c:numRef>
              <c:f>Data!$FV$55:$FV$110</c:f>
              <c:numCache>
                <c:formatCode>#,##0</c:formatCode>
                <c:ptCount val="56"/>
                <c:pt idx="0">
                  <c:v>35557.1710592</c:v>
                </c:pt>
                <c:pt idx="1">
                  <c:v>36910.9988953</c:v>
                </c:pt>
                <c:pt idx="2">
                  <c:v>38264.8267314</c:v>
                </c:pt>
                <c:pt idx="3">
                  <c:v>40467.0406527</c:v>
                </c:pt>
                <c:pt idx="4">
                  <c:v>42669.254574</c:v>
                </c:pt>
                <c:pt idx="5">
                  <c:v>42302.1276612</c:v>
                </c:pt>
                <c:pt idx="6">
                  <c:v>43017.05587265</c:v>
                </c:pt>
                <c:pt idx="7">
                  <c:v>43598.37893745</c:v>
                </c:pt>
                <c:pt idx="8">
                  <c:v>42140.068911</c:v>
                </c:pt>
                <c:pt idx="9">
                  <c:v>41992.7468062</c:v>
                </c:pt>
                <c:pt idx="10">
                  <c:v>42951.893658</c:v>
                </c:pt>
                <c:pt idx="11">
                  <c:v>44153.6438105</c:v>
                </c:pt>
                <c:pt idx="12">
                  <c:v>42615.0470952</c:v>
                </c:pt>
                <c:pt idx="13">
                  <c:v>40205.2368288</c:v>
                </c:pt>
                <c:pt idx="14">
                  <c:v>41217.866568</c:v>
                </c:pt>
                <c:pt idx="15">
                  <c:v>42425.5323536</c:v>
                </c:pt>
                <c:pt idx="16">
                  <c:v>43625.2777344</c:v>
                </c:pt>
                <c:pt idx="17">
                  <c:v>42565.3717104</c:v>
                </c:pt>
                <c:pt idx="18">
                  <c:v>41400.3786007</c:v>
                </c:pt>
                <c:pt idx="19">
                  <c:v>40440.2846824</c:v>
                </c:pt>
                <c:pt idx="20">
                  <c:v>38109.8859224</c:v>
                </c:pt>
                <c:pt idx="21">
                  <c:v>37771.6331614</c:v>
                </c:pt>
                <c:pt idx="22">
                  <c:v>39011.6197762</c:v>
                </c:pt>
                <c:pt idx="23">
                  <c:v>39863.749085</c:v>
                </c:pt>
                <c:pt idx="24">
                  <c:v>40223.19132</c:v>
                </c:pt>
                <c:pt idx="25">
                  <c:v>40898.2540456</c:v>
                </c:pt>
                <c:pt idx="26">
                  <c:v>41114.8699006</c:v>
                </c:pt>
                <c:pt idx="27">
                  <c:v>41581.648542</c:v>
                </c:pt>
                <c:pt idx="28">
                  <c:v>40821.4167156</c:v>
                </c:pt>
                <c:pt idx="29">
                  <c:v>39735.691079</c:v>
                </c:pt>
                <c:pt idx="30">
                  <c:v>39832.3990764</c:v>
                </c:pt>
                <c:pt idx="31">
                  <c:v>40699.6433184</c:v>
                </c:pt>
                <c:pt idx="32">
                  <c:v>41636.2603056</c:v>
                </c:pt>
                <c:pt idx="33">
                  <c:v>42124.020072</c:v>
                </c:pt>
                <c:pt idx="34">
                  <c:v>42861.1668624</c:v>
                </c:pt>
                <c:pt idx="35">
                  <c:v>44031.862522</c:v>
                </c:pt>
                <c:pt idx="36">
                  <c:v>45850.9456584</c:v>
                </c:pt>
                <c:pt idx="37">
                  <c:v>47069.7942352</c:v>
                </c:pt>
                <c:pt idx="38">
                  <c:v>48278.5871904</c:v>
                </c:pt>
                <c:pt idx="39">
                  <c:v>48147.9067548</c:v>
                </c:pt>
                <c:pt idx="40">
                  <c:v>47565.8301744</c:v>
                </c:pt>
                <c:pt idx="41">
                  <c:v>47171.664324</c:v>
                </c:pt>
                <c:pt idx="42">
                  <c:v>48102.3344603</c:v>
                </c:pt>
                <c:pt idx="43">
                  <c:v>48349.4781375</c:v>
                </c:pt>
                <c:pt idx="44">
                  <c:v>48811.7170989</c:v>
                </c:pt>
                <c:pt idx="45">
                  <c:v>48298.017594</c:v>
                </c:pt>
                <c:pt idx="46">
                  <c:v>47341.4470956</c:v>
                </c:pt>
                <c:pt idx="47">
                  <c:v>44505.857</c:v>
                </c:pt>
                <c:pt idx="48">
                  <c:v>44342.6856124</c:v>
                </c:pt>
                <c:pt idx="49">
                  <c:v>45195.0702489</c:v>
                </c:pt>
                <c:pt idx="50">
                  <c:v>45384.5831576</c:v>
                </c:pt>
                <c:pt idx="51">
                  <c:v>46590.7790902</c:v>
                </c:pt>
                <c:pt idx="52">
                  <c:v>47200.0</c:v>
                </c:pt>
              </c:numCache>
            </c:numRef>
          </c:val>
          <c:smooth val="0"/>
        </c:ser>
        <c:dLbls>
          <c:showLegendKey val="0"/>
          <c:showVal val="0"/>
          <c:showCatName val="0"/>
          <c:showSerName val="0"/>
          <c:showPercent val="0"/>
          <c:showBubbleSize val="0"/>
        </c:dLbls>
        <c:marker val="1"/>
        <c:smooth val="0"/>
        <c:axId val="-2074394696"/>
        <c:axId val="-2074404264"/>
      </c:lineChart>
      <c:catAx>
        <c:axId val="-2074394696"/>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074404264"/>
        <c:crossesAt val="0.0"/>
        <c:auto val="1"/>
        <c:lblAlgn val="ctr"/>
        <c:lblOffset val="100"/>
        <c:tickLblSkip val="4"/>
        <c:tickMarkSkip val="4"/>
        <c:noMultiLvlLbl val="0"/>
      </c:catAx>
      <c:valAx>
        <c:axId val="-2074404264"/>
        <c:scaling>
          <c:orientation val="minMax"/>
          <c:max val="52000.0"/>
          <c:min val="20000.0"/>
        </c:scaling>
        <c:delete val="0"/>
        <c:axPos val="l"/>
        <c:majorGridlines>
          <c:spPr>
            <a:ln w="3175">
              <a:solidFill>
                <a:schemeClr val="bg1">
                  <a:lumMod val="65000"/>
                </a:schemeClr>
              </a:solidFill>
              <a:prstDash val="solid"/>
            </a:ln>
          </c:spPr>
        </c:majorGridlines>
        <c:title>
          <c:tx>
            <c:rich>
              <a:bodyPr rot="-5400000" vert="horz"/>
              <a:lstStyle/>
              <a:p>
                <a:pPr>
                  <a:defRPr sz="1600"/>
                </a:pPr>
                <a:r>
                  <a:rPr lang="fr-FR"/>
                  <a:t>Real median income ($2014)</a:t>
                </a:r>
              </a:p>
            </c:rich>
          </c:tx>
          <c:layout>
            <c:manualLayout>
              <c:xMode val="edge"/>
              <c:yMode val="edge"/>
              <c:x val="0.000194225721784777"/>
              <c:y val="0.209180519101779"/>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074394696"/>
        <c:crosses val="autoZero"/>
        <c:crossBetween val="midCat"/>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a:t>Figure S.9: Average income</a:t>
            </a:r>
            <a:r>
              <a:rPr lang="fr-FR" sz="1800" b="1" baseline="0"/>
              <a:t> </a:t>
            </a:r>
            <a:r>
              <a:rPr lang="fr-FR" sz="1800" b="1"/>
              <a:t>of bottom 50%: </a:t>
            </a:r>
          </a:p>
          <a:p>
            <a:pPr>
              <a:defRPr/>
            </a:pPr>
            <a:r>
              <a:rPr lang="fr-FR" sz="1800" b="1"/>
              <a:t>equal-split</a:t>
            </a:r>
            <a:r>
              <a:rPr lang="fr-FR" sz="1800" b="1" baseline="0"/>
              <a:t> vs. individualized labor income</a:t>
            </a:r>
            <a:endParaRPr lang="fr-FR" sz="1800" b="1"/>
          </a:p>
        </c:rich>
      </c:tx>
      <c:layout>
        <c:manualLayout>
          <c:xMode val="edge"/>
          <c:yMode val="edge"/>
          <c:x val="0.272487022455526"/>
          <c:y val="3.43094368105947E-7"/>
        </c:manualLayout>
      </c:layout>
      <c:overlay val="0"/>
    </c:title>
    <c:autoTitleDeleted val="0"/>
    <c:plotArea>
      <c:layout>
        <c:manualLayout>
          <c:layoutTarget val="inner"/>
          <c:xMode val="edge"/>
          <c:yMode val="edge"/>
          <c:x val="0.120068856910128"/>
          <c:y val="0.0915787487348397"/>
          <c:w val="0.843700787401576"/>
          <c:h val="0.723581252004134"/>
        </c:manualLayout>
      </c:layout>
      <c:lineChart>
        <c:grouping val="standard"/>
        <c:varyColors val="0"/>
        <c:ser>
          <c:idx val="2"/>
          <c:order val="0"/>
          <c:tx>
            <c:v>post-tax</c:v>
          </c:tx>
          <c:spPr>
            <a:ln w="19050">
              <a:solidFill>
                <a:sysClr val="windowText" lastClr="000000"/>
              </a:solidFill>
            </a:ln>
          </c:spPr>
          <c:marker>
            <c:symbol val="circle"/>
            <c:size val="8"/>
            <c:spPr>
              <a:solidFill>
                <a:srgbClr val="9BBB59">
                  <a:lumMod val="60000"/>
                  <a:lumOff val="40000"/>
                </a:srgbClr>
              </a:solidFill>
              <a:ln>
                <a:solidFill>
                  <a:sysClr val="windowText" lastClr="000000"/>
                </a:solidFill>
              </a:ln>
            </c:spPr>
          </c:marker>
          <c:cat>
            <c:numRef>
              <c:f>Data!$DA$55:$DA$110</c:f>
              <c:numCache>
                <c:formatCode>General</c:formatCode>
                <c:ptCount val="56"/>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pt idx="54">
                  <c:v>2016.0</c:v>
                </c:pt>
                <c:pt idx="55">
                  <c:v>2017.0</c:v>
                </c:pt>
              </c:numCache>
            </c:numRef>
          </c:cat>
          <c:val>
            <c:numRef>
              <c:f>Data!$DY$55:$DY$110</c:f>
              <c:numCache>
                <c:formatCode>#,##0</c:formatCode>
                <c:ptCount val="56"/>
                <c:pt idx="0">
                  <c:v>6287.559110461387</c:v>
                </c:pt>
                <c:pt idx="1">
                  <c:v>6309.256742592668</c:v>
                </c:pt>
                <c:pt idx="2">
                  <c:v>6330.95437472395</c:v>
                </c:pt>
                <c:pt idx="3">
                  <c:v>6790.8689155511</c:v>
                </c:pt>
                <c:pt idx="4">
                  <c:v>7250.783456378249</c:v>
                </c:pt>
                <c:pt idx="5">
                  <c:v>8272.658224338536</c:v>
                </c:pt>
                <c:pt idx="6">
                  <c:v>8848.690710485131</c:v>
                </c:pt>
                <c:pt idx="7">
                  <c:v>9265.79840602782</c:v>
                </c:pt>
                <c:pt idx="8">
                  <c:v>8984.573013956318</c:v>
                </c:pt>
                <c:pt idx="9">
                  <c:v>8922.6739600168</c:v>
                </c:pt>
                <c:pt idx="10">
                  <c:v>9341.468976280014</c:v>
                </c:pt>
                <c:pt idx="11">
                  <c:v>10043.06320472513</c:v>
                </c:pt>
                <c:pt idx="12">
                  <c:v>10028.59761667194</c:v>
                </c:pt>
                <c:pt idx="13">
                  <c:v>9835.629938292862</c:v>
                </c:pt>
                <c:pt idx="14">
                  <c:v>10353.95088298158</c:v>
                </c:pt>
                <c:pt idx="15">
                  <c:v>10722.93669793945</c:v>
                </c:pt>
                <c:pt idx="16">
                  <c:v>11277.60016926562</c:v>
                </c:pt>
                <c:pt idx="17">
                  <c:v>11552.80011444726</c:v>
                </c:pt>
                <c:pt idx="18">
                  <c:v>11230.94905056006</c:v>
                </c:pt>
                <c:pt idx="19">
                  <c:v>11247.46724706564</c:v>
                </c:pt>
                <c:pt idx="20">
                  <c:v>10631.52823562184</c:v>
                </c:pt>
                <c:pt idx="21">
                  <c:v>10582.94201165406</c:v>
                </c:pt>
                <c:pt idx="22">
                  <c:v>11179.82517876667</c:v>
                </c:pt>
                <c:pt idx="23">
                  <c:v>11416.84631855296</c:v>
                </c:pt>
                <c:pt idx="24">
                  <c:v>11483.28990176036</c:v>
                </c:pt>
                <c:pt idx="25">
                  <c:v>11808.12347053854</c:v>
                </c:pt>
                <c:pt idx="26">
                  <c:v>12207.81839804742</c:v>
                </c:pt>
                <c:pt idx="27">
                  <c:v>12478.28292915567</c:v>
                </c:pt>
                <c:pt idx="28">
                  <c:v>12443.3963808974</c:v>
                </c:pt>
                <c:pt idx="29">
                  <c:v>12226.38426082794</c:v>
                </c:pt>
                <c:pt idx="30">
                  <c:v>11761.37907629301</c:v>
                </c:pt>
                <c:pt idx="31">
                  <c:v>11944.22964483528</c:v>
                </c:pt>
                <c:pt idx="32">
                  <c:v>12429.16880030664</c:v>
                </c:pt>
                <c:pt idx="33">
                  <c:v>12532.56198707837</c:v>
                </c:pt>
                <c:pt idx="34">
                  <c:v>12783.99488468198</c:v>
                </c:pt>
                <c:pt idx="35">
                  <c:v>13108.55161020015</c:v>
                </c:pt>
                <c:pt idx="36">
                  <c:v>13645.60610620779</c:v>
                </c:pt>
                <c:pt idx="37">
                  <c:v>14132.24091384484</c:v>
                </c:pt>
                <c:pt idx="38">
                  <c:v>14450.14806430915</c:v>
                </c:pt>
                <c:pt idx="39">
                  <c:v>14715.96371067792</c:v>
                </c:pt>
                <c:pt idx="40">
                  <c:v>14592.94869766478</c:v>
                </c:pt>
                <c:pt idx="41">
                  <c:v>14412.29825915657</c:v>
                </c:pt>
                <c:pt idx="42">
                  <c:v>14498.29703935455</c:v>
                </c:pt>
                <c:pt idx="43">
                  <c:v>14505.84354930775</c:v>
                </c:pt>
                <c:pt idx="44">
                  <c:v>14586.87064141821</c:v>
                </c:pt>
                <c:pt idx="45">
                  <c:v>14648.89913524006</c:v>
                </c:pt>
                <c:pt idx="46">
                  <c:v>14315.91767632195</c:v>
                </c:pt>
                <c:pt idx="47">
                  <c:v>13648.41233235733</c:v>
                </c:pt>
                <c:pt idx="48">
                  <c:v>13485.81237301918</c:v>
                </c:pt>
                <c:pt idx="49">
                  <c:v>13393.7013371572</c:v>
                </c:pt>
                <c:pt idx="50">
                  <c:v>13353.34469656159</c:v>
                </c:pt>
                <c:pt idx="51">
                  <c:v>13833.19406354667</c:v>
                </c:pt>
                <c:pt idx="52">
                  <c:v>13912.75459448071</c:v>
                </c:pt>
              </c:numCache>
            </c:numRef>
          </c:val>
          <c:smooth val="0"/>
        </c:ser>
        <c:ser>
          <c:idx val="0"/>
          <c:order val="1"/>
          <c:tx>
            <c:v>Pre-tax</c:v>
          </c:tx>
          <c:spPr>
            <a:ln>
              <a:solidFill>
                <a:sysClr val="windowText" lastClr="000000"/>
              </a:solidFill>
            </a:ln>
          </c:spPr>
          <c:marker>
            <c:symbol val="circle"/>
            <c:size val="9"/>
            <c:spPr>
              <a:solidFill>
                <a:srgbClr val="FF0000"/>
              </a:solidFill>
              <a:ln>
                <a:solidFill>
                  <a:sysClr val="windowText" lastClr="000000"/>
                </a:solidFill>
              </a:ln>
            </c:spPr>
          </c:marker>
          <c:cat>
            <c:numRef>
              <c:f>Data!$DA$55:$DA$110</c:f>
              <c:numCache>
                <c:formatCode>General</c:formatCode>
                <c:ptCount val="56"/>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pt idx="54">
                  <c:v>2016.0</c:v>
                </c:pt>
                <c:pt idx="55">
                  <c:v>2017.0</c:v>
                </c:pt>
              </c:numCache>
            </c:numRef>
          </c:cat>
          <c:val>
            <c:numRef>
              <c:f>Data!$FG$55:$FG$110</c:f>
              <c:numCache>
                <c:formatCode>#,##0</c:formatCode>
                <c:ptCount val="56"/>
                <c:pt idx="0">
                  <c:v>11653.04273795061</c:v>
                </c:pt>
                <c:pt idx="1">
                  <c:v>11837.59472956325</c:v>
                </c:pt>
                <c:pt idx="2">
                  <c:v>12022.1467211759</c:v>
                </c:pt>
                <c:pt idx="3">
                  <c:v>12932.30240187869</c:v>
                </c:pt>
                <c:pt idx="4">
                  <c:v>13842.45808258147</c:v>
                </c:pt>
                <c:pt idx="5">
                  <c:v>14667.88448832304</c:v>
                </c:pt>
                <c:pt idx="6">
                  <c:v>15275.38697988614</c:v>
                </c:pt>
                <c:pt idx="7">
                  <c:v>15725.89389610074</c:v>
                </c:pt>
                <c:pt idx="8">
                  <c:v>15212.89972902188</c:v>
                </c:pt>
                <c:pt idx="9">
                  <c:v>14979.18120053281</c:v>
                </c:pt>
                <c:pt idx="10">
                  <c:v>15391.97543395597</c:v>
                </c:pt>
                <c:pt idx="11">
                  <c:v>16145.66410090677</c:v>
                </c:pt>
                <c:pt idx="12">
                  <c:v>15782.36263516522</c:v>
                </c:pt>
                <c:pt idx="13">
                  <c:v>15104.58139763089</c:v>
                </c:pt>
                <c:pt idx="14">
                  <c:v>15611.33847820376</c:v>
                </c:pt>
                <c:pt idx="15">
                  <c:v>15948.093941227</c:v>
                </c:pt>
                <c:pt idx="16">
                  <c:v>16472.04992951635</c:v>
                </c:pt>
                <c:pt idx="17">
                  <c:v>16619.31438954047</c:v>
                </c:pt>
                <c:pt idx="18">
                  <c:v>15987.9419740741</c:v>
                </c:pt>
                <c:pt idx="19">
                  <c:v>15801.00751389882</c:v>
                </c:pt>
                <c:pt idx="20">
                  <c:v>14849.96739086901</c:v>
                </c:pt>
                <c:pt idx="21">
                  <c:v>14574.57291119747</c:v>
                </c:pt>
                <c:pt idx="22">
                  <c:v>15185.67710337404</c:v>
                </c:pt>
                <c:pt idx="23">
                  <c:v>15455.80054563472</c:v>
                </c:pt>
                <c:pt idx="24">
                  <c:v>15414.14739102986</c:v>
                </c:pt>
                <c:pt idx="25">
                  <c:v>15531.51459052594</c:v>
                </c:pt>
                <c:pt idx="26">
                  <c:v>15886.99306089554</c:v>
                </c:pt>
                <c:pt idx="27">
                  <c:v>16067.76331976726</c:v>
                </c:pt>
                <c:pt idx="28">
                  <c:v>15937.57048835431</c:v>
                </c:pt>
                <c:pt idx="29">
                  <c:v>15445.68974647794</c:v>
                </c:pt>
                <c:pt idx="30">
                  <c:v>15001.93343461609</c:v>
                </c:pt>
                <c:pt idx="31">
                  <c:v>15185.96156884185</c:v>
                </c:pt>
                <c:pt idx="32">
                  <c:v>15563.56386758333</c:v>
                </c:pt>
                <c:pt idx="33">
                  <c:v>15509.29595349107</c:v>
                </c:pt>
                <c:pt idx="34">
                  <c:v>15686.68009545158</c:v>
                </c:pt>
                <c:pt idx="35">
                  <c:v>16025.4190571806</c:v>
                </c:pt>
                <c:pt idx="36">
                  <c:v>16687.31967816426</c:v>
                </c:pt>
                <c:pt idx="37">
                  <c:v>17031.82429706125</c:v>
                </c:pt>
                <c:pt idx="38">
                  <c:v>17409.63747253193</c:v>
                </c:pt>
                <c:pt idx="39">
                  <c:v>17724.30059412828</c:v>
                </c:pt>
                <c:pt idx="40">
                  <c:v>17532.6129417961</c:v>
                </c:pt>
                <c:pt idx="41">
                  <c:v>17356.84156083257</c:v>
                </c:pt>
                <c:pt idx="42">
                  <c:v>17442.04499871273</c:v>
                </c:pt>
                <c:pt idx="43">
                  <c:v>17396.83331956776</c:v>
                </c:pt>
                <c:pt idx="44">
                  <c:v>17450.57966651831</c:v>
                </c:pt>
                <c:pt idx="45">
                  <c:v>17486.26649686552</c:v>
                </c:pt>
                <c:pt idx="46">
                  <c:v>17063.93187609051</c:v>
                </c:pt>
                <c:pt idx="47">
                  <c:v>16140.68955351811</c:v>
                </c:pt>
                <c:pt idx="48">
                  <c:v>15831.82967656288</c:v>
                </c:pt>
                <c:pt idx="49">
                  <c:v>15715.21737269655</c:v>
                </c:pt>
                <c:pt idx="50">
                  <c:v>15646.29191979455</c:v>
                </c:pt>
                <c:pt idx="51">
                  <c:v>16156.32404833465</c:v>
                </c:pt>
                <c:pt idx="52">
                  <c:v>16216.25568911288</c:v>
                </c:pt>
              </c:numCache>
            </c:numRef>
          </c:val>
          <c:smooth val="0"/>
        </c:ser>
        <c:dLbls>
          <c:showLegendKey val="0"/>
          <c:showVal val="0"/>
          <c:showCatName val="0"/>
          <c:showSerName val="0"/>
          <c:showPercent val="0"/>
          <c:showBubbleSize val="0"/>
        </c:dLbls>
        <c:marker val="1"/>
        <c:smooth val="0"/>
        <c:axId val="-2113128040"/>
        <c:axId val="-2113136072"/>
      </c:lineChart>
      <c:catAx>
        <c:axId val="-2113128040"/>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13136072"/>
        <c:crossesAt val="0.0"/>
        <c:auto val="1"/>
        <c:lblAlgn val="ctr"/>
        <c:lblOffset val="100"/>
        <c:tickLblSkip val="4"/>
        <c:tickMarkSkip val="4"/>
        <c:noMultiLvlLbl val="0"/>
      </c:catAx>
      <c:valAx>
        <c:axId val="-2113136072"/>
        <c:scaling>
          <c:orientation val="minMax"/>
          <c:max val="20000.0"/>
          <c:min val="0.0"/>
        </c:scaling>
        <c:delete val="0"/>
        <c:axPos val="l"/>
        <c:majorGridlines>
          <c:spPr>
            <a:ln w="3175">
              <a:solidFill>
                <a:schemeClr val="bg1">
                  <a:lumMod val="65000"/>
                </a:schemeClr>
              </a:solidFill>
              <a:prstDash val="solid"/>
            </a:ln>
          </c:spPr>
        </c:majorGridlines>
        <c:title>
          <c:tx>
            <c:rich>
              <a:bodyPr rot="-5400000" vert="horz"/>
              <a:lstStyle/>
              <a:p>
                <a:pPr>
                  <a:defRPr sz="1600"/>
                </a:pPr>
                <a:r>
                  <a:rPr lang="fr-FR"/>
                  <a:t>Average income in constant 2014</a:t>
                </a:r>
                <a:r>
                  <a:rPr lang="fr-FR" baseline="0"/>
                  <a:t> $</a:t>
                </a:r>
                <a:endParaRPr lang="fr-FR"/>
              </a:p>
            </c:rich>
          </c:tx>
          <c:layout>
            <c:manualLayout>
              <c:xMode val="edge"/>
              <c:yMode val="edge"/>
              <c:x val="0.000194225721784777"/>
              <c:y val="0.209180519101779"/>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113128040"/>
        <c:crosses val="autoZero"/>
        <c:crossBetween val="midCat"/>
        <c:majorUnit val="5000.0"/>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1800">
                <a:latin typeface="Arial"/>
                <a:cs typeface="Arial"/>
              </a:rPr>
              <a:t>Figure S.10: The share of capital in pre-tax income, </a:t>
            </a:r>
          </a:p>
          <a:p>
            <a:pPr>
              <a:defRPr/>
            </a:pPr>
            <a:r>
              <a:rPr lang="fr-FR" sz="1800">
                <a:latin typeface="Arial"/>
                <a:cs typeface="Arial"/>
              </a:rPr>
              <a:t>assuming constant 5% return on capital</a:t>
            </a:r>
          </a:p>
        </c:rich>
      </c:tx>
      <c:layout>
        <c:manualLayout>
          <c:xMode val="edge"/>
          <c:yMode val="edge"/>
          <c:x val="0.244698512685914"/>
          <c:y val="0.00433945756780402"/>
        </c:manualLayout>
      </c:layout>
      <c:overlay val="0"/>
    </c:title>
    <c:autoTitleDeleted val="0"/>
    <c:plotArea>
      <c:layout>
        <c:manualLayout>
          <c:layoutTarget val="inner"/>
          <c:xMode val="edge"/>
          <c:yMode val="edge"/>
          <c:x val="0.0781999416739574"/>
          <c:y val="0.13202614379085"/>
          <c:w val="0.909948206474191"/>
          <c:h val="0.754146123891376"/>
        </c:manualLayout>
      </c:layout>
      <c:lineChart>
        <c:grouping val="standard"/>
        <c:varyColors val="0"/>
        <c:ser>
          <c:idx val="0"/>
          <c:order val="0"/>
          <c:spPr>
            <a:ln w="25400">
              <a:solidFill>
                <a:schemeClr val="tx1"/>
              </a:solidFill>
            </a:ln>
            <a:effectLst/>
          </c:spPr>
          <c:marker>
            <c:symbol val="triangle"/>
            <c:size val="9"/>
            <c:spPr>
              <a:solidFill>
                <a:schemeClr val="bg1"/>
              </a:solidFill>
              <a:ln>
                <a:solidFill>
                  <a:schemeClr val="tx1"/>
                </a:solidFill>
              </a:ln>
              <a:effectLst/>
            </c:spPr>
          </c:marker>
          <c:cat>
            <c:numRef>
              <c:f>Data!$BL$39:$BL$108</c:f>
              <c:numCache>
                <c:formatCode>General</c:formatCode>
                <c:ptCount val="70"/>
                <c:pt idx="0">
                  <c:v>1946.0</c:v>
                </c:pt>
                <c:pt idx="1">
                  <c:v>1947.0</c:v>
                </c:pt>
                <c:pt idx="2">
                  <c:v>1948.0</c:v>
                </c:pt>
                <c:pt idx="3">
                  <c:v>1949.0</c:v>
                </c:pt>
                <c:pt idx="4">
                  <c:v>1950.0</c:v>
                </c:pt>
                <c:pt idx="5">
                  <c:v>1951.0</c:v>
                </c:pt>
                <c:pt idx="6">
                  <c:v>1952.0</c:v>
                </c:pt>
                <c:pt idx="7">
                  <c:v>1953.0</c:v>
                </c:pt>
                <c:pt idx="8">
                  <c:v>1954.0</c:v>
                </c:pt>
                <c:pt idx="9">
                  <c:v>1955.0</c:v>
                </c:pt>
                <c:pt idx="10">
                  <c:v>1956.0</c:v>
                </c:pt>
                <c:pt idx="11">
                  <c:v>1957.0</c:v>
                </c:pt>
                <c:pt idx="12">
                  <c:v>1958.0</c:v>
                </c:pt>
                <c:pt idx="13">
                  <c:v>1959.0</c:v>
                </c:pt>
                <c:pt idx="14">
                  <c:v>1960.0</c:v>
                </c:pt>
                <c:pt idx="15">
                  <c:v>1961.0</c:v>
                </c:pt>
                <c:pt idx="16">
                  <c:v>1962.0</c:v>
                </c:pt>
                <c:pt idx="17">
                  <c:v>1963.0</c:v>
                </c:pt>
                <c:pt idx="18">
                  <c:v>1964.0</c:v>
                </c:pt>
                <c:pt idx="19">
                  <c:v>1965.0</c:v>
                </c:pt>
                <c:pt idx="20">
                  <c:v>1966.0</c:v>
                </c:pt>
                <c:pt idx="21">
                  <c:v>1967.0</c:v>
                </c:pt>
                <c:pt idx="22">
                  <c:v>1968.0</c:v>
                </c:pt>
                <c:pt idx="23">
                  <c:v>1969.0</c:v>
                </c:pt>
                <c:pt idx="24">
                  <c:v>1970.0</c:v>
                </c:pt>
                <c:pt idx="25">
                  <c:v>1971.0</c:v>
                </c:pt>
                <c:pt idx="26">
                  <c:v>1972.0</c:v>
                </c:pt>
                <c:pt idx="27">
                  <c:v>1973.0</c:v>
                </c:pt>
                <c:pt idx="28">
                  <c:v>1974.0</c:v>
                </c:pt>
                <c:pt idx="29">
                  <c:v>1975.0</c:v>
                </c:pt>
                <c:pt idx="30">
                  <c:v>1976.0</c:v>
                </c:pt>
                <c:pt idx="31">
                  <c:v>1977.0</c:v>
                </c:pt>
                <c:pt idx="32">
                  <c:v>1978.0</c:v>
                </c:pt>
                <c:pt idx="33">
                  <c:v>1979.0</c:v>
                </c:pt>
                <c:pt idx="34">
                  <c:v>1980.0</c:v>
                </c:pt>
                <c:pt idx="35">
                  <c:v>1981.0</c:v>
                </c:pt>
                <c:pt idx="36">
                  <c:v>1982.0</c:v>
                </c:pt>
                <c:pt idx="37">
                  <c:v>1983.0</c:v>
                </c:pt>
                <c:pt idx="38">
                  <c:v>1984.0</c:v>
                </c:pt>
                <c:pt idx="39">
                  <c:v>1985.0</c:v>
                </c:pt>
                <c:pt idx="40">
                  <c:v>1986.0</c:v>
                </c:pt>
                <c:pt idx="41">
                  <c:v>1987.0</c:v>
                </c:pt>
                <c:pt idx="42">
                  <c:v>1988.0</c:v>
                </c:pt>
                <c:pt idx="43">
                  <c:v>1989.0</c:v>
                </c:pt>
                <c:pt idx="44">
                  <c:v>1990.0</c:v>
                </c:pt>
                <c:pt idx="45">
                  <c:v>1991.0</c:v>
                </c:pt>
                <c:pt idx="46">
                  <c:v>1992.0</c:v>
                </c:pt>
                <c:pt idx="47">
                  <c:v>1993.0</c:v>
                </c:pt>
                <c:pt idx="48">
                  <c:v>1994.0</c:v>
                </c:pt>
                <c:pt idx="49">
                  <c:v>1995.0</c:v>
                </c:pt>
                <c:pt idx="50">
                  <c:v>1996.0</c:v>
                </c:pt>
                <c:pt idx="51">
                  <c:v>1997.0</c:v>
                </c:pt>
                <c:pt idx="52">
                  <c:v>1998.0</c:v>
                </c:pt>
                <c:pt idx="53">
                  <c:v>1999.0</c:v>
                </c:pt>
                <c:pt idx="54">
                  <c:v>2000.0</c:v>
                </c:pt>
                <c:pt idx="55">
                  <c:v>2001.0</c:v>
                </c:pt>
                <c:pt idx="56">
                  <c:v>2002.0</c:v>
                </c:pt>
                <c:pt idx="57">
                  <c:v>2003.0</c:v>
                </c:pt>
                <c:pt idx="58">
                  <c:v>2004.0</c:v>
                </c:pt>
                <c:pt idx="59">
                  <c:v>2005.0</c:v>
                </c:pt>
                <c:pt idx="60">
                  <c:v>2006.0</c:v>
                </c:pt>
                <c:pt idx="61">
                  <c:v>2007.0</c:v>
                </c:pt>
                <c:pt idx="62">
                  <c:v>2008.0</c:v>
                </c:pt>
                <c:pt idx="63">
                  <c:v>2009.0</c:v>
                </c:pt>
                <c:pt idx="64">
                  <c:v>2010.0</c:v>
                </c:pt>
                <c:pt idx="65">
                  <c:v>2011.0</c:v>
                </c:pt>
                <c:pt idx="66">
                  <c:v>2012.0</c:v>
                </c:pt>
                <c:pt idx="67">
                  <c:v>2013.0</c:v>
                </c:pt>
                <c:pt idx="68">
                  <c:v>2014.0</c:v>
                </c:pt>
                <c:pt idx="69">
                  <c:v>2015.0</c:v>
                </c:pt>
              </c:numCache>
            </c:numRef>
          </c:cat>
          <c:val>
            <c:numRef>
              <c:f>Data!$GG$39:$GG$108</c:f>
              <c:numCache>
                <c:formatCode>0.0%</c:formatCode>
                <c:ptCount val="70"/>
                <c:pt idx="0">
                  <c:v>0.266986994824422</c:v>
                </c:pt>
                <c:pt idx="1">
                  <c:v>0.264669585892641</c:v>
                </c:pt>
                <c:pt idx="2">
                  <c:v>0.2343057637178</c:v>
                </c:pt>
                <c:pt idx="3">
                  <c:v>0.245204513694955</c:v>
                </c:pt>
                <c:pt idx="4">
                  <c:v>0.232332884600411</c:v>
                </c:pt>
                <c:pt idx="5">
                  <c:v>0.22656139467075</c:v>
                </c:pt>
                <c:pt idx="6">
                  <c:v>0.233285422387185</c:v>
                </c:pt>
                <c:pt idx="7">
                  <c:v>0.230112415058471</c:v>
                </c:pt>
                <c:pt idx="8">
                  <c:v>0.241852513657135</c:v>
                </c:pt>
                <c:pt idx="9">
                  <c:v>0.234615979542172</c:v>
                </c:pt>
                <c:pt idx="10">
                  <c:v>0.244976418727145</c:v>
                </c:pt>
                <c:pt idx="11">
                  <c:v>0.245354477214578</c:v>
                </c:pt>
                <c:pt idx="12">
                  <c:v>0.257600228912478</c:v>
                </c:pt>
                <c:pt idx="13">
                  <c:v>0.254426711854428</c:v>
                </c:pt>
                <c:pt idx="14">
                  <c:v>0.259304225926178</c:v>
                </c:pt>
                <c:pt idx="15">
                  <c:v>0.263727799447338</c:v>
                </c:pt>
                <c:pt idx="16">
                  <c:v>0.258695647113397</c:v>
                </c:pt>
                <c:pt idx="17">
                  <c:v>0.253318981660773</c:v>
                </c:pt>
                <c:pt idx="18">
                  <c:v>0.25085068004868</c:v>
                </c:pt>
                <c:pt idx="19">
                  <c:v>0.248066028392461</c:v>
                </c:pt>
                <c:pt idx="20">
                  <c:v>0.237571269969505</c:v>
                </c:pt>
                <c:pt idx="21">
                  <c:v>0.242012548486016</c:v>
                </c:pt>
                <c:pt idx="22">
                  <c:v>0.248112535763221</c:v>
                </c:pt>
                <c:pt idx="23">
                  <c:v>0.244595073515077</c:v>
                </c:pt>
                <c:pt idx="24">
                  <c:v>0.239163323041773</c:v>
                </c:pt>
                <c:pt idx="25">
                  <c:v>0.237471646431901</c:v>
                </c:pt>
                <c:pt idx="26">
                  <c:v>0.242114264164163</c:v>
                </c:pt>
                <c:pt idx="27">
                  <c:v>0.232208299898562</c:v>
                </c:pt>
                <c:pt idx="28">
                  <c:v>0.214041366399177</c:v>
                </c:pt>
                <c:pt idx="29">
                  <c:v>0.208446219963728</c:v>
                </c:pt>
                <c:pt idx="30">
                  <c:v>0.212332505178871</c:v>
                </c:pt>
                <c:pt idx="31">
                  <c:v>0.210053223696552</c:v>
                </c:pt>
                <c:pt idx="32">
                  <c:v>0.205614299123544</c:v>
                </c:pt>
                <c:pt idx="33">
                  <c:v>0.212383256819136</c:v>
                </c:pt>
                <c:pt idx="34">
                  <c:v>0.228359714923426</c:v>
                </c:pt>
                <c:pt idx="35">
                  <c:v>0.226828974300104</c:v>
                </c:pt>
                <c:pt idx="36">
                  <c:v>0.22852033968712</c:v>
                </c:pt>
                <c:pt idx="37">
                  <c:v>0.223142218137314</c:v>
                </c:pt>
                <c:pt idx="38">
                  <c:v>0.211148748585065</c:v>
                </c:pt>
                <c:pt idx="39">
                  <c:v>0.216126163321989</c:v>
                </c:pt>
                <c:pt idx="40">
                  <c:v>0.232007356209834</c:v>
                </c:pt>
                <c:pt idx="41">
                  <c:v>0.232380690621982</c:v>
                </c:pt>
                <c:pt idx="42">
                  <c:v>0.228934490813313</c:v>
                </c:pt>
                <c:pt idx="43">
                  <c:v>0.236688406224566</c:v>
                </c:pt>
                <c:pt idx="44">
                  <c:v>0.237304356907412</c:v>
                </c:pt>
                <c:pt idx="45">
                  <c:v>0.243237484539331</c:v>
                </c:pt>
                <c:pt idx="46">
                  <c:v>0.24177251934374</c:v>
                </c:pt>
                <c:pt idx="47">
                  <c:v>0.245837832408219</c:v>
                </c:pt>
                <c:pt idx="48">
                  <c:v>0.243191411990015</c:v>
                </c:pt>
                <c:pt idx="49">
                  <c:v>0.24506563722478</c:v>
                </c:pt>
                <c:pt idx="50">
                  <c:v>0.248892075948162</c:v>
                </c:pt>
                <c:pt idx="51">
                  <c:v>0.254642983130429</c:v>
                </c:pt>
                <c:pt idx="52">
                  <c:v>0.270993019965156</c:v>
                </c:pt>
                <c:pt idx="53">
                  <c:v>0.287718858835722</c:v>
                </c:pt>
                <c:pt idx="54">
                  <c:v>0.28325030256488</c:v>
                </c:pt>
                <c:pt idx="55">
                  <c:v>0.273479274110085</c:v>
                </c:pt>
                <c:pt idx="56">
                  <c:v>0.260392592805664</c:v>
                </c:pt>
                <c:pt idx="57">
                  <c:v>0.262772641716796</c:v>
                </c:pt>
                <c:pt idx="58">
                  <c:v>0.28119554501508</c:v>
                </c:pt>
                <c:pt idx="59">
                  <c:v>0.293124567497296</c:v>
                </c:pt>
                <c:pt idx="60">
                  <c:v>0.297201600331348</c:v>
                </c:pt>
                <c:pt idx="61">
                  <c:v>0.305554994648489</c:v>
                </c:pt>
                <c:pt idx="62">
                  <c:v>0.280591806117308</c:v>
                </c:pt>
                <c:pt idx="63">
                  <c:v>0.268173623853284</c:v>
                </c:pt>
                <c:pt idx="64">
                  <c:v>0.271077463192979</c:v>
                </c:pt>
                <c:pt idx="65">
                  <c:v>0.268500390522425</c:v>
                </c:pt>
                <c:pt idx="66">
                  <c:v>0.267245899755763</c:v>
                </c:pt>
                <c:pt idx="67">
                  <c:v>0.297670504288985</c:v>
                </c:pt>
                <c:pt idx="68">
                  <c:v>0.314333945141135</c:v>
                </c:pt>
              </c:numCache>
            </c:numRef>
          </c:val>
          <c:smooth val="0"/>
        </c:ser>
        <c:ser>
          <c:idx val="1"/>
          <c:order val="1"/>
          <c:spPr>
            <a:ln w="25400">
              <a:solidFill>
                <a:schemeClr val="tx1"/>
              </a:solidFill>
            </a:ln>
            <a:effectLst/>
          </c:spPr>
          <c:marker>
            <c:symbol val="square"/>
            <c:size val="7"/>
            <c:spPr>
              <a:solidFill>
                <a:schemeClr val="tx1"/>
              </a:solidFill>
              <a:ln>
                <a:solidFill>
                  <a:schemeClr val="tx1"/>
                </a:solidFill>
              </a:ln>
              <a:effectLst/>
            </c:spPr>
          </c:marker>
          <c:cat>
            <c:numRef>
              <c:f>Data!$BL$39:$BL$108</c:f>
              <c:numCache>
                <c:formatCode>General</c:formatCode>
                <c:ptCount val="70"/>
                <c:pt idx="0">
                  <c:v>1946.0</c:v>
                </c:pt>
                <c:pt idx="1">
                  <c:v>1947.0</c:v>
                </c:pt>
                <c:pt idx="2">
                  <c:v>1948.0</c:v>
                </c:pt>
                <c:pt idx="3">
                  <c:v>1949.0</c:v>
                </c:pt>
                <c:pt idx="4">
                  <c:v>1950.0</c:v>
                </c:pt>
                <c:pt idx="5">
                  <c:v>1951.0</c:v>
                </c:pt>
                <c:pt idx="6">
                  <c:v>1952.0</c:v>
                </c:pt>
                <c:pt idx="7">
                  <c:v>1953.0</c:v>
                </c:pt>
                <c:pt idx="8">
                  <c:v>1954.0</c:v>
                </c:pt>
                <c:pt idx="9">
                  <c:v>1955.0</c:v>
                </c:pt>
                <c:pt idx="10">
                  <c:v>1956.0</c:v>
                </c:pt>
                <c:pt idx="11">
                  <c:v>1957.0</c:v>
                </c:pt>
                <c:pt idx="12">
                  <c:v>1958.0</c:v>
                </c:pt>
                <c:pt idx="13">
                  <c:v>1959.0</c:v>
                </c:pt>
                <c:pt idx="14">
                  <c:v>1960.0</c:v>
                </c:pt>
                <c:pt idx="15">
                  <c:v>1961.0</c:v>
                </c:pt>
                <c:pt idx="16">
                  <c:v>1962.0</c:v>
                </c:pt>
                <c:pt idx="17">
                  <c:v>1963.0</c:v>
                </c:pt>
                <c:pt idx="18">
                  <c:v>1964.0</c:v>
                </c:pt>
                <c:pt idx="19">
                  <c:v>1965.0</c:v>
                </c:pt>
                <c:pt idx="20">
                  <c:v>1966.0</c:v>
                </c:pt>
                <c:pt idx="21">
                  <c:v>1967.0</c:v>
                </c:pt>
                <c:pt idx="22">
                  <c:v>1968.0</c:v>
                </c:pt>
                <c:pt idx="23">
                  <c:v>1969.0</c:v>
                </c:pt>
                <c:pt idx="24">
                  <c:v>1970.0</c:v>
                </c:pt>
                <c:pt idx="25">
                  <c:v>1971.0</c:v>
                </c:pt>
                <c:pt idx="26">
                  <c:v>1972.0</c:v>
                </c:pt>
                <c:pt idx="27">
                  <c:v>1973.0</c:v>
                </c:pt>
                <c:pt idx="28">
                  <c:v>1974.0</c:v>
                </c:pt>
                <c:pt idx="29">
                  <c:v>1975.0</c:v>
                </c:pt>
                <c:pt idx="30">
                  <c:v>1976.0</c:v>
                </c:pt>
                <c:pt idx="31">
                  <c:v>1977.0</c:v>
                </c:pt>
                <c:pt idx="32">
                  <c:v>1978.0</c:v>
                </c:pt>
                <c:pt idx="33">
                  <c:v>1979.0</c:v>
                </c:pt>
                <c:pt idx="34">
                  <c:v>1980.0</c:v>
                </c:pt>
                <c:pt idx="35">
                  <c:v>1981.0</c:v>
                </c:pt>
                <c:pt idx="36">
                  <c:v>1982.0</c:v>
                </c:pt>
                <c:pt idx="37">
                  <c:v>1983.0</c:v>
                </c:pt>
                <c:pt idx="38">
                  <c:v>1984.0</c:v>
                </c:pt>
                <c:pt idx="39">
                  <c:v>1985.0</c:v>
                </c:pt>
                <c:pt idx="40">
                  <c:v>1986.0</c:v>
                </c:pt>
                <c:pt idx="41">
                  <c:v>1987.0</c:v>
                </c:pt>
                <c:pt idx="42">
                  <c:v>1988.0</c:v>
                </c:pt>
                <c:pt idx="43">
                  <c:v>1989.0</c:v>
                </c:pt>
                <c:pt idx="44">
                  <c:v>1990.0</c:v>
                </c:pt>
                <c:pt idx="45">
                  <c:v>1991.0</c:v>
                </c:pt>
                <c:pt idx="46">
                  <c:v>1992.0</c:v>
                </c:pt>
                <c:pt idx="47">
                  <c:v>1993.0</c:v>
                </c:pt>
                <c:pt idx="48">
                  <c:v>1994.0</c:v>
                </c:pt>
                <c:pt idx="49">
                  <c:v>1995.0</c:v>
                </c:pt>
                <c:pt idx="50">
                  <c:v>1996.0</c:v>
                </c:pt>
                <c:pt idx="51">
                  <c:v>1997.0</c:v>
                </c:pt>
                <c:pt idx="52">
                  <c:v>1998.0</c:v>
                </c:pt>
                <c:pt idx="53">
                  <c:v>1999.0</c:v>
                </c:pt>
                <c:pt idx="54">
                  <c:v>2000.0</c:v>
                </c:pt>
                <c:pt idx="55">
                  <c:v>2001.0</c:v>
                </c:pt>
                <c:pt idx="56">
                  <c:v>2002.0</c:v>
                </c:pt>
                <c:pt idx="57">
                  <c:v>2003.0</c:v>
                </c:pt>
                <c:pt idx="58">
                  <c:v>2004.0</c:v>
                </c:pt>
                <c:pt idx="59">
                  <c:v>2005.0</c:v>
                </c:pt>
                <c:pt idx="60">
                  <c:v>2006.0</c:v>
                </c:pt>
                <c:pt idx="61">
                  <c:v>2007.0</c:v>
                </c:pt>
                <c:pt idx="62">
                  <c:v>2008.0</c:v>
                </c:pt>
                <c:pt idx="63">
                  <c:v>2009.0</c:v>
                </c:pt>
                <c:pt idx="64">
                  <c:v>2010.0</c:v>
                </c:pt>
                <c:pt idx="65">
                  <c:v>2011.0</c:v>
                </c:pt>
                <c:pt idx="66">
                  <c:v>2012.0</c:v>
                </c:pt>
                <c:pt idx="67">
                  <c:v>2013.0</c:v>
                </c:pt>
                <c:pt idx="68">
                  <c:v>2014.0</c:v>
                </c:pt>
                <c:pt idx="69">
                  <c:v>2015.0</c:v>
                </c:pt>
              </c:numCache>
            </c:numRef>
          </c:cat>
          <c:val>
            <c:numRef>
              <c:f>Data!$GH$39:$GH$108</c:f>
              <c:numCache>
                <c:formatCode>0.0%</c:formatCode>
                <c:ptCount val="70"/>
                <c:pt idx="0">
                  <c:v>0.356059008706919</c:v>
                </c:pt>
                <c:pt idx="1">
                  <c:v>0.332638232521103</c:v>
                </c:pt>
                <c:pt idx="2">
                  <c:v>0.28867042711031</c:v>
                </c:pt>
                <c:pt idx="3">
                  <c:v>0.304778828660497</c:v>
                </c:pt>
                <c:pt idx="4">
                  <c:v>0.291587636024165</c:v>
                </c:pt>
                <c:pt idx="5">
                  <c:v>0.286430839532641</c:v>
                </c:pt>
                <c:pt idx="6">
                  <c:v>0.298713769028582</c:v>
                </c:pt>
                <c:pt idx="7">
                  <c:v>0.29705294791602</c:v>
                </c:pt>
                <c:pt idx="8">
                  <c:v>0.311354829616275</c:v>
                </c:pt>
                <c:pt idx="9">
                  <c:v>0.293210100330069</c:v>
                </c:pt>
                <c:pt idx="10">
                  <c:v>0.319077207345275</c:v>
                </c:pt>
                <c:pt idx="11">
                  <c:v>0.319167951831229</c:v>
                </c:pt>
                <c:pt idx="12">
                  <c:v>0.348826034338</c:v>
                </c:pt>
                <c:pt idx="13">
                  <c:v>0.332963944324704</c:v>
                </c:pt>
                <c:pt idx="14">
                  <c:v>0.344966518111625</c:v>
                </c:pt>
                <c:pt idx="15">
                  <c:v>0.355478975503319</c:v>
                </c:pt>
                <c:pt idx="16">
                  <c:v>0.341931754771343</c:v>
                </c:pt>
                <c:pt idx="17">
                  <c:v>0.330151223383037</c:v>
                </c:pt>
                <c:pt idx="18">
                  <c:v>0.322397267279633</c:v>
                </c:pt>
                <c:pt idx="19">
                  <c:v>0.320689054571276</c:v>
                </c:pt>
                <c:pt idx="20">
                  <c:v>0.308943617296459</c:v>
                </c:pt>
                <c:pt idx="21">
                  <c:v>0.320294469301286</c:v>
                </c:pt>
                <c:pt idx="22">
                  <c:v>0.335893297647331</c:v>
                </c:pt>
                <c:pt idx="23">
                  <c:v>0.337747578841489</c:v>
                </c:pt>
                <c:pt idx="24">
                  <c:v>0.328053025374805</c:v>
                </c:pt>
                <c:pt idx="25">
                  <c:v>0.318982743429002</c:v>
                </c:pt>
                <c:pt idx="26">
                  <c:v>0.31792521675017</c:v>
                </c:pt>
                <c:pt idx="27">
                  <c:v>0.295094803109002</c:v>
                </c:pt>
                <c:pt idx="28">
                  <c:v>0.265851227989156</c:v>
                </c:pt>
                <c:pt idx="29">
                  <c:v>0.254739518326153</c:v>
                </c:pt>
                <c:pt idx="30">
                  <c:v>0.255119989232667</c:v>
                </c:pt>
                <c:pt idx="31">
                  <c:v>0.245887884710477</c:v>
                </c:pt>
                <c:pt idx="32">
                  <c:v>0.236320970628219</c:v>
                </c:pt>
                <c:pt idx="33">
                  <c:v>0.244642152630997</c:v>
                </c:pt>
                <c:pt idx="34">
                  <c:v>0.27630974991929</c:v>
                </c:pt>
                <c:pt idx="35">
                  <c:v>0.278763622012179</c:v>
                </c:pt>
                <c:pt idx="36">
                  <c:v>0.286266193882182</c:v>
                </c:pt>
                <c:pt idx="37">
                  <c:v>0.272904779258722</c:v>
                </c:pt>
                <c:pt idx="38">
                  <c:v>0.245316060323916</c:v>
                </c:pt>
                <c:pt idx="39">
                  <c:v>0.255785168885416</c:v>
                </c:pt>
                <c:pt idx="40">
                  <c:v>0.278641467816941</c:v>
                </c:pt>
                <c:pt idx="41">
                  <c:v>0.277206637053123</c:v>
                </c:pt>
                <c:pt idx="42">
                  <c:v>0.266122321478815</c:v>
                </c:pt>
                <c:pt idx="43">
                  <c:v>0.283849978290527</c:v>
                </c:pt>
                <c:pt idx="44">
                  <c:v>0.283811670736175</c:v>
                </c:pt>
                <c:pt idx="45">
                  <c:v>0.296519304217953</c:v>
                </c:pt>
                <c:pt idx="46">
                  <c:v>0.293154358548909</c:v>
                </c:pt>
                <c:pt idx="47">
                  <c:v>0.303941648763782</c:v>
                </c:pt>
                <c:pt idx="48">
                  <c:v>0.29988390995864</c:v>
                </c:pt>
                <c:pt idx="49">
                  <c:v>0.297725773019149</c:v>
                </c:pt>
                <c:pt idx="50">
                  <c:v>0.300496976153421</c:v>
                </c:pt>
                <c:pt idx="51">
                  <c:v>0.306452324899134</c:v>
                </c:pt>
                <c:pt idx="52">
                  <c:v>0.334975634976288</c:v>
                </c:pt>
                <c:pt idx="53">
                  <c:v>0.35423789153917</c:v>
                </c:pt>
                <c:pt idx="54">
                  <c:v>0.347308237884449</c:v>
                </c:pt>
                <c:pt idx="55">
                  <c:v>0.339173519107516</c:v>
                </c:pt>
                <c:pt idx="56">
                  <c:v>0.319364529567683</c:v>
                </c:pt>
                <c:pt idx="57">
                  <c:v>0.318374194000049</c:v>
                </c:pt>
                <c:pt idx="58">
                  <c:v>0.335101463283573</c:v>
                </c:pt>
                <c:pt idx="59">
                  <c:v>0.342340506033774</c:v>
                </c:pt>
                <c:pt idx="60">
                  <c:v>0.345662725197598</c:v>
                </c:pt>
                <c:pt idx="61">
                  <c:v>0.362894665014842</c:v>
                </c:pt>
                <c:pt idx="62">
                  <c:v>0.346531833276654</c:v>
                </c:pt>
                <c:pt idx="63">
                  <c:v>0.338882594102356</c:v>
                </c:pt>
                <c:pt idx="64">
                  <c:v>0.34065517950305</c:v>
                </c:pt>
                <c:pt idx="65">
                  <c:v>0.340747513147825</c:v>
                </c:pt>
                <c:pt idx="66">
                  <c:v>0.337102823527785</c:v>
                </c:pt>
                <c:pt idx="67">
                  <c:v>0.374405569774594</c:v>
                </c:pt>
                <c:pt idx="68">
                  <c:v>0.390142827712452</c:v>
                </c:pt>
              </c:numCache>
            </c:numRef>
          </c:val>
          <c:smooth val="0"/>
        </c:ser>
        <c:ser>
          <c:idx val="2"/>
          <c:order val="2"/>
          <c:spPr>
            <a:ln w="25400">
              <a:solidFill>
                <a:schemeClr val="tx1"/>
              </a:solidFill>
            </a:ln>
            <a:effectLst/>
          </c:spPr>
          <c:marker>
            <c:symbol val="circle"/>
            <c:size val="8"/>
            <c:spPr>
              <a:solidFill>
                <a:schemeClr val="bg1"/>
              </a:solidFill>
              <a:ln>
                <a:solidFill>
                  <a:schemeClr val="tx1"/>
                </a:solidFill>
              </a:ln>
              <a:effectLst/>
            </c:spPr>
          </c:marker>
          <c:cat>
            <c:numRef>
              <c:f>Data!$BL$39:$BL$108</c:f>
              <c:numCache>
                <c:formatCode>General</c:formatCode>
                <c:ptCount val="70"/>
                <c:pt idx="0">
                  <c:v>1946.0</c:v>
                </c:pt>
                <c:pt idx="1">
                  <c:v>1947.0</c:v>
                </c:pt>
                <c:pt idx="2">
                  <c:v>1948.0</c:v>
                </c:pt>
                <c:pt idx="3">
                  <c:v>1949.0</c:v>
                </c:pt>
                <c:pt idx="4">
                  <c:v>1950.0</c:v>
                </c:pt>
                <c:pt idx="5">
                  <c:v>1951.0</c:v>
                </c:pt>
                <c:pt idx="6">
                  <c:v>1952.0</c:v>
                </c:pt>
                <c:pt idx="7">
                  <c:v>1953.0</c:v>
                </c:pt>
                <c:pt idx="8">
                  <c:v>1954.0</c:v>
                </c:pt>
                <c:pt idx="9">
                  <c:v>1955.0</c:v>
                </c:pt>
                <c:pt idx="10">
                  <c:v>1956.0</c:v>
                </c:pt>
                <c:pt idx="11">
                  <c:v>1957.0</c:v>
                </c:pt>
                <c:pt idx="12">
                  <c:v>1958.0</c:v>
                </c:pt>
                <c:pt idx="13">
                  <c:v>1959.0</c:v>
                </c:pt>
                <c:pt idx="14">
                  <c:v>1960.0</c:v>
                </c:pt>
                <c:pt idx="15">
                  <c:v>1961.0</c:v>
                </c:pt>
                <c:pt idx="16">
                  <c:v>1962.0</c:v>
                </c:pt>
                <c:pt idx="17">
                  <c:v>1963.0</c:v>
                </c:pt>
                <c:pt idx="18">
                  <c:v>1964.0</c:v>
                </c:pt>
                <c:pt idx="19">
                  <c:v>1965.0</c:v>
                </c:pt>
                <c:pt idx="20">
                  <c:v>1966.0</c:v>
                </c:pt>
                <c:pt idx="21">
                  <c:v>1967.0</c:v>
                </c:pt>
                <c:pt idx="22">
                  <c:v>1968.0</c:v>
                </c:pt>
                <c:pt idx="23">
                  <c:v>1969.0</c:v>
                </c:pt>
                <c:pt idx="24">
                  <c:v>1970.0</c:v>
                </c:pt>
                <c:pt idx="25">
                  <c:v>1971.0</c:v>
                </c:pt>
                <c:pt idx="26">
                  <c:v>1972.0</c:v>
                </c:pt>
                <c:pt idx="27">
                  <c:v>1973.0</c:v>
                </c:pt>
                <c:pt idx="28">
                  <c:v>1974.0</c:v>
                </c:pt>
                <c:pt idx="29">
                  <c:v>1975.0</c:v>
                </c:pt>
                <c:pt idx="30">
                  <c:v>1976.0</c:v>
                </c:pt>
                <c:pt idx="31">
                  <c:v>1977.0</c:v>
                </c:pt>
                <c:pt idx="32">
                  <c:v>1978.0</c:v>
                </c:pt>
                <c:pt idx="33">
                  <c:v>1979.0</c:v>
                </c:pt>
                <c:pt idx="34">
                  <c:v>1980.0</c:v>
                </c:pt>
                <c:pt idx="35">
                  <c:v>1981.0</c:v>
                </c:pt>
                <c:pt idx="36">
                  <c:v>1982.0</c:v>
                </c:pt>
                <c:pt idx="37">
                  <c:v>1983.0</c:v>
                </c:pt>
                <c:pt idx="38">
                  <c:v>1984.0</c:v>
                </c:pt>
                <c:pt idx="39">
                  <c:v>1985.0</c:v>
                </c:pt>
                <c:pt idx="40">
                  <c:v>1986.0</c:v>
                </c:pt>
                <c:pt idx="41">
                  <c:v>1987.0</c:v>
                </c:pt>
                <c:pt idx="42">
                  <c:v>1988.0</c:v>
                </c:pt>
                <c:pt idx="43">
                  <c:v>1989.0</c:v>
                </c:pt>
                <c:pt idx="44">
                  <c:v>1990.0</c:v>
                </c:pt>
                <c:pt idx="45">
                  <c:v>1991.0</c:v>
                </c:pt>
                <c:pt idx="46">
                  <c:v>1992.0</c:v>
                </c:pt>
                <c:pt idx="47">
                  <c:v>1993.0</c:v>
                </c:pt>
                <c:pt idx="48">
                  <c:v>1994.0</c:v>
                </c:pt>
                <c:pt idx="49">
                  <c:v>1995.0</c:v>
                </c:pt>
                <c:pt idx="50">
                  <c:v>1996.0</c:v>
                </c:pt>
                <c:pt idx="51">
                  <c:v>1997.0</c:v>
                </c:pt>
                <c:pt idx="52">
                  <c:v>1998.0</c:v>
                </c:pt>
                <c:pt idx="53">
                  <c:v>1999.0</c:v>
                </c:pt>
                <c:pt idx="54">
                  <c:v>2000.0</c:v>
                </c:pt>
                <c:pt idx="55">
                  <c:v>2001.0</c:v>
                </c:pt>
                <c:pt idx="56">
                  <c:v>2002.0</c:v>
                </c:pt>
                <c:pt idx="57">
                  <c:v>2003.0</c:v>
                </c:pt>
                <c:pt idx="58">
                  <c:v>2004.0</c:v>
                </c:pt>
                <c:pt idx="59">
                  <c:v>2005.0</c:v>
                </c:pt>
                <c:pt idx="60">
                  <c:v>2006.0</c:v>
                </c:pt>
                <c:pt idx="61">
                  <c:v>2007.0</c:v>
                </c:pt>
                <c:pt idx="62">
                  <c:v>2008.0</c:v>
                </c:pt>
                <c:pt idx="63">
                  <c:v>2009.0</c:v>
                </c:pt>
                <c:pt idx="64">
                  <c:v>2010.0</c:v>
                </c:pt>
                <c:pt idx="65">
                  <c:v>2011.0</c:v>
                </c:pt>
                <c:pt idx="66">
                  <c:v>2012.0</c:v>
                </c:pt>
                <c:pt idx="67">
                  <c:v>2013.0</c:v>
                </c:pt>
                <c:pt idx="68">
                  <c:v>2014.0</c:v>
                </c:pt>
                <c:pt idx="69">
                  <c:v>2015.0</c:v>
                </c:pt>
              </c:numCache>
            </c:numRef>
          </c:cat>
          <c:val>
            <c:numRef>
              <c:f>Data!$GI$39:$GI$108</c:f>
              <c:numCache>
                <c:formatCode>0.0%</c:formatCode>
                <c:ptCount val="70"/>
                <c:pt idx="0">
                  <c:v>0.43878139529205</c:v>
                </c:pt>
                <c:pt idx="1">
                  <c:v>0.385954065883885</c:v>
                </c:pt>
                <c:pt idx="2">
                  <c:v>0.319546810667304</c:v>
                </c:pt>
                <c:pt idx="3">
                  <c:v>0.333356444583445</c:v>
                </c:pt>
                <c:pt idx="4">
                  <c:v>0.325395894244329</c:v>
                </c:pt>
                <c:pt idx="5">
                  <c:v>0.323895459514868</c:v>
                </c:pt>
                <c:pt idx="6">
                  <c:v>0.336540194958899</c:v>
                </c:pt>
                <c:pt idx="7">
                  <c:v>0.335309260941227</c:v>
                </c:pt>
                <c:pt idx="8">
                  <c:v>0.34957107387322</c:v>
                </c:pt>
                <c:pt idx="9">
                  <c:v>0.323112779578485</c:v>
                </c:pt>
                <c:pt idx="10">
                  <c:v>0.359087207567631</c:v>
                </c:pt>
                <c:pt idx="11">
                  <c:v>0.366300421122918</c:v>
                </c:pt>
                <c:pt idx="12">
                  <c:v>0.413594476643428</c:v>
                </c:pt>
                <c:pt idx="13">
                  <c:v>0.378859973139218</c:v>
                </c:pt>
                <c:pt idx="14">
                  <c:v>0.394345246353374</c:v>
                </c:pt>
                <c:pt idx="15">
                  <c:v>0.400631970492959</c:v>
                </c:pt>
                <c:pt idx="16">
                  <c:v>0.390257525453261</c:v>
                </c:pt>
                <c:pt idx="17">
                  <c:v>0.3766297960952</c:v>
                </c:pt>
                <c:pt idx="18">
                  <c:v>0.36777824717593</c:v>
                </c:pt>
                <c:pt idx="19">
                  <c:v>0.366437895411527</c:v>
                </c:pt>
                <c:pt idx="20">
                  <c:v>0.353590852664141</c:v>
                </c:pt>
                <c:pt idx="21">
                  <c:v>0.37063137826512</c:v>
                </c:pt>
                <c:pt idx="22">
                  <c:v>0.395073651350493</c:v>
                </c:pt>
                <c:pt idx="23">
                  <c:v>0.406479599806253</c:v>
                </c:pt>
                <c:pt idx="24">
                  <c:v>0.400009995884879</c:v>
                </c:pt>
                <c:pt idx="25">
                  <c:v>0.380238163198794</c:v>
                </c:pt>
                <c:pt idx="26">
                  <c:v>0.3777624991393</c:v>
                </c:pt>
                <c:pt idx="27">
                  <c:v>0.346219987119819</c:v>
                </c:pt>
                <c:pt idx="28">
                  <c:v>0.298476709176041</c:v>
                </c:pt>
                <c:pt idx="29">
                  <c:v>0.275038726811955</c:v>
                </c:pt>
                <c:pt idx="30">
                  <c:v>0.272728987682647</c:v>
                </c:pt>
                <c:pt idx="31">
                  <c:v>0.261315101899174</c:v>
                </c:pt>
                <c:pt idx="32">
                  <c:v>0.248530699573501</c:v>
                </c:pt>
                <c:pt idx="33">
                  <c:v>0.25180433185703</c:v>
                </c:pt>
                <c:pt idx="34">
                  <c:v>0.297762163125211</c:v>
                </c:pt>
                <c:pt idx="35">
                  <c:v>0.304413940182353</c:v>
                </c:pt>
                <c:pt idx="36">
                  <c:v>0.316479517597056</c:v>
                </c:pt>
                <c:pt idx="37">
                  <c:v>0.299556031526116</c:v>
                </c:pt>
                <c:pt idx="38">
                  <c:v>0.265618202965879</c:v>
                </c:pt>
                <c:pt idx="39">
                  <c:v>0.284393280606767</c:v>
                </c:pt>
                <c:pt idx="40">
                  <c:v>0.310604808307987</c:v>
                </c:pt>
                <c:pt idx="41">
                  <c:v>0.30290451962361</c:v>
                </c:pt>
                <c:pt idx="42">
                  <c:v>0.289187200252323</c:v>
                </c:pt>
                <c:pt idx="43">
                  <c:v>0.314713182837879</c:v>
                </c:pt>
                <c:pt idx="44">
                  <c:v>0.316558402593464</c:v>
                </c:pt>
                <c:pt idx="45">
                  <c:v>0.337734845794616</c:v>
                </c:pt>
                <c:pt idx="46">
                  <c:v>0.332117058678752</c:v>
                </c:pt>
                <c:pt idx="47">
                  <c:v>0.351570034877491</c:v>
                </c:pt>
                <c:pt idx="48">
                  <c:v>0.352021641712161</c:v>
                </c:pt>
                <c:pt idx="49">
                  <c:v>0.346240669344016</c:v>
                </c:pt>
                <c:pt idx="50">
                  <c:v>0.34906842159366</c:v>
                </c:pt>
                <c:pt idx="51">
                  <c:v>0.354101546023831</c:v>
                </c:pt>
                <c:pt idx="52">
                  <c:v>0.393737510991148</c:v>
                </c:pt>
                <c:pt idx="53">
                  <c:v>0.410791712973533</c:v>
                </c:pt>
                <c:pt idx="54">
                  <c:v>0.396163202669899</c:v>
                </c:pt>
                <c:pt idx="55">
                  <c:v>0.404704757239211</c:v>
                </c:pt>
                <c:pt idx="56">
                  <c:v>0.37072317807549</c:v>
                </c:pt>
                <c:pt idx="57">
                  <c:v>0.364859686798851</c:v>
                </c:pt>
                <c:pt idx="58">
                  <c:v>0.376483642486816</c:v>
                </c:pt>
                <c:pt idx="59">
                  <c:v>0.378666209962303</c:v>
                </c:pt>
                <c:pt idx="60">
                  <c:v>0.38231617252291</c:v>
                </c:pt>
                <c:pt idx="61">
                  <c:v>0.407204544074518</c:v>
                </c:pt>
                <c:pt idx="62">
                  <c:v>0.394601282240763</c:v>
                </c:pt>
                <c:pt idx="63">
                  <c:v>0.387344166545184</c:v>
                </c:pt>
                <c:pt idx="64">
                  <c:v>0.394878356661744</c:v>
                </c:pt>
                <c:pt idx="65">
                  <c:v>0.398085153345923</c:v>
                </c:pt>
                <c:pt idx="66">
                  <c:v>0.390021993595006</c:v>
                </c:pt>
                <c:pt idx="67">
                  <c:v>0.443750498594773</c:v>
                </c:pt>
                <c:pt idx="68">
                  <c:v>0.456296345114102</c:v>
                </c:pt>
              </c:numCache>
            </c:numRef>
          </c:val>
          <c:smooth val="0"/>
        </c:ser>
        <c:ser>
          <c:idx val="3"/>
          <c:order val="3"/>
          <c:spPr>
            <a:ln>
              <a:solidFill>
                <a:srgbClr val="FF0000"/>
              </a:solidFill>
            </a:ln>
          </c:spPr>
          <c:marker>
            <c:symbol val="none"/>
          </c:marker>
          <c:cat>
            <c:numRef>
              <c:f>Data!$BL$39:$BL$108</c:f>
              <c:numCache>
                <c:formatCode>General</c:formatCode>
                <c:ptCount val="70"/>
                <c:pt idx="0">
                  <c:v>1946.0</c:v>
                </c:pt>
                <c:pt idx="1">
                  <c:v>1947.0</c:v>
                </c:pt>
                <c:pt idx="2">
                  <c:v>1948.0</c:v>
                </c:pt>
                <c:pt idx="3">
                  <c:v>1949.0</c:v>
                </c:pt>
                <c:pt idx="4">
                  <c:v>1950.0</c:v>
                </c:pt>
                <c:pt idx="5">
                  <c:v>1951.0</c:v>
                </c:pt>
                <c:pt idx="6">
                  <c:v>1952.0</c:v>
                </c:pt>
                <c:pt idx="7">
                  <c:v>1953.0</c:v>
                </c:pt>
                <c:pt idx="8">
                  <c:v>1954.0</c:v>
                </c:pt>
                <c:pt idx="9">
                  <c:v>1955.0</c:v>
                </c:pt>
                <c:pt idx="10">
                  <c:v>1956.0</c:v>
                </c:pt>
                <c:pt idx="11">
                  <c:v>1957.0</c:v>
                </c:pt>
                <c:pt idx="12">
                  <c:v>1958.0</c:v>
                </c:pt>
                <c:pt idx="13">
                  <c:v>1959.0</c:v>
                </c:pt>
                <c:pt idx="14">
                  <c:v>1960.0</c:v>
                </c:pt>
                <c:pt idx="15">
                  <c:v>1961.0</c:v>
                </c:pt>
                <c:pt idx="16">
                  <c:v>1962.0</c:v>
                </c:pt>
                <c:pt idx="17">
                  <c:v>1963.0</c:v>
                </c:pt>
                <c:pt idx="18">
                  <c:v>1964.0</c:v>
                </c:pt>
                <c:pt idx="19">
                  <c:v>1965.0</c:v>
                </c:pt>
                <c:pt idx="20">
                  <c:v>1966.0</c:v>
                </c:pt>
                <c:pt idx="21">
                  <c:v>1967.0</c:v>
                </c:pt>
                <c:pt idx="22">
                  <c:v>1968.0</c:v>
                </c:pt>
                <c:pt idx="23">
                  <c:v>1969.0</c:v>
                </c:pt>
                <c:pt idx="24">
                  <c:v>1970.0</c:v>
                </c:pt>
                <c:pt idx="25">
                  <c:v>1971.0</c:v>
                </c:pt>
                <c:pt idx="26">
                  <c:v>1972.0</c:v>
                </c:pt>
                <c:pt idx="27">
                  <c:v>1973.0</c:v>
                </c:pt>
                <c:pt idx="28">
                  <c:v>1974.0</c:v>
                </c:pt>
                <c:pt idx="29">
                  <c:v>1975.0</c:v>
                </c:pt>
                <c:pt idx="30">
                  <c:v>1976.0</c:v>
                </c:pt>
                <c:pt idx="31">
                  <c:v>1977.0</c:v>
                </c:pt>
                <c:pt idx="32">
                  <c:v>1978.0</c:v>
                </c:pt>
                <c:pt idx="33">
                  <c:v>1979.0</c:v>
                </c:pt>
                <c:pt idx="34">
                  <c:v>1980.0</c:v>
                </c:pt>
                <c:pt idx="35">
                  <c:v>1981.0</c:v>
                </c:pt>
                <c:pt idx="36">
                  <c:v>1982.0</c:v>
                </c:pt>
                <c:pt idx="37">
                  <c:v>1983.0</c:v>
                </c:pt>
                <c:pt idx="38">
                  <c:v>1984.0</c:v>
                </c:pt>
                <c:pt idx="39">
                  <c:v>1985.0</c:v>
                </c:pt>
                <c:pt idx="40">
                  <c:v>1986.0</c:v>
                </c:pt>
                <c:pt idx="41">
                  <c:v>1987.0</c:v>
                </c:pt>
                <c:pt idx="42">
                  <c:v>1988.0</c:v>
                </c:pt>
                <c:pt idx="43">
                  <c:v>1989.0</c:v>
                </c:pt>
                <c:pt idx="44">
                  <c:v>1990.0</c:v>
                </c:pt>
                <c:pt idx="45">
                  <c:v>1991.0</c:v>
                </c:pt>
                <c:pt idx="46">
                  <c:v>1992.0</c:v>
                </c:pt>
                <c:pt idx="47">
                  <c:v>1993.0</c:v>
                </c:pt>
                <c:pt idx="48">
                  <c:v>1994.0</c:v>
                </c:pt>
                <c:pt idx="49">
                  <c:v>1995.0</c:v>
                </c:pt>
                <c:pt idx="50">
                  <c:v>1996.0</c:v>
                </c:pt>
                <c:pt idx="51">
                  <c:v>1997.0</c:v>
                </c:pt>
                <c:pt idx="52">
                  <c:v>1998.0</c:v>
                </c:pt>
                <c:pt idx="53">
                  <c:v>1999.0</c:v>
                </c:pt>
                <c:pt idx="54">
                  <c:v>2000.0</c:v>
                </c:pt>
                <c:pt idx="55">
                  <c:v>2001.0</c:v>
                </c:pt>
                <c:pt idx="56">
                  <c:v>2002.0</c:v>
                </c:pt>
                <c:pt idx="57">
                  <c:v>2003.0</c:v>
                </c:pt>
                <c:pt idx="58">
                  <c:v>2004.0</c:v>
                </c:pt>
                <c:pt idx="59">
                  <c:v>2005.0</c:v>
                </c:pt>
                <c:pt idx="60">
                  <c:v>2006.0</c:v>
                </c:pt>
                <c:pt idx="61">
                  <c:v>2007.0</c:v>
                </c:pt>
                <c:pt idx="62">
                  <c:v>2008.0</c:v>
                </c:pt>
                <c:pt idx="63">
                  <c:v>2009.0</c:v>
                </c:pt>
                <c:pt idx="64">
                  <c:v>2010.0</c:v>
                </c:pt>
                <c:pt idx="65">
                  <c:v>2011.0</c:v>
                </c:pt>
                <c:pt idx="66">
                  <c:v>2012.0</c:v>
                </c:pt>
                <c:pt idx="67">
                  <c:v>2013.0</c:v>
                </c:pt>
                <c:pt idx="68">
                  <c:v>2014.0</c:v>
                </c:pt>
                <c:pt idx="69">
                  <c:v>2015.0</c:v>
                </c:pt>
              </c:numCache>
            </c:numRef>
          </c:cat>
          <c:val>
            <c:numRef>
              <c:f>Data!$GF$39:$GF$108</c:f>
              <c:numCache>
                <c:formatCode>0.0%</c:formatCode>
                <c:ptCount val="70"/>
                <c:pt idx="0">
                  <c:v>0.171885202633761</c:v>
                </c:pt>
                <c:pt idx="1">
                  <c:v>0.173657439868437</c:v>
                </c:pt>
                <c:pt idx="2">
                  <c:v>0.166696622393387</c:v>
                </c:pt>
                <c:pt idx="3">
                  <c:v>0.176742251708215</c:v>
                </c:pt>
                <c:pt idx="4">
                  <c:v>0.167341411103836</c:v>
                </c:pt>
                <c:pt idx="5">
                  <c:v>0.15689800940432</c:v>
                </c:pt>
                <c:pt idx="6">
                  <c:v>0.157199005178045</c:v>
                </c:pt>
                <c:pt idx="7">
                  <c:v>0.153783043792776</c:v>
                </c:pt>
                <c:pt idx="8">
                  <c:v>0.161408832761306</c:v>
                </c:pt>
                <c:pt idx="9">
                  <c:v>0.158154826035199</c:v>
                </c:pt>
                <c:pt idx="10">
                  <c:v>0.15935948828112</c:v>
                </c:pt>
                <c:pt idx="11">
                  <c:v>0.158874982487268</c:v>
                </c:pt>
                <c:pt idx="12">
                  <c:v>0.167082900746663</c:v>
                </c:pt>
                <c:pt idx="13">
                  <c:v>0.16375175469483</c:v>
                </c:pt>
                <c:pt idx="14">
                  <c:v>0.163218580171704</c:v>
                </c:pt>
                <c:pt idx="15">
                  <c:v>0.167193445814182</c:v>
                </c:pt>
                <c:pt idx="16">
                  <c:v>0.163972479988397</c:v>
                </c:pt>
                <c:pt idx="17">
                  <c:v>0.160779723435988</c:v>
                </c:pt>
                <c:pt idx="18">
                  <c:v>0.159423402129127</c:v>
                </c:pt>
                <c:pt idx="19">
                  <c:v>0.158405800499451</c:v>
                </c:pt>
                <c:pt idx="20">
                  <c:v>0.152444097413345</c:v>
                </c:pt>
                <c:pt idx="21">
                  <c:v>0.153903384950105</c:v>
                </c:pt>
                <c:pt idx="22">
                  <c:v>0.157251729835121</c:v>
                </c:pt>
                <c:pt idx="23">
                  <c:v>0.153804674621969</c:v>
                </c:pt>
                <c:pt idx="24">
                  <c:v>0.150261267920614</c:v>
                </c:pt>
                <c:pt idx="25">
                  <c:v>0.149885014703873</c:v>
                </c:pt>
                <c:pt idx="26">
                  <c:v>0.153511928063605</c:v>
                </c:pt>
                <c:pt idx="27">
                  <c:v>0.148905051648361</c:v>
                </c:pt>
                <c:pt idx="28">
                  <c:v>0.139763903291398</c:v>
                </c:pt>
                <c:pt idx="29">
                  <c:v>0.13873925198379</c:v>
                </c:pt>
                <c:pt idx="30">
                  <c:v>0.141775148598752</c:v>
                </c:pt>
                <c:pt idx="31">
                  <c:v>0.141268771720385</c:v>
                </c:pt>
                <c:pt idx="32">
                  <c:v>0.139276784257804</c:v>
                </c:pt>
                <c:pt idx="33">
                  <c:v>0.143944939102112</c:v>
                </c:pt>
                <c:pt idx="34">
                  <c:v>0.154194325187391</c:v>
                </c:pt>
                <c:pt idx="35">
                  <c:v>0.153283761374469</c:v>
                </c:pt>
                <c:pt idx="36">
                  <c:v>0.158566883830676</c:v>
                </c:pt>
                <c:pt idx="37">
                  <c:v>0.158807203564678</c:v>
                </c:pt>
                <c:pt idx="38">
                  <c:v>0.152333736752431</c:v>
                </c:pt>
                <c:pt idx="39">
                  <c:v>0.157663406161636</c:v>
                </c:pt>
                <c:pt idx="40">
                  <c:v>0.168682390414083</c:v>
                </c:pt>
                <c:pt idx="41">
                  <c:v>0.170843069983467</c:v>
                </c:pt>
                <c:pt idx="42">
                  <c:v>0.169208561034499</c:v>
                </c:pt>
                <c:pt idx="43">
                  <c:v>0.173999798604572</c:v>
                </c:pt>
                <c:pt idx="44">
                  <c:v>0.174242193266072</c:v>
                </c:pt>
                <c:pt idx="45">
                  <c:v>0.177773927260159</c:v>
                </c:pt>
                <c:pt idx="46">
                  <c:v>0.177835861170758</c:v>
                </c:pt>
                <c:pt idx="47">
                  <c:v>0.178980324523234</c:v>
                </c:pt>
                <c:pt idx="48">
                  <c:v>0.175802582380735</c:v>
                </c:pt>
                <c:pt idx="49">
                  <c:v>0.178343100182711</c:v>
                </c:pt>
                <c:pt idx="50">
                  <c:v>0.181939651817291</c:v>
                </c:pt>
                <c:pt idx="51">
                  <c:v>0.186763880246692</c:v>
                </c:pt>
                <c:pt idx="52">
                  <c:v>0.197236408155644</c:v>
                </c:pt>
                <c:pt idx="53">
                  <c:v>0.210592090823308</c:v>
                </c:pt>
                <c:pt idx="54">
                  <c:v>0.209390190168497</c:v>
                </c:pt>
                <c:pt idx="55">
                  <c:v>0.202155698493341</c:v>
                </c:pt>
                <c:pt idx="56">
                  <c:v>0.192659779876076</c:v>
                </c:pt>
                <c:pt idx="57">
                  <c:v>0.194680047361069</c:v>
                </c:pt>
                <c:pt idx="58">
                  <c:v>0.209644771593384</c:v>
                </c:pt>
                <c:pt idx="59">
                  <c:v>0.22249597096427</c:v>
                </c:pt>
                <c:pt idx="60">
                  <c:v>0.227476486522895</c:v>
                </c:pt>
                <c:pt idx="61">
                  <c:v>0.228300060841604</c:v>
                </c:pt>
                <c:pt idx="62">
                  <c:v>0.20131410536639</c:v>
                </c:pt>
                <c:pt idx="63">
                  <c:v>0.187158263880499</c:v>
                </c:pt>
                <c:pt idx="64">
                  <c:v>0.190390563074261</c:v>
                </c:pt>
                <c:pt idx="65">
                  <c:v>0.189717074143944</c:v>
                </c:pt>
                <c:pt idx="66">
                  <c:v>0.19130395098779</c:v>
                </c:pt>
                <c:pt idx="67">
                  <c:v>0.211786487663424</c:v>
                </c:pt>
                <c:pt idx="68">
                  <c:v>0.224375048339928</c:v>
                </c:pt>
              </c:numCache>
            </c:numRef>
          </c:val>
          <c:smooth val="0"/>
        </c:ser>
        <c:dLbls>
          <c:showLegendKey val="0"/>
          <c:showVal val="0"/>
          <c:showCatName val="0"/>
          <c:showSerName val="0"/>
          <c:showPercent val="0"/>
          <c:showBubbleSize val="0"/>
        </c:dLbls>
        <c:marker val="1"/>
        <c:smooth val="0"/>
        <c:axId val="-2113231240"/>
        <c:axId val="-2113236552"/>
      </c:lineChart>
      <c:catAx>
        <c:axId val="-2113231240"/>
        <c:scaling>
          <c:orientation val="minMax"/>
        </c:scaling>
        <c:delete val="0"/>
        <c:axPos val="b"/>
        <c:majorGridlines>
          <c:spPr>
            <a:ln>
              <a:prstDash val="sysDash"/>
            </a:ln>
          </c:spPr>
        </c:majorGridlines>
        <c:numFmt formatCode="General" sourceLinked="1"/>
        <c:majorTickMark val="none"/>
        <c:minorTickMark val="none"/>
        <c:tickLblPos val="nextTo"/>
        <c:txPr>
          <a:bodyPr rot="-5400000" vert="horz"/>
          <a:lstStyle/>
          <a:p>
            <a:pPr>
              <a:defRPr sz="1600">
                <a:latin typeface="Arial"/>
                <a:cs typeface="Arial"/>
              </a:defRPr>
            </a:pPr>
            <a:endParaRPr lang="es-ES"/>
          </a:p>
        </c:txPr>
        <c:crossAx val="-2113236552"/>
        <c:crosses val="autoZero"/>
        <c:auto val="1"/>
        <c:lblAlgn val="ctr"/>
        <c:lblOffset val="100"/>
        <c:tickLblSkip val="5"/>
        <c:tickMarkSkip val="5"/>
        <c:noMultiLvlLbl val="0"/>
      </c:catAx>
      <c:valAx>
        <c:axId val="-2113236552"/>
        <c:scaling>
          <c:orientation val="minMax"/>
        </c:scaling>
        <c:delete val="0"/>
        <c:axPos val="l"/>
        <c:majorGridlines>
          <c:spPr>
            <a:ln>
              <a:solidFill>
                <a:schemeClr val="bg1">
                  <a:lumMod val="85000"/>
                </a:schemeClr>
              </a:solidFill>
              <a:prstDash val="solid"/>
            </a:ln>
          </c:spPr>
        </c:majorGridlines>
        <c:numFmt formatCode="0%" sourceLinked="0"/>
        <c:majorTickMark val="none"/>
        <c:minorTickMark val="none"/>
        <c:tickLblPos val="nextTo"/>
        <c:txPr>
          <a:bodyPr/>
          <a:lstStyle/>
          <a:p>
            <a:pPr>
              <a:defRPr sz="1600">
                <a:latin typeface="Arial"/>
                <a:cs typeface="Arial"/>
              </a:defRPr>
            </a:pPr>
            <a:endParaRPr lang="es-ES"/>
          </a:p>
        </c:txPr>
        <c:crossAx val="-2113231240"/>
        <c:crossesAt val="0.0"/>
        <c:crossBetween val="midCat"/>
      </c:valAx>
    </c:plotArea>
    <c:plotVisOnly val="1"/>
    <c:dispBlanksAs val="gap"/>
    <c:showDLblsOverMax val="0"/>
  </c:chart>
  <c:spPr>
    <a:ln>
      <a:noFill/>
    </a:ln>
  </c:spPr>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i="0" baseline="0">
                <a:effectLst/>
              </a:rPr>
              <a:t>Figure S.11: Top 0.1% pre-tax national income share by age group</a:t>
            </a:r>
            <a:endParaRPr lang="fr-FR" sz="1800">
              <a:effectLst/>
            </a:endParaRPr>
          </a:p>
        </c:rich>
      </c:tx>
      <c:layout>
        <c:manualLayout>
          <c:xMode val="edge"/>
          <c:yMode val="edge"/>
          <c:x val="0.151528862340483"/>
          <c:y val="3.56290305341354E-7"/>
        </c:manualLayout>
      </c:layout>
      <c:overlay val="0"/>
    </c:title>
    <c:autoTitleDeleted val="0"/>
    <c:plotArea>
      <c:layout>
        <c:manualLayout>
          <c:layoutTarget val="inner"/>
          <c:xMode val="edge"/>
          <c:yMode val="edge"/>
          <c:x val="0.0948861254412166"/>
          <c:y val="0.0828640396194819"/>
          <c:w val="0.890221667119197"/>
          <c:h val="0.746539174119073"/>
        </c:manualLayout>
      </c:layout>
      <c:lineChart>
        <c:grouping val="standard"/>
        <c:varyColors val="0"/>
        <c:ser>
          <c:idx val="0"/>
          <c:order val="0"/>
          <c:tx>
            <c:v>DINA pre-tax adult</c:v>
          </c:tx>
          <c:spPr>
            <a:ln w="19050">
              <a:solidFill>
                <a:srgbClr val="000000"/>
              </a:solidFill>
              <a:prstDash val="solid"/>
            </a:ln>
          </c:spPr>
          <c:marker>
            <c:symbol val="circle"/>
            <c:size val="9"/>
            <c:spPr>
              <a:solidFill>
                <a:srgbClr val="C0504D">
                  <a:lumMod val="20000"/>
                  <a:lumOff val="80000"/>
                </a:srgbClr>
              </a:solidFill>
              <a:ln w="19050">
                <a:solidFill>
                  <a:srgbClr val="000000"/>
                </a:solidFill>
                <a:prstDash val="solid"/>
              </a:ln>
            </c:spPr>
          </c:marker>
          <c:cat>
            <c:numRef>
              <c:f>Data!$BL$72:$BL$108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Data!$BR$72:$BR$108</c:f>
              <c:numCache>
                <c:formatCode>0.0%</c:formatCode>
                <c:ptCount val="37"/>
                <c:pt idx="0">
                  <c:v>0.0264081060886383</c:v>
                </c:pt>
                <c:pt idx="1">
                  <c:v>0.0256462804973125</c:v>
                </c:pt>
                <c:pt idx="2">
                  <c:v>0.0280228685587645</c:v>
                </c:pt>
                <c:pt idx="3">
                  <c:v>0.0286131668835878</c:v>
                </c:pt>
                <c:pt idx="4">
                  <c:v>0.0302570108324289</c:v>
                </c:pt>
                <c:pt idx="5">
                  <c:v>0.0371477901935577</c:v>
                </c:pt>
                <c:pt idx="6">
                  <c:v>0.0329228602349758</c:v>
                </c:pt>
                <c:pt idx="7">
                  <c:v>0.0314930938184261</c:v>
                </c:pt>
                <c:pt idx="8">
                  <c:v>0.036397285759449</c:v>
                </c:pt>
                <c:pt idx="9">
                  <c:v>0.043414406478405</c:v>
                </c:pt>
                <c:pt idx="10">
                  <c:v>0.0396565124392509</c:v>
                </c:pt>
                <c:pt idx="11">
                  <c:v>0.0400865003466606</c:v>
                </c:pt>
                <c:pt idx="12">
                  <c:v>0.0378345660865307</c:v>
                </c:pt>
                <c:pt idx="13">
                  <c:v>0.042606383562088</c:v>
                </c:pt>
                <c:pt idx="14">
                  <c:v>0.0408118739724159</c:v>
                </c:pt>
                <c:pt idx="15">
                  <c:v>0.0414261408150196</c:v>
                </c:pt>
                <c:pt idx="16">
                  <c:v>0.0448217242956161</c:v>
                </c:pt>
                <c:pt idx="17">
                  <c:v>0.0485496260225773</c:v>
                </c:pt>
                <c:pt idx="18">
                  <c:v>0.0513341836631298</c:v>
                </c:pt>
                <c:pt idx="19">
                  <c:v>0.053386278450489</c:v>
                </c:pt>
                <c:pt idx="20">
                  <c:v>0.0611920095980167</c:v>
                </c:pt>
                <c:pt idx="21">
                  <c:v>0.0671543553471565</c:v>
                </c:pt>
                <c:pt idx="22">
                  <c:v>0.0586511716246605</c:v>
                </c:pt>
                <c:pt idx="23">
                  <c:v>0.0550523400306702</c:v>
                </c:pt>
                <c:pt idx="24">
                  <c:v>0.0558062754571438</c:v>
                </c:pt>
                <c:pt idx="25">
                  <c:v>0.0603211633861065</c:v>
                </c:pt>
                <c:pt idx="26">
                  <c:v>0.066899336874485</c:v>
                </c:pt>
                <c:pt idx="27">
                  <c:v>0.0693974792957306</c:v>
                </c:pt>
                <c:pt idx="28">
                  <c:v>0.0698099061846733</c:v>
                </c:pt>
                <c:pt idx="29">
                  <c:v>0.0685175508260727</c:v>
                </c:pt>
                <c:pt idx="30">
                  <c:v>0.0650491341948509</c:v>
                </c:pt>
                <c:pt idx="31">
                  <c:v>0.0687313079833984</c:v>
                </c:pt>
                <c:pt idx="32">
                  <c:v>0.0658749788999557</c:v>
                </c:pt>
                <c:pt idx="33">
                  <c:v>0.0698887929320335</c:v>
                </c:pt>
                <c:pt idx="34">
                  <c:v>0.0644927397370338</c:v>
                </c:pt>
                <c:pt idx="35">
                  <c:v>0.0655970498919487</c:v>
                </c:pt>
              </c:numCache>
            </c:numRef>
          </c:val>
          <c:smooth val="0"/>
        </c:ser>
        <c:ser>
          <c:idx val="1"/>
          <c:order val="1"/>
          <c:tx>
            <c:v>Piketty-Saez</c:v>
          </c:tx>
          <c:spPr>
            <a:ln w="22225">
              <a:solidFill>
                <a:sysClr val="windowText" lastClr="000000"/>
              </a:solidFill>
            </a:ln>
          </c:spPr>
          <c:marker>
            <c:symbol val="circle"/>
            <c:size val="10"/>
            <c:spPr>
              <a:solidFill>
                <a:sysClr val="windowText" lastClr="000000"/>
              </a:solidFill>
              <a:ln>
                <a:solidFill>
                  <a:sysClr val="windowText" lastClr="000000"/>
                </a:solidFill>
              </a:ln>
            </c:spPr>
          </c:marker>
          <c:cat>
            <c:numRef>
              <c:f>Data!$BL$72:$BL$108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Data!$BQ$72:$BQ$108</c:f>
              <c:numCache>
                <c:formatCode>0.0%</c:formatCode>
                <c:ptCount val="37"/>
                <c:pt idx="0">
                  <c:v>0.0385810546576977</c:v>
                </c:pt>
                <c:pt idx="1">
                  <c:v>0.0356654040515423</c:v>
                </c:pt>
                <c:pt idx="2">
                  <c:v>0.0384427830576897</c:v>
                </c:pt>
                <c:pt idx="3">
                  <c:v>0.0408172868192196</c:v>
                </c:pt>
                <c:pt idx="4">
                  <c:v>0.0413559786975384</c:v>
                </c:pt>
                <c:pt idx="5">
                  <c:v>0.0472996570169926</c:v>
                </c:pt>
                <c:pt idx="6">
                  <c:v>0.047201294451952</c:v>
                </c:pt>
                <c:pt idx="7">
                  <c:v>0.0434913150966167</c:v>
                </c:pt>
                <c:pt idx="8">
                  <c:v>0.0484328679740429</c:v>
                </c:pt>
                <c:pt idx="9">
                  <c:v>0.0597062818706035</c:v>
                </c:pt>
                <c:pt idx="10">
                  <c:v>0.0553106181323528</c:v>
                </c:pt>
                <c:pt idx="11">
                  <c:v>0.0554553121328354</c:v>
                </c:pt>
                <c:pt idx="12">
                  <c:v>0.0513001941144466</c:v>
                </c:pt>
                <c:pt idx="13">
                  <c:v>0.0577781274914741</c:v>
                </c:pt>
                <c:pt idx="14">
                  <c:v>0.0561041720211506</c:v>
                </c:pt>
                <c:pt idx="15">
                  <c:v>0.0560758337378502</c:v>
                </c:pt>
                <c:pt idx="16">
                  <c:v>0.059116430580616</c:v>
                </c:pt>
                <c:pt idx="17">
                  <c:v>0.063807375729084</c:v>
                </c:pt>
                <c:pt idx="18">
                  <c:v>0.0683887228369713</c:v>
                </c:pt>
                <c:pt idx="19">
                  <c:v>0.0690730065107345</c:v>
                </c:pt>
                <c:pt idx="20">
                  <c:v>0.0743282437324524</c:v>
                </c:pt>
                <c:pt idx="21">
                  <c:v>0.0787926912307739</c:v>
                </c:pt>
                <c:pt idx="22">
                  <c:v>0.0726974382996559</c:v>
                </c:pt>
                <c:pt idx="23">
                  <c:v>0.0706983506679535</c:v>
                </c:pt>
                <c:pt idx="24">
                  <c:v>0.0723455101251602</c:v>
                </c:pt>
                <c:pt idx="25">
                  <c:v>0.0797892212867737</c:v>
                </c:pt>
                <c:pt idx="26">
                  <c:v>0.0877922028303146</c:v>
                </c:pt>
                <c:pt idx="27">
                  <c:v>0.0910952538251877</c:v>
                </c:pt>
                <c:pt idx="28">
                  <c:v>0.090572603046894</c:v>
                </c:pt>
                <c:pt idx="29">
                  <c:v>0.089384563267231</c:v>
                </c:pt>
                <c:pt idx="30">
                  <c:v>0.0855325236916542</c:v>
                </c:pt>
                <c:pt idx="31">
                  <c:v>0.0947910621762276</c:v>
                </c:pt>
                <c:pt idx="32">
                  <c:v>0.0907684862613678</c:v>
                </c:pt>
                <c:pt idx="33">
                  <c:v>0.0986888259649276</c:v>
                </c:pt>
                <c:pt idx="34">
                  <c:v>0.0893134847283363</c:v>
                </c:pt>
                <c:pt idx="35">
                  <c:v>0.093169093132019</c:v>
                </c:pt>
              </c:numCache>
            </c:numRef>
          </c:val>
          <c:smooth val="0"/>
        </c:ser>
        <c:ser>
          <c:idx val="2"/>
          <c:order val="2"/>
          <c:spPr>
            <a:ln>
              <a:solidFill>
                <a:sysClr val="windowText" lastClr="000000"/>
              </a:solidFill>
            </a:ln>
            <a:effectLst/>
          </c:spPr>
          <c:marker>
            <c:symbol val="circle"/>
            <c:size val="10"/>
            <c:spPr>
              <a:solidFill>
                <a:srgbClr val="C0504D">
                  <a:lumMod val="60000"/>
                  <a:lumOff val="40000"/>
                </a:srgbClr>
              </a:solidFill>
              <a:ln>
                <a:solidFill>
                  <a:sysClr val="windowText" lastClr="000000"/>
                </a:solidFill>
              </a:ln>
              <a:effectLst/>
            </c:spPr>
          </c:marker>
          <c:cat>
            <c:numRef>
              <c:f>Data!$BL$72:$BL$108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Data!$BS$72:$BS$108</c:f>
              <c:numCache>
                <c:formatCode>0.0%</c:formatCode>
                <c:ptCount val="37"/>
                <c:pt idx="0">
                  <c:v>0.0400963686406612</c:v>
                </c:pt>
                <c:pt idx="1">
                  <c:v>0.037516888231039</c:v>
                </c:pt>
                <c:pt idx="2">
                  <c:v>0.0403987616300583</c:v>
                </c:pt>
                <c:pt idx="3">
                  <c:v>0.0455211512744427</c:v>
                </c:pt>
                <c:pt idx="4">
                  <c:v>0.0450026616454124</c:v>
                </c:pt>
                <c:pt idx="5">
                  <c:v>0.0508501157164574</c:v>
                </c:pt>
                <c:pt idx="6">
                  <c:v>0.0509273521602154</c:v>
                </c:pt>
                <c:pt idx="7">
                  <c:v>0.0491844192147255</c:v>
                </c:pt>
                <c:pt idx="8">
                  <c:v>0.0531023740768433</c:v>
                </c:pt>
                <c:pt idx="9">
                  <c:v>0.0685723796486854</c:v>
                </c:pt>
                <c:pt idx="10">
                  <c:v>0.0613877885043621</c:v>
                </c:pt>
                <c:pt idx="11">
                  <c:v>0.0626966208219528</c:v>
                </c:pt>
                <c:pt idx="12">
                  <c:v>0.0555070415139198</c:v>
                </c:pt>
                <c:pt idx="13">
                  <c:v>0.0636317953467369</c:v>
                </c:pt>
                <c:pt idx="14">
                  <c:v>0.062174528837204</c:v>
                </c:pt>
                <c:pt idx="15">
                  <c:v>0.0599326565861702</c:v>
                </c:pt>
                <c:pt idx="16">
                  <c:v>0.0624627619981766</c:v>
                </c:pt>
                <c:pt idx="17">
                  <c:v>0.0680351331830025</c:v>
                </c:pt>
                <c:pt idx="18">
                  <c:v>0.0730600282549858</c:v>
                </c:pt>
                <c:pt idx="19">
                  <c:v>0.072991743683815</c:v>
                </c:pt>
                <c:pt idx="20">
                  <c:v>0.075825072824955</c:v>
                </c:pt>
                <c:pt idx="21">
                  <c:v>0.0808030217885971</c:v>
                </c:pt>
                <c:pt idx="22">
                  <c:v>0.0744210630655289</c:v>
                </c:pt>
                <c:pt idx="23">
                  <c:v>0.0714225769042969</c:v>
                </c:pt>
                <c:pt idx="24">
                  <c:v>0.0736197009682655</c:v>
                </c:pt>
                <c:pt idx="25">
                  <c:v>0.0831928998231888</c:v>
                </c:pt>
                <c:pt idx="26">
                  <c:v>0.0907796323299408</c:v>
                </c:pt>
                <c:pt idx="27">
                  <c:v>0.0932454764842987</c:v>
                </c:pt>
                <c:pt idx="28">
                  <c:v>0.092903658747673</c:v>
                </c:pt>
                <c:pt idx="29">
                  <c:v>0.0914097800850868</c:v>
                </c:pt>
                <c:pt idx="30">
                  <c:v>0.0852860659360885</c:v>
                </c:pt>
                <c:pt idx="31">
                  <c:v>0.0995571613311767</c:v>
                </c:pt>
                <c:pt idx="32">
                  <c:v>0.0933579206466675</c:v>
                </c:pt>
                <c:pt idx="33">
                  <c:v>0.101269640028477</c:v>
                </c:pt>
                <c:pt idx="34">
                  <c:v>0.0914226546883583</c:v>
                </c:pt>
                <c:pt idx="35">
                  <c:v>0.0965137928724289</c:v>
                </c:pt>
              </c:numCache>
            </c:numRef>
          </c:val>
          <c:smooth val="0"/>
        </c:ser>
        <c:ser>
          <c:idx val="3"/>
          <c:order val="3"/>
          <c:spPr>
            <a:ln w="19050">
              <a:solidFill>
                <a:sysClr val="windowText" lastClr="000000"/>
              </a:solidFill>
            </a:ln>
          </c:spPr>
          <c:marker>
            <c:symbol val="circle"/>
            <c:size val="10"/>
            <c:spPr>
              <a:solidFill>
                <a:srgbClr val="C0504D">
                  <a:lumMod val="75000"/>
                </a:srgbClr>
              </a:solidFill>
              <a:ln>
                <a:solidFill>
                  <a:sysClr val="windowText" lastClr="000000"/>
                </a:solidFill>
              </a:ln>
            </c:spPr>
          </c:marker>
          <c:cat>
            <c:numRef>
              <c:f>Data!$BL$72:$BL$108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Data!$BT$72:$BT$108</c:f>
              <c:numCache>
                <c:formatCode>0.0%</c:formatCode>
                <c:ptCount val="37"/>
                <c:pt idx="0">
                  <c:v>0.0594290904700756</c:v>
                </c:pt>
                <c:pt idx="1">
                  <c:v>0.0504199154675007</c:v>
                </c:pt>
                <c:pt idx="2">
                  <c:v>0.0521983318030834</c:v>
                </c:pt>
                <c:pt idx="3">
                  <c:v>0.0523724406957626</c:v>
                </c:pt>
                <c:pt idx="4">
                  <c:v>0.0513868778944015</c:v>
                </c:pt>
                <c:pt idx="5">
                  <c:v>0.0572130493819713</c:v>
                </c:pt>
                <c:pt idx="6">
                  <c:v>0.0612841062247753</c:v>
                </c:pt>
                <c:pt idx="7">
                  <c:v>0.0501104108989239</c:v>
                </c:pt>
                <c:pt idx="8">
                  <c:v>0.0587597973644733</c:v>
                </c:pt>
                <c:pt idx="9">
                  <c:v>0.0697416290640831</c:v>
                </c:pt>
                <c:pt idx="10">
                  <c:v>0.0687837079167366</c:v>
                </c:pt>
                <c:pt idx="11">
                  <c:v>0.0656226500868797</c:v>
                </c:pt>
                <c:pt idx="12">
                  <c:v>0.0631614103913307</c:v>
                </c:pt>
                <c:pt idx="13">
                  <c:v>0.0699208751320839</c:v>
                </c:pt>
                <c:pt idx="14">
                  <c:v>0.0688399747014046</c:v>
                </c:pt>
                <c:pt idx="15">
                  <c:v>0.070795014500618</c:v>
                </c:pt>
                <c:pt idx="16">
                  <c:v>0.072545699775219</c:v>
                </c:pt>
                <c:pt idx="17">
                  <c:v>0.0764671638607979</c:v>
                </c:pt>
                <c:pt idx="18">
                  <c:v>0.0812432020902634</c:v>
                </c:pt>
                <c:pt idx="19">
                  <c:v>0.0820363312959671</c:v>
                </c:pt>
                <c:pt idx="20">
                  <c:v>0.0886561274528503</c:v>
                </c:pt>
                <c:pt idx="21">
                  <c:v>0.0895964205265045</c:v>
                </c:pt>
                <c:pt idx="22">
                  <c:v>0.0891126617789268</c:v>
                </c:pt>
                <c:pt idx="23">
                  <c:v>0.0903007313609123</c:v>
                </c:pt>
                <c:pt idx="24">
                  <c:v>0.0909859836101532</c:v>
                </c:pt>
                <c:pt idx="25">
                  <c:v>0.0977647751569748</c:v>
                </c:pt>
                <c:pt idx="26">
                  <c:v>0.106400974094868</c:v>
                </c:pt>
                <c:pt idx="27">
                  <c:v>0.109911300241947</c:v>
                </c:pt>
                <c:pt idx="28">
                  <c:v>0.107941649854183</c:v>
                </c:pt>
                <c:pt idx="29">
                  <c:v>0.10629740357399</c:v>
                </c:pt>
                <c:pt idx="30">
                  <c:v>0.107055529952049</c:v>
                </c:pt>
                <c:pt idx="31">
                  <c:v>0.110240787267685</c:v>
                </c:pt>
                <c:pt idx="32">
                  <c:v>0.107471823692322</c:v>
                </c:pt>
                <c:pt idx="33">
                  <c:v>0.118539921939373</c:v>
                </c:pt>
                <c:pt idx="34">
                  <c:v>0.105186603963375</c:v>
                </c:pt>
                <c:pt idx="35">
                  <c:v>0.109170079231262</c:v>
                </c:pt>
              </c:numCache>
            </c:numRef>
          </c:val>
          <c:smooth val="0"/>
        </c:ser>
        <c:dLbls>
          <c:showLegendKey val="0"/>
          <c:showVal val="0"/>
          <c:showCatName val="0"/>
          <c:showSerName val="0"/>
          <c:showPercent val="0"/>
          <c:showBubbleSize val="0"/>
        </c:dLbls>
        <c:marker val="1"/>
        <c:smooth val="0"/>
        <c:axId val="-2113318264"/>
        <c:axId val="-2113325496"/>
      </c:lineChart>
      <c:catAx>
        <c:axId val="-2113318264"/>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13325496"/>
        <c:crossesAt val="0.0"/>
        <c:auto val="1"/>
        <c:lblAlgn val="ctr"/>
        <c:lblOffset val="100"/>
        <c:tickLblSkip val="3"/>
        <c:tickMarkSkip val="3"/>
        <c:noMultiLvlLbl val="0"/>
      </c:catAx>
      <c:valAx>
        <c:axId val="-2113325496"/>
        <c:scaling>
          <c:orientation val="minMax"/>
          <c:max val="0.12"/>
          <c:min val="0.0"/>
        </c:scaling>
        <c:delete val="0"/>
        <c:axPos val="l"/>
        <c:majorGridlines>
          <c:spPr>
            <a:ln w="3175">
              <a:solidFill>
                <a:schemeClr val="bg1">
                  <a:lumMod val="65000"/>
                </a:schemeClr>
              </a:solidFill>
              <a:prstDash val="solid"/>
            </a:ln>
          </c:spPr>
        </c:majorGridlines>
        <c:title>
          <c:tx>
            <c:rich>
              <a:bodyPr rot="-5400000" vert="horz"/>
              <a:lstStyle/>
              <a:p>
                <a:pPr>
                  <a:defRPr/>
                </a:pPr>
                <a:r>
                  <a:rPr lang="fr-FR" sz="1800"/>
                  <a:t>% of pre-tax income</a:t>
                </a:r>
              </a:p>
            </c:rich>
          </c:tx>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s-ES"/>
          </a:p>
        </c:txPr>
        <c:crossAx val="-2113318264"/>
        <c:crosses val="autoZero"/>
        <c:crossBetween val="midCat"/>
        <c:majorUnit val="0.02"/>
      </c:valAx>
      <c:spPr>
        <a:solidFill>
          <a:srgbClr val="FFFFFF"/>
        </a:solidFill>
        <a:ln w="3175">
          <a:noFill/>
          <a:prstDash val="solid"/>
        </a:ln>
      </c:spPr>
    </c:plotArea>
    <c:plotVisOnly val="1"/>
    <c:dispBlanksAs val="span"/>
    <c:showDLblsOverMax val="0"/>
  </c:chart>
  <c:spPr>
    <a:noFill/>
    <a:ln w="9525">
      <a:noFill/>
    </a:ln>
  </c:spPr>
  <c:txPr>
    <a:bodyPr/>
    <a:lstStyle/>
    <a:p>
      <a:pPr algn="ctr">
        <a:defRPr sz="950" b="0" i="0" u="none" strike="noStrike" baseline="0">
          <a:solidFill>
            <a:srgbClr val="000000"/>
          </a:solidFill>
          <a:latin typeface="Arial"/>
          <a:ea typeface="Arial"/>
          <a:cs typeface="Arial"/>
        </a:defRPr>
      </a:pPr>
      <a:endParaRPr lang="es-ES"/>
    </a:p>
  </c:txPr>
  <c:userShapes r:id="rId2"/>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a:t>Figure S.12: Average</a:t>
            </a:r>
            <a:r>
              <a:rPr lang="fr-FR" baseline="0"/>
              <a:t> </a:t>
            </a:r>
            <a:r>
              <a:rPr lang="fr-FR"/>
              <a:t>transfers:</a:t>
            </a:r>
            <a:r>
              <a:rPr lang="fr-FR" baseline="0"/>
              <a:t> </a:t>
            </a:r>
          </a:p>
          <a:p>
            <a:pPr>
              <a:defRPr/>
            </a:pPr>
            <a:r>
              <a:rPr lang="fr-FR" baseline="0"/>
              <a:t>individualized vs. collective consumption expenditure</a:t>
            </a:r>
            <a:endParaRPr lang="fr-FR"/>
          </a:p>
        </c:rich>
      </c:tx>
      <c:layout>
        <c:manualLayout>
          <c:xMode val="edge"/>
          <c:yMode val="edge"/>
          <c:x val="0.21777579469233"/>
          <c:y val="1.20083028837082E-5"/>
        </c:manualLayout>
      </c:layout>
      <c:overlay val="0"/>
    </c:title>
    <c:autoTitleDeleted val="0"/>
    <c:plotArea>
      <c:layout>
        <c:manualLayout>
          <c:layoutTarget val="inner"/>
          <c:xMode val="edge"/>
          <c:yMode val="edge"/>
          <c:x val="0.107699504228638"/>
          <c:y val="0.102903402400816"/>
          <c:w val="0.880446077573637"/>
          <c:h val="0.711244922766657"/>
        </c:manualLayout>
      </c:layout>
      <c:lineChart>
        <c:grouping val="standard"/>
        <c:varyColors val="0"/>
        <c:ser>
          <c:idx val="0"/>
          <c:order val="0"/>
          <c:tx>
            <c:v>All adults</c:v>
          </c:tx>
          <c:spPr>
            <a:ln w="19050">
              <a:solidFill>
                <a:schemeClr val="tx1"/>
              </a:solidFill>
            </a:ln>
            <a:effectLst/>
          </c:spPr>
          <c:marker>
            <c:symbol val="circle"/>
            <c:size val="10"/>
            <c:spPr>
              <a:solidFill>
                <a:schemeClr val="tx1"/>
              </a:solidFill>
              <a:ln>
                <a:solidFill>
                  <a:schemeClr val="tx1"/>
                </a:solidFill>
              </a:ln>
              <a:effectLst/>
            </c:spPr>
          </c:marker>
          <c:cat>
            <c:numRef>
              <c:f>Data!$HF$53:$HF$108</c:f>
              <c:numCache>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Cache>
            </c:numRef>
          </c:cat>
          <c:val>
            <c:numRef>
              <c:f>Data!$HU$53:$HU$108</c:f>
              <c:numCache>
                <c:formatCode>0.0%</c:formatCode>
                <c:ptCount val="56"/>
                <c:pt idx="0">
                  <c:v>0.0190768910189623</c:v>
                </c:pt>
                <c:pt idx="1">
                  <c:v>0.0204163314561545</c:v>
                </c:pt>
                <c:pt idx="2">
                  <c:v>0.0193180119581465</c:v>
                </c:pt>
                <c:pt idx="3">
                  <c:v>0.0193663960465937</c:v>
                </c:pt>
                <c:pt idx="4">
                  <c:v>0.0187029426269933</c:v>
                </c:pt>
                <c:pt idx="5">
                  <c:v>0.0186127517794942</c:v>
                </c:pt>
                <c:pt idx="6">
                  <c:v>0.020215367514242</c:v>
                </c:pt>
                <c:pt idx="7">
                  <c:v>0.0278637200736648</c:v>
                </c:pt>
                <c:pt idx="8">
                  <c:v>0.0299795697632496</c:v>
                </c:pt>
                <c:pt idx="9">
                  <c:v>0.0318321289605336</c:v>
                </c:pt>
                <c:pt idx="10">
                  <c:v>0.0365035634506967</c:v>
                </c:pt>
                <c:pt idx="11">
                  <c:v>0.0398259587020649</c:v>
                </c:pt>
                <c:pt idx="12">
                  <c:v>0.0406714158504007</c:v>
                </c:pt>
                <c:pt idx="13">
                  <c:v>0.040406523468576</c:v>
                </c:pt>
                <c:pt idx="14">
                  <c:v>0.0453953212910868</c:v>
                </c:pt>
                <c:pt idx="15">
                  <c:v>0.0527723795741162</c:v>
                </c:pt>
                <c:pt idx="16">
                  <c:v>0.0520435967302452</c:v>
                </c:pt>
                <c:pt idx="17">
                  <c:v>0.050053927836771</c:v>
                </c:pt>
                <c:pt idx="18">
                  <c:v>0.048790580816789</c:v>
                </c:pt>
                <c:pt idx="19">
                  <c:v>0.0494800284672182</c:v>
                </c:pt>
                <c:pt idx="20">
                  <c:v>0.0546818856106807</c:v>
                </c:pt>
                <c:pt idx="21">
                  <c:v>0.0546655155945777</c:v>
                </c:pt>
                <c:pt idx="22">
                  <c:v>0.055984368398817</c:v>
                </c:pt>
                <c:pt idx="23">
                  <c:v>0.056838751837935</c:v>
                </c:pt>
                <c:pt idx="24">
                  <c:v>0.0538795005807201</c:v>
                </c:pt>
                <c:pt idx="25">
                  <c:v>0.0536412246892134</c:v>
                </c:pt>
                <c:pt idx="26">
                  <c:v>0.0549955823501897</c:v>
                </c:pt>
                <c:pt idx="27">
                  <c:v>0.05462080015537</c:v>
                </c:pt>
                <c:pt idx="28">
                  <c:v>0.0538903725464014</c:v>
                </c:pt>
                <c:pt idx="29">
                  <c:v>0.0567977081677889</c:v>
                </c:pt>
                <c:pt idx="30">
                  <c:v>0.0605397033418717</c:v>
                </c:pt>
                <c:pt idx="31">
                  <c:v>0.0677268081988392</c:v>
                </c:pt>
                <c:pt idx="32">
                  <c:v>0.0729321599359965</c:v>
                </c:pt>
                <c:pt idx="33">
                  <c:v>0.0759595468130951</c:v>
                </c:pt>
                <c:pt idx="34">
                  <c:v>0.0767707892251067</c:v>
                </c:pt>
                <c:pt idx="35">
                  <c:v>0.0781614322092754</c:v>
                </c:pt>
                <c:pt idx="36">
                  <c:v>0.0773907876047193</c:v>
                </c:pt>
                <c:pt idx="37">
                  <c:v>0.0745959568587069</c:v>
                </c:pt>
                <c:pt idx="38">
                  <c:v>0.0713643363496366</c:v>
                </c:pt>
                <c:pt idx="39">
                  <c:v>0.0700634279948104</c:v>
                </c:pt>
                <c:pt idx="40">
                  <c:v>0.0689306163691479</c:v>
                </c:pt>
                <c:pt idx="41">
                  <c:v>0.0740010452278815</c:v>
                </c:pt>
                <c:pt idx="42">
                  <c:v>0.0783717997626314</c:v>
                </c:pt>
                <c:pt idx="43">
                  <c:v>0.080353399160601</c:v>
                </c:pt>
                <c:pt idx="44">
                  <c:v>0.0825486438539403</c:v>
                </c:pt>
                <c:pt idx="45">
                  <c:v>0.083084396519511</c:v>
                </c:pt>
                <c:pt idx="46">
                  <c:v>0.0843048613887778</c:v>
                </c:pt>
                <c:pt idx="47">
                  <c:v>0.0873245735062574</c:v>
                </c:pt>
                <c:pt idx="48">
                  <c:v>0.100698112296625</c:v>
                </c:pt>
                <c:pt idx="49">
                  <c:v>0.107216582413142</c:v>
                </c:pt>
                <c:pt idx="50">
                  <c:v>0.112955061030653</c:v>
                </c:pt>
                <c:pt idx="51">
                  <c:v>0.110572485639178</c:v>
                </c:pt>
                <c:pt idx="52">
                  <c:v>0.104090414524353</c:v>
                </c:pt>
                <c:pt idx="53">
                  <c:v>0.104684107775809</c:v>
                </c:pt>
                <c:pt idx="54">
                  <c:v>0.1062061251559</c:v>
                </c:pt>
              </c:numCache>
            </c:numRef>
          </c:val>
          <c:smooth val="0"/>
        </c:ser>
        <c:ser>
          <c:idx val="2"/>
          <c:order val="1"/>
          <c:tx>
            <c:v>35-44</c:v>
          </c:tx>
          <c:spPr>
            <a:ln w="12700">
              <a:solidFill>
                <a:schemeClr val="tx1"/>
              </a:solidFill>
            </a:ln>
            <a:effectLst/>
          </c:spPr>
          <c:marker>
            <c:symbol val="square"/>
            <c:size val="9"/>
            <c:spPr>
              <a:solidFill>
                <a:schemeClr val="bg1"/>
              </a:solidFill>
              <a:ln>
                <a:solidFill>
                  <a:schemeClr val="tx1"/>
                </a:solidFill>
              </a:ln>
              <a:effectLst/>
            </c:spPr>
          </c:marker>
          <c:cat>
            <c:numRef>
              <c:f>Data!$HF$53:$HF$108</c:f>
              <c:numCache>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Cache>
            </c:numRef>
          </c:cat>
          <c:val>
            <c:numRef>
              <c:f>Data!$IA$53:$IA$108</c:f>
              <c:numCache>
                <c:formatCode>0.0%</c:formatCode>
                <c:ptCount val="56"/>
                <c:pt idx="0">
                  <c:v>0.177120233381955</c:v>
                </c:pt>
                <c:pt idx="1">
                  <c:v>0.180812550281577</c:v>
                </c:pt>
                <c:pt idx="2">
                  <c:v>0.183669656203288</c:v>
                </c:pt>
                <c:pt idx="3">
                  <c:v>0.182492057889163</c:v>
                </c:pt>
                <c:pt idx="4">
                  <c:v>0.179352293276344</c:v>
                </c:pt>
                <c:pt idx="5">
                  <c:v>0.177192185370286</c:v>
                </c:pt>
                <c:pt idx="6">
                  <c:v>0.184521328331249</c:v>
                </c:pt>
                <c:pt idx="7">
                  <c:v>0.197842672980794</c:v>
                </c:pt>
                <c:pt idx="8">
                  <c:v>0.201297920922966</c:v>
                </c:pt>
                <c:pt idx="9">
                  <c:v>0.201111728738188</c:v>
                </c:pt>
                <c:pt idx="10">
                  <c:v>0.206786512073184</c:v>
                </c:pt>
                <c:pt idx="11">
                  <c:v>0.207276302851524</c:v>
                </c:pt>
                <c:pt idx="12">
                  <c:v>0.202671415850401</c:v>
                </c:pt>
                <c:pt idx="13">
                  <c:v>0.191487669053301</c:v>
                </c:pt>
                <c:pt idx="14">
                  <c:v>0.197660645543382</c:v>
                </c:pt>
                <c:pt idx="15">
                  <c:v>0.205706016125698</c:v>
                </c:pt>
                <c:pt idx="16">
                  <c:v>0.195813723061679</c:v>
                </c:pt>
                <c:pt idx="17">
                  <c:v>0.190470895646856</c:v>
                </c:pt>
                <c:pt idx="18">
                  <c:v>0.18316173210503</c:v>
                </c:pt>
                <c:pt idx="19">
                  <c:v>0.180322035406103</c:v>
                </c:pt>
                <c:pt idx="20">
                  <c:v>0.187448491841108</c:v>
                </c:pt>
                <c:pt idx="21">
                  <c:v>0.186400205723522</c:v>
                </c:pt>
                <c:pt idx="22">
                  <c:v>0.194726094916209</c:v>
                </c:pt>
                <c:pt idx="23">
                  <c:v>0.194281980068616</c:v>
                </c:pt>
                <c:pt idx="24">
                  <c:v>0.183507549361208</c:v>
                </c:pt>
                <c:pt idx="25">
                  <c:v>0.186906248303567</c:v>
                </c:pt>
                <c:pt idx="26">
                  <c:v>0.191362195312094</c:v>
                </c:pt>
                <c:pt idx="27">
                  <c:v>0.188410370945815</c:v>
                </c:pt>
                <c:pt idx="28">
                  <c:v>0.182445364312102</c:v>
                </c:pt>
                <c:pt idx="29">
                  <c:v>0.184329388147714</c:v>
                </c:pt>
                <c:pt idx="30">
                  <c:v>0.188240900696968</c:v>
                </c:pt>
                <c:pt idx="31">
                  <c:v>0.193613698154683</c:v>
                </c:pt>
                <c:pt idx="32">
                  <c:v>0.190792225030456</c:v>
                </c:pt>
                <c:pt idx="33">
                  <c:v>0.18666156947244</c:v>
                </c:pt>
                <c:pt idx="34">
                  <c:v>0.180710726034983</c:v>
                </c:pt>
                <c:pt idx="35">
                  <c:v>0.176633999537001</c:v>
                </c:pt>
                <c:pt idx="36">
                  <c:v>0.17052207438328</c:v>
                </c:pt>
                <c:pt idx="37">
                  <c:v>0.1659259660723</c:v>
                </c:pt>
                <c:pt idx="38">
                  <c:v>0.161900398355669</c:v>
                </c:pt>
                <c:pt idx="39">
                  <c:v>0.163086829080775</c:v>
                </c:pt>
                <c:pt idx="40">
                  <c:v>0.162142135399124</c:v>
                </c:pt>
                <c:pt idx="41">
                  <c:v>0.168227249961893</c:v>
                </c:pt>
                <c:pt idx="42">
                  <c:v>0.174995761275008</c:v>
                </c:pt>
                <c:pt idx="43">
                  <c:v>0.177976926664098</c:v>
                </c:pt>
                <c:pt idx="44">
                  <c:v>0.177299851056361</c:v>
                </c:pt>
                <c:pt idx="45">
                  <c:v>0.176159718144451</c:v>
                </c:pt>
                <c:pt idx="46">
                  <c:v>0.174080367852859</c:v>
                </c:pt>
                <c:pt idx="47">
                  <c:v>0.179338386871622</c:v>
                </c:pt>
                <c:pt idx="48">
                  <c:v>0.190588841146462</c:v>
                </c:pt>
                <c:pt idx="49">
                  <c:v>0.20139203866041</c:v>
                </c:pt>
                <c:pt idx="50">
                  <c:v>0.197982652380392</c:v>
                </c:pt>
                <c:pt idx="51">
                  <c:v>0.189547868157546</c:v>
                </c:pt>
                <c:pt idx="52">
                  <c:v>0.180928608509519</c:v>
                </c:pt>
                <c:pt idx="53">
                  <c:v>0.174713391670359</c:v>
                </c:pt>
                <c:pt idx="54">
                  <c:v>0.168775034809521</c:v>
                </c:pt>
              </c:numCache>
            </c:numRef>
          </c:val>
          <c:smooth val="0"/>
        </c:ser>
        <c:dLbls>
          <c:showLegendKey val="0"/>
          <c:showVal val="0"/>
          <c:showCatName val="0"/>
          <c:showSerName val="0"/>
          <c:showPercent val="0"/>
          <c:showBubbleSize val="0"/>
        </c:dLbls>
        <c:marker val="1"/>
        <c:smooth val="0"/>
        <c:axId val="-2138613464"/>
        <c:axId val="-2138296264"/>
      </c:lineChart>
      <c:catAx>
        <c:axId val="-2138613464"/>
        <c:scaling>
          <c:orientation val="minMax"/>
        </c:scaling>
        <c:delete val="0"/>
        <c:axPos val="b"/>
        <c:majorGridlines>
          <c:spPr>
            <a:ln>
              <a:solidFill>
                <a:schemeClr val="bg1">
                  <a:lumMod val="75000"/>
                </a:schemeClr>
              </a:solidFill>
            </a:ln>
          </c:spPr>
        </c:majorGridlines>
        <c:numFmt formatCode="General" sourceLinked="1"/>
        <c:majorTickMark val="none"/>
        <c:minorTickMark val="none"/>
        <c:tickLblPos val="nextTo"/>
        <c:txPr>
          <a:bodyPr rot="-5400000" vert="horz"/>
          <a:lstStyle/>
          <a:p>
            <a:pPr>
              <a:defRPr sz="1600"/>
            </a:pPr>
            <a:endParaRPr lang="es-ES"/>
          </a:p>
        </c:txPr>
        <c:crossAx val="-2138296264"/>
        <c:crosses val="autoZero"/>
        <c:auto val="1"/>
        <c:lblAlgn val="ctr"/>
        <c:lblOffset val="100"/>
        <c:tickLblSkip val="5"/>
        <c:tickMarkSkip val="5"/>
        <c:noMultiLvlLbl val="0"/>
      </c:catAx>
      <c:valAx>
        <c:axId val="-2138296264"/>
        <c:scaling>
          <c:orientation val="minMax"/>
          <c:max val="0.25"/>
          <c:min val="0.0"/>
        </c:scaling>
        <c:delete val="0"/>
        <c:axPos val="l"/>
        <c:majorGridlines>
          <c:spPr>
            <a:ln>
              <a:solidFill>
                <a:schemeClr val="bg1">
                  <a:lumMod val="75000"/>
                </a:schemeClr>
              </a:solidFill>
            </a:ln>
          </c:spPr>
        </c:majorGridlines>
        <c:title>
          <c:tx>
            <c:rich>
              <a:bodyPr rot="-5400000" vert="horz"/>
              <a:lstStyle/>
              <a:p>
                <a:pPr>
                  <a:defRPr/>
                </a:pPr>
                <a:r>
                  <a:rPr lang="fr-FR" sz="1800" b="0"/>
                  <a:t>% of national income</a:t>
                </a:r>
              </a:p>
            </c:rich>
          </c:tx>
          <c:overlay val="0"/>
        </c:title>
        <c:numFmt formatCode="0%" sourceLinked="0"/>
        <c:majorTickMark val="none"/>
        <c:minorTickMark val="none"/>
        <c:tickLblPos val="nextTo"/>
        <c:txPr>
          <a:bodyPr/>
          <a:lstStyle/>
          <a:p>
            <a:pPr>
              <a:defRPr sz="1600"/>
            </a:pPr>
            <a:endParaRPr lang="es-ES"/>
          </a:p>
        </c:txPr>
        <c:crossAx val="-2138613464"/>
        <c:crosses val="autoZero"/>
        <c:crossBetween val="midCat"/>
      </c:valAx>
    </c:plotArea>
    <c:plotVisOnly val="1"/>
    <c:dispBlanksAs val="gap"/>
    <c:showDLblsOverMax val="0"/>
  </c:chart>
  <c:spPr>
    <a:ln>
      <a:noFill/>
    </a:ln>
  </c:spPr>
  <c:txPr>
    <a:bodyPr/>
    <a:lstStyle/>
    <a:p>
      <a:pPr>
        <a:defRPr>
          <a:latin typeface="Arial"/>
          <a:cs typeface="Arial"/>
        </a:defRPr>
      </a:pPr>
      <a:endParaRPr lang="es-ES"/>
    </a:p>
  </c:txPr>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a:t>Figure S.13: Average individualized</a:t>
            </a:r>
            <a:r>
              <a:rPr lang="fr-FR" baseline="0"/>
              <a:t> </a:t>
            </a:r>
            <a:r>
              <a:rPr lang="fr-FR"/>
              <a:t>transfer by post-tax income group</a:t>
            </a:r>
            <a:r>
              <a:rPr lang="fr-FR" baseline="0"/>
              <a:t> </a:t>
            </a:r>
            <a:r>
              <a:rPr lang="fr-FR"/>
              <a:t>(including Social Security)</a:t>
            </a:r>
          </a:p>
        </c:rich>
      </c:tx>
      <c:layout>
        <c:manualLayout>
          <c:xMode val="edge"/>
          <c:yMode val="edge"/>
          <c:x val="0.183701720618256"/>
          <c:y val="0.00219065754035647"/>
        </c:manualLayout>
      </c:layout>
      <c:overlay val="0"/>
    </c:title>
    <c:autoTitleDeleted val="0"/>
    <c:plotArea>
      <c:layout>
        <c:manualLayout>
          <c:layoutTarget val="inner"/>
          <c:xMode val="edge"/>
          <c:yMode val="edge"/>
          <c:x val="0.107699504228638"/>
          <c:y val="0.102903402400816"/>
          <c:w val="0.880446077573637"/>
          <c:h val="0.711244922766657"/>
        </c:manualLayout>
      </c:layout>
      <c:lineChart>
        <c:grouping val="standard"/>
        <c:varyColors val="0"/>
        <c:ser>
          <c:idx val="0"/>
          <c:order val="0"/>
          <c:tx>
            <c:v>All adults</c:v>
          </c:tx>
          <c:spPr>
            <a:ln w="19050">
              <a:solidFill>
                <a:schemeClr val="tx1"/>
              </a:solidFill>
            </a:ln>
            <a:effectLst/>
          </c:spPr>
          <c:marker>
            <c:symbol val="circle"/>
            <c:size val="10"/>
            <c:spPr>
              <a:solidFill>
                <a:schemeClr val="tx1"/>
              </a:solidFill>
              <a:ln>
                <a:solidFill>
                  <a:schemeClr val="tx1"/>
                </a:solidFill>
              </a:ln>
              <a:effectLst/>
            </c:spPr>
          </c:marker>
          <c:cat>
            <c:numRef>
              <c:f>Data!$HF$53:$HF$108</c:f>
              <c:numCache>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Cache>
            </c:numRef>
          </c:cat>
          <c:val>
            <c:numRef>
              <c:f>Data!$IB$53:$IB$108</c:f>
              <c:numCache>
                <c:formatCode>0.0%</c:formatCode>
                <c:ptCount val="56"/>
                <c:pt idx="0">
                  <c:v>0.051052302563034</c:v>
                </c:pt>
                <c:pt idx="1">
                  <c:v>0.0573209975864843</c:v>
                </c:pt>
                <c:pt idx="2">
                  <c:v>0.054559043348281</c:v>
                </c:pt>
                <c:pt idx="3">
                  <c:v>0.0543593363925168</c:v>
                </c:pt>
                <c:pt idx="4">
                  <c:v>0.0521124445175078</c:v>
                </c:pt>
                <c:pt idx="5">
                  <c:v>0.0520975314251098</c:v>
                </c:pt>
                <c:pt idx="6">
                  <c:v>0.0527997776851466</c:v>
                </c:pt>
                <c:pt idx="7">
                  <c:v>0.0610365693238621</c:v>
                </c:pt>
                <c:pt idx="8">
                  <c:v>0.0647758682850619</c:v>
                </c:pt>
                <c:pt idx="9">
                  <c:v>0.0662590327959978</c:v>
                </c:pt>
                <c:pt idx="10">
                  <c:v>0.0771194553770875</c:v>
                </c:pt>
                <c:pt idx="11">
                  <c:v>0.0848574237954769</c:v>
                </c:pt>
                <c:pt idx="12">
                  <c:v>0.0853962600178094</c:v>
                </c:pt>
                <c:pt idx="13">
                  <c:v>0.0875099443118536</c:v>
                </c:pt>
                <c:pt idx="14">
                  <c:v>0.0963873260290198</c:v>
                </c:pt>
                <c:pt idx="15">
                  <c:v>0.114051409275722</c:v>
                </c:pt>
                <c:pt idx="16">
                  <c:v>0.111654694079762</c:v>
                </c:pt>
                <c:pt idx="17">
                  <c:v>0.106854950797798</c:v>
                </c:pt>
                <c:pt idx="18">
                  <c:v>0.101482831666585</c:v>
                </c:pt>
                <c:pt idx="19">
                  <c:v>0.102437505560004</c:v>
                </c:pt>
                <c:pt idx="20">
                  <c:v>0.113317949563211</c:v>
                </c:pt>
                <c:pt idx="21">
                  <c:v>0.114580654641637</c:v>
                </c:pt>
                <c:pt idx="22">
                  <c:v>0.12223630474581</c:v>
                </c:pt>
                <c:pt idx="23">
                  <c:v>0.122267603332789</c:v>
                </c:pt>
                <c:pt idx="24">
                  <c:v>0.111672473867596</c:v>
                </c:pt>
                <c:pt idx="25">
                  <c:v>0.110553173009066</c:v>
                </c:pt>
                <c:pt idx="26">
                  <c:v>0.112494153110545</c:v>
                </c:pt>
                <c:pt idx="27">
                  <c:v>0.109730044668868</c:v>
                </c:pt>
                <c:pt idx="28">
                  <c:v>0.107134908977612</c:v>
                </c:pt>
                <c:pt idx="29">
                  <c:v>0.109991217431308</c:v>
                </c:pt>
                <c:pt idx="30">
                  <c:v>0.115287623359346</c:v>
                </c:pt>
                <c:pt idx="31">
                  <c:v>0.126646227415592</c:v>
                </c:pt>
                <c:pt idx="32">
                  <c:v>0.134134589159409</c:v>
                </c:pt>
                <c:pt idx="33">
                  <c:v>0.136373114617363</c:v>
                </c:pt>
                <c:pt idx="34">
                  <c:v>0.13398586365265</c:v>
                </c:pt>
                <c:pt idx="35">
                  <c:v>0.134454819044679</c:v>
                </c:pt>
                <c:pt idx="36">
                  <c:v>0.132475287706177</c:v>
                </c:pt>
                <c:pt idx="37">
                  <c:v>0.127797951330551</c:v>
                </c:pt>
                <c:pt idx="38">
                  <c:v>0.122955722703728</c:v>
                </c:pt>
                <c:pt idx="39">
                  <c:v>0.1202008553169</c:v>
                </c:pt>
                <c:pt idx="40">
                  <c:v>0.118288986190637</c:v>
                </c:pt>
                <c:pt idx="41">
                  <c:v>0.125786642858698</c:v>
                </c:pt>
                <c:pt idx="42">
                  <c:v>0.133530434045439</c:v>
                </c:pt>
                <c:pt idx="43">
                  <c:v>0.134932381744085</c:v>
                </c:pt>
                <c:pt idx="44">
                  <c:v>0.134239011849083</c:v>
                </c:pt>
                <c:pt idx="45">
                  <c:v>0.133685652769622</c:v>
                </c:pt>
                <c:pt idx="46">
                  <c:v>0.13374650139944</c:v>
                </c:pt>
                <c:pt idx="47">
                  <c:v>0.138839742237083</c:v>
                </c:pt>
                <c:pt idx="48">
                  <c:v>0.155731505173884</c:v>
                </c:pt>
                <c:pt idx="49">
                  <c:v>0.175241833730548</c:v>
                </c:pt>
                <c:pt idx="50">
                  <c:v>0.180407394324738</c:v>
                </c:pt>
                <c:pt idx="51">
                  <c:v>0.174322026916711</c:v>
                </c:pt>
                <c:pt idx="52">
                  <c:v>0.166520882668772</c:v>
                </c:pt>
                <c:pt idx="53">
                  <c:v>0.166544361984936</c:v>
                </c:pt>
                <c:pt idx="54">
                  <c:v>0.165937481440421</c:v>
                </c:pt>
              </c:numCache>
            </c:numRef>
          </c:val>
          <c:smooth val="0"/>
        </c:ser>
        <c:ser>
          <c:idx val="1"/>
          <c:order val="1"/>
          <c:tx>
            <c:v>20-34</c:v>
          </c:tx>
          <c:spPr>
            <a:ln w="25400">
              <a:solidFill>
                <a:schemeClr val="tx1"/>
              </a:solidFill>
            </a:ln>
            <a:effectLst/>
          </c:spPr>
          <c:marker>
            <c:symbol val="circle"/>
            <c:size val="9"/>
            <c:spPr>
              <a:solidFill>
                <a:srgbClr val="FF0000"/>
              </a:solidFill>
              <a:ln>
                <a:solidFill>
                  <a:schemeClr val="tx1"/>
                </a:solidFill>
              </a:ln>
              <a:effectLst/>
            </c:spPr>
          </c:marker>
          <c:cat>
            <c:numRef>
              <c:f>Data!$HF$53:$HF$108</c:f>
              <c:numCache>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Cache>
            </c:numRef>
          </c:cat>
          <c:val>
            <c:numRef>
              <c:f>Data!$ID$53:$ID$108</c:f>
              <c:numCache>
                <c:formatCode>0.0%</c:formatCode>
                <c:ptCount val="56"/>
                <c:pt idx="2">
                  <c:v>0.0683829723275266</c:v>
                </c:pt>
                <c:pt idx="3">
                  <c:v>0.0586858983630258</c:v>
                </c:pt>
                <c:pt idx="4">
                  <c:v>0.0492133851512335</c:v>
                </c:pt>
                <c:pt idx="5">
                  <c:v>0.0492768810676439</c:v>
                </c:pt>
                <c:pt idx="6">
                  <c:v>0.0494652196066454</c:v>
                </c:pt>
                <c:pt idx="7">
                  <c:v>0.0711410690200864</c:v>
                </c:pt>
                <c:pt idx="8">
                  <c:v>0.0764124435081612</c:v>
                </c:pt>
                <c:pt idx="9">
                  <c:v>0.0769515616411809</c:v>
                </c:pt>
                <c:pt idx="10">
                  <c:v>0.0962111835251562</c:v>
                </c:pt>
                <c:pt idx="11">
                  <c:v>0.106880209699739</c:v>
                </c:pt>
                <c:pt idx="12">
                  <c:v>0.104335612326395</c:v>
                </c:pt>
                <c:pt idx="13">
                  <c:v>0.106852244585752</c:v>
                </c:pt>
                <c:pt idx="14">
                  <c:v>0.114631765289232</c:v>
                </c:pt>
                <c:pt idx="15">
                  <c:v>0.129722759476863</c:v>
                </c:pt>
                <c:pt idx="16">
                  <c:v>0.128939642600017</c:v>
                </c:pt>
                <c:pt idx="17">
                  <c:v>0.124278073897585</c:v>
                </c:pt>
                <c:pt idx="18">
                  <c:v>0.119426656572614</c:v>
                </c:pt>
                <c:pt idx="19">
                  <c:v>0.117455518629868</c:v>
                </c:pt>
                <c:pt idx="20">
                  <c:v>0.129068061942235</c:v>
                </c:pt>
                <c:pt idx="21">
                  <c:v>0.127031351148617</c:v>
                </c:pt>
                <c:pt idx="22">
                  <c:v>0.129177997514489</c:v>
                </c:pt>
                <c:pt idx="23">
                  <c:v>0.127161638141843</c:v>
                </c:pt>
                <c:pt idx="24">
                  <c:v>0.11378261664504</c:v>
                </c:pt>
                <c:pt idx="25">
                  <c:v>0.111246506508905</c:v>
                </c:pt>
                <c:pt idx="26">
                  <c:v>0.114767432169174</c:v>
                </c:pt>
                <c:pt idx="27">
                  <c:v>0.117802821987425</c:v>
                </c:pt>
                <c:pt idx="28">
                  <c:v>0.116400675367913</c:v>
                </c:pt>
                <c:pt idx="29">
                  <c:v>0.120505147700896</c:v>
                </c:pt>
                <c:pt idx="30">
                  <c:v>0.124579471623292</c:v>
                </c:pt>
                <c:pt idx="31">
                  <c:v>0.13218311505625</c:v>
                </c:pt>
                <c:pt idx="32">
                  <c:v>0.142357524251565</c:v>
                </c:pt>
                <c:pt idx="33">
                  <c:v>0.14455124043161</c:v>
                </c:pt>
                <c:pt idx="34">
                  <c:v>0.141192072827835</c:v>
                </c:pt>
                <c:pt idx="35">
                  <c:v>0.140170164231677</c:v>
                </c:pt>
                <c:pt idx="36">
                  <c:v>0.137839012080803</c:v>
                </c:pt>
                <c:pt idx="37">
                  <c:v>0.132125401927624</c:v>
                </c:pt>
                <c:pt idx="38">
                  <c:v>0.127347798552364</c:v>
                </c:pt>
                <c:pt idx="39">
                  <c:v>0.126203977299156</c:v>
                </c:pt>
                <c:pt idx="40">
                  <c:v>0.122122286149533</c:v>
                </c:pt>
                <c:pt idx="41">
                  <c:v>0.128319552342873</c:v>
                </c:pt>
                <c:pt idx="42">
                  <c:v>0.138548763468862</c:v>
                </c:pt>
                <c:pt idx="43">
                  <c:v>0.141973421326838</c:v>
                </c:pt>
                <c:pt idx="44">
                  <c:v>0.140556307451334</c:v>
                </c:pt>
                <c:pt idx="45">
                  <c:v>0.137187618820462</c:v>
                </c:pt>
                <c:pt idx="46">
                  <c:v>0.133143182494678</c:v>
                </c:pt>
                <c:pt idx="47">
                  <c:v>0.138000382750761</c:v>
                </c:pt>
                <c:pt idx="48">
                  <c:v>0.151232859177981</c:v>
                </c:pt>
                <c:pt idx="49">
                  <c:v>0.166461406624876</c:v>
                </c:pt>
                <c:pt idx="50">
                  <c:v>0.173069299547933</c:v>
                </c:pt>
                <c:pt idx="51">
                  <c:v>0.166637039859779</c:v>
                </c:pt>
                <c:pt idx="52">
                  <c:v>0.156793410656974</c:v>
                </c:pt>
                <c:pt idx="53">
                  <c:v>0.150812288164161</c:v>
                </c:pt>
                <c:pt idx="54">
                  <c:v>0.149910114705563</c:v>
                </c:pt>
              </c:numCache>
            </c:numRef>
          </c:val>
          <c:smooth val="0"/>
        </c:ser>
        <c:ser>
          <c:idx val="2"/>
          <c:order val="2"/>
          <c:tx>
            <c:v>35-44</c:v>
          </c:tx>
          <c:spPr>
            <a:ln w="12700">
              <a:solidFill>
                <a:schemeClr val="tx1"/>
              </a:solidFill>
            </a:ln>
            <a:effectLst/>
          </c:spPr>
          <c:marker>
            <c:symbol val="square"/>
            <c:size val="7"/>
            <c:spPr>
              <a:solidFill>
                <a:schemeClr val="tx2">
                  <a:lumMod val="60000"/>
                  <a:lumOff val="40000"/>
                </a:schemeClr>
              </a:solidFill>
              <a:ln>
                <a:solidFill>
                  <a:schemeClr val="tx1"/>
                </a:solidFill>
              </a:ln>
              <a:effectLst/>
            </c:spPr>
          </c:marker>
          <c:cat>
            <c:numRef>
              <c:f>Data!$HF$53:$HF$108</c:f>
              <c:numCache>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Cache>
            </c:numRef>
          </c:cat>
          <c:val>
            <c:numRef>
              <c:f>Data!$IE$53:$IE$108</c:f>
              <c:numCache>
                <c:formatCode>0.0%</c:formatCode>
                <c:ptCount val="56"/>
                <c:pt idx="2">
                  <c:v>0.0486288866260212</c:v>
                </c:pt>
                <c:pt idx="3">
                  <c:v>0.0516251789240254</c:v>
                </c:pt>
                <c:pt idx="4">
                  <c:v>0.0540049358298549</c:v>
                </c:pt>
                <c:pt idx="5">
                  <c:v>0.0539284343963539</c:v>
                </c:pt>
                <c:pt idx="6">
                  <c:v>0.0540019102835585</c:v>
                </c:pt>
                <c:pt idx="7">
                  <c:v>0.0634021038801317</c:v>
                </c:pt>
                <c:pt idx="8">
                  <c:v>0.0669415837167738</c:v>
                </c:pt>
                <c:pt idx="9">
                  <c:v>0.0689311252825872</c:v>
                </c:pt>
                <c:pt idx="10">
                  <c:v>0.0778703920493879</c:v>
                </c:pt>
                <c:pt idx="11">
                  <c:v>0.0864201520046966</c:v>
                </c:pt>
                <c:pt idx="12">
                  <c:v>0.0891281617522407</c:v>
                </c:pt>
                <c:pt idx="13">
                  <c:v>0.0917295376105661</c:v>
                </c:pt>
                <c:pt idx="14">
                  <c:v>0.104174572936447</c:v>
                </c:pt>
                <c:pt idx="15">
                  <c:v>0.131476549918767</c:v>
                </c:pt>
                <c:pt idx="16">
                  <c:v>0.126175719456493</c:v>
                </c:pt>
                <c:pt idx="17">
                  <c:v>0.117271326271925</c:v>
                </c:pt>
                <c:pt idx="18">
                  <c:v>0.110219039574591</c:v>
                </c:pt>
                <c:pt idx="19">
                  <c:v>0.112870426230276</c:v>
                </c:pt>
                <c:pt idx="20">
                  <c:v>0.126776427405654</c:v>
                </c:pt>
                <c:pt idx="21">
                  <c:v>0.130385629451426</c:v>
                </c:pt>
                <c:pt idx="22">
                  <c:v>0.143778102132488</c:v>
                </c:pt>
                <c:pt idx="23">
                  <c:v>0.145827864116607</c:v>
                </c:pt>
                <c:pt idx="24">
                  <c:v>0.130310325728071</c:v>
                </c:pt>
                <c:pt idx="25">
                  <c:v>0.130821667351976</c:v>
                </c:pt>
                <c:pt idx="26">
                  <c:v>0.133252487853497</c:v>
                </c:pt>
                <c:pt idx="27">
                  <c:v>0.124886436363091</c:v>
                </c:pt>
                <c:pt idx="28">
                  <c:v>0.121862608499378</c:v>
                </c:pt>
                <c:pt idx="29">
                  <c:v>0.124647069182705</c:v>
                </c:pt>
                <c:pt idx="30">
                  <c:v>0.133033175173536</c:v>
                </c:pt>
                <c:pt idx="31">
                  <c:v>0.152260835284955</c:v>
                </c:pt>
                <c:pt idx="32">
                  <c:v>0.159313723816139</c:v>
                </c:pt>
                <c:pt idx="33">
                  <c:v>0.161858352396899</c:v>
                </c:pt>
                <c:pt idx="34">
                  <c:v>0.1603478226203</c:v>
                </c:pt>
                <c:pt idx="35">
                  <c:v>0.161615120815542</c:v>
                </c:pt>
                <c:pt idx="36">
                  <c:v>0.161036848191871</c:v>
                </c:pt>
                <c:pt idx="37">
                  <c:v>0.157142778273914</c:v>
                </c:pt>
                <c:pt idx="38">
                  <c:v>0.152572399925551</c:v>
                </c:pt>
                <c:pt idx="39">
                  <c:v>0.149237527629743</c:v>
                </c:pt>
                <c:pt idx="40">
                  <c:v>0.149269589902461</c:v>
                </c:pt>
                <c:pt idx="41">
                  <c:v>0.158560917772472</c:v>
                </c:pt>
                <c:pt idx="42">
                  <c:v>0.16544209785732</c:v>
                </c:pt>
                <c:pt idx="43">
                  <c:v>0.165686944403407</c:v>
                </c:pt>
                <c:pt idx="44">
                  <c:v>0.166612792256476</c:v>
                </c:pt>
                <c:pt idx="45">
                  <c:v>0.168422503310871</c:v>
                </c:pt>
                <c:pt idx="46">
                  <c:v>0.173114756738768</c:v>
                </c:pt>
                <c:pt idx="47">
                  <c:v>0.180098254983123</c:v>
                </c:pt>
                <c:pt idx="48">
                  <c:v>0.206477065013233</c:v>
                </c:pt>
                <c:pt idx="49">
                  <c:v>0.233512934765814</c:v>
                </c:pt>
                <c:pt idx="50">
                  <c:v>0.238566202100022</c:v>
                </c:pt>
                <c:pt idx="51">
                  <c:v>0.230995152285484</c:v>
                </c:pt>
                <c:pt idx="52">
                  <c:v>0.223827564761147</c:v>
                </c:pt>
                <c:pt idx="53">
                  <c:v>0.228569997469903</c:v>
                </c:pt>
                <c:pt idx="54">
                  <c:v>0.229275342634436</c:v>
                </c:pt>
              </c:numCache>
            </c:numRef>
          </c:val>
          <c:smooth val="0"/>
        </c:ser>
        <c:ser>
          <c:idx val="3"/>
          <c:order val="3"/>
          <c:tx>
            <c:v>45-54</c:v>
          </c:tx>
          <c:spPr>
            <a:ln w="12700">
              <a:solidFill>
                <a:schemeClr val="tx1"/>
              </a:solidFill>
            </a:ln>
            <a:effectLst/>
          </c:spPr>
          <c:marker>
            <c:symbol val="triangle"/>
            <c:size val="9"/>
            <c:spPr>
              <a:solidFill>
                <a:schemeClr val="accent3">
                  <a:lumMod val="75000"/>
                </a:schemeClr>
              </a:solidFill>
              <a:ln>
                <a:solidFill>
                  <a:schemeClr val="tx1"/>
                </a:solidFill>
              </a:ln>
              <a:effectLst/>
            </c:spPr>
          </c:marker>
          <c:cat>
            <c:numRef>
              <c:f>Data!$HF$53:$HF$108</c:f>
              <c:numCache>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Cache>
            </c:numRef>
          </c:cat>
          <c:val>
            <c:numRef>
              <c:f>Data!$IF$53:$IF$108</c:f>
              <c:numCache>
                <c:formatCode>0.0%</c:formatCode>
                <c:ptCount val="56"/>
                <c:pt idx="2">
                  <c:v>0.0626362199909636</c:v>
                </c:pt>
                <c:pt idx="3">
                  <c:v>0.0624987905957823</c:v>
                </c:pt>
                <c:pt idx="4">
                  <c:v>0.0624987905957823</c:v>
                </c:pt>
                <c:pt idx="5">
                  <c:v>0.0624987905957823</c:v>
                </c:pt>
                <c:pt idx="6">
                  <c:v>0.0624987905957823</c:v>
                </c:pt>
                <c:pt idx="7">
                  <c:v>0.0619490730150573</c:v>
                </c:pt>
                <c:pt idx="8">
                  <c:v>0.0630461460877996</c:v>
                </c:pt>
                <c:pt idx="9">
                  <c:v>0.068246462587922</c:v>
                </c:pt>
                <c:pt idx="10">
                  <c:v>0.0579528070011292</c:v>
                </c:pt>
                <c:pt idx="11">
                  <c:v>0.0566099911702622</c:v>
                </c:pt>
                <c:pt idx="12">
                  <c:v>0.0637528507650131</c:v>
                </c:pt>
                <c:pt idx="13">
                  <c:v>0.0640745303098811</c:v>
                </c:pt>
                <c:pt idx="14">
                  <c:v>0.0729139486065833</c:v>
                </c:pt>
                <c:pt idx="15">
                  <c:v>0.0832473723494331</c:v>
                </c:pt>
                <c:pt idx="16">
                  <c:v>0.0820597946699308</c:v>
                </c:pt>
                <c:pt idx="17">
                  <c:v>0.0871480661567147</c:v>
                </c:pt>
                <c:pt idx="18">
                  <c:v>0.0808499683731156</c:v>
                </c:pt>
                <c:pt idx="19">
                  <c:v>0.0852288428541215</c:v>
                </c:pt>
                <c:pt idx="20">
                  <c:v>0.096150162955837</c:v>
                </c:pt>
                <c:pt idx="21">
                  <c:v>0.104952706354879</c:v>
                </c:pt>
                <c:pt idx="22">
                  <c:v>0.123595666108258</c:v>
                </c:pt>
                <c:pt idx="23">
                  <c:v>0.125621647905234</c:v>
                </c:pt>
                <c:pt idx="24">
                  <c:v>0.135777485569406</c:v>
                </c:pt>
                <c:pt idx="25">
                  <c:v>0.13410277844855</c:v>
                </c:pt>
                <c:pt idx="26">
                  <c:v>0.12901687960948</c:v>
                </c:pt>
                <c:pt idx="27">
                  <c:v>0.117816874228254</c:v>
                </c:pt>
                <c:pt idx="28">
                  <c:v>0.109049825017564</c:v>
                </c:pt>
                <c:pt idx="29">
                  <c:v>0.109092214577231</c:v>
                </c:pt>
                <c:pt idx="30">
                  <c:v>0.113636544989504</c:v>
                </c:pt>
                <c:pt idx="31">
                  <c:v>0.123686366257516</c:v>
                </c:pt>
                <c:pt idx="32">
                  <c:v>0.127473566578828</c:v>
                </c:pt>
                <c:pt idx="33">
                  <c:v>0.130736989763136</c:v>
                </c:pt>
                <c:pt idx="34">
                  <c:v>0.1274275794799</c:v>
                </c:pt>
                <c:pt idx="35">
                  <c:v>0.13223484833361</c:v>
                </c:pt>
                <c:pt idx="36">
                  <c:v>0.124971683214881</c:v>
                </c:pt>
                <c:pt idx="37">
                  <c:v>0.117884309104284</c:v>
                </c:pt>
                <c:pt idx="38">
                  <c:v>0.10743173895662</c:v>
                </c:pt>
                <c:pt idx="39">
                  <c:v>0.0969850202363886</c:v>
                </c:pt>
                <c:pt idx="40">
                  <c:v>0.0960902490260196</c:v>
                </c:pt>
                <c:pt idx="41">
                  <c:v>0.109758017142667</c:v>
                </c:pt>
                <c:pt idx="42">
                  <c:v>0.11644171205262</c:v>
                </c:pt>
                <c:pt idx="43">
                  <c:v>0.114133116076118</c:v>
                </c:pt>
                <c:pt idx="44">
                  <c:v>0.110264939794433</c:v>
                </c:pt>
                <c:pt idx="45">
                  <c:v>0.113308059471819</c:v>
                </c:pt>
                <c:pt idx="46">
                  <c:v>0.115246432278582</c:v>
                </c:pt>
                <c:pt idx="47">
                  <c:v>0.119160237218239</c:v>
                </c:pt>
                <c:pt idx="48">
                  <c:v>0.133608646247012</c:v>
                </c:pt>
                <c:pt idx="49">
                  <c:v>0.162774954551423</c:v>
                </c:pt>
                <c:pt idx="50">
                  <c:v>0.166407383239857</c:v>
                </c:pt>
                <c:pt idx="51">
                  <c:v>0.161849920914392</c:v>
                </c:pt>
                <c:pt idx="52">
                  <c:v>0.153984801463594</c:v>
                </c:pt>
                <c:pt idx="53">
                  <c:v>0.164108361332183</c:v>
                </c:pt>
                <c:pt idx="54">
                  <c:v>0.159500501067669</c:v>
                </c:pt>
              </c:numCache>
            </c:numRef>
          </c:val>
          <c:smooth val="0"/>
        </c:ser>
        <c:dLbls>
          <c:showLegendKey val="0"/>
          <c:showVal val="0"/>
          <c:showCatName val="0"/>
          <c:showSerName val="0"/>
          <c:showPercent val="0"/>
          <c:showBubbleSize val="0"/>
        </c:dLbls>
        <c:marker val="1"/>
        <c:smooth val="0"/>
        <c:axId val="-2138201944"/>
        <c:axId val="-2110936296"/>
      </c:lineChart>
      <c:catAx>
        <c:axId val="-2138201944"/>
        <c:scaling>
          <c:orientation val="minMax"/>
        </c:scaling>
        <c:delete val="0"/>
        <c:axPos val="b"/>
        <c:majorGridlines>
          <c:spPr>
            <a:ln>
              <a:solidFill>
                <a:schemeClr val="bg1">
                  <a:lumMod val="75000"/>
                </a:schemeClr>
              </a:solidFill>
            </a:ln>
          </c:spPr>
        </c:majorGridlines>
        <c:numFmt formatCode="General" sourceLinked="1"/>
        <c:majorTickMark val="none"/>
        <c:minorTickMark val="none"/>
        <c:tickLblPos val="nextTo"/>
        <c:txPr>
          <a:bodyPr rot="-5400000" vert="horz"/>
          <a:lstStyle/>
          <a:p>
            <a:pPr>
              <a:defRPr sz="1600"/>
            </a:pPr>
            <a:endParaRPr lang="es-ES"/>
          </a:p>
        </c:txPr>
        <c:crossAx val="-2110936296"/>
        <c:crosses val="autoZero"/>
        <c:auto val="1"/>
        <c:lblAlgn val="ctr"/>
        <c:lblOffset val="100"/>
        <c:tickLblSkip val="5"/>
        <c:tickMarkSkip val="5"/>
        <c:noMultiLvlLbl val="0"/>
      </c:catAx>
      <c:valAx>
        <c:axId val="-2110936296"/>
        <c:scaling>
          <c:orientation val="minMax"/>
          <c:max val="0.26"/>
          <c:min val="0.0"/>
        </c:scaling>
        <c:delete val="0"/>
        <c:axPos val="l"/>
        <c:majorGridlines>
          <c:spPr>
            <a:ln>
              <a:solidFill>
                <a:schemeClr val="bg1">
                  <a:lumMod val="75000"/>
                </a:schemeClr>
              </a:solidFill>
            </a:ln>
          </c:spPr>
        </c:majorGridlines>
        <c:title>
          <c:tx>
            <c:rich>
              <a:bodyPr rot="-5400000" vert="horz"/>
              <a:lstStyle/>
              <a:p>
                <a:pPr>
                  <a:defRPr/>
                </a:pPr>
                <a:r>
                  <a:rPr lang="fr-FR" sz="1800" b="0"/>
                  <a:t>% of average national income</a:t>
                </a:r>
              </a:p>
            </c:rich>
          </c:tx>
          <c:overlay val="0"/>
        </c:title>
        <c:numFmt formatCode="0%" sourceLinked="0"/>
        <c:majorTickMark val="none"/>
        <c:minorTickMark val="none"/>
        <c:tickLblPos val="nextTo"/>
        <c:txPr>
          <a:bodyPr/>
          <a:lstStyle/>
          <a:p>
            <a:pPr>
              <a:defRPr sz="1600"/>
            </a:pPr>
            <a:endParaRPr lang="es-ES"/>
          </a:p>
        </c:txPr>
        <c:crossAx val="-2138201944"/>
        <c:crosses val="autoZero"/>
        <c:crossBetween val="midCat"/>
      </c:valAx>
    </c:plotArea>
    <c:plotVisOnly val="1"/>
    <c:dispBlanksAs val="gap"/>
    <c:showDLblsOverMax val="0"/>
  </c:chart>
  <c:spPr>
    <a:ln>
      <a:noFill/>
    </a:ln>
  </c:spPr>
  <c:txPr>
    <a:bodyPr/>
    <a:lstStyle/>
    <a:p>
      <a:pPr>
        <a:defRPr>
          <a:latin typeface="Arial"/>
          <a:cs typeface="Arial"/>
        </a:defRPr>
      </a:pPr>
      <a:endParaRPr lang="es-ES"/>
    </a:p>
  </c:txPr>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1700"/>
              <a:t>Figure S.14: Average individualized</a:t>
            </a:r>
            <a:r>
              <a:rPr lang="fr-FR" sz="1700" baseline="0"/>
              <a:t> </a:t>
            </a:r>
            <a:r>
              <a:rPr lang="fr-FR" sz="1700"/>
              <a:t>transfer by post-tax income group</a:t>
            </a:r>
            <a:r>
              <a:rPr lang="fr-FR" sz="1700" baseline="0"/>
              <a:t> </a:t>
            </a:r>
            <a:r>
              <a:rPr lang="fr-FR" sz="1700"/>
              <a:t>(including Social Security; working-age individuals only)</a:t>
            </a:r>
          </a:p>
        </c:rich>
      </c:tx>
      <c:layout>
        <c:manualLayout>
          <c:xMode val="edge"/>
          <c:yMode val="edge"/>
          <c:x val="0.170368387284923"/>
          <c:y val="1.20083028837082E-5"/>
        </c:manualLayout>
      </c:layout>
      <c:overlay val="0"/>
    </c:title>
    <c:autoTitleDeleted val="0"/>
    <c:plotArea>
      <c:layout>
        <c:manualLayout>
          <c:layoutTarget val="inner"/>
          <c:xMode val="edge"/>
          <c:yMode val="edge"/>
          <c:x val="0.107699504228638"/>
          <c:y val="0.102903402400816"/>
          <c:w val="0.880446077573637"/>
          <c:h val="0.711244922766657"/>
        </c:manualLayout>
      </c:layout>
      <c:lineChart>
        <c:grouping val="standard"/>
        <c:varyColors val="0"/>
        <c:ser>
          <c:idx val="0"/>
          <c:order val="0"/>
          <c:tx>
            <c:v>All adults</c:v>
          </c:tx>
          <c:spPr>
            <a:ln w="19050">
              <a:solidFill>
                <a:schemeClr val="tx1"/>
              </a:solidFill>
            </a:ln>
            <a:effectLst/>
          </c:spPr>
          <c:marker>
            <c:symbol val="circle"/>
            <c:size val="10"/>
            <c:spPr>
              <a:solidFill>
                <a:schemeClr val="tx1"/>
              </a:solidFill>
              <a:ln>
                <a:solidFill>
                  <a:schemeClr val="tx1"/>
                </a:solidFill>
              </a:ln>
              <a:effectLst/>
            </c:spPr>
          </c:marker>
          <c:cat>
            <c:numRef>
              <c:f>Data!$HF$53:$HF$108</c:f>
              <c:numCache>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Cache>
            </c:numRef>
          </c:cat>
          <c:val>
            <c:numRef>
              <c:f>Data!$IH$53:$IH$108</c:f>
              <c:numCache>
                <c:formatCode>General</c:formatCode>
                <c:ptCount val="56"/>
                <c:pt idx="2" formatCode="0.0%">
                  <c:v>0.0288530439138412</c:v>
                </c:pt>
                <c:pt idx="3" formatCode="0.0%">
                  <c:v>0.0282646790146828</c:v>
                </c:pt>
                <c:pt idx="4" formatCode="0.0%">
                  <c:v>0.0276763141155243</c:v>
                </c:pt>
                <c:pt idx="5" formatCode="0.0%">
                  <c:v>0.0263920500874519</c:v>
                </c:pt>
                <c:pt idx="6" formatCode="0.0%">
                  <c:v>0.0251077860593796</c:v>
                </c:pt>
                <c:pt idx="7" formatCode="0.0%">
                  <c:v>0.0340395718812942</c:v>
                </c:pt>
                <c:pt idx="8" formatCode="0.0%">
                  <c:v>0.0356141924858093</c:v>
                </c:pt>
                <c:pt idx="9" formatCode="0.0%">
                  <c:v>0.036642849445343</c:v>
                </c:pt>
                <c:pt idx="10" formatCode="0.0%">
                  <c:v>0.0439827442169189</c:v>
                </c:pt>
                <c:pt idx="11" formatCode="0.0%">
                  <c:v>0.0505229830741882</c:v>
                </c:pt>
                <c:pt idx="12" formatCode="0.0%">
                  <c:v>0.0511847585439682</c:v>
                </c:pt>
                <c:pt idx="13" formatCode="0.0%">
                  <c:v>0.0503579974174499</c:v>
                </c:pt>
                <c:pt idx="14" formatCode="0.0%">
                  <c:v>0.0558165162801742</c:v>
                </c:pt>
                <c:pt idx="15" formatCode="0.0%">
                  <c:v>0.0738042742013931</c:v>
                </c:pt>
                <c:pt idx="16" formatCode="0.0%">
                  <c:v>0.0693988054990768</c:v>
                </c:pt>
                <c:pt idx="17" formatCode="0.0%">
                  <c:v>0.0642760545015335</c:v>
                </c:pt>
                <c:pt idx="18" formatCode="0.0%">
                  <c:v>0.0577731132507324</c:v>
                </c:pt>
                <c:pt idx="19" formatCode="0.0%">
                  <c:v>0.0570337772369385</c:v>
                </c:pt>
                <c:pt idx="20" formatCode="0.0%">
                  <c:v>0.065777376294136</c:v>
                </c:pt>
                <c:pt idx="21" formatCode="0.0%">
                  <c:v>0.0655118376016617</c:v>
                </c:pt>
                <c:pt idx="22" formatCode="0.0%">
                  <c:v>0.069774866104126</c:v>
                </c:pt>
                <c:pt idx="23" formatCode="0.0%">
                  <c:v>0.0679694265127182</c:v>
                </c:pt>
                <c:pt idx="24" formatCode="0.0%">
                  <c:v>0.0580602139234543</c:v>
                </c:pt>
                <c:pt idx="25" formatCode="0.0%">
                  <c:v>0.057795837521553</c:v>
                </c:pt>
                <c:pt idx="26" formatCode="0.0%">
                  <c:v>0.0571652352809906</c:v>
                </c:pt>
                <c:pt idx="27" formatCode="0.0%">
                  <c:v>0.0547768026590347</c:v>
                </c:pt>
                <c:pt idx="28" formatCode="0.0%">
                  <c:v>0.0532426536083221</c:v>
                </c:pt>
                <c:pt idx="29" formatCode="0.0%">
                  <c:v>0.0549263805150986</c:v>
                </c:pt>
                <c:pt idx="30" formatCode="0.0%">
                  <c:v>0.0595676004886627</c:v>
                </c:pt>
                <c:pt idx="31" formatCode="0.0%">
                  <c:v>0.068698450922966</c:v>
                </c:pt>
                <c:pt idx="32" formatCode="0.0%">
                  <c:v>0.0761320441961288</c:v>
                </c:pt>
                <c:pt idx="33" formatCode="0.0%">
                  <c:v>0.075827956199646</c:v>
                </c:pt>
                <c:pt idx="34" formatCode="0.0%">
                  <c:v>0.0719846934080124</c:v>
                </c:pt>
                <c:pt idx="35" formatCode="0.0%">
                  <c:v>0.0723810642957687</c:v>
                </c:pt>
                <c:pt idx="36" formatCode="0.0%">
                  <c:v>0.0705749839544296</c:v>
                </c:pt>
                <c:pt idx="37" formatCode="0.0%">
                  <c:v>0.0665247738361359</c:v>
                </c:pt>
                <c:pt idx="38" formatCode="0.0%">
                  <c:v>0.0640370547771454</c:v>
                </c:pt>
                <c:pt idx="39" formatCode="0.0%">
                  <c:v>0.0625231117010116</c:v>
                </c:pt>
                <c:pt idx="40" formatCode="0.0%">
                  <c:v>0.0622940212488174</c:v>
                </c:pt>
                <c:pt idx="41" formatCode="0.0%">
                  <c:v>0.0685231536626816</c:v>
                </c:pt>
                <c:pt idx="42" formatCode="0.0%">
                  <c:v>0.0760837346315384</c:v>
                </c:pt>
                <c:pt idx="43" formatCode="0.0%">
                  <c:v>0.0783720761537552</c:v>
                </c:pt>
                <c:pt idx="44" formatCode="0.0%">
                  <c:v>0.0770378112792969</c:v>
                </c:pt>
                <c:pt idx="45" formatCode="0.0%">
                  <c:v>0.0768230557441711</c:v>
                </c:pt>
                <c:pt idx="46" formatCode="0.0%">
                  <c:v>0.0743130594491959</c:v>
                </c:pt>
                <c:pt idx="47" formatCode="0.0%">
                  <c:v>0.0790630429983139</c:v>
                </c:pt>
                <c:pt idx="48" formatCode="0.0%">
                  <c:v>0.0936296582221985</c:v>
                </c:pt>
                <c:pt idx="49" formatCode="0.0%">
                  <c:v>0.108307734131813</c:v>
                </c:pt>
                <c:pt idx="50" formatCode="0.0%">
                  <c:v>0.117147237062454</c:v>
                </c:pt>
                <c:pt idx="51" formatCode="0.0%">
                  <c:v>0.110440656542778</c:v>
                </c:pt>
                <c:pt idx="52" formatCode="0.0%">
                  <c:v>0.100809141993523</c:v>
                </c:pt>
                <c:pt idx="53" formatCode="0.0%">
                  <c:v>0.0985101163387298</c:v>
                </c:pt>
                <c:pt idx="54" formatCode="0.0%">
                  <c:v>0.097214788198471</c:v>
                </c:pt>
              </c:numCache>
            </c:numRef>
          </c:val>
          <c:smooth val="0"/>
        </c:ser>
        <c:ser>
          <c:idx val="1"/>
          <c:order val="1"/>
          <c:tx>
            <c:v>20-34</c:v>
          </c:tx>
          <c:spPr>
            <a:ln w="25400">
              <a:solidFill>
                <a:schemeClr val="tx1"/>
              </a:solidFill>
            </a:ln>
            <a:effectLst/>
          </c:spPr>
          <c:marker>
            <c:symbol val="circle"/>
            <c:size val="9"/>
            <c:spPr>
              <a:solidFill>
                <a:srgbClr val="FF0000"/>
              </a:solidFill>
              <a:ln>
                <a:solidFill>
                  <a:schemeClr val="tx1"/>
                </a:solidFill>
              </a:ln>
              <a:effectLst/>
            </c:spPr>
          </c:marker>
          <c:cat>
            <c:numRef>
              <c:f>Data!$HF$53:$HF$108</c:f>
              <c:numCache>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Cache>
            </c:numRef>
          </c:cat>
          <c:val>
            <c:numRef>
              <c:f>Data!$IJ$53:$IJ$108</c:f>
              <c:numCache>
                <c:formatCode>General</c:formatCode>
                <c:ptCount val="56"/>
                <c:pt idx="2" formatCode="0.0%">
                  <c:v>0.0241039929096587</c:v>
                </c:pt>
                <c:pt idx="3" formatCode="0.0%">
                  <c:v>0.0236147011922359</c:v>
                </c:pt>
                <c:pt idx="4" formatCode="0.0%">
                  <c:v>0.0229747448465787</c:v>
                </c:pt>
                <c:pt idx="5" formatCode="0.0%">
                  <c:v>0.0208688680077548</c:v>
                </c:pt>
                <c:pt idx="6" formatCode="0.0%">
                  <c:v>0.0190108912138385</c:v>
                </c:pt>
                <c:pt idx="7" formatCode="0.0%">
                  <c:v>0.0311572567588882</c:v>
                </c:pt>
                <c:pt idx="8" formatCode="0.0%">
                  <c:v>0.0335256376420148</c:v>
                </c:pt>
                <c:pt idx="9" formatCode="0.0%">
                  <c:v>0.0337697511567967</c:v>
                </c:pt>
                <c:pt idx="10" formatCode="0.0%">
                  <c:v>0.0482281435397454</c:v>
                </c:pt>
                <c:pt idx="11" formatCode="0.0%">
                  <c:v>0.0569187070359476</c:v>
                </c:pt>
                <c:pt idx="12" formatCode="0.0%">
                  <c:v>0.0554749146685936</c:v>
                </c:pt>
                <c:pt idx="13" formatCode="0.0%">
                  <c:v>0.0549039259785786</c:v>
                </c:pt>
                <c:pt idx="14" formatCode="0.0%">
                  <c:v>0.0591815240914002</c:v>
                </c:pt>
                <c:pt idx="15" formatCode="0.0%">
                  <c:v>0.0795301898615435</c:v>
                </c:pt>
                <c:pt idx="16" formatCode="0.0%">
                  <c:v>0.0757199981599115</c:v>
                </c:pt>
                <c:pt idx="17" formatCode="0.0%">
                  <c:v>0.0716993376263417</c:v>
                </c:pt>
                <c:pt idx="18" formatCode="0.0%">
                  <c:v>0.0669448602420743</c:v>
                </c:pt>
                <c:pt idx="19" formatCode="0.0%">
                  <c:v>0.0652963140746578</c:v>
                </c:pt>
                <c:pt idx="20" formatCode="0.0%">
                  <c:v>0.0758758739102632</c:v>
                </c:pt>
                <c:pt idx="21" formatCode="0.0%">
                  <c:v>0.076026040042052</c:v>
                </c:pt>
                <c:pt idx="22" formatCode="0.0%">
                  <c:v>0.0799361863464583</c:v>
                </c:pt>
                <c:pt idx="23" formatCode="0.0%">
                  <c:v>0.0794607553107198</c:v>
                </c:pt>
                <c:pt idx="24" formatCode="0.0%">
                  <c:v>0.0695779360830784</c:v>
                </c:pt>
                <c:pt idx="25" formatCode="0.0%">
                  <c:v>0.068246209906647</c:v>
                </c:pt>
                <c:pt idx="26" formatCode="0.0%">
                  <c:v>0.068740474016522</c:v>
                </c:pt>
                <c:pt idx="27" formatCode="0.0%">
                  <c:v>0.0699849513039226</c:v>
                </c:pt>
                <c:pt idx="28" formatCode="0.0%">
                  <c:v>0.0681428191019222</c:v>
                </c:pt>
                <c:pt idx="29" formatCode="0.0%">
                  <c:v>0.0710419325623661</c:v>
                </c:pt>
                <c:pt idx="30" formatCode="0.0%">
                  <c:v>0.0756937335827388</c:v>
                </c:pt>
                <c:pt idx="31" formatCode="0.0%">
                  <c:v>0.0826426386483945</c:v>
                </c:pt>
                <c:pt idx="32" formatCode="0.0%">
                  <c:v>0.0909835731144994</c:v>
                </c:pt>
                <c:pt idx="33" formatCode="0.0%">
                  <c:v>0.0890418830094859</c:v>
                </c:pt>
                <c:pt idx="34" formatCode="0.0%">
                  <c:v>0.0859015695750713</c:v>
                </c:pt>
                <c:pt idx="35" formatCode="0.0%">
                  <c:v>0.08740842086263</c:v>
                </c:pt>
                <c:pt idx="36" formatCode="0.0%">
                  <c:v>0.0850142070557922</c:v>
                </c:pt>
                <c:pt idx="37" formatCode="0.0%">
                  <c:v>0.0804447387927212</c:v>
                </c:pt>
                <c:pt idx="38" formatCode="0.0%">
                  <c:v>0.0756624807836488</c:v>
                </c:pt>
                <c:pt idx="39" formatCode="0.0%">
                  <c:v>0.0733895818702877</c:v>
                </c:pt>
                <c:pt idx="40" formatCode="0.0%">
                  <c:v>0.0723710819729604</c:v>
                </c:pt>
                <c:pt idx="41" formatCode="0.0%">
                  <c:v>0.0803752723732032</c:v>
                </c:pt>
                <c:pt idx="42" formatCode="0.0%">
                  <c:v>0.0886034016730264</c:v>
                </c:pt>
                <c:pt idx="43" formatCode="0.0%">
                  <c:v>0.0927734460565261</c:v>
                </c:pt>
                <c:pt idx="44" formatCode="0.0%">
                  <c:v>0.0905333823175169</c:v>
                </c:pt>
                <c:pt idx="45" formatCode="0.0%">
                  <c:v>0.0897164156776853</c:v>
                </c:pt>
                <c:pt idx="46" formatCode="0.0%">
                  <c:v>0.086714063596446</c:v>
                </c:pt>
                <c:pt idx="47" formatCode="0.0%">
                  <c:v>0.0945023836684413</c:v>
                </c:pt>
                <c:pt idx="48" formatCode="0.0%">
                  <c:v>0.103185380576178</c:v>
                </c:pt>
                <c:pt idx="49" formatCode="0.0%">
                  <c:v>0.120463037164882</c:v>
                </c:pt>
                <c:pt idx="50" formatCode="0.0%">
                  <c:v>0.12760185089428</c:v>
                </c:pt>
                <c:pt idx="51" formatCode="0.0%">
                  <c:v>0.12211296975147</c:v>
                </c:pt>
                <c:pt idx="52" formatCode="0.0%">
                  <c:v>0.112244261894375</c:v>
                </c:pt>
                <c:pt idx="53" formatCode="0.0%">
                  <c:v>0.1062270863913</c:v>
                </c:pt>
                <c:pt idx="54" formatCode="0.0%">
                  <c:v>0.104209061362781</c:v>
                </c:pt>
              </c:numCache>
            </c:numRef>
          </c:val>
          <c:smooth val="0"/>
        </c:ser>
        <c:ser>
          <c:idx val="2"/>
          <c:order val="2"/>
          <c:tx>
            <c:v>35-44</c:v>
          </c:tx>
          <c:spPr>
            <a:ln w="12700">
              <a:solidFill>
                <a:schemeClr val="tx1"/>
              </a:solidFill>
            </a:ln>
            <a:effectLst/>
          </c:spPr>
          <c:marker>
            <c:symbol val="square"/>
            <c:size val="7"/>
            <c:spPr>
              <a:solidFill>
                <a:schemeClr val="tx2">
                  <a:lumMod val="60000"/>
                  <a:lumOff val="40000"/>
                </a:schemeClr>
              </a:solidFill>
              <a:ln>
                <a:solidFill>
                  <a:schemeClr val="tx1"/>
                </a:solidFill>
              </a:ln>
              <a:effectLst/>
            </c:spPr>
          </c:marker>
          <c:cat>
            <c:numRef>
              <c:f>Data!$HF$53:$HF$108</c:f>
              <c:numCache>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Cache>
            </c:numRef>
          </c:cat>
          <c:val>
            <c:numRef>
              <c:f>Data!$IK$53:$IK$108</c:f>
              <c:numCache>
                <c:formatCode>General</c:formatCode>
                <c:ptCount val="56"/>
                <c:pt idx="2" formatCode="0.0%">
                  <c:v>0.0388324809339085</c:v>
                </c:pt>
                <c:pt idx="3" formatCode="0.0%">
                  <c:v>0.0392878970185274</c:v>
                </c:pt>
                <c:pt idx="4" formatCode="0.0%">
                  <c:v>0.039402995705839</c:v>
                </c:pt>
                <c:pt idx="5" formatCode="0.0%">
                  <c:v>0.0384767706068636</c:v>
                </c:pt>
                <c:pt idx="6" formatCode="0.0%">
                  <c:v>0.037737257652629</c:v>
                </c:pt>
                <c:pt idx="7" formatCode="0.0%">
                  <c:v>0.047398746147217</c:v>
                </c:pt>
                <c:pt idx="8" formatCode="0.0%">
                  <c:v>0.0492128705567059</c:v>
                </c:pt>
                <c:pt idx="9" formatCode="0.0%">
                  <c:v>0.0503047224954874</c:v>
                </c:pt>
                <c:pt idx="10" formatCode="0.0%">
                  <c:v>0.0572196584582545</c:v>
                </c:pt>
                <c:pt idx="11" formatCode="0.0%">
                  <c:v>0.0638285043975075</c:v>
                </c:pt>
                <c:pt idx="12" formatCode="0.0%">
                  <c:v>0.0671829882154876</c:v>
                </c:pt>
                <c:pt idx="13" formatCode="0.0%">
                  <c:v>0.0661279479426311</c:v>
                </c:pt>
                <c:pt idx="14" formatCode="0.0%">
                  <c:v>0.0753765786571926</c:v>
                </c:pt>
                <c:pt idx="15" formatCode="0.0%">
                  <c:v>0.0974593799219292</c:v>
                </c:pt>
                <c:pt idx="16" formatCode="0.0%">
                  <c:v>0.0914103272318319</c:v>
                </c:pt>
                <c:pt idx="17" formatCode="0.0%">
                  <c:v>0.0820917440957045</c:v>
                </c:pt>
                <c:pt idx="18" formatCode="0.0%">
                  <c:v>0.0707691791207941</c:v>
                </c:pt>
                <c:pt idx="19" formatCode="0.0%">
                  <c:v>0.0710218981486024</c:v>
                </c:pt>
                <c:pt idx="20" formatCode="0.0%">
                  <c:v>0.0822415894070773</c:v>
                </c:pt>
                <c:pt idx="21" formatCode="0.0%">
                  <c:v>0.080800236527365</c:v>
                </c:pt>
                <c:pt idx="22" formatCode="0.0%">
                  <c:v>0.0871440894138686</c:v>
                </c:pt>
                <c:pt idx="23" formatCode="0.0%">
                  <c:v>0.0830051354148824</c:v>
                </c:pt>
                <c:pt idx="24" formatCode="0.0%">
                  <c:v>0.0685248236987629</c:v>
                </c:pt>
                <c:pt idx="25" formatCode="0.0%">
                  <c:v>0.0690578234227562</c:v>
                </c:pt>
                <c:pt idx="26" formatCode="0.0%">
                  <c:v>0.0665512350866808</c:v>
                </c:pt>
                <c:pt idx="27" formatCode="0.0%">
                  <c:v>0.0595949596401921</c:v>
                </c:pt>
                <c:pt idx="28" formatCode="0.0%">
                  <c:v>0.0579289825508845</c:v>
                </c:pt>
                <c:pt idx="29" formatCode="0.0%">
                  <c:v>0.0590003428959562</c:v>
                </c:pt>
                <c:pt idx="30" formatCode="0.0%">
                  <c:v>0.0656395108979445</c:v>
                </c:pt>
                <c:pt idx="31" formatCode="0.0%">
                  <c:v>0.0814371462555148</c:v>
                </c:pt>
                <c:pt idx="32" formatCode="0.0%">
                  <c:v>0.0906940605733552</c:v>
                </c:pt>
                <c:pt idx="33" formatCode="0.0%">
                  <c:v>0.0926580019044346</c:v>
                </c:pt>
                <c:pt idx="34" formatCode="0.0%">
                  <c:v>0.0852127043536812</c:v>
                </c:pt>
                <c:pt idx="35" formatCode="0.0%">
                  <c:v>0.0843115957920619</c:v>
                </c:pt>
                <c:pt idx="36" formatCode="0.0%">
                  <c:v>0.0835318252410388</c:v>
                </c:pt>
                <c:pt idx="37" formatCode="0.0%">
                  <c:v>0.0780777280069995</c:v>
                </c:pt>
                <c:pt idx="38" formatCode="0.0%">
                  <c:v>0.0776128774757328</c:v>
                </c:pt>
                <c:pt idx="39" formatCode="0.0%">
                  <c:v>0.0757326052847576</c:v>
                </c:pt>
                <c:pt idx="40" formatCode="0.0%">
                  <c:v>0.0765379476438789</c:v>
                </c:pt>
                <c:pt idx="41" formatCode="0.0%">
                  <c:v>0.0824197753319014</c:v>
                </c:pt>
                <c:pt idx="42" formatCode="0.0%">
                  <c:v>0.0918621262725436</c:v>
                </c:pt>
                <c:pt idx="43" formatCode="0.0%">
                  <c:v>0.0927734129830544</c:v>
                </c:pt>
                <c:pt idx="44" formatCode="0.0%">
                  <c:v>0.0926253727862382</c:v>
                </c:pt>
                <c:pt idx="45" formatCode="0.0%">
                  <c:v>0.0934040696797132</c:v>
                </c:pt>
                <c:pt idx="46" formatCode="0.0%">
                  <c:v>0.0900750088420763</c:v>
                </c:pt>
                <c:pt idx="47" formatCode="0.0%">
                  <c:v>0.0937005996744725</c:v>
                </c:pt>
                <c:pt idx="48" formatCode="0.0%">
                  <c:v>0.12232101408295</c:v>
                </c:pt>
                <c:pt idx="49" formatCode="0.0%">
                  <c:v>0.137907256026261</c:v>
                </c:pt>
                <c:pt idx="50" formatCode="0.0%">
                  <c:v>0.153226886108718</c:v>
                </c:pt>
                <c:pt idx="51" formatCode="0.0%">
                  <c:v>0.142552035148482</c:v>
                </c:pt>
                <c:pt idx="52" formatCode="0.0%">
                  <c:v>0.128846315362049</c:v>
                </c:pt>
                <c:pt idx="53" formatCode="0.0%">
                  <c:v>0.129240844337093</c:v>
                </c:pt>
                <c:pt idx="54" formatCode="0.0%">
                  <c:v>0.128233768616863</c:v>
                </c:pt>
              </c:numCache>
            </c:numRef>
          </c:val>
          <c:smooth val="0"/>
        </c:ser>
        <c:ser>
          <c:idx val="3"/>
          <c:order val="3"/>
          <c:tx>
            <c:v>45-54</c:v>
          </c:tx>
          <c:spPr>
            <a:ln w="12700">
              <a:solidFill>
                <a:schemeClr val="tx1"/>
              </a:solidFill>
            </a:ln>
            <a:effectLst/>
          </c:spPr>
          <c:marker>
            <c:symbol val="triangle"/>
            <c:size val="9"/>
            <c:spPr>
              <a:solidFill>
                <a:schemeClr val="accent3">
                  <a:lumMod val="75000"/>
                </a:schemeClr>
              </a:solidFill>
              <a:ln>
                <a:solidFill>
                  <a:schemeClr val="tx1"/>
                </a:solidFill>
              </a:ln>
              <a:effectLst/>
            </c:spPr>
          </c:marker>
          <c:cat>
            <c:numRef>
              <c:f>Data!$HF$53:$HF$108</c:f>
              <c:numCache>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Cache>
            </c:numRef>
          </c:cat>
          <c:val>
            <c:numRef>
              <c:f>Data!$IL$53:$IL$108</c:f>
              <c:numCache>
                <c:formatCode>General</c:formatCode>
                <c:ptCount val="56"/>
                <c:pt idx="2" formatCode="0.0%">
                  <c:v>0.0402655501602567</c:v>
                </c:pt>
                <c:pt idx="3" formatCode="0.0%">
                  <c:v>0.0358816531673879</c:v>
                </c:pt>
                <c:pt idx="4" formatCode="0.0%">
                  <c:v>0.0315259349554253</c:v>
                </c:pt>
                <c:pt idx="5" formatCode="0.0%">
                  <c:v>0.03051359289801</c:v>
                </c:pt>
                <c:pt idx="6" formatCode="0.0%">
                  <c:v>0.0296747249103646</c:v>
                </c:pt>
                <c:pt idx="7" formatCode="0.0%">
                  <c:v>0.0295525615518954</c:v>
                </c:pt>
                <c:pt idx="8" formatCode="0.0%">
                  <c:v>0.028110169514548</c:v>
                </c:pt>
                <c:pt idx="9" formatCode="0.0%">
                  <c:v>0.0333675905631026</c:v>
                </c:pt>
                <c:pt idx="10" formatCode="0.0%">
                  <c:v>0.0168099256734422</c:v>
                </c:pt>
                <c:pt idx="11" formatCode="0.0%">
                  <c:v>0.0193129890112687</c:v>
                </c:pt>
                <c:pt idx="12" formatCode="0.0%">
                  <c:v>0.0203515907833207</c:v>
                </c:pt>
                <c:pt idx="13" formatCode="0.0%">
                  <c:v>0.0184516679018998</c:v>
                </c:pt>
                <c:pt idx="14" formatCode="0.0%">
                  <c:v>0.0204927632512408</c:v>
                </c:pt>
                <c:pt idx="15" formatCode="0.0%">
                  <c:v>0.0293032689296524</c:v>
                </c:pt>
                <c:pt idx="16" formatCode="0.0%">
                  <c:v>0.0241708590431244</c:v>
                </c:pt>
                <c:pt idx="17" formatCode="0.0%">
                  <c:v>0.0245832911900834</c:v>
                </c:pt>
                <c:pt idx="18" formatCode="0.0%">
                  <c:v>0.0217102625671828</c:v>
                </c:pt>
                <c:pt idx="19" formatCode="0.0%">
                  <c:v>0.0208256153382536</c:v>
                </c:pt>
                <c:pt idx="20" formatCode="0.0%">
                  <c:v>0.0202626981194953</c:v>
                </c:pt>
                <c:pt idx="21" formatCode="0.0%">
                  <c:v>0.0221201359454426</c:v>
                </c:pt>
                <c:pt idx="22" formatCode="0.0%">
                  <c:v>0.0243172315595075</c:v>
                </c:pt>
                <c:pt idx="23" formatCode="0.0%">
                  <c:v>0.0233022204105282</c:v>
                </c:pt>
                <c:pt idx="24" formatCode="0.0%">
                  <c:v>0.0208120027554059</c:v>
                </c:pt>
                <c:pt idx="25" formatCode="0.0%">
                  <c:v>0.0222422348815599</c:v>
                </c:pt>
                <c:pt idx="26" formatCode="0.0%">
                  <c:v>0.0227358042735659</c:v>
                </c:pt>
                <c:pt idx="27" formatCode="0.0%">
                  <c:v>0.0182938741377825</c:v>
                </c:pt>
                <c:pt idx="28" formatCode="0.0%">
                  <c:v>0.0172395664924352</c:v>
                </c:pt>
                <c:pt idx="29" formatCode="0.0%">
                  <c:v>0.0171739126119519</c:v>
                </c:pt>
                <c:pt idx="30" formatCode="0.0%">
                  <c:v>0.0187520192469037</c:v>
                </c:pt>
                <c:pt idx="31" formatCode="0.0%">
                  <c:v>0.0219188622259026</c:v>
                </c:pt>
                <c:pt idx="32" formatCode="0.0%">
                  <c:v>0.0253956401081723</c:v>
                </c:pt>
                <c:pt idx="33" formatCode="0.0%">
                  <c:v>0.0240220999899066</c:v>
                </c:pt>
                <c:pt idx="34" formatCode="0.0%">
                  <c:v>0.0265241306624375</c:v>
                </c:pt>
                <c:pt idx="35" formatCode="0.0%">
                  <c:v>0.0269510507905579</c:v>
                </c:pt>
                <c:pt idx="36" formatCode="0.0%">
                  <c:v>0.022471260091379</c:v>
                </c:pt>
                <c:pt idx="37" formatCode="0.0%">
                  <c:v>0.0221666278935118</c:v>
                </c:pt>
                <c:pt idx="38" formatCode="0.0%">
                  <c:v>0.0204829845870336</c:v>
                </c:pt>
                <c:pt idx="39" formatCode="0.0%">
                  <c:v>0.0223405345855099</c:v>
                </c:pt>
                <c:pt idx="40" formatCode="0.0%">
                  <c:v>0.0217335982142686</c:v>
                </c:pt>
                <c:pt idx="41" formatCode="0.0%">
                  <c:v>0.0268315813355002</c:v>
                </c:pt>
                <c:pt idx="42" formatCode="0.0%">
                  <c:v>0.0314182491638348</c:v>
                </c:pt>
                <c:pt idx="43" formatCode="0.0%">
                  <c:v>0.0322559256346722</c:v>
                </c:pt>
                <c:pt idx="44" formatCode="0.0%">
                  <c:v>0.0295266108696524</c:v>
                </c:pt>
                <c:pt idx="45" formatCode="0.0%">
                  <c:v>0.0282519196298381</c:v>
                </c:pt>
                <c:pt idx="46" formatCode="0.0%">
                  <c:v>0.0286471670460742</c:v>
                </c:pt>
                <c:pt idx="47" formatCode="0.0%">
                  <c:v>0.028047481782778</c:v>
                </c:pt>
                <c:pt idx="48" formatCode="0.0%">
                  <c:v>0.0316066304549167</c:v>
                </c:pt>
                <c:pt idx="49" formatCode="0.0%">
                  <c:v>0.0445276175742038</c:v>
                </c:pt>
                <c:pt idx="50" formatCode="0.0%">
                  <c:v>0.0456473552185343</c:v>
                </c:pt>
                <c:pt idx="51" formatCode="0.0%">
                  <c:v>0.0417110298440093</c:v>
                </c:pt>
                <c:pt idx="52" formatCode="0.0%">
                  <c:v>0.0391454700184113</c:v>
                </c:pt>
                <c:pt idx="53" formatCode="0.0%">
                  <c:v>0.0418120871654537</c:v>
                </c:pt>
                <c:pt idx="54" formatCode="0.0%">
                  <c:v>0.0415656913355633</c:v>
                </c:pt>
              </c:numCache>
            </c:numRef>
          </c:val>
          <c:smooth val="0"/>
        </c:ser>
        <c:dLbls>
          <c:showLegendKey val="0"/>
          <c:showVal val="0"/>
          <c:showCatName val="0"/>
          <c:showSerName val="0"/>
          <c:showPercent val="0"/>
          <c:showBubbleSize val="0"/>
        </c:dLbls>
        <c:marker val="1"/>
        <c:smooth val="0"/>
        <c:axId val="-2113414248"/>
        <c:axId val="-2113429576"/>
      </c:lineChart>
      <c:catAx>
        <c:axId val="-2113414248"/>
        <c:scaling>
          <c:orientation val="minMax"/>
        </c:scaling>
        <c:delete val="0"/>
        <c:axPos val="b"/>
        <c:majorGridlines>
          <c:spPr>
            <a:ln>
              <a:solidFill>
                <a:schemeClr val="bg1">
                  <a:lumMod val="75000"/>
                </a:schemeClr>
              </a:solidFill>
            </a:ln>
          </c:spPr>
        </c:majorGridlines>
        <c:numFmt formatCode="General" sourceLinked="1"/>
        <c:majorTickMark val="none"/>
        <c:minorTickMark val="none"/>
        <c:tickLblPos val="nextTo"/>
        <c:txPr>
          <a:bodyPr rot="-5400000" vert="horz"/>
          <a:lstStyle/>
          <a:p>
            <a:pPr>
              <a:defRPr sz="1600"/>
            </a:pPr>
            <a:endParaRPr lang="es-ES"/>
          </a:p>
        </c:txPr>
        <c:crossAx val="-2113429576"/>
        <c:crosses val="autoZero"/>
        <c:auto val="1"/>
        <c:lblAlgn val="ctr"/>
        <c:lblOffset val="100"/>
        <c:tickLblSkip val="5"/>
        <c:tickMarkSkip val="5"/>
        <c:noMultiLvlLbl val="0"/>
      </c:catAx>
      <c:valAx>
        <c:axId val="-2113429576"/>
        <c:scaling>
          <c:orientation val="minMax"/>
          <c:max val="0.18"/>
          <c:min val="0.0"/>
        </c:scaling>
        <c:delete val="0"/>
        <c:axPos val="l"/>
        <c:majorGridlines>
          <c:spPr>
            <a:ln>
              <a:solidFill>
                <a:schemeClr val="bg1">
                  <a:lumMod val="75000"/>
                </a:schemeClr>
              </a:solidFill>
            </a:ln>
          </c:spPr>
        </c:majorGridlines>
        <c:title>
          <c:tx>
            <c:rich>
              <a:bodyPr rot="-5400000" vert="horz"/>
              <a:lstStyle/>
              <a:p>
                <a:pPr>
                  <a:defRPr/>
                </a:pPr>
                <a:r>
                  <a:rPr lang="fr-FR" sz="1800" b="0"/>
                  <a:t>% of average national income</a:t>
                </a:r>
              </a:p>
            </c:rich>
          </c:tx>
          <c:overlay val="0"/>
        </c:title>
        <c:numFmt formatCode="0%" sourceLinked="0"/>
        <c:majorTickMark val="none"/>
        <c:minorTickMark val="none"/>
        <c:tickLblPos val="nextTo"/>
        <c:txPr>
          <a:bodyPr/>
          <a:lstStyle/>
          <a:p>
            <a:pPr>
              <a:defRPr sz="1600"/>
            </a:pPr>
            <a:endParaRPr lang="es-ES"/>
          </a:p>
        </c:txPr>
        <c:crossAx val="-2113414248"/>
        <c:crosses val="autoZero"/>
        <c:crossBetween val="midCat"/>
      </c:valAx>
    </c:plotArea>
    <c:plotVisOnly val="1"/>
    <c:dispBlanksAs val="gap"/>
    <c:showDLblsOverMax val="0"/>
  </c:chart>
  <c:spPr>
    <a:ln>
      <a:noFill/>
    </a:ln>
  </c:spPr>
  <c:txPr>
    <a:bodyPr/>
    <a:lstStyle/>
    <a:p>
      <a:pPr>
        <a:defRPr>
          <a:latin typeface="Arial"/>
          <a:cs typeface="Arial"/>
        </a:defRPr>
      </a:pPr>
      <a:endParaRPr lang="es-ES"/>
    </a:p>
  </c:txPr>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i="0" baseline="0">
                <a:effectLst/>
              </a:rPr>
              <a:t>Figure S.15a: Top 10% income share: comparison of estimates</a:t>
            </a:r>
            <a:endParaRPr lang="fr-FR" sz="2000">
              <a:effectLst/>
            </a:endParaRPr>
          </a:p>
        </c:rich>
      </c:tx>
      <c:layout>
        <c:manualLayout>
          <c:xMode val="edge"/>
          <c:yMode val="edge"/>
          <c:x val="0.168080586478414"/>
          <c:y val="3.56290305341354E-7"/>
        </c:manualLayout>
      </c:layout>
      <c:overlay val="0"/>
    </c:title>
    <c:autoTitleDeleted val="0"/>
    <c:plotArea>
      <c:layout>
        <c:manualLayout>
          <c:layoutTarget val="inner"/>
          <c:xMode val="edge"/>
          <c:yMode val="edge"/>
          <c:x val="0.0810930219929405"/>
          <c:y val="0.0828640396194819"/>
          <c:w val="0.904014770567472"/>
          <c:h val="0.746539174119073"/>
        </c:manualLayout>
      </c:layout>
      <c:lineChart>
        <c:grouping val="standard"/>
        <c:varyColors val="0"/>
        <c:ser>
          <c:idx val="0"/>
          <c:order val="0"/>
          <c:tx>
            <c:v>DINA pre-tax adult</c:v>
          </c:tx>
          <c:spPr>
            <a:ln w="12700">
              <a:solidFill>
                <a:srgbClr val="000000"/>
              </a:solidFill>
              <a:prstDash val="solid"/>
            </a:ln>
          </c:spPr>
          <c:marker>
            <c:symbol val="diamond"/>
            <c:size val="10"/>
            <c:spPr>
              <a:solidFill>
                <a:sysClr val="window" lastClr="FFFFFF">
                  <a:lumMod val="65000"/>
                </a:sysClr>
              </a:solidFill>
              <a:ln>
                <a:solidFill>
                  <a:srgbClr val="000000"/>
                </a:solidFill>
                <a:prstDash val="solid"/>
              </a:ln>
            </c:spPr>
          </c:marker>
          <c:cat>
            <c:numRef>
              <c:f>Data!$BL$10:$BL$109</c:f>
              <c:numCache>
                <c:formatCode>General</c:formatCode>
                <c:ptCount val="100"/>
                <c:pt idx="0">
                  <c:v>1917.0</c:v>
                </c:pt>
                <c:pt idx="1">
                  <c:v>1918.0</c:v>
                </c:pt>
                <c:pt idx="2">
                  <c:v>1919.0</c:v>
                </c:pt>
                <c:pt idx="3">
                  <c:v>1920.0</c:v>
                </c:pt>
                <c:pt idx="4">
                  <c:v>1921.0</c:v>
                </c:pt>
                <c:pt idx="5">
                  <c:v>1922.0</c:v>
                </c:pt>
                <c:pt idx="6">
                  <c:v>1923.0</c:v>
                </c:pt>
                <c:pt idx="7">
                  <c:v>1924.0</c:v>
                </c:pt>
                <c:pt idx="8">
                  <c:v>1925.0</c:v>
                </c:pt>
                <c:pt idx="9">
                  <c:v>1926.0</c:v>
                </c:pt>
                <c:pt idx="10">
                  <c:v>1927.0</c:v>
                </c:pt>
                <c:pt idx="11">
                  <c:v>1928.0</c:v>
                </c:pt>
                <c:pt idx="12">
                  <c:v>1929.0</c:v>
                </c:pt>
                <c:pt idx="13">
                  <c:v>1930.0</c:v>
                </c:pt>
                <c:pt idx="14">
                  <c:v>1931.0</c:v>
                </c:pt>
                <c:pt idx="15">
                  <c:v>1932.0</c:v>
                </c:pt>
                <c:pt idx="16">
                  <c:v>1933.0</c:v>
                </c:pt>
                <c:pt idx="17">
                  <c:v>1934.0</c:v>
                </c:pt>
                <c:pt idx="18">
                  <c:v>1935.0</c:v>
                </c:pt>
                <c:pt idx="19">
                  <c:v>1936.0</c:v>
                </c:pt>
                <c:pt idx="20">
                  <c:v>1937.0</c:v>
                </c:pt>
                <c:pt idx="21">
                  <c:v>1938.0</c:v>
                </c:pt>
                <c:pt idx="22">
                  <c:v>1939.0</c:v>
                </c:pt>
                <c:pt idx="23">
                  <c:v>1940.0</c:v>
                </c:pt>
                <c:pt idx="24">
                  <c:v>1941.0</c:v>
                </c:pt>
                <c:pt idx="25">
                  <c:v>1942.0</c:v>
                </c:pt>
                <c:pt idx="26">
                  <c:v>1943.0</c:v>
                </c:pt>
                <c:pt idx="27">
                  <c:v>1944.0</c:v>
                </c:pt>
                <c:pt idx="28">
                  <c:v>1945.0</c:v>
                </c:pt>
                <c:pt idx="29">
                  <c:v>1946.0</c:v>
                </c:pt>
                <c:pt idx="30">
                  <c:v>1947.0</c:v>
                </c:pt>
                <c:pt idx="31">
                  <c:v>1948.0</c:v>
                </c:pt>
                <c:pt idx="32">
                  <c:v>1949.0</c:v>
                </c:pt>
                <c:pt idx="33">
                  <c:v>1950.0</c:v>
                </c:pt>
                <c:pt idx="34">
                  <c:v>1951.0</c:v>
                </c:pt>
                <c:pt idx="35">
                  <c:v>1952.0</c:v>
                </c:pt>
                <c:pt idx="36">
                  <c:v>1953.0</c:v>
                </c:pt>
                <c:pt idx="37">
                  <c:v>1954.0</c:v>
                </c:pt>
                <c:pt idx="38">
                  <c:v>1955.0</c:v>
                </c:pt>
                <c:pt idx="39">
                  <c:v>1956.0</c:v>
                </c:pt>
                <c:pt idx="40">
                  <c:v>1957.0</c:v>
                </c:pt>
                <c:pt idx="41">
                  <c:v>1958.0</c:v>
                </c:pt>
                <c:pt idx="42">
                  <c:v>1959.0</c:v>
                </c:pt>
                <c:pt idx="43">
                  <c:v>1960.0</c:v>
                </c:pt>
                <c:pt idx="44">
                  <c:v>1961.0</c:v>
                </c:pt>
                <c:pt idx="45">
                  <c:v>1962.0</c:v>
                </c:pt>
                <c:pt idx="46">
                  <c:v>1963.0</c:v>
                </c:pt>
                <c:pt idx="47">
                  <c:v>1964.0</c:v>
                </c:pt>
                <c:pt idx="48">
                  <c:v>1965.0</c:v>
                </c:pt>
                <c:pt idx="49">
                  <c:v>1966.0</c:v>
                </c:pt>
                <c:pt idx="50">
                  <c:v>1967.0</c:v>
                </c:pt>
                <c:pt idx="51">
                  <c:v>1968.0</c:v>
                </c:pt>
                <c:pt idx="52">
                  <c:v>1969.0</c:v>
                </c:pt>
                <c:pt idx="53">
                  <c:v>1970.0</c:v>
                </c:pt>
                <c:pt idx="54">
                  <c:v>1971.0</c:v>
                </c:pt>
                <c:pt idx="55">
                  <c:v>1972.0</c:v>
                </c:pt>
                <c:pt idx="56">
                  <c:v>1973.0</c:v>
                </c:pt>
                <c:pt idx="57">
                  <c:v>1974.0</c:v>
                </c:pt>
                <c:pt idx="58">
                  <c:v>1975.0</c:v>
                </c:pt>
                <c:pt idx="59">
                  <c:v>1976.0</c:v>
                </c:pt>
                <c:pt idx="60">
                  <c:v>1977.0</c:v>
                </c:pt>
                <c:pt idx="61">
                  <c:v>1978.0</c:v>
                </c:pt>
                <c:pt idx="62">
                  <c:v>1979.0</c:v>
                </c:pt>
                <c:pt idx="63">
                  <c:v>1980.0</c:v>
                </c:pt>
                <c:pt idx="64">
                  <c:v>1981.0</c:v>
                </c:pt>
                <c:pt idx="65">
                  <c:v>1982.0</c:v>
                </c:pt>
                <c:pt idx="66">
                  <c:v>1983.0</c:v>
                </c:pt>
                <c:pt idx="67">
                  <c:v>1984.0</c:v>
                </c:pt>
                <c:pt idx="68">
                  <c:v>1985.0</c:v>
                </c:pt>
                <c:pt idx="69">
                  <c:v>1986.0</c:v>
                </c:pt>
                <c:pt idx="70">
                  <c:v>1987.0</c:v>
                </c:pt>
                <c:pt idx="71">
                  <c:v>1988.0</c:v>
                </c:pt>
                <c:pt idx="72">
                  <c:v>1989.0</c:v>
                </c:pt>
                <c:pt idx="73">
                  <c:v>1990.0</c:v>
                </c:pt>
                <c:pt idx="74">
                  <c:v>1991.0</c:v>
                </c:pt>
                <c:pt idx="75">
                  <c:v>1992.0</c:v>
                </c:pt>
                <c:pt idx="76">
                  <c:v>1993.0</c:v>
                </c:pt>
                <c:pt idx="77">
                  <c:v>1994.0</c:v>
                </c:pt>
                <c:pt idx="78">
                  <c:v>1995.0</c:v>
                </c:pt>
                <c:pt idx="79">
                  <c:v>1996.0</c:v>
                </c:pt>
                <c:pt idx="80">
                  <c:v>1997.0</c:v>
                </c:pt>
                <c:pt idx="81">
                  <c:v>1998.0</c:v>
                </c:pt>
                <c:pt idx="82">
                  <c:v>1999.0</c:v>
                </c:pt>
                <c:pt idx="83">
                  <c:v>2000.0</c:v>
                </c:pt>
                <c:pt idx="84">
                  <c:v>2001.0</c:v>
                </c:pt>
                <c:pt idx="85">
                  <c:v>2002.0</c:v>
                </c:pt>
                <c:pt idx="86">
                  <c:v>2003.0</c:v>
                </c:pt>
                <c:pt idx="87">
                  <c:v>2004.0</c:v>
                </c:pt>
                <c:pt idx="88">
                  <c:v>2005.0</c:v>
                </c:pt>
                <c:pt idx="89">
                  <c:v>2006.0</c:v>
                </c:pt>
                <c:pt idx="90">
                  <c:v>2007.0</c:v>
                </c:pt>
                <c:pt idx="91">
                  <c:v>2008.0</c:v>
                </c:pt>
                <c:pt idx="92">
                  <c:v>2009.0</c:v>
                </c:pt>
                <c:pt idx="93">
                  <c:v>2010.0</c:v>
                </c:pt>
                <c:pt idx="94">
                  <c:v>2011.0</c:v>
                </c:pt>
                <c:pt idx="95">
                  <c:v>2012.0</c:v>
                </c:pt>
                <c:pt idx="96">
                  <c:v>2013.0</c:v>
                </c:pt>
                <c:pt idx="97">
                  <c:v>2014.0</c:v>
                </c:pt>
                <c:pt idx="98">
                  <c:v>2015.0</c:v>
                </c:pt>
                <c:pt idx="99">
                  <c:v>2016.0</c:v>
                </c:pt>
              </c:numCache>
            </c:numRef>
          </c:cat>
          <c:val>
            <c:numRef>
              <c:f>Data!$CV$10:$CV$109</c:f>
              <c:numCache>
                <c:formatCode>0.0%</c:formatCode>
                <c:ptCount val="100"/>
                <c:pt idx="0">
                  <c:v>0.405076574500901</c:v>
                </c:pt>
                <c:pt idx="1">
                  <c:v>0.401070454467272</c:v>
                </c:pt>
                <c:pt idx="2">
                  <c:v>0.403156378820226</c:v>
                </c:pt>
                <c:pt idx="3">
                  <c:v>0.390141136403735</c:v>
                </c:pt>
                <c:pt idx="4">
                  <c:v>0.431810566638008</c:v>
                </c:pt>
                <c:pt idx="5">
                  <c:v>0.437214776615177</c:v>
                </c:pt>
                <c:pt idx="6">
                  <c:v>0.414612505798379</c:v>
                </c:pt>
                <c:pt idx="7">
                  <c:v>0.444070427478475</c:v>
                </c:pt>
                <c:pt idx="8">
                  <c:v>0.463540769188241</c:v>
                </c:pt>
                <c:pt idx="9">
                  <c:v>0.457104357682374</c:v>
                </c:pt>
                <c:pt idx="10">
                  <c:v>0.46668456108834</c:v>
                </c:pt>
                <c:pt idx="11">
                  <c:v>0.492887115987395</c:v>
                </c:pt>
                <c:pt idx="12">
                  <c:v>0.467095878960072</c:v>
                </c:pt>
                <c:pt idx="13">
                  <c:v>0.438654549844347</c:v>
                </c:pt>
                <c:pt idx="14">
                  <c:v>0.44543200012432</c:v>
                </c:pt>
                <c:pt idx="15">
                  <c:v>0.463702117772615</c:v>
                </c:pt>
                <c:pt idx="16">
                  <c:v>0.456018144305618</c:v>
                </c:pt>
                <c:pt idx="17">
                  <c:v>0.457835419721436</c:v>
                </c:pt>
                <c:pt idx="18">
                  <c:v>0.444939827124297</c:v>
                </c:pt>
                <c:pt idx="19">
                  <c:v>0.465937750944763</c:v>
                </c:pt>
                <c:pt idx="20">
                  <c:v>0.442314117605802</c:v>
                </c:pt>
                <c:pt idx="21">
                  <c:v>0.440748375707719</c:v>
                </c:pt>
                <c:pt idx="22">
                  <c:v>0.455178856417556</c:v>
                </c:pt>
                <c:pt idx="23">
                  <c:v>0.452931324290211</c:v>
                </c:pt>
                <c:pt idx="24">
                  <c:v>0.419303395572768</c:v>
                </c:pt>
                <c:pt idx="25">
                  <c:v>0.361278626670237</c:v>
                </c:pt>
                <c:pt idx="26">
                  <c:v>0.336899021149382</c:v>
                </c:pt>
                <c:pt idx="27">
                  <c:v>0.325125309854548</c:v>
                </c:pt>
                <c:pt idx="28">
                  <c:v>0.344233104422671</c:v>
                </c:pt>
                <c:pt idx="29">
                  <c:v>0.366995512273288</c:v>
                </c:pt>
                <c:pt idx="30">
                  <c:v>0.343478806438803</c:v>
                </c:pt>
                <c:pt idx="31">
                  <c:v>0.350135083330298</c:v>
                </c:pt>
                <c:pt idx="32">
                  <c:v>0.347509962428546</c:v>
                </c:pt>
                <c:pt idx="33">
                  <c:v>0.355633669609514</c:v>
                </c:pt>
                <c:pt idx="34">
                  <c:v>0.342175514872539</c:v>
                </c:pt>
                <c:pt idx="35">
                  <c:v>0.332115090292503</c:v>
                </c:pt>
                <c:pt idx="36">
                  <c:v>0.323069510620836</c:v>
                </c:pt>
                <c:pt idx="37">
                  <c:v>0.336361105903331</c:v>
                </c:pt>
                <c:pt idx="38">
                  <c:v>0.339377984257705</c:v>
                </c:pt>
                <c:pt idx="39">
                  <c:v>0.334621397691518</c:v>
                </c:pt>
                <c:pt idx="40">
                  <c:v>0.329885896988859</c:v>
                </c:pt>
                <c:pt idx="41">
                  <c:v>0.335615355077637</c:v>
                </c:pt>
                <c:pt idx="42">
                  <c:v>0.340036260342109</c:v>
                </c:pt>
                <c:pt idx="43">
                  <c:v>0.334750960156721</c:v>
                </c:pt>
                <c:pt idx="44">
                  <c:v>0.342547728055197</c:v>
                </c:pt>
                <c:pt idx="45">
                  <c:v>0.337009050752204</c:v>
                </c:pt>
                <c:pt idx="46">
                  <c:v>0.337848128767196</c:v>
                </c:pt>
                <c:pt idx="47">
                  <c:v>0.344231592002853</c:v>
                </c:pt>
                <c:pt idx="48">
                  <c:v>0.347810241289566</c:v>
                </c:pt>
                <c:pt idx="49">
                  <c:v>0.336720187019397</c:v>
                </c:pt>
                <c:pt idx="50">
                  <c:v>0.344445645321085</c:v>
                </c:pt>
                <c:pt idx="51">
                  <c:v>0.348471697283808</c:v>
                </c:pt>
                <c:pt idx="52">
                  <c:v>0.339293183156516</c:v>
                </c:pt>
                <c:pt idx="53">
                  <c:v>0.326271879217834</c:v>
                </c:pt>
                <c:pt idx="54">
                  <c:v>0.333369572076319</c:v>
                </c:pt>
                <c:pt idx="55">
                  <c:v>0.335859369515001</c:v>
                </c:pt>
                <c:pt idx="56">
                  <c:v>0.333327031128751</c:v>
                </c:pt>
                <c:pt idx="57">
                  <c:v>0.333087212848015</c:v>
                </c:pt>
                <c:pt idx="58">
                  <c:v>0.334329154436249</c:v>
                </c:pt>
                <c:pt idx="59">
                  <c:v>0.334136133248795</c:v>
                </c:pt>
                <c:pt idx="60">
                  <c:v>0.335833544467268</c:v>
                </c:pt>
                <c:pt idx="61">
                  <c:v>0.334860745676301</c:v>
                </c:pt>
                <c:pt idx="62">
                  <c:v>0.34212281147923</c:v>
                </c:pt>
                <c:pt idx="63">
                  <c:v>0.346331098527629</c:v>
                </c:pt>
                <c:pt idx="64">
                  <c:v>0.345434607240543</c:v>
                </c:pt>
                <c:pt idx="65">
                  <c:v>0.353321658707722</c:v>
                </c:pt>
                <c:pt idx="66">
                  <c:v>0.363818821262215</c:v>
                </c:pt>
                <c:pt idx="67">
                  <c:v>0.367355371732751</c:v>
                </c:pt>
                <c:pt idx="68">
                  <c:v>0.375608610094482</c:v>
                </c:pt>
                <c:pt idx="69">
                  <c:v>0.406289103527469</c:v>
                </c:pt>
                <c:pt idx="70">
                  <c:v>0.382457782806667</c:v>
                </c:pt>
                <c:pt idx="71">
                  <c:v>0.406287393516339</c:v>
                </c:pt>
                <c:pt idx="72">
                  <c:v>0.400844196994467</c:v>
                </c:pt>
                <c:pt idx="73">
                  <c:v>0.399756528162424</c:v>
                </c:pt>
                <c:pt idx="74">
                  <c:v>0.395455003908964</c:v>
                </c:pt>
                <c:pt idx="75">
                  <c:v>0.408226349617022</c:v>
                </c:pt>
                <c:pt idx="76">
                  <c:v>0.406848893093876</c:v>
                </c:pt>
                <c:pt idx="77">
                  <c:v>0.407819696869552</c:v>
                </c:pt>
                <c:pt idx="78">
                  <c:v>0.42114</c:v>
                </c:pt>
                <c:pt idx="79">
                  <c:v>0.43484</c:v>
                </c:pt>
                <c:pt idx="80">
                  <c:v>0.44644</c:v>
                </c:pt>
                <c:pt idx="81">
                  <c:v>0.45391</c:v>
                </c:pt>
                <c:pt idx="82">
                  <c:v>0.46469</c:v>
                </c:pt>
                <c:pt idx="83">
                  <c:v>0.47607</c:v>
                </c:pt>
                <c:pt idx="84">
                  <c:v>0.44823</c:v>
                </c:pt>
                <c:pt idx="85">
                  <c:v>0.4382</c:v>
                </c:pt>
                <c:pt idx="86">
                  <c:v>0.44527</c:v>
                </c:pt>
                <c:pt idx="87">
                  <c:v>0.46399</c:v>
                </c:pt>
                <c:pt idx="88">
                  <c:v>0.48334</c:v>
                </c:pt>
                <c:pt idx="89">
                  <c:v>0.4932</c:v>
                </c:pt>
                <c:pt idx="90">
                  <c:v>0.4974</c:v>
                </c:pt>
                <c:pt idx="91">
                  <c:v>0.48228</c:v>
                </c:pt>
                <c:pt idx="92">
                  <c:v>0.46502</c:v>
                </c:pt>
                <c:pt idx="93">
                  <c:v>0.48043</c:v>
                </c:pt>
                <c:pt idx="94">
                  <c:v>0.48128</c:v>
                </c:pt>
                <c:pt idx="95">
                  <c:v>0.50602</c:v>
                </c:pt>
                <c:pt idx="96">
                  <c:v>0.48633</c:v>
                </c:pt>
                <c:pt idx="97">
                  <c:v>0.49965</c:v>
                </c:pt>
              </c:numCache>
            </c:numRef>
          </c:val>
          <c:smooth val="0"/>
        </c:ser>
        <c:ser>
          <c:idx val="1"/>
          <c:order val="1"/>
          <c:tx>
            <c:v>Piketty-Saez</c:v>
          </c:tx>
          <c:spPr>
            <a:ln w="22225">
              <a:solidFill>
                <a:sysClr val="windowText" lastClr="000000"/>
              </a:solidFill>
            </a:ln>
          </c:spPr>
          <c:marker>
            <c:symbol val="square"/>
            <c:size val="8"/>
            <c:spPr>
              <a:solidFill>
                <a:sysClr val="window" lastClr="FFFFFF"/>
              </a:solidFill>
              <a:ln>
                <a:solidFill>
                  <a:sysClr val="windowText" lastClr="000000"/>
                </a:solidFill>
              </a:ln>
            </c:spPr>
          </c:marker>
          <c:cat>
            <c:numRef>
              <c:f>Data!$BL$10:$BL$109</c:f>
              <c:numCache>
                <c:formatCode>General</c:formatCode>
                <c:ptCount val="100"/>
                <c:pt idx="0">
                  <c:v>1917.0</c:v>
                </c:pt>
                <c:pt idx="1">
                  <c:v>1918.0</c:v>
                </c:pt>
                <c:pt idx="2">
                  <c:v>1919.0</c:v>
                </c:pt>
                <c:pt idx="3">
                  <c:v>1920.0</c:v>
                </c:pt>
                <c:pt idx="4">
                  <c:v>1921.0</c:v>
                </c:pt>
                <c:pt idx="5">
                  <c:v>1922.0</c:v>
                </c:pt>
                <c:pt idx="6">
                  <c:v>1923.0</c:v>
                </c:pt>
                <c:pt idx="7">
                  <c:v>1924.0</c:v>
                </c:pt>
                <c:pt idx="8">
                  <c:v>1925.0</c:v>
                </c:pt>
                <c:pt idx="9">
                  <c:v>1926.0</c:v>
                </c:pt>
                <c:pt idx="10">
                  <c:v>1927.0</c:v>
                </c:pt>
                <c:pt idx="11">
                  <c:v>1928.0</c:v>
                </c:pt>
                <c:pt idx="12">
                  <c:v>1929.0</c:v>
                </c:pt>
                <c:pt idx="13">
                  <c:v>1930.0</c:v>
                </c:pt>
                <c:pt idx="14">
                  <c:v>1931.0</c:v>
                </c:pt>
                <c:pt idx="15">
                  <c:v>1932.0</c:v>
                </c:pt>
                <c:pt idx="16">
                  <c:v>1933.0</c:v>
                </c:pt>
                <c:pt idx="17">
                  <c:v>1934.0</c:v>
                </c:pt>
                <c:pt idx="18">
                  <c:v>1935.0</c:v>
                </c:pt>
                <c:pt idx="19">
                  <c:v>1936.0</c:v>
                </c:pt>
                <c:pt idx="20">
                  <c:v>1937.0</c:v>
                </c:pt>
                <c:pt idx="21">
                  <c:v>1938.0</c:v>
                </c:pt>
                <c:pt idx="22">
                  <c:v>1939.0</c:v>
                </c:pt>
                <c:pt idx="23">
                  <c:v>1940.0</c:v>
                </c:pt>
                <c:pt idx="24">
                  <c:v>1941.0</c:v>
                </c:pt>
                <c:pt idx="25">
                  <c:v>1942.0</c:v>
                </c:pt>
                <c:pt idx="26">
                  <c:v>1943.0</c:v>
                </c:pt>
                <c:pt idx="27">
                  <c:v>1944.0</c:v>
                </c:pt>
                <c:pt idx="28">
                  <c:v>1945.0</c:v>
                </c:pt>
                <c:pt idx="29">
                  <c:v>1946.0</c:v>
                </c:pt>
                <c:pt idx="30">
                  <c:v>1947.0</c:v>
                </c:pt>
                <c:pt idx="31">
                  <c:v>1948.0</c:v>
                </c:pt>
                <c:pt idx="32">
                  <c:v>1949.0</c:v>
                </c:pt>
                <c:pt idx="33">
                  <c:v>1950.0</c:v>
                </c:pt>
                <c:pt idx="34">
                  <c:v>1951.0</c:v>
                </c:pt>
                <c:pt idx="35">
                  <c:v>1952.0</c:v>
                </c:pt>
                <c:pt idx="36">
                  <c:v>1953.0</c:v>
                </c:pt>
                <c:pt idx="37">
                  <c:v>1954.0</c:v>
                </c:pt>
                <c:pt idx="38">
                  <c:v>1955.0</c:v>
                </c:pt>
                <c:pt idx="39">
                  <c:v>1956.0</c:v>
                </c:pt>
                <c:pt idx="40">
                  <c:v>1957.0</c:v>
                </c:pt>
                <c:pt idx="41">
                  <c:v>1958.0</c:v>
                </c:pt>
                <c:pt idx="42">
                  <c:v>1959.0</c:v>
                </c:pt>
                <c:pt idx="43">
                  <c:v>1960.0</c:v>
                </c:pt>
                <c:pt idx="44">
                  <c:v>1961.0</c:v>
                </c:pt>
                <c:pt idx="45">
                  <c:v>1962.0</c:v>
                </c:pt>
                <c:pt idx="46">
                  <c:v>1963.0</c:v>
                </c:pt>
                <c:pt idx="47">
                  <c:v>1964.0</c:v>
                </c:pt>
                <c:pt idx="48">
                  <c:v>1965.0</c:v>
                </c:pt>
                <c:pt idx="49">
                  <c:v>1966.0</c:v>
                </c:pt>
                <c:pt idx="50">
                  <c:v>1967.0</c:v>
                </c:pt>
                <c:pt idx="51">
                  <c:v>1968.0</c:v>
                </c:pt>
                <c:pt idx="52">
                  <c:v>1969.0</c:v>
                </c:pt>
                <c:pt idx="53">
                  <c:v>1970.0</c:v>
                </c:pt>
                <c:pt idx="54">
                  <c:v>1971.0</c:v>
                </c:pt>
                <c:pt idx="55">
                  <c:v>1972.0</c:v>
                </c:pt>
                <c:pt idx="56">
                  <c:v>1973.0</c:v>
                </c:pt>
                <c:pt idx="57">
                  <c:v>1974.0</c:v>
                </c:pt>
                <c:pt idx="58">
                  <c:v>1975.0</c:v>
                </c:pt>
                <c:pt idx="59">
                  <c:v>1976.0</c:v>
                </c:pt>
                <c:pt idx="60">
                  <c:v>1977.0</c:v>
                </c:pt>
                <c:pt idx="61">
                  <c:v>1978.0</c:v>
                </c:pt>
                <c:pt idx="62">
                  <c:v>1979.0</c:v>
                </c:pt>
                <c:pt idx="63">
                  <c:v>1980.0</c:v>
                </c:pt>
                <c:pt idx="64">
                  <c:v>1981.0</c:v>
                </c:pt>
                <c:pt idx="65">
                  <c:v>1982.0</c:v>
                </c:pt>
                <c:pt idx="66">
                  <c:v>1983.0</c:v>
                </c:pt>
                <c:pt idx="67">
                  <c:v>1984.0</c:v>
                </c:pt>
                <c:pt idx="68">
                  <c:v>1985.0</c:v>
                </c:pt>
                <c:pt idx="69">
                  <c:v>1986.0</c:v>
                </c:pt>
                <c:pt idx="70">
                  <c:v>1987.0</c:v>
                </c:pt>
                <c:pt idx="71">
                  <c:v>1988.0</c:v>
                </c:pt>
                <c:pt idx="72">
                  <c:v>1989.0</c:v>
                </c:pt>
                <c:pt idx="73">
                  <c:v>1990.0</c:v>
                </c:pt>
                <c:pt idx="74">
                  <c:v>1991.0</c:v>
                </c:pt>
                <c:pt idx="75">
                  <c:v>1992.0</c:v>
                </c:pt>
                <c:pt idx="76">
                  <c:v>1993.0</c:v>
                </c:pt>
                <c:pt idx="77">
                  <c:v>1994.0</c:v>
                </c:pt>
                <c:pt idx="78">
                  <c:v>1995.0</c:v>
                </c:pt>
                <c:pt idx="79">
                  <c:v>1996.0</c:v>
                </c:pt>
                <c:pt idx="80">
                  <c:v>1997.0</c:v>
                </c:pt>
                <c:pt idx="81">
                  <c:v>1998.0</c:v>
                </c:pt>
                <c:pt idx="82">
                  <c:v>1999.0</c:v>
                </c:pt>
                <c:pt idx="83">
                  <c:v>2000.0</c:v>
                </c:pt>
                <c:pt idx="84">
                  <c:v>2001.0</c:v>
                </c:pt>
                <c:pt idx="85">
                  <c:v>2002.0</c:v>
                </c:pt>
                <c:pt idx="86">
                  <c:v>2003.0</c:v>
                </c:pt>
                <c:pt idx="87">
                  <c:v>2004.0</c:v>
                </c:pt>
                <c:pt idx="88">
                  <c:v>2005.0</c:v>
                </c:pt>
                <c:pt idx="89">
                  <c:v>2006.0</c:v>
                </c:pt>
                <c:pt idx="90">
                  <c:v>2007.0</c:v>
                </c:pt>
                <c:pt idx="91">
                  <c:v>2008.0</c:v>
                </c:pt>
                <c:pt idx="92">
                  <c:v>2009.0</c:v>
                </c:pt>
                <c:pt idx="93">
                  <c:v>2010.0</c:v>
                </c:pt>
                <c:pt idx="94">
                  <c:v>2011.0</c:v>
                </c:pt>
                <c:pt idx="95">
                  <c:v>2012.0</c:v>
                </c:pt>
                <c:pt idx="96">
                  <c:v>2013.0</c:v>
                </c:pt>
                <c:pt idx="97">
                  <c:v>2014.0</c:v>
                </c:pt>
                <c:pt idx="98">
                  <c:v>2015.0</c:v>
                </c:pt>
                <c:pt idx="99">
                  <c:v>2016.0</c:v>
                </c:pt>
              </c:numCache>
            </c:numRef>
          </c:cat>
          <c:val>
            <c:numRef>
              <c:f>Data!$CU$10:$CU$109</c:f>
              <c:numCache>
                <c:formatCode>0.0%</c:formatCode>
                <c:ptCount val="100"/>
                <c:pt idx="0">
                  <c:v>0.405076574500901</c:v>
                </c:pt>
                <c:pt idx="1">
                  <c:v>0.401070454467272</c:v>
                </c:pt>
                <c:pt idx="2">
                  <c:v>0.403156378820226</c:v>
                </c:pt>
                <c:pt idx="3">
                  <c:v>0.390141136403735</c:v>
                </c:pt>
                <c:pt idx="4">
                  <c:v>0.431810566638008</c:v>
                </c:pt>
                <c:pt idx="5">
                  <c:v>0.437214776615177</c:v>
                </c:pt>
                <c:pt idx="6">
                  <c:v>0.414612505798379</c:v>
                </c:pt>
                <c:pt idx="7">
                  <c:v>0.444070427478475</c:v>
                </c:pt>
                <c:pt idx="8">
                  <c:v>0.463540769188241</c:v>
                </c:pt>
                <c:pt idx="9">
                  <c:v>0.457104357682374</c:v>
                </c:pt>
                <c:pt idx="10">
                  <c:v>0.46668456108834</c:v>
                </c:pt>
                <c:pt idx="11">
                  <c:v>0.492887115987395</c:v>
                </c:pt>
                <c:pt idx="12">
                  <c:v>0.467095878960072</c:v>
                </c:pt>
                <c:pt idx="13">
                  <c:v>0.438654549844347</c:v>
                </c:pt>
                <c:pt idx="14">
                  <c:v>0.44543200012432</c:v>
                </c:pt>
                <c:pt idx="15">
                  <c:v>0.463702117772615</c:v>
                </c:pt>
                <c:pt idx="16">
                  <c:v>0.456018144305618</c:v>
                </c:pt>
                <c:pt idx="17">
                  <c:v>0.457835419721436</c:v>
                </c:pt>
                <c:pt idx="18">
                  <c:v>0.444939827124298</c:v>
                </c:pt>
                <c:pt idx="19">
                  <c:v>0.465937750944763</c:v>
                </c:pt>
                <c:pt idx="20">
                  <c:v>0.442314117605802</c:v>
                </c:pt>
                <c:pt idx="21">
                  <c:v>0.440748375707719</c:v>
                </c:pt>
                <c:pt idx="22">
                  <c:v>0.455178856417556</c:v>
                </c:pt>
                <c:pt idx="23">
                  <c:v>0.452931324290211</c:v>
                </c:pt>
                <c:pt idx="24">
                  <c:v>0.419303395572768</c:v>
                </c:pt>
                <c:pt idx="25">
                  <c:v>0.361278626670237</c:v>
                </c:pt>
                <c:pt idx="26">
                  <c:v>0.336899021149382</c:v>
                </c:pt>
                <c:pt idx="27">
                  <c:v>0.325125309854548</c:v>
                </c:pt>
                <c:pt idx="28">
                  <c:v>0.344233104422671</c:v>
                </c:pt>
                <c:pt idx="29">
                  <c:v>0.366995512273288</c:v>
                </c:pt>
                <c:pt idx="30">
                  <c:v>0.343478806438803</c:v>
                </c:pt>
                <c:pt idx="31">
                  <c:v>0.350135083330298</c:v>
                </c:pt>
                <c:pt idx="32">
                  <c:v>0.347509962428546</c:v>
                </c:pt>
                <c:pt idx="33">
                  <c:v>0.355633669609514</c:v>
                </c:pt>
                <c:pt idx="34">
                  <c:v>0.342175514872539</c:v>
                </c:pt>
                <c:pt idx="35">
                  <c:v>0.332115090292503</c:v>
                </c:pt>
                <c:pt idx="36">
                  <c:v>0.323069510620836</c:v>
                </c:pt>
                <c:pt idx="37">
                  <c:v>0.336361105903331</c:v>
                </c:pt>
                <c:pt idx="38">
                  <c:v>0.339377984257705</c:v>
                </c:pt>
                <c:pt idx="39">
                  <c:v>0.334621397691518</c:v>
                </c:pt>
                <c:pt idx="40">
                  <c:v>0.329885896988859</c:v>
                </c:pt>
                <c:pt idx="41">
                  <c:v>0.335615355077637</c:v>
                </c:pt>
                <c:pt idx="42">
                  <c:v>0.340036260342109</c:v>
                </c:pt>
                <c:pt idx="43">
                  <c:v>0.334750960156721</c:v>
                </c:pt>
                <c:pt idx="44">
                  <c:v>0.342547728055197</c:v>
                </c:pt>
                <c:pt idx="45">
                  <c:v>0.342593520879745</c:v>
                </c:pt>
                <c:pt idx="46">
                  <c:v>0.337848128767196</c:v>
                </c:pt>
                <c:pt idx="47">
                  <c:v>0.344140619039535</c:v>
                </c:pt>
                <c:pt idx="48">
                  <c:v>0.347810241289566</c:v>
                </c:pt>
                <c:pt idx="49">
                  <c:v>0.342361509799957</c:v>
                </c:pt>
                <c:pt idx="50">
                  <c:v>0.347943529486656</c:v>
                </c:pt>
                <c:pt idx="51">
                  <c:v>0.347703587263823</c:v>
                </c:pt>
                <c:pt idx="52">
                  <c:v>0.339046779088676</c:v>
                </c:pt>
                <c:pt idx="53">
                  <c:v>0.334769190056249</c:v>
                </c:pt>
                <c:pt idx="54">
                  <c:v>0.337936952884775</c:v>
                </c:pt>
                <c:pt idx="55">
                  <c:v>0.338207792534376</c:v>
                </c:pt>
                <c:pt idx="56">
                  <c:v>0.336947667423374</c:v>
                </c:pt>
                <c:pt idx="57">
                  <c:v>0.336771507517369</c:v>
                </c:pt>
                <c:pt idx="58">
                  <c:v>0.337614265445836</c:v>
                </c:pt>
                <c:pt idx="59">
                  <c:v>0.337540990949662</c:v>
                </c:pt>
                <c:pt idx="60">
                  <c:v>0.337991306394585</c:v>
                </c:pt>
                <c:pt idx="61">
                  <c:v>0.340037437580587</c:v>
                </c:pt>
                <c:pt idx="62">
                  <c:v>0.345049858093262</c:v>
                </c:pt>
                <c:pt idx="63">
                  <c:v>0.349171429872513</c:v>
                </c:pt>
                <c:pt idx="64">
                  <c:v>0.348549395799637</c:v>
                </c:pt>
                <c:pt idx="65">
                  <c:v>0.360253423452377</c:v>
                </c:pt>
                <c:pt idx="66">
                  <c:v>0.3708855509758</c:v>
                </c:pt>
                <c:pt idx="67">
                  <c:v>0.373281955718994</c:v>
                </c:pt>
                <c:pt idx="68">
                  <c:v>0.380764901638031</c:v>
                </c:pt>
                <c:pt idx="69">
                  <c:v>0.407031863927841</c:v>
                </c:pt>
                <c:pt idx="70">
                  <c:v>0.386104911565781</c:v>
                </c:pt>
                <c:pt idx="71">
                  <c:v>0.41025248169899</c:v>
                </c:pt>
                <c:pt idx="72">
                  <c:v>0.405245184898376</c:v>
                </c:pt>
                <c:pt idx="73">
                  <c:v>0.404730170965195</c:v>
                </c:pt>
                <c:pt idx="74">
                  <c:v>0.400910079479218</c:v>
                </c:pt>
                <c:pt idx="75">
                  <c:v>0.414888173341751</c:v>
                </c:pt>
                <c:pt idx="76">
                  <c:v>0.414084821939468</c:v>
                </c:pt>
                <c:pt idx="77">
                  <c:v>0.414291828870773</c:v>
                </c:pt>
                <c:pt idx="78">
                  <c:v>0.422641634941101</c:v>
                </c:pt>
                <c:pt idx="79">
                  <c:v>0.435448706150055</c:v>
                </c:pt>
                <c:pt idx="80">
                  <c:v>0.446970462799072</c:v>
                </c:pt>
                <c:pt idx="81">
                  <c:v>0.455697268247604</c:v>
                </c:pt>
                <c:pt idx="82">
                  <c:v>0.465612322092056</c:v>
                </c:pt>
                <c:pt idx="83">
                  <c:v>0.477108776569366</c:v>
                </c:pt>
                <c:pt idx="84">
                  <c:v>0.451815634965897</c:v>
                </c:pt>
                <c:pt idx="85">
                  <c:v>0.443242251873016</c:v>
                </c:pt>
                <c:pt idx="86">
                  <c:v>0.450723320245743</c:v>
                </c:pt>
                <c:pt idx="87">
                  <c:v>0.469488471746445</c:v>
                </c:pt>
                <c:pt idx="88">
                  <c:v>0.488944560289383</c:v>
                </c:pt>
                <c:pt idx="89">
                  <c:v>0.497318238019943</c:v>
                </c:pt>
                <c:pt idx="90">
                  <c:v>0.502787292003632</c:v>
                </c:pt>
                <c:pt idx="91">
                  <c:v>0.486886203289032</c:v>
                </c:pt>
                <c:pt idx="92">
                  <c:v>0.470893055200577</c:v>
                </c:pt>
                <c:pt idx="93">
                  <c:v>0.486014068126678</c:v>
                </c:pt>
                <c:pt idx="94">
                  <c:v>0.487793236970901</c:v>
                </c:pt>
                <c:pt idx="95">
                  <c:v>0.513291895389557</c:v>
                </c:pt>
                <c:pt idx="96">
                  <c:v>0.493907421827316</c:v>
                </c:pt>
                <c:pt idx="97">
                  <c:v>0.505729496479034</c:v>
                </c:pt>
              </c:numCache>
            </c:numRef>
          </c:val>
          <c:smooth val="0"/>
        </c:ser>
        <c:dLbls>
          <c:showLegendKey val="0"/>
          <c:showVal val="0"/>
          <c:showCatName val="0"/>
          <c:showSerName val="0"/>
          <c:showPercent val="0"/>
          <c:showBubbleSize val="0"/>
        </c:dLbls>
        <c:marker val="1"/>
        <c:smooth val="0"/>
        <c:axId val="-2113484984"/>
        <c:axId val="-2113495736"/>
      </c:lineChart>
      <c:catAx>
        <c:axId val="-2113484984"/>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13495736"/>
        <c:crossesAt val="0.0"/>
        <c:auto val="1"/>
        <c:lblAlgn val="ctr"/>
        <c:lblOffset val="100"/>
        <c:tickLblSkip val="5"/>
        <c:tickMarkSkip val="5"/>
        <c:noMultiLvlLbl val="0"/>
      </c:catAx>
      <c:valAx>
        <c:axId val="-2113495736"/>
        <c:scaling>
          <c:orientation val="minMax"/>
          <c:max val="0.55"/>
          <c:min val="0.3"/>
        </c:scaling>
        <c:delete val="0"/>
        <c:axPos val="l"/>
        <c:majorGridlines>
          <c:spPr>
            <a:ln w="3175">
              <a:solidFill>
                <a:schemeClr val="bg1">
                  <a:lumMod val="65000"/>
                </a:schemeClr>
              </a:solidFill>
              <a:prstDash val="solid"/>
            </a:ln>
          </c:spPr>
        </c:majorGridlines>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s-ES"/>
          </a:p>
        </c:txPr>
        <c:crossAx val="-2113484984"/>
        <c:crosses val="autoZero"/>
        <c:crossBetween val="midCat"/>
        <c:majorUnit val="0.05"/>
        <c:minorUnit val="0.05"/>
      </c:valAx>
      <c:spPr>
        <a:solidFill>
          <a:srgbClr val="FFFFFF"/>
        </a:solidFill>
        <a:ln w="3175">
          <a:noFill/>
          <a:prstDash val="solid"/>
        </a:ln>
      </c:spPr>
    </c:plotArea>
    <c:plotVisOnly val="1"/>
    <c:dispBlanksAs val="span"/>
    <c:showDLblsOverMax val="0"/>
  </c:chart>
  <c:spPr>
    <a:noFill/>
    <a:ln w="9525">
      <a:noFill/>
    </a:ln>
  </c:spPr>
  <c:txPr>
    <a:bodyPr/>
    <a:lstStyle/>
    <a:p>
      <a:pPr algn="ctr">
        <a:defRPr sz="950" b="0" i="0" u="none" strike="noStrike" baseline="0">
          <a:solidFill>
            <a:srgbClr val="000000"/>
          </a:solidFill>
          <a:latin typeface="Arial"/>
          <a:ea typeface="Arial"/>
          <a:cs typeface="Arial"/>
        </a:defRPr>
      </a:pPr>
      <a:endParaRPr lang="es-ES"/>
    </a:p>
  </c:txPr>
  <c:userShapes r:id="rId2"/>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i="0" baseline="0">
                <a:effectLst/>
              </a:rPr>
              <a:t>Figure S.15b: Top 10% income share: tax units vs. equal-split adults</a:t>
            </a:r>
            <a:endParaRPr lang="fr-FR" sz="2000">
              <a:effectLst/>
            </a:endParaRPr>
          </a:p>
        </c:rich>
      </c:tx>
      <c:layout>
        <c:manualLayout>
          <c:xMode val="edge"/>
          <c:yMode val="edge"/>
          <c:x val="0.194287483030138"/>
          <c:y val="3.56290305340349E-7"/>
        </c:manualLayout>
      </c:layout>
      <c:overlay val="0"/>
    </c:title>
    <c:autoTitleDeleted val="0"/>
    <c:plotArea>
      <c:layout>
        <c:manualLayout>
          <c:layoutTarget val="inner"/>
          <c:xMode val="edge"/>
          <c:yMode val="edge"/>
          <c:x val="0.0948861254412166"/>
          <c:y val="0.0828640396194819"/>
          <c:w val="0.890221667119197"/>
          <c:h val="0.746539174119073"/>
        </c:manualLayout>
      </c:layout>
      <c:lineChart>
        <c:grouping val="standard"/>
        <c:varyColors val="0"/>
        <c:ser>
          <c:idx val="1"/>
          <c:order val="0"/>
          <c:tx>
            <c:v/>
          </c:tx>
          <c:spPr>
            <a:ln w="22225">
              <a:solidFill>
                <a:sysClr val="windowText" lastClr="000000"/>
              </a:solidFill>
            </a:ln>
          </c:spPr>
          <c:marker>
            <c:symbol val="circle"/>
            <c:size val="9"/>
            <c:spPr>
              <a:solidFill>
                <a:srgbClr val="FF0000"/>
              </a:solidFill>
              <a:ln>
                <a:solidFill>
                  <a:sysClr val="windowText" lastClr="000000"/>
                </a:solidFill>
              </a:ln>
            </c:spPr>
          </c:marker>
          <c:cat>
            <c:numRef>
              <c:f>Data!$BL$10:$BL$108</c:f>
              <c:numCache>
                <c:formatCode>General</c:formatCode>
                <c:ptCount val="99"/>
                <c:pt idx="0">
                  <c:v>1917.0</c:v>
                </c:pt>
                <c:pt idx="1">
                  <c:v>1918.0</c:v>
                </c:pt>
                <c:pt idx="2">
                  <c:v>1919.0</c:v>
                </c:pt>
                <c:pt idx="3">
                  <c:v>1920.0</c:v>
                </c:pt>
                <c:pt idx="4">
                  <c:v>1921.0</c:v>
                </c:pt>
                <c:pt idx="5">
                  <c:v>1922.0</c:v>
                </c:pt>
                <c:pt idx="6">
                  <c:v>1923.0</c:v>
                </c:pt>
                <c:pt idx="7">
                  <c:v>1924.0</c:v>
                </c:pt>
                <c:pt idx="8">
                  <c:v>1925.0</c:v>
                </c:pt>
                <c:pt idx="9">
                  <c:v>1926.0</c:v>
                </c:pt>
                <c:pt idx="10">
                  <c:v>1927.0</c:v>
                </c:pt>
                <c:pt idx="11">
                  <c:v>1928.0</c:v>
                </c:pt>
                <c:pt idx="12">
                  <c:v>1929.0</c:v>
                </c:pt>
                <c:pt idx="13">
                  <c:v>1930.0</c:v>
                </c:pt>
                <c:pt idx="14">
                  <c:v>1931.0</c:v>
                </c:pt>
                <c:pt idx="15">
                  <c:v>1932.0</c:v>
                </c:pt>
                <c:pt idx="16">
                  <c:v>1933.0</c:v>
                </c:pt>
                <c:pt idx="17">
                  <c:v>1934.0</c:v>
                </c:pt>
                <c:pt idx="18">
                  <c:v>1935.0</c:v>
                </c:pt>
                <c:pt idx="19">
                  <c:v>1936.0</c:v>
                </c:pt>
                <c:pt idx="20">
                  <c:v>1937.0</c:v>
                </c:pt>
                <c:pt idx="21">
                  <c:v>1938.0</c:v>
                </c:pt>
                <c:pt idx="22">
                  <c:v>1939.0</c:v>
                </c:pt>
                <c:pt idx="23">
                  <c:v>1940.0</c:v>
                </c:pt>
                <c:pt idx="24">
                  <c:v>1941.0</c:v>
                </c:pt>
                <c:pt idx="25">
                  <c:v>1942.0</c:v>
                </c:pt>
                <c:pt idx="26">
                  <c:v>1943.0</c:v>
                </c:pt>
                <c:pt idx="27">
                  <c:v>1944.0</c:v>
                </c:pt>
                <c:pt idx="28">
                  <c:v>1945.0</c:v>
                </c:pt>
                <c:pt idx="29">
                  <c:v>1946.0</c:v>
                </c:pt>
                <c:pt idx="30">
                  <c:v>1947.0</c:v>
                </c:pt>
                <c:pt idx="31">
                  <c:v>1948.0</c:v>
                </c:pt>
                <c:pt idx="32">
                  <c:v>1949.0</c:v>
                </c:pt>
                <c:pt idx="33">
                  <c:v>1950.0</c:v>
                </c:pt>
                <c:pt idx="34">
                  <c:v>1951.0</c:v>
                </c:pt>
                <c:pt idx="35">
                  <c:v>1952.0</c:v>
                </c:pt>
                <c:pt idx="36">
                  <c:v>1953.0</c:v>
                </c:pt>
                <c:pt idx="37">
                  <c:v>1954.0</c:v>
                </c:pt>
                <c:pt idx="38">
                  <c:v>1955.0</c:v>
                </c:pt>
                <c:pt idx="39">
                  <c:v>1956.0</c:v>
                </c:pt>
                <c:pt idx="40">
                  <c:v>1957.0</c:v>
                </c:pt>
                <c:pt idx="41">
                  <c:v>1958.0</c:v>
                </c:pt>
                <c:pt idx="42">
                  <c:v>1959.0</c:v>
                </c:pt>
                <c:pt idx="43">
                  <c:v>1960.0</c:v>
                </c:pt>
                <c:pt idx="44">
                  <c:v>1961.0</c:v>
                </c:pt>
                <c:pt idx="45">
                  <c:v>1962.0</c:v>
                </c:pt>
                <c:pt idx="46">
                  <c:v>1963.0</c:v>
                </c:pt>
                <c:pt idx="47">
                  <c:v>1964.0</c:v>
                </c:pt>
                <c:pt idx="48">
                  <c:v>1965.0</c:v>
                </c:pt>
                <c:pt idx="49">
                  <c:v>1966.0</c:v>
                </c:pt>
                <c:pt idx="50">
                  <c:v>1967.0</c:v>
                </c:pt>
                <c:pt idx="51">
                  <c:v>1968.0</c:v>
                </c:pt>
                <c:pt idx="52">
                  <c:v>1969.0</c:v>
                </c:pt>
                <c:pt idx="53">
                  <c:v>1970.0</c:v>
                </c:pt>
                <c:pt idx="54">
                  <c:v>1971.0</c:v>
                </c:pt>
                <c:pt idx="55">
                  <c:v>1972.0</c:v>
                </c:pt>
                <c:pt idx="56">
                  <c:v>1973.0</c:v>
                </c:pt>
                <c:pt idx="57">
                  <c:v>1974.0</c:v>
                </c:pt>
                <c:pt idx="58">
                  <c:v>1975.0</c:v>
                </c:pt>
                <c:pt idx="59">
                  <c:v>1976.0</c:v>
                </c:pt>
                <c:pt idx="60">
                  <c:v>1977.0</c:v>
                </c:pt>
                <c:pt idx="61">
                  <c:v>1978.0</c:v>
                </c:pt>
                <c:pt idx="62">
                  <c:v>1979.0</c:v>
                </c:pt>
                <c:pt idx="63">
                  <c:v>1980.0</c:v>
                </c:pt>
                <c:pt idx="64">
                  <c:v>1981.0</c:v>
                </c:pt>
                <c:pt idx="65">
                  <c:v>1982.0</c:v>
                </c:pt>
                <c:pt idx="66">
                  <c:v>1983.0</c:v>
                </c:pt>
                <c:pt idx="67">
                  <c:v>1984.0</c:v>
                </c:pt>
                <c:pt idx="68">
                  <c:v>1985.0</c:v>
                </c:pt>
                <c:pt idx="69">
                  <c:v>1986.0</c:v>
                </c:pt>
                <c:pt idx="70">
                  <c:v>1987.0</c:v>
                </c:pt>
                <c:pt idx="71">
                  <c:v>1988.0</c:v>
                </c:pt>
                <c:pt idx="72">
                  <c:v>1989.0</c:v>
                </c:pt>
                <c:pt idx="73">
                  <c:v>1990.0</c:v>
                </c:pt>
                <c:pt idx="74">
                  <c:v>1991.0</c:v>
                </c:pt>
                <c:pt idx="75">
                  <c:v>1992.0</c:v>
                </c:pt>
                <c:pt idx="76">
                  <c:v>1993.0</c:v>
                </c:pt>
                <c:pt idx="77">
                  <c:v>1994.0</c:v>
                </c:pt>
                <c:pt idx="78">
                  <c:v>1995.0</c:v>
                </c:pt>
                <c:pt idx="79">
                  <c:v>1996.0</c:v>
                </c:pt>
                <c:pt idx="80">
                  <c:v>1997.0</c:v>
                </c:pt>
                <c:pt idx="81">
                  <c:v>1998.0</c:v>
                </c:pt>
                <c:pt idx="82">
                  <c:v>1999.0</c:v>
                </c:pt>
                <c:pt idx="83">
                  <c:v>2000.0</c:v>
                </c:pt>
                <c:pt idx="84">
                  <c:v>2001.0</c:v>
                </c:pt>
                <c:pt idx="85">
                  <c:v>2002.0</c:v>
                </c:pt>
                <c:pt idx="86">
                  <c:v>2003.0</c:v>
                </c:pt>
                <c:pt idx="87">
                  <c:v>2004.0</c:v>
                </c:pt>
                <c:pt idx="88">
                  <c:v>2005.0</c:v>
                </c:pt>
                <c:pt idx="89">
                  <c:v>2006.0</c:v>
                </c:pt>
                <c:pt idx="90">
                  <c:v>2007.0</c:v>
                </c:pt>
                <c:pt idx="91">
                  <c:v>2008.0</c:v>
                </c:pt>
                <c:pt idx="92">
                  <c:v>2009.0</c:v>
                </c:pt>
                <c:pt idx="93">
                  <c:v>2010.0</c:v>
                </c:pt>
                <c:pt idx="94">
                  <c:v>2011.0</c:v>
                </c:pt>
                <c:pt idx="95">
                  <c:v>2012.0</c:v>
                </c:pt>
                <c:pt idx="96">
                  <c:v>2013.0</c:v>
                </c:pt>
                <c:pt idx="97">
                  <c:v>2014.0</c:v>
                </c:pt>
                <c:pt idx="98">
                  <c:v>2015.0</c:v>
                </c:pt>
              </c:numCache>
            </c:numRef>
          </c:cat>
          <c:val>
            <c:numRef>
              <c:f>Data!$BO$10:$BO$108</c:f>
              <c:numCache>
                <c:formatCode>0.0%</c:formatCode>
                <c:ptCount val="99"/>
                <c:pt idx="0">
                  <c:v>0.449019879207835</c:v>
                </c:pt>
                <c:pt idx="1">
                  <c:v>0.43637946326819</c:v>
                </c:pt>
                <c:pt idx="2">
                  <c:v>0.454346843091792</c:v>
                </c:pt>
                <c:pt idx="3">
                  <c:v>0.434385799788862</c:v>
                </c:pt>
                <c:pt idx="4">
                  <c:v>0.465280688486763</c:v>
                </c:pt>
                <c:pt idx="5">
                  <c:v>0.455365806158461</c:v>
                </c:pt>
                <c:pt idx="6">
                  <c:v>0.431027826557515</c:v>
                </c:pt>
                <c:pt idx="7">
                  <c:v>0.452629307342061</c:v>
                </c:pt>
                <c:pt idx="8">
                  <c:v>0.470836414022053</c:v>
                </c:pt>
                <c:pt idx="9">
                  <c:v>0.474412122022071</c:v>
                </c:pt>
                <c:pt idx="10">
                  <c:v>0.467595910379055</c:v>
                </c:pt>
                <c:pt idx="11">
                  <c:v>0.479572177472146</c:v>
                </c:pt>
                <c:pt idx="12">
                  <c:v>0.466798260518074</c:v>
                </c:pt>
                <c:pt idx="13">
                  <c:v>0.453424884369757</c:v>
                </c:pt>
                <c:pt idx="14">
                  <c:v>0.449959748366644</c:v>
                </c:pt>
                <c:pt idx="15">
                  <c:v>0.466543046944409</c:v>
                </c:pt>
                <c:pt idx="16">
                  <c:v>0.468722781750074</c:v>
                </c:pt>
                <c:pt idx="17">
                  <c:v>0.480265339936945</c:v>
                </c:pt>
                <c:pt idx="18">
                  <c:v>0.470620324869393</c:v>
                </c:pt>
                <c:pt idx="19">
                  <c:v>0.477393227499056</c:v>
                </c:pt>
                <c:pt idx="20">
                  <c:v>0.465185135539829</c:v>
                </c:pt>
                <c:pt idx="21">
                  <c:v>0.46462106224885</c:v>
                </c:pt>
                <c:pt idx="22">
                  <c:v>0.478679829410688</c:v>
                </c:pt>
                <c:pt idx="23">
                  <c:v>0.477346135999763</c:v>
                </c:pt>
                <c:pt idx="24">
                  <c:v>0.457881273745301</c:v>
                </c:pt>
                <c:pt idx="25">
                  <c:v>0.410669181706008</c:v>
                </c:pt>
                <c:pt idx="26">
                  <c:v>0.380571507430698</c:v>
                </c:pt>
                <c:pt idx="27">
                  <c:v>0.36195640710888</c:v>
                </c:pt>
                <c:pt idx="28">
                  <c:v>0.35820143764479</c:v>
                </c:pt>
                <c:pt idx="29">
                  <c:v>0.372050890068397</c:v>
                </c:pt>
                <c:pt idx="30">
                  <c:v>0.370776114952382</c:v>
                </c:pt>
                <c:pt idx="31">
                  <c:v>0.3890846094893</c:v>
                </c:pt>
                <c:pt idx="32">
                  <c:v>0.383580564609339</c:v>
                </c:pt>
                <c:pt idx="33">
                  <c:v>0.389877957893249</c:v>
                </c:pt>
                <c:pt idx="34">
                  <c:v>0.37706730818979</c:v>
                </c:pt>
                <c:pt idx="35">
                  <c:v>0.365056859158922</c:v>
                </c:pt>
                <c:pt idx="36">
                  <c:v>0.354913545049056</c:v>
                </c:pt>
                <c:pt idx="37">
                  <c:v>0.359010678185365</c:v>
                </c:pt>
                <c:pt idx="38">
                  <c:v>0.365351227511693</c:v>
                </c:pt>
                <c:pt idx="39">
                  <c:v>0.357591828871847</c:v>
                </c:pt>
                <c:pt idx="40">
                  <c:v>0.357619869708847</c:v>
                </c:pt>
                <c:pt idx="41">
                  <c:v>0.357038070731785</c:v>
                </c:pt>
                <c:pt idx="42">
                  <c:v>0.361634807670268</c:v>
                </c:pt>
                <c:pt idx="43">
                  <c:v>0.356315958917457</c:v>
                </c:pt>
                <c:pt idx="44">
                  <c:v>0.358325517290539</c:v>
                </c:pt>
                <c:pt idx="45">
                  <c:v>0.36092147231102</c:v>
                </c:pt>
                <c:pt idx="46">
                  <c:v>0.365369021892548</c:v>
                </c:pt>
                <c:pt idx="47">
                  <c:v>0.369820088148117</c:v>
                </c:pt>
                <c:pt idx="48">
                  <c:v>0.366342455148697</c:v>
                </c:pt>
                <c:pt idx="49">
                  <c:v>0.36287584900856</c:v>
                </c:pt>
                <c:pt idx="50">
                  <c:v>0.355928562581539</c:v>
                </c:pt>
                <c:pt idx="51">
                  <c:v>0.351842744275927</c:v>
                </c:pt>
                <c:pt idx="52">
                  <c:v>0.343196074943989</c:v>
                </c:pt>
                <c:pt idx="53">
                  <c:v>0.340891229803674</c:v>
                </c:pt>
                <c:pt idx="54">
                  <c:v>0.343669471069006</c:v>
                </c:pt>
                <c:pt idx="55">
                  <c:v>0.346592790614522</c:v>
                </c:pt>
                <c:pt idx="56">
                  <c:v>0.34663686323438</c:v>
                </c:pt>
                <c:pt idx="57">
                  <c:v>0.342973448754037</c:v>
                </c:pt>
                <c:pt idx="58">
                  <c:v>0.343513907969168</c:v>
                </c:pt>
                <c:pt idx="59">
                  <c:v>0.344196215763731</c:v>
                </c:pt>
                <c:pt idx="60">
                  <c:v>0.346476469311874</c:v>
                </c:pt>
                <c:pt idx="61">
                  <c:v>0.347083465226929</c:v>
                </c:pt>
                <c:pt idx="62">
                  <c:v>0.348879247903824</c:v>
                </c:pt>
                <c:pt idx="63">
                  <c:v>0.342425882816315</c:v>
                </c:pt>
                <c:pt idx="64">
                  <c:v>0.347193956375122</c:v>
                </c:pt>
                <c:pt idx="65">
                  <c:v>0.348974138498306</c:v>
                </c:pt>
                <c:pt idx="66">
                  <c:v>0.35420298576355</c:v>
                </c:pt>
                <c:pt idx="67">
                  <c:v>0.36663818359375</c:v>
                </c:pt>
                <c:pt idx="68">
                  <c:v>0.366573661565781</c:v>
                </c:pt>
                <c:pt idx="69">
                  <c:v>0.364731013774872</c:v>
                </c:pt>
                <c:pt idx="70">
                  <c:v>0.376115351915359</c:v>
                </c:pt>
                <c:pt idx="71">
                  <c:v>0.389481604099274</c:v>
                </c:pt>
                <c:pt idx="72">
                  <c:v>0.38670152425766</c:v>
                </c:pt>
                <c:pt idx="73">
                  <c:v>0.38714075088501</c:v>
                </c:pt>
                <c:pt idx="74">
                  <c:v>0.385562419891357</c:v>
                </c:pt>
                <c:pt idx="75">
                  <c:v>0.397767573595047</c:v>
                </c:pt>
                <c:pt idx="76">
                  <c:v>0.395565748214722</c:v>
                </c:pt>
                <c:pt idx="77">
                  <c:v>0.398581445217132</c:v>
                </c:pt>
                <c:pt idx="78">
                  <c:v>0.406578719615936</c:v>
                </c:pt>
                <c:pt idx="79">
                  <c:v>0.415460258722305</c:v>
                </c:pt>
                <c:pt idx="80">
                  <c:v>0.422670513391495</c:v>
                </c:pt>
                <c:pt idx="81">
                  <c:v>0.426318913698196</c:v>
                </c:pt>
                <c:pt idx="82">
                  <c:v>0.433480978012085</c:v>
                </c:pt>
                <c:pt idx="83">
                  <c:v>0.438832461833954</c:v>
                </c:pt>
                <c:pt idx="84">
                  <c:v>0.4280044734478</c:v>
                </c:pt>
                <c:pt idx="85">
                  <c:v>0.427229017019272</c:v>
                </c:pt>
                <c:pt idx="86">
                  <c:v>0.428668230772018</c:v>
                </c:pt>
                <c:pt idx="87">
                  <c:v>0.439024478197098</c:v>
                </c:pt>
                <c:pt idx="88">
                  <c:v>0.450638800859451</c:v>
                </c:pt>
                <c:pt idx="89">
                  <c:v>0.460286676883697</c:v>
                </c:pt>
                <c:pt idx="90">
                  <c:v>0.457922607660294</c:v>
                </c:pt>
                <c:pt idx="91">
                  <c:v>0.453088134527206</c:v>
                </c:pt>
                <c:pt idx="92">
                  <c:v>0.443387657403946</c:v>
                </c:pt>
                <c:pt idx="93">
                  <c:v>0.457504242658615</c:v>
                </c:pt>
                <c:pt idx="94">
                  <c:v>0.459236919879913</c:v>
                </c:pt>
                <c:pt idx="95">
                  <c:v>0.47144627571106</c:v>
                </c:pt>
                <c:pt idx="96">
                  <c:v>0.463204234838486</c:v>
                </c:pt>
                <c:pt idx="97">
                  <c:v>0.470134168863296</c:v>
                </c:pt>
              </c:numCache>
            </c:numRef>
          </c:val>
          <c:smooth val="0"/>
        </c:ser>
        <c:ser>
          <c:idx val="0"/>
          <c:order val="1"/>
          <c:tx>
            <c:v/>
          </c:tx>
          <c:spPr>
            <a:ln w="12700">
              <a:solidFill>
                <a:srgbClr val="000000"/>
              </a:solidFill>
              <a:prstDash val="solid"/>
            </a:ln>
          </c:spPr>
          <c:marker>
            <c:symbol val="diamond"/>
            <c:size val="10"/>
            <c:spPr>
              <a:solidFill>
                <a:srgbClr val="8064A2">
                  <a:lumMod val="60000"/>
                  <a:lumOff val="40000"/>
                </a:srgbClr>
              </a:solidFill>
              <a:ln>
                <a:solidFill>
                  <a:srgbClr val="000000"/>
                </a:solidFill>
                <a:prstDash val="solid"/>
              </a:ln>
            </c:spPr>
          </c:marker>
          <c:cat>
            <c:numRef>
              <c:f>Data!$BL$10:$BL$108</c:f>
              <c:numCache>
                <c:formatCode>General</c:formatCode>
                <c:ptCount val="99"/>
                <c:pt idx="0">
                  <c:v>1917.0</c:v>
                </c:pt>
                <c:pt idx="1">
                  <c:v>1918.0</c:v>
                </c:pt>
                <c:pt idx="2">
                  <c:v>1919.0</c:v>
                </c:pt>
                <c:pt idx="3">
                  <c:v>1920.0</c:v>
                </c:pt>
                <c:pt idx="4">
                  <c:v>1921.0</c:v>
                </c:pt>
                <c:pt idx="5">
                  <c:v>1922.0</c:v>
                </c:pt>
                <c:pt idx="6">
                  <c:v>1923.0</c:v>
                </c:pt>
                <c:pt idx="7">
                  <c:v>1924.0</c:v>
                </c:pt>
                <c:pt idx="8">
                  <c:v>1925.0</c:v>
                </c:pt>
                <c:pt idx="9">
                  <c:v>1926.0</c:v>
                </c:pt>
                <c:pt idx="10">
                  <c:v>1927.0</c:v>
                </c:pt>
                <c:pt idx="11">
                  <c:v>1928.0</c:v>
                </c:pt>
                <c:pt idx="12">
                  <c:v>1929.0</c:v>
                </c:pt>
                <c:pt idx="13">
                  <c:v>1930.0</c:v>
                </c:pt>
                <c:pt idx="14">
                  <c:v>1931.0</c:v>
                </c:pt>
                <c:pt idx="15">
                  <c:v>1932.0</c:v>
                </c:pt>
                <c:pt idx="16">
                  <c:v>1933.0</c:v>
                </c:pt>
                <c:pt idx="17">
                  <c:v>1934.0</c:v>
                </c:pt>
                <c:pt idx="18">
                  <c:v>1935.0</c:v>
                </c:pt>
                <c:pt idx="19">
                  <c:v>1936.0</c:v>
                </c:pt>
                <c:pt idx="20">
                  <c:v>1937.0</c:v>
                </c:pt>
                <c:pt idx="21">
                  <c:v>1938.0</c:v>
                </c:pt>
                <c:pt idx="22">
                  <c:v>1939.0</c:v>
                </c:pt>
                <c:pt idx="23">
                  <c:v>1940.0</c:v>
                </c:pt>
                <c:pt idx="24">
                  <c:v>1941.0</c:v>
                </c:pt>
                <c:pt idx="25">
                  <c:v>1942.0</c:v>
                </c:pt>
                <c:pt idx="26">
                  <c:v>1943.0</c:v>
                </c:pt>
                <c:pt idx="27">
                  <c:v>1944.0</c:v>
                </c:pt>
                <c:pt idx="28">
                  <c:v>1945.0</c:v>
                </c:pt>
                <c:pt idx="29">
                  <c:v>1946.0</c:v>
                </c:pt>
                <c:pt idx="30">
                  <c:v>1947.0</c:v>
                </c:pt>
                <c:pt idx="31">
                  <c:v>1948.0</c:v>
                </c:pt>
                <c:pt idx="32">
                  <c:v>1949.0</c:v>
                </c:pt>
                <c:pt idx="33">
                  <c:v>1950.0</c:v>
                </c:pt>
                <c:pt idx="34">
                  <c:v>1951.0</c:v>
                </c:pt>
                <c:pt idx="35">
                  <c:v>1952.0</c:v>
                </c:pt>
                <c:pt idx="36">
                  <c:v>1953.0</c:v>
                </c:pt>
                <c:pt idx="37">
                  <c:v>1954.0</c:v>
                </c:pt>
                <c:pt idx="38">
                  <c:v>1955.0</c:v>
                </c:pt>
                <c:pt idx="39">
                  <c:v>1956.0</c:v>
                </c:pt>
                <c:pt idx="40">
                  <c:v>1957.0</c:v>
                </c:pt>
                <c:pt idx="41">
                  <c:v>1958.0</c:v>
                </c:pt>
                <c:pt idx="42">
                  <c:v>1959.0</c:v>
                </c:pt>
                <c:pt idx="43">
                  <c:v>1960.0</c:v>
                </c:pt>
                <c:pt idx="44">
                  <c:v>1961.0</c:v>
                </c:pt>
                <c:pt idx="45">
                  <c:v>1962.0</c:v>
                </c:pt>
                <c:pt idx="46">
                  <c:v>1963.0</c:v>
                </c:pt>
                <c:pt idx="47">
                  <c:v>1964.0</c:v>
                </c:pt>
                <c:pt idx="48">
                  <c:v>1965.0</c:v>
                </c:pt>
                <c:pt idx="49">
                  <c:v>1966.0</c:v>
                </c:pt>
                <c:pt idx="50">
                  <c:v>1967.0</c:v>
                </c:pt>
                <c:pt idx="51">
                  <c:v>1968.0</c:v>
                </c:pt>
                <c:pt idx="52">
                  <c:v>1969.0</c:v>
                </c:pt>
                <c:pt idx="53">
                  <c:v>1970.0</c:v>
                </c:pt>
                <c:pt idx="54">
                  <c:v>1971.0</c:v>
                </c:pt>
                <c:pt idx="55">
                  <c:v>1972.0</c:v>
                </c:pt>
                <c:pt idx="56">
                  <c:v>1973.0</c:v>
                </c:pt>
                <c:pt idx="57">
                  <c:v>1974.0</c:v>
                </c:pt>
                <c:pt idx="58">
                  <c:v>1975.0</c:v>
                </c:pt>
                <c:pt idx="59">
                  <c:v>1976.0</c:v>
                </c:pt>
                <c:pt idx="60">
                  <c:v>1977.0</c:v>
                </c:pt>
                <c:pt idx="61">
                  <c:v>1978.0</c:v>
                </c:pt>
                <c:pt idx="62">
                  <c:v>1979.0</c:v>
                </c:pt>
                <c:pt idx="63">
                  <c:v>1980.0</c:v>
                </c:pt>
                <c:pt idx="64">
                  <c:v>1981.0</c:v>
                </c:pt>
                <c:pt idx="65">
                  <c:v>1982.0</c:v>
                </c:pt>
                <c:pt idx="66">
                  <c:v>1983.0</c:v>
                </c:pt>
                <c:pt idx="67">
                  <c:v>1984.0</c:v>
                </c:pt>
                <c:pt idx="68">
                  <c:v>1985.0</c:v>
                </c:pt>
                <c:pt idx="69">
                  <c:v>1986.0</c:v>
                </c:pt>
                <c:pt idx="70">
                  <c:v>1987.0</c:v>
                </c:pt>
                <c:pt idx="71">
                  <c:v>1988.0</c:v>
                </c:pt>
                <c:pt idx="72">
                  <c:v>1989.0</c:v>
                </c:pt>
                <c:pt idx="73">
                  <c:v>1990.0</c:v>
                </c:pt>
                <c:pt idx="74">
                  <c:v>1991.0</c:v>
                </c:pt>
                <c:pt idx="75">
                  <c:v>1992.0</c:v>
                </c:pt>
                <c:pt idx="76">
                  <c:v>1993.0</c:v>
                </c:pt>
                <c:pt idx="77">
                  <c:v>1994.0</c:v>
                </c:pt>
                <c:pt idx="78">
                  <c:v>1995.0</c:v>
                </c:pt>
                <c:pt idx="79">
                  <c:v>1996.0</c:v>
                </c:pt>
                <c:pt idx="80">
                  <c:v>1997.0</c:v>
                </c:pt>
                <c:pt idx="81">
                  <c:v>1998.0</c:v>
                </c:pt>
                <c:pt idx="82">
                  <c:v>1999.0</c:v>
                </c:pt>
                <c:pt idx="83">
                  <c:v>2000.0</c:v>
                </c:pt>
                <c:pt idx="84">
                  <c:v>2001.0</c:v>
                </c:pt>
                <c:pt idx="85">
                  <c:v>2002.0</c:v>
                </c:pt>
                <c:pt idx="86">
                  <c:v>2003.0</c:v>
                </c:pt>
                <c:pt idx="87">
                  <c:v>2004.0</c:v>
                </c:pt>
                <c:pt idx="88">
                  <c:v>2005.0</c:v>
                </c:pt>
                <c:pt idx="89">
                  <c:v>2006.0</c:v>
                </c:pt>
                <c:pt idx="90">
                  <c:v>2007.0</c:v>
                </c:pt>
                <c:pt idx="91">
                  <c:v>2008.0</c:v>
                </c:pt>
                <c:pt idx="92">
                  <c:v>2009.0</c:v>
                </c:pt>
                <c:pt idx="93">
                  <c:v>2010.0</c:v>
                </c:pt>
                <c:pt idx="94">
                  <c:v>2011.0</c:v>
                </c:pt>
                <c:pt idx="95">
                  <c:v>2012.0</c:v>
                </c:pt>
                <c:pt idx="96">
                  <c:v>2013.0</c:v>
                </c:pt>
                <c:pt idx="97">
                  <c:v>2014.0</c:v>
                </c:pt>
                <c:pt idx="98">
                  <c:v>2015.0</c:v>
                </c:pt>
              </c:numCache>
            </c:numRef>
          </c:cat>
          <c:val>
            <c:numRef>
              <c:f>Data!$CT$10:$CT$108</c:f>
              <c:numCache>
                <c:formatCode>0.0%</c:formatCode>
                <c:ptCount val="99"/>
                <c:pt idx="0">
                  <c:v>0.472435173573439</c:v>
                </c:pt>
                <c:pt idx="1">
                  <c:v>0.461207088306628</c:v>
                </c:pt>
                <c:pt idx="2">
                  <c:v>0.478208845538282</c:v>
                </c:pt>
                <c:pt idx="3">
                  <c:v>0.459359134048728</c:v>
                </c:pt>
                <c:pt idx="4">
                  <c:v>0.488637642924441</c:v>
                </c:pt>
                <c:pt idx="5">
                  <c:v>0.479372662290262</c:v>
                </c:pt>
                <c:pt idx="6">
                  <c:v>0.454988758911884</c:v>
                </c:pt>
                <c:pt idx="7">
                  <c:v>0.47588584566753</c:v>
                </c:pt>
                <c:pt idx="8">
                  <c:v>0.492534573305167</c:v>
                </c:pt>
                <c:pt idx="9">
                  <c:v>0.495779581408715</c:v>
                </c:pt>
                <c:pt idx="10">
                  <c:v>0.489440223607002</c:v>
                </c:pt>
                <c:pt idx="11">
                  <c:v>0.500925509376794</c:v>
                </c:pt>
                <c:pt idx="12">
                  <c:v>0.488746874766622</c:v>
                </c:pt>
                <c:pt idx="13">
                  <c:v>0.476824082087693</c:v>
                </c:pt>
                <c:pt idx="14">
                  <c:v>0.473270466465753</c:v>
                </c:pt>
                <c:pt idx="15">
                  <c:v>0.488677720002969</c:v>
                </c:pt>
                <c:pt idx="16">
                  <c:v>0.490544880487674</c:v>
                </c:pt>
                <c:pt idx="17">
                  <c:v>0.502072616976205</c:v>
                </c:pt>
                <c:pt idx="18">
                  <c:v>0.493832093785119</c:v>
                </c:pt>
                <c:pt idx="19">
                  <c:v>0.499729140660002</c:v>
                </c:pt>
                <c:pt idx="20">
                  <c:v>0.488411003221682</c:v>
                </c:pt>
                <c:pt idx="21">
                  <c:v>0.487101568956598</c:v>
                </c:pt>
                <c:pt idx="22">
                  <c:v>0.500185198680479</c:v>
                </c:pt>
                <c:pt idx="23">
                  <c:v>0.497817784834828</c:v>
                </c:pt>
                <c:pt idx="24">
                  <c:v>0.478028958118048</c:v>
                </c:pt>
                <c:pt idx="25">
                  <c:v>0.433229750657479</c:v>
                </c:pt>
                <c:pt idx="26">
                  <c:v>0.404458662751582</c:v>
                </c:pt>
                <c:pt idx="27">
                  <c:v>0.387555652737076</c:v>
                </c:pt>
                <c:pt idx="28">
                  <c:v>0.383749595286491</c:v>
                </c:pt>
                <c:pt idx="29">
                  <c:v>0.396447658495699</c:v>
                </c:pt>
                <c:pt idx="30">
                  <c:v>0.395026127810563</c:v>
                </c:pt>
                <c:pt idx="31">
                  <c:v>0.41294134197747</c:v>
                </c:pt>
                <c:pt idx="32">
                  <c:v>0.407231409562898</c:v>
                </c:pt>
                <c:pt idx="33">
                  <c:v>0.413171070907825</c:v>
                </c:pt>
                <c:pt idx="34">
                  <c:v>0.400821734201613</c:v>
                </c:pt>
                <c:pt idx="35">
                  <c:v>0.388963055012514</c:v>
                </c:pt>
                <c:pt idx="36">
                  <c:v>0.378863265067645</c:v>
                </c:pt>
                <c:pt idx="37">
                  <c:v>0.382082739849518</c:v>
                </c:pt>
                <c:pt idx="38">
                  <c:v>0.387644171170978</c:v>
                </c:pt>
                <c:pt idx="39">
                  <c:v>0.379933152857684</c:v>
                </c:pt>
                <c:pt idx="40">
                  <c:v>0.380045788255463</c:v>
                </c:pt>
                <c:pt idx="41">
                  <c:v>0.379133395500719</c:v>
                </c:pt>
                <c:pt idx="42">
                  <c:v>0.382919636480878</c:v>
                </c:pt>
                <c:pt idx="43">
                  <c:v>0.377592034138071</c:v>
                </c:pt>
                <c:pt idx="44">
                  <c:v>0.379106240870662</c:v>
                </c:pt>
                <c:pt idx="45">
                  <c:v>0.380987823009491</c:v>
                </c:pt>
                <c:pt idx="46">
                  <c:v>0.385314762592316</c:v>
                </c:pt>
                <c:pt idx="47">
                  <c:v>0.38964170217514</c:v>
                </c:pt>
                <c:pt idx="48">
                  <c:v>0.386319950222969</c:v>
                </c:pt>
                <c:pt idx="49">
                  <c:v>0.382998198270798</c:v>
                </c:pt>
                <c:pt idx="50">
                  <c:v>0.377714157104492</c:v>
                </c:pt>
                <c:pt idx="51">
                  <c:v>0.373347610235214</c:v>
                </c:pt>
                <c:pt idx="52">
                  <c:v>0.364053785800934</c:v>
                </c:pt>
                <c:pt idx="53">
                  <c:v>0.361914329230785</c:v>
                </c:pt>
                <c:pt idx="54">
                  <c:v>0.365138111636043</c:v>
                </c:pt>
                <c:pt idx="55">
                  <c:v>0.367732412647456</c:v>
                </c:pt>
                <c:pt idx="56">
                  <c:v>0.368362048524432</c:v>
                </c:pt>
                <c:pt idx="57">
                  <c:v>0.365426617179764</c:v>
                </c:pt>
                <c:pt idx="58">
                  <c:v>0.366352391072724</c:v>
                </c:pt>
                <c:pt idx="59">
                  <c:v>0.36744240220105</c:v>
                </c:pt>
                <c:pt idx="60">
                  <c:v>0.370094121236889</c:v>
                </c:pt>
                <c:pt idx="61">
                  <c:v>0.371286571209453</c:v>
                </c:pt>
                <c:pt idx="62">
                  <c:v>0.373221397399902</c:v>
                </c:pt>
                <c:pt idx="63">
                  <c:v>0.366998672485352</c:v>
                </c:pt>
                <c:pt idx="64">
                  <c:v>0.371183514595032</c:v>
                </c:pt>
                <c:pt idx="65">
                  <c:v>0.373065501451492</c:v>
                </c:pt>
                <c:pt idx="66">
                  <c:v>0.378579378128052</c:v>
                </c:pt>
                <c:pt idx="67">
                  <c:v>0.39085391163826</c:v>
                </c:pt>
                <c:pt idx="68">
                  <c:v>0.391307651996612</c:v>
                </c:pt>
                <c:pt idx="69">
                  <c:v>0.39042341709137</c:v>
                </c:pt>
                <c:pt idx="70">
                  <c:v>0.402045339345932</c:v>
                </c:pt>
                <c:pt idx="71">
                  <c:v>0.416300624608993</c:v>
                </c:pt>
                <c:pt idx="72">
                  <c:v>0.414570033550262</c:v>
                </c:pt>
                <c:pt idx="73">
                  <c:v>0.415938198566437</c:v>
                </c:pt>
                <c:pt idx="74">
                  <c:v>0.413970232009888</c:v>
                </c:pt>
                <c:pt idx="75">
                  <c:v>0.425799131393432</c:v>
                </c:pt>
                <c:pt idx="76">
                  <c:v>0.424304991960525</c:v>
                </c:pt>
                <c:pt idx="77">
                  <c:v>0.42766997218132</c:v>
                </c:pt>
                <c:pt idx="78">
                  <c:v>0.435841172933578</c:v>
                </c:pt>
                <c:pt idx="79">
                  <c:v>0.444234997034073</c:v>
                </c:pt>
                <c:pt idx="80">
                  <c:v>0.450945109128952</c:v>
                </c:pt>
                <c:pt idx="81">
                  <c:v>0.454827725887298</c:v>
                </c:pt>
                <c:pt idx="82">
                  <c:v>0.461532592773437</c:v>
                </c:pt>
                <c:pt idx="83">
                  <c:v>0.466849535703659</c:v>
                </c:pt>
                <c:pt idx="84">
                  <c:v>0.456750899553299</c:v>
                </c:pt>
                <c:pt idx="85">
                  <c:v>0.457358121871948</c:v>
                </c:pt>
                <c:pt idx="86">
                  <c:v>0.459485650062561</c:v>
                </c:pt>
                <c:pt idx="87">
                  <c:v>0.470360785722733</c:v>
                </c:pt>
                <c:pt idx="88">
                  <c:v>0.482043713331222</c:v>
                </c:pt>
                <c:pt idx="89">
                  <c:v>0.491752445697784</c:v>
                </c:pt>
                <c:pt idx="90">
                  <c:v>0.489869087934494</c:v>
                </c:pt>
                <c:pt idx="91">
                  <c:v>0.485677421092987</c:v>
                </c:pt>
                <c:pt idx="92">
                  <c:v>0.476844549179077</c:v>
                </c:pt>
                <c:pt idx="93">
                  <c:v>0.491061419248581</c:v>
                </c:pt>
                <c:pt idx="94">
                  <c:v>0.493888169527054</c:v>
                </c:pt>
                <c:pt idx="95">
                  <c:v>0.505951881408691</c:v>
                </c:pt>
                <c:pt idx="96">
                  <c:v>0.499349653720856</c:v>
                </c:pt>
                <c:pt idx="97">
                  <c:v>0.506664514541626</c:v>
                </c:pt>
              </c:numCache>
            </c:numRef>
          </c:val>
          <c:smooth val="0"/>
        </c:ser>
        <c:dLbls>
          <c:showLegendKey val="0"/>
          <c:showVal val="0"/>
          <c:showCatName val="0"/>
          <c:showSerName val="0"/>
          <c:showPercent val="0"/>
          <c:showBubbleSize val="0"/>
        </c:dLbls>
        <c:marker val="1"/>
        <c:smooth val="0"/>
        <c:axId val="-2113580776"/>
        <c:axId val="-2113591896"/>
      </c:lineChart>
      <c:catAx>
        <c:axId val="-2113580776"/>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13591896"/>
        <c:crossesAt val="0.0"/>
        <c:auto val="1"/>
        <c:lblAlgn val="ctr"/>
        <c:lblOffset val="100"/>
        <c:tickLblSkip val="5"/>
        <c:tickMarkSkip val="5"/>
        <c:noMultiLvlLbl val="0"/>
      </c:catAx>
      <c:valAx>
        <c:axId val="-2113591896"/>
        <c:scaling>
          <c:orientation val="minMax"/>
          <c:max val="0.55"/>
          <c:min val="0.3"/>
        </c:scaling>
        <c:delete val="0"/>
        <c:axPos val="l"/>
        <c:majorGridlines>
          <c:spPr>
            <a:ln w="3175">
              <a:solidFill>
                <a:schemeClr val="bg1">
                  <a:lumMod val="65000"/>
                </a:schemeClr>
              </a:solidFill>
              <a:prstDash val="solid"/>
            </a:ln>
          </c:spPr>
        </c:majorGridlines>
        <c:title>
          <c:tx>
            <c:rich>
              <a:bodyPr rot="-5400000" vert="horz"/>
              <a:lstStyle/>
              <a:p>
                <a:pPr>
                  <a:defRPr/>
                </a:pPr>
                <a:r>
                  <a:rPr lang="fr-FR" sz="1800"/>
                  <a:t>% of total income</a:t>
                </a:r>
              </a:p>
            </c:rich>
          </c:tx>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s-ES"/>
          </a:p>
        </c:txPr>
        <c:crossAx val="-2113580776"/>
        <c:crosses val="autoZero"/>
        <c:crossBetween val="midCat"/>
        <c:majorUnit val="0.05"/>
        <c:minorUnit val="0.05"/>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1800"/>
              <a:t>From taxable to total capital </a:t>
            </a:r>
            <a:r>
              <a:rPr lang="fr-FR" sz="1800" baseline="0"/>
              <a:t>income</a:t>
            </a:r>
            <a:endParaRPr lang="fr-FR" sz="1800"/>
          </a:p>
        </c:rich>
      </c:tx>
      <c:layout>
        <c:manualLayout>
          <c:xMode val="edge"/>
          <c:yMode val="edge"/>
          <c:x val="0.336999402660874"/>
          <c:y val="0.00680389781594043"/>
        </c:manualLayout>
      </c:layout>
      <c:overlay val="0"/>
    </c:title>
    <c:autoTitleDeleted val="0"/>
    <c:plotArea>
      <c:layout>
        <c:manualLayout>
          <c:layoutTarget val="inner"/>
          <c:xMode val="edge"/>
          <c:yMode val="edge"/>
          <c:x val="0.0866934571714447"/>
          <c:y val="0.0453354473224783"/>
          <c:w val="0.876350872232131"/>
          <c:h val="0.802223429650479"/>
        </c:manualLayout>
      </c:layout>
      <c:areaChart>
        <c:grouping val="stacked"/>
        <c:varyColors val="0"/>
        <c:ser>
          <c:idx val="1"/>
          <c:order val="0"/>
          <c:tx>
            <c:v>Declared on tax returns</c:v>
          </c:tx>
          <c:spPr>
            <a:solidFill>
              <a:schemeClr val="accent2">
                <a:lumMod val="50000"/>
              </a:schemeClr>
            </a:solidFill>
            <a:ln w="12700">
              <a:solidFill>
                <a:schemeClr val="tx1"/>
              </a:solidFill>
            </a:ln>
          </c:spPr>
          <c:cat>
            <c:numRef>
              <c:f>Data!$AP$9:$AP$106</c:f>
              <c:numCache>
                <c:formatCode>General</c:formatCode>
                <c:ptCount val="98"/>
                <c:pt idx="0">
                  <c:v>1916.0</c:v>
                </c:pt>
                <c:pt idx="1">
                  <c:v>1917.0</c:v>
                </c:pt>
                <c:pt idx="2">
                  <c:v>1918.0</c:v>
                </c:pt>
                <c:pt idx="3">
                  <c:v>1919.0</c:v>
                </c:pt>
                <c:pt idx="4">
                  <c:v>1920.0</c:v>
                </c:pt>
                <c:pt idx="5">
                  <c:v>1921.0</c:v>
                </c:pt>
                <c:pt idx="6">
                  <c:v>1922.0</c:v>
                </c:pt>
                <c:pt idx="7">
                  <c:v>1923.0</c:v>
                </c:pt>
                <c:pt idx="8">
                  <c:v>1924.0</c:v>
                </c:pt>
                <c:pt idx="9">
                  <c:v>1925.0</c:v>
                </c:pt>
                <c:pt idx="10">
                  <c:v>1926.0</c:v>
                </c:pt>
                <c:pt idx="11">
                  <c:v>1927.0</c:v>
                </c:pt>
                <c:pt idx="12">
                  <c:v>1928.0</c:v>
                </c:pt>
                <c:pt idx="13">
                  <c:v>1929.0</c:v>
                </c:pt>
                <c:pt idx="14">
                  <c:v>1930.0</c:v>
                </c:pt>
                <c:pt idx="15">
                  <c:v>1931.0</c:v>
                </c:pt>
                <c:pt idx="16">
                  <c:v>1932.0</c:v>
                </c:pt>
                <c:pt idx="17">
                  <c:v>1933.0</c:v>
                </c:pt>
                <c:pt idx="18">
                  <c:v>1934.0</c:v>
                </c:pt>
                <c:pt idx="19">
                  <c:v>1935.0</c:v>
                </c:pt>
                <c:pt idx="20">
                  <c:v>1936.0</c:v>
                </c:pt>
                <c:pt idx="21">
                  <c:v>1937.0</c:v>
                </c:pt>
                <c:pt idx="22">
                  <c:v>1938.0</c:v>
                </c:pt>
                <c:pt idx="23">
                  <c:v>1939.0</c:v>
                </c:pt>
                <c:pt idx="24">
                  <c:v>1940.0</c:v>
                </c:pt>
                <c:pt idx="25">
                  <c:v>1941.0</c:v>
                </c:pt>
                <c:pt idx="26">
                  <c:v>1942.0</c:v>
                </c:pt>
                <c:pt idx="27">
                  <c:v>1943.0</c:v>
                </c:pt>
                <c:pt idx="28">
                  <c:v>1944.0</c:v>
                </c:pt>
                <c:pt idx="29">
                  <c:v>1945.0</c:v>
                </c:pt>
                <c:pt idx="30">
                  <c:v>1946.0</c:v>
                </c:pt>
                <c:pt idx="31">
                  <c:v>1947.0</c:v>
                </c:pt>
                <c:pt idx="32">
                  <c:v>1948.0</c:v>
                </c:pt>
                <c:pt idx="33">
                  <c:v>1949.0</c:v>
                </c:pt>
                <c:pt idx="34">
                  <c:v>1950.0</c:v>
                </c:pt>
                <c:pt idx="35">
                  <c:v>1951.0</c:v>
                </c:pt>
                <c:pt idx="36">
                  <c:v>1952.0</c:v>
                </c:pt>
                <c:pt idx="37">
                  <c:v>1953.0</c:v>
                </c:pt>
                <c:pt idx="38">
                  <c:v>1954.0</c:v>
                </c:pt>
                <c:pt idx="39">
                  <c:v>1955.0</c:v>
                </c:pt>
                <c:pt idx="40">
                  <c:v>1956.0</c:v>
                </c:pt>
                <c:pt idx="41">
                  <c:v>1957.0</c:v>
                </c:pt>
                <c:pt idx="42">
                  <c:v>1958.0</c:v>
                </c:pt>
                <c:pt idx="43">
                  <c:v>1959.0</c:v>
                </c:pt>
                <c:pt idx="44">
                  <c:v>1960.0</c:v>
                </c:pt>
                <c:pt idx="45">
                  <c:v>1961.0</c:v>
                </c:pt>
                <c:pt idx="46">
                  <c:v>1962.0</c:v>
                </c:pt>
                <c:pt idx="47">
                  <c:v>1963.0</c:v>
                </c:pt>
                <c:pt idx="48">
                  <c:v>1964.0</c:v>
                </c:pt>
                <c:pt idx="49">
                  <c:v>1965.0</c:v>
                </c:pt>
                <c:pt idx="50">
                  <c:v>1966.0</c:v>
                </c:pt>
                <c:pt idx="51">
                  <c:v>1967.0</c:v>
                </c:pt>
                <c:pt idx="52">
                  <c:v>1968.0</c:v>
                </c:pt>
                <c:pt idx="53">
                  <c:v>1969.0</c:v>
                </c:pt>
                <c:pt idx="54">
                  <c:v>1970.0</c:v>
                </c:pt>
                <c:pt idx="55">
                  <c:v>1971.0</c:v>
                </c:pt>
                <c:pt idx="56">
                  <c:v>1972.0</c:v>
                </c:pt>
                <c:pt idx="57">
                  <c:v>1973.0</c:v>
                </c:pt>
                <c:pt idx="58">
                  <c:v>1974.0</c:v>
                </c:pt>
                <c:pt idx="59">
                  <c:v>1975.0</c:v>
                </c:pt>
                <c:pt idx="60">
                  <c:v>1976.0</c:v>
                </c:pt>
                <c:pt idx="61">
                  <c:v>1977.0</c:v>
                </c:pt>
                <c:pt idx="62">
                  <c:v>1978.0</c:v>
                </c:pt>
                <c:pt idx="63">
                  <c:v>1979.0</c:v>
                </c:pt>
                <c:pt idx="64">
                  <c:v>1980.0</c:v>
                </c:pt>
                <c:pt idx="65">
                  <c:v>1981.0</c:v>
                </c:pt>
                <c:pt idx="66">
                  <c:v>1982.0</c:v>
                </c:pt>
                <c:pt idx="67">
                  <c:v>1983.0</c:v>
                </c:pt>
                <c:pt idx="68">
                  <c:v>1984.0</c:v>
                </c:pt>
                <c:pt idx="69">
                  <c:v>1985.0</c:v>
                </c:pt>
                <c:pt idx="70">
                  <c:v>1986.0</c:v>
                </c:pt>
                <c:pt idx="71">
                  <c:v>1987.0</c:v>
                </c:pt>
                <c:pt idx="72">
                  <c:v>1988.0</c:v>
                </c:pt>
                <c:pt idx="73">
                  <c:v>1989.0</c:v>
                </c:pt>
                <c:pt idx="74">
                  <c:v>1990.0</c:v>
                </c:pt>
                <c:pt idx="75">
                  <c:v>1991.0</c:v>
                </c:pt>
                <c:pt idx="76">
                  <c:v>1992.0</c:v>
                </c:pt>
                <c:pt idx="77">
                  <c:v>1993.0</c:v>
                </c:pt>
                <c:pt idx="78">
                  <c:v>1994.0</c:v>
                </c:pt>
                <c:pt idx="79">
                  <c:v>1995.0</c:v>
                </c:pt>
                <c:pt idx="80">
                  <c:v>1996.0</c:v>
                </c:pt>
                <c:pt idx="81">
                  <c:v>1997.0</c:v>
                </c:pt>
                <c:pt idx="82">
                  <c:v>1998.0</c:v>
                </c:pt>
                <c:pt idx="83">
                  <c:v>1999.0</c:v>
                </c:pt>
                <c:pt idx="84">
                  <c:v>2000.0</c:v>
                </c:pt>
                <c:pt idx="85">
                  <c:v>2001.0</c:v>
                </c:pt>
                <c:pt idx="86">
                  <c:v>2002.0</c:v>
                </c:pt>
                <c:pt idx="87">
                  <c:v>2003.0</c:v>
                </c:pt>
                <c:pt idx="88">
                  <c:v>2004.0</c:v>
                </c:pt>
                <c:pt idx="89">
                  <c:v>2005.0</c:v>
                </c:pt>
                <c:pt idx="90">
                  <c:v>2006.0</c:v>
                </c:pt>
                <c:pt idx="91">
                  <c:v>2007.0</c:v>
                </c:pt>
                <c:pt idx="92">
                  <c:v>2008.0</c:v>
                </c:pt>
                <c:pt idx="93">
                  <c:v>2009.0</c:v>
                </c:pt>
                <c:pt idx="94">
                  <c:v>2010.0</c:v>
                </c:pt>
                <c:pt idx="95">
                  <c:v>2011.0</c:v>
                </c:pt>
                <c:pt idx="96">
                  <c:v>2012.0</c:v>
                </c:pt>
                <c:pt idx="97">
                  <c:v>2013.0</c:v>
                </c:pt>
              </c:numCache>
            </c:numRef>
          </c:cat>
          <c:val>
            <c:numRef>
              <c:f>Data!$BE$9:$BE$106</c:f>
              <c:numCache>
                <c:formatCode>0.0%</c:formatCode>
                <c:ptCount val="98"/>
                <c:pt idx="0">
                  <c:v>0.122589824083533</c:v>
                </c:pt>
                <c:pt idx="1">
                  <c:v>0.122869916570821</c:v>
                </c:pt>
                <c:pt idx="2">
                  <c:v>0.10933362221205</c:v>
                </c:pt>
                <c:pt idx="3">
                  <c:v>0.106659111286432</c:v>
                </c:pt>
                <c:pt idx="4">
                  <c:v>0.0963579686687507</c:v>
                </c:pt>
                <c:pt idx="5">
                  <c:v>0.112349860148405</c:v>
                </c:pt>
                <c:pt idx="6">
                  <c:v>0.122987037634302</c:v>
                </c:pt>
                <c:pt idx="7">
                  <c:v>0.135719588293853</c:v>
                </c:pt>
                <c:pt idx="8">
                  <c:v>0.141000098525897</c:v>
                </c:pt>
                <c:pt idx="9">
                  <c:v>0.118231415666571</c:v>
                </c:pt>
                <c:pt idx="10">
                  <c:v>0.117649104434868</c:v>
                </c:pt>
                <c:pt idx="11">
                  <c:v>0.118510713348757</c:v>
                </c:pt>
                <c:pt idx="12">
                  <c:v>0.118602190656837</c:v>
                </c:pt>
                <c:pt idx="13">
                  <c:v>0.118858149651456</c:v>
                </c:pt>
                <c:pt idx="14">
                  <c:v>0.114764126832294</c:v>
                </c:pt>
                <c:pt idx="15">
                  <c:v>0.10862898717894</c:v>
                </c:pt>
                <c:pt idx="16">
                  <c:v>0.105949222796619</c:v>
                </c:pt>
                <c:pt idx="17">
                  <c:v>0.0958351038328505</c:v>
                </c:pt>
                <c:pt idx="18">
                  <c:v>0.0873521016493777</c:v>
                </c:pt>
                <c:pt idx="19">
                  <c:v>0.0826679110436099</c:v>
                </c:pt>
                <c:pt idx="20">
                  <c:v>0.10100709982554</c:v>
                </c:pt>
                <c:pt idx="21">
                  <c:v>0.101571278146096</c:v>
                </c:pt>
                <c:pt idx="22">
                  <c:v>0.0884144680443478</c:v>
                </c:pt>
                <c:pt idx="23">
                  <c:v>0.0911205024769425</c:v>
                </c:pt>
                <c:pt idx="24">
                  <c:v>0.100474713659004</c:v>
                </c:pt>
                <c:pt idx="25">
                  <c:v>0.0959332100250088</c:v>
                </c:pt>
                <c:pt idx="26">
                  <c:v>0.07797424467581</c:v>
                </c:pt>
                <c:pt idx="27">
                  <c:v>0.0677492105211092</c:v>
                </c:pt>
                <c:pt idx="28">
                  <c:v>0.0635408031220816</c:v>
                </c:pt>
                <c:pt idx="29">
                  <c:v>0.0668264897259653</c:v>
                </c:pt>
                <c:pt idx="30">
                  <c:v>0.0808779540939214</c:v>
                </c:pt>
                <c:pt idx="31">
                  <c:v>0.0811267235186342</c:v>
                </c:pt>
                <c:pt idx="32">
                  <c:v>0.0799381450559158</c:v>
                </c:pt>
                <c:pt idx="33">
                  <c:v>0.0829685544379188</c:v>
                </c:pt>
                <c:pt idx="34">
                  <c:v>0.0826967914580681</c:v>
                </c:pt>
                <c:pt idx="35">
                  <c:v>0.0731881345017968</c:v>
                </c:pt>
                <c:pt idx="36">
                  <c:v>0.0695976937200908</c:v>
                </c:pt>
                <c:pt idx="37">
                  <c:v>0.0679622723786484</c:v>
                </c:pt>
                <c:pt idx="38">
                  <c:v>0.0735623683511393</c:v>
                </c:pt>
                <c:pt idx="39">
                  <c:v>0.0727884347158316</c:v>
                </c:pt>
                <c:pt idx="40">
                  <c:v>0.0750746427085648</c:v>
                </c:pt>
                <c:pt idx="41">
                  <c:v>0.0736779274801442</c:v>
                </c:pt>
                <c:pt idx="42">
                  <c:v>0.0742073984754526</c:v>
                </c:pt>
                <c:pt idx="43">
                  <c:v>0.0738572320721534</c:v>
                </c:pt>
                <c:pt idx="44">
                  <c:v>0.0709049179588697</c:v>
                </c:pt>
                <c:pt idx="45">
                  <c:v>0.0728920337805223</c:v>
                </c:pt>
                <c:pt idx="46">
                  <c:v>0.0731362017272423</c:v>
                </c:pt>
                <c:pt idx="47">
                  <c:v>0.0747727370218741</c:v>
                </c:pt>
                <c:pt idx="48">
                  <c:v>0.073229273483432</c:v>
                </c:pt>
                <c:pt idx="49">
                  <c:v>0.0733964717274048</c:v>
                </c:pt>
                <c:pt idx="50">
                  <c:v>0.0757630481946369</c:v>
                </c:pt>
                <c:pt idx="51">
                  <c:v>0.0772326787615643</c:v>
                </c:pt>
                <c:pt idx="52">
                  <c:v>0.0772507443878919</c:v>
                </c:pt>
                <c:pt idx="53">
                  <c:v>0.0775650812836817</c:v>
                </c:pt>
                <c:pt idx="54">
                  <c:v>0.074757541919541</c:v>
                </c:pt>
                <c:pt idx="55">
                  <c:v>0.0740313342186305</c:v>
                </c:pt>
                <c:pt idx="56">
                  <c:v>0.0736626127493866</c:v>
                </c:pt>
                <c:pt idx="57">
                  <c:v>0.0735255046762862</c:v>
                </c:pt>
                <c:pt idx="58">
                  <c:v>0.0775263816992051</c:v>
                </c:pt>
                <c:pt idx="59">
                  <c:v>0.0748133606314223</c:v>
                </c:pt>
                <c:pt idx="60">
                  <c:v>0.0748127916247257</c:v>
                </c:pt>
                <c:pt idx="61">
                  <c:v>0.0736549703025463</c:v>
                </c:pt>
                <c:pt idx="62">
                  <c:v>0.0728695814618995</c:v>
                </c:pt>
                <c:pt idx="63">
                  <c:v>0.0759072173229905</c:v>
                </c:pt>
                <c:pt idx="64">
                  <c:v>0.0849080468702038</c:v>
                </c:pt>
                <c:pt idx="65">
                  <c:v>0.0932130694563296</c:v>
                </c:pt>
                <c:pt idx="66">
                  <c:v>0.099102551319503</c:v>
                </c:pt>
                <c:pt idx="67">
                  <c:v>0.090945076612324</c:v>
                </c:pt>
                <c:pt idx="68">
                  <c:v>0.0907170257420304</c:v>
                </c:pt>
                <c:pt idx="69">
                  <c:v>0.0915311765364658</c:v>
                </c:pt>
                <c:pt idx="70">
                  <c:v>0.0896508225032912</c:v>
                </c:pt>
                <c:pt idx="71">
                  <c:v>0.086386752690746</c:v>
                </c:pt>
                <c:pt idx="72">
                  <c:v>0.0946838721918756</c:v>
                </c:pt>
                <c:pt idx="73">
                  <c:v>0.0992349518091134</c:v>
                </c:pt>
                <c:pt idx="74">
                  <c:v>0.0974405043764302</c:v>
                </c:pt>
                <c:pt idx="75">
                  <c:v>0.0889597541697883</c:v>
                </c:pt>
                <c:pt idx="76">
                  <c:v>0.0815802842629137</c:v>
                </c:pt>
                <c:pt idx="77">
                  <c:v>0.074335384508471</c:v>
                </c:pt>
                <c:pt idx="78">
                  <c:v>0.0749566457416974</c:v>
                </c:pt>
                <c:pt idx="79">
                  <c:v>0.0799539643024703</c:v>
                </c:pt>
                <c:pt idx="80">
                  <c:v>0.0836075508211778</c:v>
                </c:pt>
                <c:pt idx="81">
                  <c:v>0.086526029806927</c:v>
                </c:pt>
                <c:pt idx="82">
                  <c:v>0.0852813778573955</c:v>
                </c:pt>
                <c:pt idx="83">
                  <c:v>0.0852141689532733</c:v>
                </c:pt>
                <c:pt idx="84">
                  <c:v>0.0860510285622141</c:v>
                </c:pt>
                <c:pt idx="85">
                  <c:v>0.0817582182061162</c:v>
                </c:pt>
                <c:pt idx="86">
                  <c:v>0.0714079944382848</c:v>
                </c:pt>
                <c:pt idx="87">
                  <c:v>0.0665471700698491</c:v>
                </c:pt>
                <c:pt idx="88">
                  <c:v>0.0720235650515182</c:v>
                </c:pt>
                <c:pt idx="89">
                  <c:v>0.0813972047712217</c:v>
                </c:pt>
                <c:pt idx="90">
                  <c:v>0.0895745744001894</c:v>
                </c:pt>
                <c:pt idx="91">
                  <c:v>0.096523032462309</c:v>
                </c:pt>
                <c:pt idx="92">
                  <c:v>0.0898468538446464</c:v>
                </c:pt>
                <c:pt idx="93">
                  <c:v>0.0742477206841186</c:v>
                </c:pt>
                <c:pt idx="94">
                  <c:v>0.0717973121777628</c:v>
                </c:pt>
                <c:pt idx="95">
                  <c:v>0.0713092014159062</c:v>
                </c:pt>
                <c:pt idx="96">
                  <c:v>0.0787540624827295</c:v>
                </c:pt>
                <c:pt idx="97">
                  <c:v>0.073491405087817</c:v>
                </c:pt>
              </c:numCache>
            </c:numRef>
          </c:val>
        </c:ser>
        <c:ser>
          <c:idx val="5"/>
          <c:order val="1"/>
          <c:tx>
            <c:v>Owner occupied housing rents (net)</c:v>
          </c:tx>
          <c:spPr>
            <a:solidFill>
              <a:schemeClr val="accent2">
                <a:lumMod val="75000"/>
              </a:schemeClr>
            </a:solidFill>
            <a:ln w="12700">
              <a:solidFill>
                <a:schemeClr val="tx1"/>
              </a:solidFill>
            </a:ln>
            <a:effectLst/>
          </c:spPr>
          <c:cat>
            <c:numRef>
              <c:f>Data!$AP$9:$AP$106</c:f>
              <c:numCache>
                <c:formatCode>General</c:formatCode>
                <c:ptCount val="98"/>
                <c:pt idx="0">
                  <c:v>1916.0</c:v>
                </c:pt>
                <c:pt idx="1">
                  <c:v>1917.0</c:v>
                </c:pt>
                <c:pt idx="2">
                  <c:v>1918.0</c:v>
                </c:pt>
                <c:pt idx="3">
                  <c:v>1919.0</c:v>
                </c:pt>
                <c:pt idx="4">
                  <c:v>1920.0</c:v>
                </c:pt>
                <c:pt idx="5">
                  <c:v>1921.0</c:v>
                </c:pt>
                <c:pt idx="6">
                  <c:v>1922.0</c:v>
                </c:pt>
                <c:pt idx="7">
                  <c:v>1923.0</c:v>
                </c:pt>
                <c:pt idx="8">
                  <c:v>1924.0</c:v>
                </c:pt>
                <c:pt idx="9">
                  <c:v>1925.0</c:v>
                </c:pt>
                <c:pt idx="10">
                  <c:v>1926.0</c:v>
                </c:pt>
                <c:pt idx="11">
                  <c:v>1927.0</c:v>
                </c:pt>
                <c:pt idx="12">
                  <c:v>1928.0</c:v>
                </c:pt>
                <c:pt idx="13">
                  <c:v>1929.0</c:v>
                </c:pt>
                <c:pt idx="14">
                  <c:v>1930.0</c:v>
                </c:pt>
                <c:pt idx="15">
                  <c:v>1931.0</c:v>
                </c:pt>
                <c:pt idx="16">
                  <c:v>1932.0</c:v>
                </c:pt>
                <c:pt idx="17">
                  <c:v>1933.0</c:v>
                </c:pt>
                <c:pt idx="18">
                  <c:v>1934.0</c:v>
                </c:pt>
                <c:pt idx="19">
                  <c:v>1935.0</c:v>
                </c:pt>
                <c:pt idx="20">
                  <c:v>1936.0</c:v>
                </c:pt>
                <c:pt idx="21">
                  <c:v>1937.0</c:v>
                </c:pt>
                <c:pt idx="22">
                  <c:v>1938.0</c:v>
                </c:pt>
                <c:pt idx="23">
                  <c:v>1939.0</c:v>
                </c:pt>
                <c:pt idx="24">
                  <c:v>1940.0</c:v>
                </c:pt>
                <c:pt idx="25">
                  <c:v>1941.0</c:v>
                </c:pt>
                <c:pt idx="26">
                  <c:v>1942.0</c:v>
                </c:pt>
                <c:pt idx="27">
                  <c:v>1943.0</c:v>
                </c:pt>
                <c:pt idx="28">
                  <c:v>1944.0</c:v>
                </c:pt>
                <c:pt idx="29">
                  <c:v>1945.0</c:v>
                </c:pt>
                <c:pt idx="30">
                  <c:v>1946.0</c:v>
                </c:pt>
                <c:pt idx="31">
                  <c:v>1947.0</c:v>
                </c:pt>
                <c:pt idx="32">
                  <c:v>1948.0</c:v>
                </c:pt>
                <c:pt idx="33">
                  <c:v>1949.0</c:v>
                </c:pt>
                <c:pt idx="34">
                  <c:v>1950.0</c:v>
                </c:pt>
                <c:pt idx="35">
                  <c:v>1951.0</c:v>
                </c:pt>
                <c:pt idx="36">
                  <c:v>1952.0</c:v>
                </c:pt>
                <c:pt idx="37">
                  <c:v>1953.0</c:v>
                </c:pt>
                <c:pt idx="38">
                  <c:v>1954.0</c:v>
                </c:pt>
                <c:pt idx="39">
                  <c:v>1955.0</c:v>
                </c:pt>
                <c:pt idx="40">
                  <c:v>1956.0</c:v>
                </c:pt>
                <c:pt idx="41">
                  <c:v>1957.0</c:v>
                </c:pt>
                <c:pt idx="42">
                  <c:v>1958.0</c:v>
                </c:pt>
                <c:pt idx="43">
                  <c:v>1959.0</c:v>
                </c:pt>
                <c:pt idx="44">
                  <c:v>1960.0</c:v>
                </c:pt>
                <c:pt idx="45">
                  <c:v>1961.0</c:v>
                </c:pt>
                <c:pt idx="46">
                  <c:v>1962.0</c:v>
                </c:pt>
                <c:pt idx="47">
                  <c:v>1963.0</c:v>
                </c:pt>
                <c:pt idx="48">
                  <c:v>1964.0</c:v>
                </c:pt>
                <c:pt idx="49">
                  <c:v>1965.0</c:v>
                </c:pt>
                <c:pt idx="50">
                  <c:v>1966.0</c:v>
                </c:pt>
                <c:pt idx="51">
                  <c:v>1967.0</c:v>
                </c:pt>
                <c:pt idx="52">
                  <c:v>1968.0</c:v>
                </c:pt>
                <c:pt idx="53">
                  <c:v>1969.0</c:v>
                </c:pt>
                <c:pt idx="54">
                  <c:v>1970.0</c:v>
                </c:pt>
                <c:pt idx="55">
                  <c:v>1971.0</c:v>
                </c:pt>
                <c:pt idx="56">
                  <c:v>1972.0</c:v>
                </c:pt>
                <c:pt idx="57">
                  <c:v>1973.0</c:v>
                </c:pt>
                <c:pt idx="58">
                  <c:v>1974.0</c:v>
                </c:pt>
                <c:pt idx="59">
                  <c:v>1975.0</c:v>
                </c:pt>
                <c:pt idx="60">
                  <c:v>1976.0</c:v>
                </c:pt>
                <c:pt idx="61">
                  <c:v>1977.0</c:v>
                </c:pt>
                <c:pt idx="62">
                  <c:v>1978.0</c:v>
                </c:pt>
                <c:pt idx="63">
                  <c:v>1979.0</c:v>
                </c:pt>
                <c:pt idx="64">
                  <c:v>1980.0</c:v>
                </c:pt>
                <c:pt idx="65">
                  <c:v>1981.0</c:v>
                </c:pt>
                <c:pt idx="66">
                  <c:v>1982.0</c:v>
                </c:pt>
                <c:pt idx="67">
                  <c:v>1983.0</c:v>
                </c:pt>
                <c:pt idx="68">
                  <c:v>1984.0</c:v>
                </c:pt>
                <c:pt idx="69">
                  <c:v>1985.0</c:v>
                </c:pt>
                <c:pt idx="70">
                  <c:v>1986.0</c:v>
                </c:pt>
                <c:pt idx="71">
                  <c:v>1987.0</c:v>
                </c:pt>
                <c:pt idx="72">
                  <c:v>1988.0</c:v>
                </c:pt>
                <c:pt idx="73">
                  <c:v>1989.0</c:v>
                </c:pt>
                <c:pt idx="74">
                  <c:v>1990.0</c:v>
                </c:pt>
                <c:pt idx="75">
                  <c:v>1991.0</c:v>
                </c:pt>
                <c:pt idx="76">
                  <c:v>1992.0</c:v>
                </c:pt>
                <c:pt idx="77">
                  <c:v>1993.0</c:v>
                </c:pt>
                <c:pt idx="78">
                  <c:v>1994.0</c:v>
                </c:pt>
                <c:pt idx="79">
                  <c:v>1995.0</c:v>
                </c:pt>
                <c:pt idx="80">
                  <c:v>1996.0</c:v>
                </c:pt>
                <c:pt idx="81">
                  <c:v>1997.0</c:v>
                </c:pt>
                <c:pt idx="82">
                  <c:v>1998.0</c:v>
                </c:pt>
                <c:pt idx="83">
                  <c:v>1999.0</c:v>
                </c:pt>
                <c:pt idx="84">
                  <c:v>2000.0</c:v>
                </c:pt>
                <c:pt idx="85">
                  <c:v>2001.0</c:v>
                </c:pt>
                <c:pt idx="86">
                  <c:v>2002.0</c:v>
                </c:pt>
                <c:pt idx="87">
                  <c:v>2003.0</c:v>
                </c:pt>
                <c:pt idx="88">
                  <c:v>2004.0</c:v>
                </c:pt>
                <c:pt idx="89">
                  <c:v>2005.0</c:v>
                </c:pt>
                <c:pt idx="90">
                  <c:v>2006.0</c:v>
                </c:pt>
                <c:pt idx="91">
                  <c:v>2007.0</c:v>
                </c:pt>
                <c:pt idx="92">
                  <c:v>2008.0</c:v>
                </c:pt>
                <c:pt idx="93">
                  <c:v>2009.0</c:v>
                </c:pt>
                <c:pt idx="94">
                  <c:v>2010.0</c:v>
                </c:pt>
                <c:pt idx="95">
                  <c:v>2011.0</c:v>
                </c:pt>
                <c:pt idx="96">
                  <c:v>2012.0</c:v>
                </c:pt>
                <c:pt idx="97">
                  <c:v>2013.0</c:v>
                </c:pt>
              </c:numCache>
            </c:numRef>
          </c:cat>
          <c:val>
            <c:numRef>
              <c:f>Data!$BF$9:$BF$106</c:f>
              <c:numCache>
                <c:formatCode>0.0%</c:formatCode>
                <c:ptCount val="98"/>
                <c:pt idx="0">
                  <c:v>0.0694095433973089</c:v>
                </c:pt>
                <c:pt idx="1">
                  <c:v>0.062544878164903</c:v>
                </c:pt>
                <c:pt idx="2">
                  <c:v>0.0560135353137116</c:v>
                </c:pt>
                <c:pt idx="3">
                  <c:v>0.0535801896142778</c:v>
                </c:pt>
                <c:pt idx="4">
                  <c:v>0.04991678215137</c:v>
                </c:pt>
                <c:pt idx="5">
                  <c:v>0.0658145617772575</c:v>
                </c:pt>
                <c:pt idx="6">
                  <c:v>0.0699721840926098</c:v>
                </c:pt>
                <c:pt idx="7">
                  <c:v>0.0634723400659406</c:v>
                </c:pt>
                <c:pt idx="8">
                  <c:v>0.068812877697084</c:v>
                </c:pt>
                <c:pt idx="9">
                  <c:v>0.0658687692121966</c:v>
                </c:pt>
                <c:pt idx="10">
                  <c:v>0.0581513669939305</c:v>
                </c:pt>
                <c:pt idx="11">
                  <c:v>0.0594784966465835</c:v>
                </c:pt>
                <c:pt idx="12">
                  <c:v>0.0600485004134963</c:v>
                </c:pt>
                <c:pt idx="13">
                  <c:v>0.0564536841277892</c:v>
                </c:pt>
                <c:pt idx="14">
                  <c:v>0.0624357716990016</c:v>
                </c:pt>
                <c:pt idx="15">
                  <c:v>0.0730007013402113</c:v>
                </c:pt>
                <c:pt idx="16">
                  <c:v>0.089479641131815</c:v>
                </c:pt>
                <c:pt idx="17">
                  <c:v>0.0773586046733097</c:v>
                </c:pt>
                <c:pt idx="18">
                  <c:v>0.0558433435568964</c:v>
                </c:pt>
                <c:pt idx="19">
                  <c:v>0.0514961142849958</c:v>
                </c:pt>
                <c:pt idx="20">
                  <c:v>0.0474356590408563</c:v>
                </c:pt>
                <c:pt idx="21">
                  <c:v>0.0437007799991386</c:v>
                </c:pt>
                <c:pt idx="22">
                  <c:v>0.0490517088641608</c:v>
                </c:pt>
                <c:pt idx="23">
                  <c:v>0.0464063825551743</c:v>
                </c:pt>
                <c:pt idx="24">
                  <c:v>0.0424629325239523</c:v>
                </c:pt>
                <c:pt idx="25">
                  <c:v>0.0339432658942536</c:v>
                </c:pt>
                <c:pt idx="26">
                  <c:v>0.0290716424819576</c:v>
                </c:pt>
                <c:pt idx="27">
                  <c:v>0.0261739473850527</c:v>
                </c:pt>
                <c:pt idx="28">
                  <c:v>0.0247586722669602</c:v>
                </c:pt>
                <c:pt idx="29">
                  <c:v>0.0267869832802948</c:v>
                </c:pt>
                <c:pt idx="30">
                  <c:v>0.0263711326193087</c:v>
                </c:pt>
                <c:pt idx="31">
                  <c:v>0.0243205790781063</c:v>
                </c:pt>
                <c:pt idx="32">
                  <c:v>0.0238720520071</c:v>
                </c:pt>
                <c:pt idx="33">
                  <c:v>0.0273450626364132</c:v>
                </c:pt>
                <c:pt idx="34">
                  <c:v>0.0277248739293706</c:v>
                </c:pt>
                <c:pt idx="35">
                  <c:v>0.0273483547778486</c:v>
                </c:pt>
                <c:pt idx="36">
                  <c:v>0.0303127215930437</c:v>
                </c:pt>
                <c:pt idx="37">
                  <c:v>0.0336954550188571</c:v>
                </c:pt>
                <c:pt idx="38">
                  <c:v>0.0375484858465801</c:v>
                </c:pt>
                <c:pt idx="39">
                  <c:v>0.0367180928338492</c:v>
                </c:pt>
                <c:pt idx="40">
                  <c:v>0.0361764476291419</c:v>
                </c:pt>
                <c:pt idx="41">
                  <c:v>0.0373807988790893</c:v>
                </c:pt>
                <c:pt idx="42">
                  <c:v>0.0396393219410148</c:v>
                </c:pt>
                <c:pt idx="43">
                  <c:v>0.0396967767313073</c:v>
                </c:pt>
                <c:pt idx="44">
                  <c:v>0.0413963549548407</c:v>
                </c:pt>
                <c:pt idx="45">
                  <c:v>0.0429370601224045</c:v>
                </c:pt>
                <c:pt idx="46">
                  <c:v>0.0429869958551305</c:v>
                </c:pt>
                <c:pt idx="47">
                  <c:v>0.0430387318354987</c:v>
                </c:pt>
                <c:pt idx="48">
                  <c:v>0.0417117268396149</c:v>
                </c:pt>
                <c:pt idx="49">
                  <c:v>0.0405207803984896</c:v>
                </c:pt>
                <c:pt idx="50">
                  <c:v>0.0388140152674073</c:v>
                </c:pt>
                <c:pt idx="51">
                  <c:v>0.0397240906888852</c:v>
                </c:pt>
                <c:pt idx="52">
                  <c:v>0.0381712634402952</c:v>
                </c:pt>
                <c:pt idx="53">
                  <c:v>0.0376445170171994</c:v>
                </c:pt>
                <c:pt idx="54">
                  <c:v>0.0388618828132853</c:v>
                </c:pt>
                <c:pt idx="55">
                  <c:v>0.0389212834061154</c:v>
                </c:pt>
                <c:pt idx="56">
                  <c:v>0.03594842729187</c:v>
                </c:pt>
                <c:pt idx="57">
                  <c:v>0.0330068568360361</c:v>
                </c:pt>
                <c:pt idx="58">
                  <c:v>0.0317985936762888</c:v>
                </c:pt>
                <c:pt idx="59">
                  <c:v>0.0304805965500259</c:v>
                </c:pt>
                <c:pt idx="60">
                  <c:v>0.0280030412315255</c:v>
                </c:pt>
                <c:pt idx="61">
                  <c:v>0.0238620552310164</c:v>
                </c:pt>
                <c:pt idx="62">
                  <c:v>0.0210565253118091</c:v>
                </c:pt>
                <c:pt idx="63">
                  <c:v>0.0178727807559067</c:v>
                </c:pt>
                <c:pt idx="64">
                  <c:v>0.0171571653758979</c:v>
                </c:pt>
                <c:pt idx="65">
                  <c:v>0.0163055017335526</c:v>
                </c:pt>
                <c:pt idx="66">
                  <c:v>0.0147899769277626</c:v>
                </c:pt>
                <c:pt idx="67">
                  <c:v>0.013819825864888</c:v>
                </c:pt>
                <c:pt idx="68">
                  <c:v>0.0124728440286296</c:v>
                </c:pt>
                <c:pt idx="69">
                  <c:v>0.0113813525611817</c:v>
                </c:pt>
                <c:pt idx="70">
                  <c:v>0.0108167342357097</c:v>
                </c:pt>
                <c:pt idx="71">
                  <c:v>0.0115892004801999</c:v>
                </c:pt>
                <c:pt idx="72">
                  <c:v>0.0131101058071591</c:v>
                </c:pt>
                <c:pt idx="73">
                  <c:v>0.0131297183743225</c:v>
                </c:pt>
                <c:pt idx="74">
                  <c:v>0.0140442499405524</c:v>
                </c:pt>
                <c:pt idx="75">
                  <c:v>0.0158640355943008</c:v>
                </c:pt>
                <c:pt idx="76">
                  <c:v>0.0177831310456285</c:v>
                </c:pt>
                <c:pt idx="77">
                  <c:v>0.0213032617430334</c:v>
                </c:pt>
                <c:pt idx="78">
                  <c:v>0.0240728918496287</c:v>
                </c:pt>
                <c:pt idx="79">
                  <c:v>0.0232958914465309</c:v>
                </c:pt>
                <c:pt idx="80">
                  <c:v>0.0241061816522406</c:v>
                </c:pt>
                <c:pt idx="81">
                  <c:v>0.0243693862461841</c:v>
                </c:pt>
                <c:pt idx="82">
                  <c:v>0.0253342156384868</c:v>
                </c:pt>
                <c:pt idx="83">
                  <c:v>0.0263589710301831</c:v>
                </c:pt>
                <c:pt idx="84">
                  <c:v>0.0260004899815437</c:v>
                </c:pt>
                <c:pt idx="85">
                  <c:v>0.0271532263009712</c:v>
                </c:pt>
                <c:pt idx="86">
                  <c:v>0.0290285827113073</c:v>
                </c:pt>
                <c:pt idx="87">
                  <c:v>0.0305333776297683</c:v>
                </c:pt>
                <c:pt idx="88">
                  <c:v>0.0309440037863412</c:v>
                </c:pt>
                <c:pt idx="89">
                  <c:v>0.0280981672313011</c:v>
                </c:pt>
                <c:pt idx="90">
                  <c:v>0.0243230712879946</c:v>
                </c:pt>
                <c:pt idx="91">
                  <c:v>0.021742064491398</c:v>
                </c:pt>
                <c:pt idx="92">
                  <c:v>0.0262879604518348</c:v>
                </c:pt>
                <c:pt idx="93">
                  <c:v>0.0338585160335269</c:v>
                </c:pt>
                <c:pt idx="94">
                  <c:v>0.036253349822525</c:v>
                </c:pt>
                <c:pt idx="95">
                  <c:v>0.0385177357392154</c:v>
                </c:pt>
                <c:pt idx="96">
                  <c:v>0.0398932628199671</c:v>
                </c:pt>
                <c:pt idx="97">
                  <c:v>0.0425063689064832</c:v>
                </c:pt>
              </c:numCache>
            </c:numRef>
          </c:val>
        </c:ser>
        <c:ser>
          <c:idx val="2"/>
          <c:order val="2"/>
          <c:tx>
            <c:v>Pensions</c:v>
          </c:tx>
          <c:spPr>
            <a:solidFill>
              <a:schemeClr val="accent2">
                <a:lumMod val="60000"/>
                <a:lumOff val="40000"/>
              </a:schemeClr>
            </a:solidFill>
            <a:ln w="12700">
              <a:solidFill>
                <a:schemeClr val="tx1"/>
              </a:solidFill>
            </a:ln>
            <a:effectLst/>
          </c:spPr>
          <c:cat>
            <c:numRef>
              <c:f>Data!$AP$9:$AP$106</c:f>
              <c:numCache>
                <c:formatCode>General</c:formatCode>
                <c:ptCount val="98"/>
                <c:pt idx="0">
                  <c:v>1916.0</c:v>
                </c:pt>
                <c:pt idx="1">
                  <c:v>1917.0</c:v>
                </c:pt>
                <c:pt idx="2">
                  <c:v>1918.0</c:v>
                </c:pt>
                <c:pt idx="3">
                  <c:v>1919.0</c:v>
                </c:pt>
                <c:pt idx="4">
                  <c:v>1920.0</c:v>
                </c:pt>
                <c:pt idx="5">
                  <c:v>1921.0</c:v>
                </c:pt>
                <c:pt idx="6">
                  <c:v>1922.0</c:v>
                </c:pt>
                <c:pt idx="7">
                  <c:v>1923.0</c:v>
                </c:pt>
                <c:pt idx="8">
                  <c:v>1924.0</c:v>
                </c:pt>
                <c:pt idx="9">
                  <c:v>1925.0</c:v>
                </c:pt>
                <c:pt idx="10">
                  <c:v>1926.0</c:v>
                </c:pt>
                <c:pt idx="11">
                  <c:v>1927.0</c:v>
                </c:pt>
                <c:pt idx="12">
                  <c:v>1928.0</c:v>
                </c:pt>
                <c:pt idx="13">
                  <c:v>1929.0</c:v>
                </c:pt>
                <c:pt idx="14">
                  <c:v>1930.0</c:v>
                </c:pt>
                <c:pt idx="15">
                  <c:v>1931.0</c:v>
                </c:pt>
                <c:pt idx="16">
                  <c:v>1932.0</c:v>
                </c:pt>
                <c:pt idx="17">
                  <c:v>1933.0</c:v>
                </c:pt>
                <c:pt idx="18">
                  <c:v>1934.0</c:v>
                </c:pt>
                <c:pt idx="19">
                  <c:v>1935.0</c:v>
                </c:pt>
                <c:pt idx="20">
                  <c:v>1936.0</c:v>
                </c:pt>
                <c:pt idx="21">
                  <c:v>1937.0</c:v>
                </c:pt>
                <c:pt idx="22">
                  <c:v>1938.0</c:v>
                </c:pt>
                <c:pt idx="23">
                  <c:v>1939.0</c:v>
                </c:pt>
                <c:pt idx="24">
                  <c:v>1940.0</c:v>
                </c:pt>
                <c:pt idx="25">
                  <c:v>1941.0</c:v>
                </c:pt>
                <c:pt idx="26">
                  <c:v>1942.0</c:v>
                </c:pt>
                <c:pt idx="27">
                  <c:v>1943.0</c:v>
                </c:pt>
                <c:pt idx="28">
                  <c:v>1944.0</c:v>
                </c:pt>
                <c:pt idx="29">
                  <c:v>1945.0</c:v>
                </c:pt>
                <c:pt idx="30">
                  <c:v>1946.0</c:v>
                </c:pt>
                <c:pt idx="31">
                  <c:v>1947.0</c:v>
                </c:pt>
                <c:pt idx="32">
                  <c:v>1948.0</c:v>
                </c:pt>
                <c:pt idx="33">
                  <c:v>1949.0</c:v>
                </c:pt>
                <c:pt idx="34">
                  <c:v>1950.0</c:v>
                </c:pt>
                <c:pt idx="35">
                  <c:v>1951.0</c:v>
                </c:pt>
                <c:pt idx="36">
                  <c:v>1952.0</c:v>
                </c:pt>
                <c:pt idx="37">
                  <c:v>1953.0</c:v>
                </c:pt>
                <c:pt idx="38">
                  <c:v>1954.0</c:v>
                </c:pt>
                <c:pt idx="39">
                  <c:v>1955.0</c:v>
                </c:pt>
                <c:pt idx="40">
                  <c:v>1956.0</c:v>
                </c:pt>
                <c:pt idx="41">
                  <c:v>1957.0</c:v>
                </c:pt>
                <c:pt idx="42">
                  <c:v>1958.0</c:v>
                </c:pt>
                <c:pt idx="43">
                  <c:v>1959.0</c:v>
                </c:pt>
                <c:pt idx="44">
                  <c:v>1960.0</c:v>
                </c:pt>
                <c:pt idx="45">
                  <c:v>1961.0</c:v>
                </c:pt>
                <c:pt idx="46">
                  <c:v>1962.0</c:v>
                </c:pt>
                <c:pt idx="47">
                  <c:v>1963.0</c:v>
                </c:pt>
                <c:pt idx="48">
                  <c:v>1964.0</c:v>
                </c:pt>
                <c:pt idx="49">
                  <c:v>1965.0</c:v>
                </c:pt>
                <c:pt idx="50">
                  <c:v>1966.0</c:v>
                </c:pt>
                <c:pt idx="51">
                  <c:v>1967.0</c:v>
                </c:pt>
                <c:pt idx="52">
                  <c:v>1968.0</c:v>
                </c:pt>
                <c:pt idx="53">
                  <c:v>1969.0</c:v>
                </c:pt>
                <c:pt idx="54">
                  <c:v>1970.0</c:v>
                </c:pt>
                <c:pt idx="55">
                  <c:v>1971.0</c:v>
                </c:pt>
                <c:pt idx="56">
                  <c:v>1972.0</c:v>
                </c:pt>
                <c:pt idx="57">
                  <c:v>1973.0</c:v>
                </c:pt>
                <c:pt idx="58">
                  <c:v>1974.0</c:v>
                </c:pt>
                <c:pt idx="59">
                  <c:v>1975.0</c:v>
                </c:pt>
                <c:pt idx="60">
                  <c:v>1976.0</c:v>
                </c:pt>
                <c:pt idx="61">
                  <c:v>1977.0</c:v>
                </c:pt>
                <c:pt idx="62">
                  <c:v>1978.0</c:v>
                </c:pt>
                <c:pt idx="63">
                  <c:v>1979.0</c:v>
                </c:pt>
                <c:pt idx="64">
                  <c:v>1980.0</c:v>
                </c:pt>
                <c:pt idx="65">
                  <c:v>1981.0</c:v>
                </c:pt>
                <c:pt idx="66">
                  <c:v>1982.0</c:v>
                </c:pt>
                <c:pt idx="67">
                  <c:v>1983.0</c:v>
                </c:pt>
                <c:pt idx="68">
                  <c:v>1984.0</c:v>
                </c:pt>
                <c:pt idx="69">
                  <c:v>1985.0</c:v>
                </c:pt>
                <c:pt idx="70">
                  <c:v>1986.0</c:v>
                </c:pt>
                <c:pt idx="71">
                  <c:v>1987.0</c:v>
                </c:pt>
                <c:pt idx="72">
                  <c:v>1988.0</c:v>
                </c:pt>
                <c:pt idx="73">
                  <c:v>1989.0</c:v>
                </c:pt>
                <c:pt idx="74">
                  <c:v>1990.0</c:v>
                </c:pt>
                <c:pt idx="75">
                  <c:v>1991.0</c:v>
                </c:pt>
                <c:pt idx="76">
                  <c:v>1992.0</c:v>
                </c:pt>
                <c:pt idx="77">
                  <c:v>1993.0</c:v>
                </c:pt>
                <c:pt idx="78">
                  <c:v>1994.0</c:v>
                </c:pt>
                <c:pt idx="79">
                  <c:v>1995.0</c:v>
                </c:pt>
                <c:pt idx="80">
                  <c:v>1996.0</c:v>
                </c:pt>
                <c:pt idx="81">
                  <c:v>1997.0</c:v>
                </c:pt>
                <c:pt idx="82">
                  <c:v>1998.0</c:v>
                </c:pt>
                <c:pt idx="83">
                  <c:v>1999.0</c:v>
                </c:pt>
                <c:pt idx="84">
                  <c:v>2000.0</c:v>
                </c:pt>
                <c:pt idx="85">
                  <c:v>2001.0</c:v>
                </c:pt>
                <c:pt idx="86">
                  <c:v>2002.0</c:v>
                </c:pt>
                <c:pt idx="87">
                  <c:v>2003.0</c:v>
                </c:pt>
                <c:pt idx="88">
                  <c:v>2004.0</c:v>
                </c:pt>
                <c:pt idx="89">
                  <c:v>2005.0</c:v>
                </c:pt>
                <c:pt idx="90">
                  <c:v>2006.0</c:v>
                </c:pt>
                <c:pt idx="91">
                  <c:v>2007.0</c:v>
                </c:pt>
                <c:pt idx="92">
                  <c:v>2008.0</c:v>
                </c:pt>
                <c:pt idx="93">
                  <c:v>2009.0</c:v>
                </c:pt>
                <c:pt idx="94">
                  <c:v>2010.0</c:v>
                </c:pt>
                <c:pt idx="95">
                  <c:v>2011.0</c:v>
                </c:pt>
                <c:pt idx="96">
                  <c:v>2012.0</c:v>
                </c:pt>
                <c:pt idx="97">
                  <c:v>2013.0</c:v>
                </c:pt>
              </c:numCache>
            </c:numRef>
          </c:cat>
          <c:val>
            <c:numRef>
              <c:f>Data!$BG$9:$BG$106</c:f>
              <c:numCache>
                <c:formatCode>0.0%</c:formatCode>
                <c:ptCount val="98"/>
                <c:pt idx="0">
                  <c:v>0.00826568599591153</c:v>
                </c:pt>
                <c:pt idx="1">
                  <c:v>0.00773870710762638</c:v>
                </c:pt>
                <c:pt idx="2">
                  <c:v>0.00735632223201922</c:v>
                </c:pt>
                <c:pt idx="3">
                  <c:v>0.00765442101647605</c:v>
                </c:pt>
                <c:pt idx="4">
                  <c:v>0.00745579733233319</c:v>
                </c:pt>
                <c:pt idx="5">
                  <c:v>0.00979598482314278</c:v>
                </c:pt>
                <c:pt idx="6">
                  <c:v>0.00975020128475077</c:v>
                </c:pt>
                <c:pt idx="7">
                  <c:v>0.00960529787045812</c:v>
                </c:pt>
                <c:pt idx="8">
                  <c:v>0.0109461088989145</c:v>
                </c:pt>
                <c:pt idx="9">
                  <c:v>0.0117878384079664</c:v>
                </c:pt>
                <c:pt idx="10">
                  <c:v>0.0121192863473183</c:v>
                </c:pt>
                <c:pt idx="11">
                  <c:v>0.0131918428844494</c:v>
                </c:pt>
                <c:pt idx="12">
                  <c:v>0.0139471346353576</c:v>
                </c:pt>
                <c:pt idx="13">
                  <c:v>0.0144709050105861</c:v>
                </c:pt>
                <c:pt idx="14">
                  <c:v>0.0167872308209381</c:v>
                </c:pt>
                <c:pt idx="15">
                  <c:v>0.0228635611043364</c:v>
                </c:pt>
                <c:pt idx="16">
                  <c:v>0.0331397353837132</c:v>
                </c:pt>
                <c:pt idx="17">
                  <c:v>0.0332108233900886</c:v>
                </c:pt>
                <c:pt idx="18">
                  <c:v>0.027754625572961</c:v>
                </c:pt>
                <c:pt idx="19">
                  <c:v>0.0248067619714165</c:v>
                </c:pt>
                <c:pt idx="20">
                  <c:v>0.0225169815269548</c:v>
                </c:pt>
                <c:pt idx="21">
                  <c:v>0.0225240426915617</c:v>
                </c:pt>
                <c:pt idx="22">
                  <c:v>0.0251005821967113</c:v>
                </c:pt>
                <c:pt idx="23">
                  <c:v>0.0243228475858793</c:v>
                </c:pt>
                <c:pt idx="24">
                  <c:v>0.024730933122348</c:v>
                </c:pt>
                <c:pt idx="25">
                  <c:v>0.0262441891189499</c:v>
                </c:pt>
                <c:pt idx="26">
                  <c:v>0.0229277265445205</c:v>
                </c:pt>
                <c:pt idx="27">
                  <c:v>0.0189698317179145</c:v>
                </c:pt>
                <c:pt idx="28">
                  <c:v>0.0154248136821821</c:v>
                </c:pt>
                <c:pt idx="29">
                  <c:v>0.0136712104970062</c:v>
                </c:pt>
                <c:pt idx="30">
                  <c:v>0.0138440881052207</c:v>
                </c:pt>
                <c:pt idx="31">
                  <c:v>0.0165623783719999</c:v>
                </c:pt>
                <c:pt idx="32">
                  <c:v>0.0169075860993808</c:v>
                </c:pt>
                <c:pt idx="33">
                  <c:v>0.0181669666939475</c:v>
                </c:pt>
                <c:pt idx="34">
                  <c:v>0.0215539987180743</c:v>
                </c:pt>
                <c:pt idx="35">
                  <c:v>0.0215559573284976</c:v>
                </c:pt>
                <c:pt idx="36">
                  <c:v>0.0210437132819418</c:v>
                </c:pt>
                <c:pt idx="37">
                  <c:v>0.0230024960894362</c:v>
                </c:pt>
                <c:pt idx="38">
                  <c:v>0.0238886614782654</c:v>
                </c:pt>
                <c:pt idx="39">
                  <c:v>0.0256225833657593</c:v>
                </c:pt>
                <c:pt idx="40">
                  <c:v>0.0258175971661411</c:v>
                </c:pt>
                <c:pt idx="41">
                  <c:v>0.0264410794452273</c:v>
                </c:pt>
                <c:pt idx="42">
                  <c:v>0.027340021387974</c:v>
                </c:pt>
                <c:pt idx="43">
                  <c:v>0.0293658980660888</c:v>
                </c:pt>
                <c:pt idx="44">
                  <c:v>0.0307242151066036</c:v>
                </c:pt>
                <c:pt idx="45">
                  <c:v>0.0315459329650623</c:v>
                </c:pt>
                <c:pt idx="46">
                  <c:v>0.0326482499596761</c:v>
                </c:pt>
                <c:pt idx="47">
                  <c:v>0.0340991333054693</c:v>
                </c:pt>
                <c:pt idx="48">
                  <c:v>0.0353552149019833</c:v>
                </c:pt>
                <c:pt idx="49">
                  <c:v>0.0361592012723155</c:v>
                </c:pt>
                <c:pt idx="50">
                  <c:v>0.0364717205317227</c:v>
                </c:pt>
                <c:pt idx="51">
                  <c:v>0.0367430528089492</c:v>
                </c:pt>
                <c:pt idx="52">
                  <c:v>0.0364670650656322</c:v>
                </c:pt>
                <c:pt idx="53">
                  <c:v>0.0372720657021925</c:v>
                </c:pt>
                <c:pt idx="54">
                  <c:v>0.0392900748803233</c:v>
                </c:pt>
                <c:pt idx="55">
                  <c:v>0.0421490513237471</c:v>
                </c:pt>
                <c:pt idx="56">
                  <c:v>0.0426813102144567</c:v>
                </c:pt>
                <c:pt idx="57">
                  <c:v>0.0450562315839726</c:v>
                </c:pt>
                <c:pt idx="58">
                  <c:v>0.0489070625577611</c:v>
                </c:pt>
                <c:pt idx="59">
                  <c:v>0.0542483635902608</c:v>
                </c:pt>
                <c:pt idx="60">
                  <c:v>0.0563142649595252</c:v>
                </c:pt>
                <c:pt idx="61">
                  <c:v>0.0587264129560386</c:v>
                </c:pt>
                <c:pt idx="62">
                  <c:v>0.062005439614717</c:v>
                </c:pt>
                <c:pt idx="63">
                  <c:v>0.0627412285225635</c:v>
                </c:pt>
                <c:pt idx="64">
                  <c:v>0.0624564289880179</c:v>
                </c:pt>
                <c:pt idx="65">
                  <c:v>0.0686852751670392</c:v>
                </c:pt>
                <c:pt idx="66">
                  <c:v>0.0750563315884487</c:v>
                </c:pt>
                <c:pt idx="67">
                  <c:v>0.0814760854979202</c:v>
                </c:pt>
                <c:pt idx="68">
                  <c:v>0.0882105106921979</c:v>
                </c:pt>
                <c:pt idx="69">
                  <c:v>0.0907581879237943</c:v>
                </c:pt>
                <c:pt idx="70">
                  <c:v>0.0874820093706558</c:v>
                </c:pt>
                <c:pt idx="71">
                  <c:v>0.0874563357076061</c:v>
                </c:pt>
                <c:pt idx="72">
                  <c:v>0.0877470622032332</c:v>
                </c:pt>
                <c:pt idx="73">
                  <c:v>0.090325093896282</c:v>
                </c:pt>
                <c:pt idx="74">
                  <c:v>0.0916669295012394</c:v>
                </c:pt>
                <c:pt idx="75">
                  <c:v>0.0938866491513097</c:v>
                </c:pt>
                <c:pt idx="76">
                  <c:v>0.092966030268334</c:v>
                </c:pt>
                <c:pt idx="77">
                  <c:v>0.0941526659629876</c:v>
                </c:pt>
                <c:pt idx="78">
                  <c:v>0.0991910484791902</c:v>
                </c:pt>
                <c:pt idx="79">
                  <c:v>0.105699864168712</c:v>
                </c:pt>
                <c:pt idx="80">
                  <c:v>0.109249626469786</c:v>
                </c:pt>
                <c:pt idx="81">
                  <c:v>0.11155787907266</c:v>
                </c:pt>
                <c:pt idx="82">
                  <c:v>0.107018062023578</c:v>
                </c:pt>
                <c:pt idx="83">
                  <c:v>0.102677506381602</c:v>
                </c:pt>
                <c:pt idx="84">
                  <c:v>0.0998874785343565</c:v>
                </c:pt>
                <c:pt idx="85">
                  <c:v>0.0973956701824903</c:v>
                </c:pt>
                <c:pt idx="86">
                  <c:v>0.102330710386237</c:v>
                </c:pt>
                <c:pt idx="87">
                  <c:v>0.106526855730895</c:v>
                </c:pt>
                <c:pt idx="88">
                  <c:v>0.106696585656448</c:v>
                </c:pt>
                <c:pt idx="89">
                  <c:v>0.110406356703458</c:v>
                </c:pt>
                <c:pt idx="90">
                  <c:v>0.113134155147069</c:v>
                </c:pt>
                <c:pt idx="91">
                  <c:v>0.111122273855588</c:v>
                </c:pt>
                <c:pt idx="92">
                  <c:v>0.103801829305293</c:v>
                </c:pt>
                <c:pt idx="93">
                  <c:v>0.107704580060984</c:v>
                </c:pt>
                <c:pt idx="94">
                  <c:v>0.116432860542392</c:v>
                </c:pt>
                <c:pt idx="95">
                  <c:v>0.116597569430864</c:v>
                </c:pt>
                <c:pt idx="96">
                  <c:v>0.117561645273859</c:v>
                </c:pt>
                <c:pt idx="97">
                  <c:v>0.112160943950325</c:v>
                </c:pt>
              </c:numCache>
            </c:numRef>
          </c:val>
        </c:ser>
        <c:ser>
          <c:idx val="3"/>
          <c:order val="3"/>
          <c:tx>
            <c:v>Other</c:v>
          </c:tx>
          <c:spPr>
            <a:solidFill>
              <a:schemeClr val="accent2">
                <a:lumMod val="40000"/>
                <a:lumOff val="60000"/>
              </a:schemeClr>
            </a:solidFill>
            <a:ln>
              <a:solidFill>
                <a:schemeClr val="tx1"/>
              </a:solidFill>
            </a:ln>
          </c:spPr>
          <c:cat>
            <c:numRef>
              <c:f>Data!$AP$9:$AP$106</c:f>
              <c:numCache>
                <c:formatCode>General</c:formatCode>
                <c:ptCount val="98"/>
                <c:pt idx="0">
                  <c:v>1916.0</c:v>
                </c:pt>
                <c:pt idx="1">
                  <c:v>1917.0</c:v>
                </c:pt>
                <c:pt idx="2">
                  <c:v>1918.0</c:v>
                </c:pt>
                <c:pt idx="3">
                  <c:v>1919.0</c:v>
                </c:pt>
                <c:pt idx="4">
                  <c:v>1920.0</c:v>
                </c:pt>
                <c:pt idx="5">
                  <c:v>1921.0</c:v>
                </c:pt>
                <c:pt idx="6">
                  <c:v>1922.0</c:v>
                </c:pt>
                <c:pt idx="7">
                  <c:v>1923.0</c:v>
                </c:pt>
                <c:pt idx="8">
                  <c:v>1924.0</c:v>
                </c:pt>
                <c:pt idx="9">
                  <c:v>1925.0</c:v>
                </c:pt>
                <c:pt idx="10">
                  <c:v>1926.0</c:v>
                </c:pt>
                <c:pt idx="11">
                  <c:v>1927.0</c:v>
                </c:pt>
                <c:pt idx="12">
                  <c:v>1928.0</c:v>
                </c:pt>
                <c:pt idx="13">
                  <c:v>1929.0</c:v>
                </c:pt>
                <c:pt idx="14">
                  <c:v>1930.0</c:v>
                </c:pt>
                <c:pt idx="15">
                  <c:v>1931.0</c:v>
                </c:pt>
                <c:pt idx="16">
                  <c:v>1932.0</c:v>
                </c:pt>
                <c:pt idx="17">
                  <c:v>1933.0</c:v>
                </c:pt>
                <c:pt idx="18">
                  <c:v>1934.0</c:v>
                </c:pt>
                <c:pt idx="19">
                  <c:v>1935.0</c:v>
                </c:pt>
                <c:pt idx="20">
                  <c:v>1936.0</c:v>
                </c:pt>
                <c:pt idx="21">
                  <c:v>1937.0</c:v>
                </c:pt>
                <c:pt idx="22">
                  <c:v>1938.0</c:v>
                </c:pt>
                <c:pt idx="23">
                  <c:v>1939.0</c:v>
                </c:pt>
                <c:pt idx="24">
                  <c:v>1940.0</c:v>
                </c:pt>
                <c:pt idx="25">
                  <c:v>1941.0</c:v>
                </c:pt>
                <c:pt idx="26">
                  <c:v>1942.0</c:v>
                </c:pt>
                <c:pt idx="27">
                  <c:v>1943.0</c:v>
                </c:pt>
                <c:pt idx="28">
                  <c:v>1944.0</c:v>
                </c:pt>
                <c:pt idx="29">
                  <c:v>1945.0</c:v>
                </c:pt>
                <c:pt idx="30">
                  <c:v>1946.0</c:v>
                </c:pt>
                <c:pt idx="31">
                  <c:v>1947.0</c:v>
                </c:pt>
                <c:pt idx="32">
                  <c:v>1948.0</c:v>
                </c:pt>
                <c:pt idx="33">
                  <c:v>1949.0</c:v>
                </c:pt>
                <c:pt idx="34">
                  <c:v>1950.0</c:v>
                </c:pt>
                <c:pt idx="35">
                  <c:v>1951.0</c:v>
                </c:pt>
                <c:pt idx="36">
                  <c:v>1952.0</c:v>
                </c:pt>
                <c:pt idx="37">
                  <c:v>1953.0</c:v>
                </c:pt>
                <c:pt idx="38">
                  <c:v>1954.0</c:v>
                </c:pt>
                <c:pt idx="39">
                  <c:v>1955.0</c:v>
                </c:pt>
                <c:pt idx="40">
                  <c:v>1956.0</c:v>
                </c:pt>
                <c:pt idx="41">
                  <c:v>1957.0</c:v>
                </c:pt>
                <c:pt idx="42">
                  <c:v>1958.0</c:v>
                </c:pt>
                <c:pt idx="43">
                  <c:v>1959.0</c:v>
                </c:pt>
                <c:pt idx="44">
                  <c:v>1960.0</c:v>
                </c:pt>
                <c:pt idx="45">
                  <c:v>1961.0</c:v>
                </c:pt>
                <c:pt idx="46">
                  <c:v>1962.0</c:v>
                </c:pt>
                <c:pt idx="47">
                  <c:v>1963.0</c:v>
                </c:pt>
                <c:pt idx="48">
                  <c:v>1964.0</c:v>
                </c:pt>
                <c:pt idx="49">
                  <c:v>1965.0</c:v>
                </c:pt>
                <c:pt idx="50">
                  <c:v>1966.0</c:v>
                </c:pt>
                <c:pt idx="51">
                  <c:v>1967.0</c:v>
                </c:pt>
                <c:pt idx="52">
                  <c:v>1968.0</c:v>
                </c:pt>
                <c:pt idx="53">
                  <c:v>1969.0</c:v>
                </c:pt>
                <c:pt idx="54">
                  <c:v>1970.0</c:v>
                </c:pt>
                <c:pt idx="55">
                  <c:v>1971.0</c:v>
                </c:pt>
                <c:pt idx="56">
                  <c:v>1972.0</c:v>
                </c:pt>
                <c:pt idx="57">
                  <c:v>1973.0</c:v>
                </c:pt>
                <c:pt idx="58">
                  <c:v>1974.0</c:v>
                </c:pt>
                <c:pt idx="59">
                  <c:v>1975.0</c:v>
                </c:pt>
                <c:pt idx="60">
                  <c:v>1976.0</c:v>
                </c:pt>
                <c:pt idx="61">
                  <c:v>1977.0</c:v>
                </c:pt>
                <c:pt idx="62">
                  <c:v>1978.0</c:v>
                </c:pt>
                <c:pt idx="63">
                  <c:v>1979.0</c:v>
                </c:pt>
                <c:pt idx="64">
                  <c:v>1980.0</c:v>
                </c:pt>
                <c:pt idx="65">
                  <c:v>1981.0</c:v>
                </c:pt>
                <c:pt idx="66">
                  <c:v>1982.0</c:v>
                </c:pt>
                <c:pt idx="67">
                  <c:v>1983.0</c:v>
                </c:pt>
                <c:pt idx="68">
                  <c:v>1984.0</c:v>
                </c:pt>
                <c:pt idx="69">
                  <c:v>1985.0</c:v>
                </c:pt>
                <c:pt idx="70">
                  <c:v>1986.0</c:v>
                </c:pt>
                <c:pt idx="71">
                  <c:v>1987.0</c:v>
                </c:pt>
                <c:pt idx="72">
                  <c:v>1988.0</c:v>
                </c:pt>
                <c:pt idx="73">
                  <c:v>1989.0</c:v>
                </c:pt>
                <c:pt idx="74">
                  <c:v>1990.0</c:v>
                </c:pt>
                <c:pt idx="75">
                  <c:v>1991.0</c:v>
                </c:pt>
                <c:pt idx="76">
                  <c:v>1992.0</c:v>
                </c:pt>
                <c:pt idx="77">
                  <c:v>1993.0</c:v>
                </c:pt>
                <c:pt idx="78">
                  <c:v>1994.0</c:v>
                </c:pt>
                <c:pt idx="79">
                  <c:v>1995.0</c:v>
                </c:pt>
                <c:pt idx="80">
                  <c:v>1996.0</c:v>
                </c:pt>
                <c:pt idx="81">
                  <c:v>1997.0</c:v>
                </c:pt>
                <c:pt idx="82">
                  <c:v>1998.0</c:v>
                </c:pt>
                <c:pt idx="83">
                  <c:v>1999.0</c:v>
                </c:pt>
                <c:pt idx="84">
                  <c:v>2000.0</c:v>
                </c:pt>
                <c:pt idx="85">
                  <c:v>2001.0</c:v>
                </c:pt>
                <c:pt idx="86">
                  <c:v>2002.0</c:v>
                </c:pt>
                <c:pt idx="87">
                  <c:v>2003.0</c:v>
                </c:pt>
                <c:pt idx="88">
                  <c:v>2004.0</c:v>
                </c:pt>
                <c:pt idx="89">
                  <c:v>2005.0</c:v>
                </c:pt>
                <c:pt idx="90">
                  <c:v>2006.0</c:v>
                </c:pt>
                <c:pt idx="91">
                  <c:v>2007.0</c:v>
                </c:pt>
                <c:pt idx="92">
                  <c:v>2008.0</c:v>
                </c:pt>
                <c:pt idx="93">
                  <c:v>2009.0</c:v>
                </c:pt>
                <c:pt idx="94">
                  <c:v>2010.0</c:v>
                </c:pt>
                <c:pt idx="95">
                  <c:v>2011.0</c:v>
                </c:pt>
                <c:pt idx="96">
                  <c:v>2012.0</c:v>
                </c:pt>
                <c:pt idx="97">
                  <c:v>2013.0</c:v>
                </c:pt>
              </c:numCache>
            </c:numRef>
          </c:cat>
          <c:val>
            <c:numRef>
              <c:f>Data!$BJ$9:$BJ$106</c:f>
              <c:numCache>
                <c:formatCode>0.0%</c:formatCode>
                <c:ptCount val="98"/>
                <c:pt idx="0">
                  <c:v>0.0873748456457447</c:v>
                </c:pt>
                <c:pt idx="1">
                  <c:v>0.0807399874112485</c:v>
                </c:pt>
                <c:pt idx="2">
                  <c:v>0.0722057943356563</c:v>
                </c:pt>
                <c:pt idx="3">
                  <c:v>0.0735265409386768</c:v>
                </c:pt>
                <c:pt idx="4">
                  <c:v>0.0800744704797316</c:v>
                </c:pt>
                <c:pt idx="5">
                  <c:v>0.091053591113368</c:v>
                </c:pt>
                <c:pt idx="6">
                  <c:v>0.0848858012633189</c:v>
                </c:pt>
                <c:pt idx="7">
                  <c:v>0.0559680946509218</c:v>
                </c:pt>
                <c:pt idx="8">
                  <c:v>0.0553366680370399</c:v>
                </c:pt>
                <c:pt idx="9">
                  <c:v>0.0785164806267105</c:v>
                </c:pt>
                <c:pt idx="10">
                  <c:v>0.0670592236657944</c:v>
                </c:pt>
                <c:pt idx="11">
                  <c:v>0.0775401559825247</c:v>
                </c:pt>
                <c:pt idx="12">
                  <c:v>0.0835784818337045</c:v>
                </c:pt>
                <c:pt idx="13">
                  <c:v>0.0851352839849919</c:v>
                </c:pt>
                <c:pt idx="14">
                  <c:v>0.0954779523181455</c:v>
                </c:pt>
                <c:pt idx="15">
                  <c:v>0.0718908010320101</c:v>
                </c:pt>
                <c:pt idx="16">
                  <c:v>0.0375155966850921</c:v>
                </c:pt>
                <c:pt idx="17">
                  <c:v>0.0438879858048145</c:v>
                </c:pt>
                <c:pt idx="18">
                  <c:v>0.0817410588157211</c:v>
                </c:pt>
                <c:pt idx="19">
                  <c:v>0.10190058073655</c:v>
                </c:pt>
                <c:pt idx="20">
                  <c:v>0.0869972059116561</c:v>
                </c:pt>
                <c:pt idx="21">
                  <c:v>0.0805923381511705</c:v>
                </c:pt>
                <c:pt idx="22">
                  <c:v>0.0838613739415312</c:v>
                </c:pt>
                <c:pt idx="23">
                  <c:v>0.0750830749778678</c:v>
                </c:pt>
                <c:pt idx="24">
                  <c:v>0.0506086054789956</c:v>
                </c:pt>
                <c:pt idx="25">
                  <c:v>0.033451165441615</c:v>
                </c:pt>
                <c:pt idx="26">
                  <c:v>0.0308440639344401</c:v>
                </c:pt>
                <c:pt idx="27">
                  <c:v>0.0284728619734709</c:v>
                </c:pt>
                <c:pt idx="28">
                  <c:v>0.0312318874257999</c:v>
                </c:pt>
                <c:pt idx="29">
                  <c:v>0.0349146267721148</c:v>
                </c:pt>
                <c:pt idx="30">
                  <c:v>0.0359459477739753</c:v>
                </c:pt>
                <c:pt idx="31">
                  <c:v>0.0305179211009233</c:v>
                </c:pt>
                <c:pt idx="32">
                  <c:v>0.0291501383911288</c:v>
                </c:pt>
                <c:pt idx="33">
                  <c:v>0.0261845267267305</c:v>
                </c:pt>
                <c:pt idx="34">
                  <c:v>0.0219449798804396</c:v>
                </c:pt>
                <c:pt idx="35">
                  <c:v>0.0223390297345343</c:v>
                </c:pt>
                <c:pt idx="36">
                  <c:v>0.023794368250116</c:v>
                </c:pt>
                <c:pt idx="37">
                  <c:v>0.0211069859902751</c:v>
                </c:pt>
                <c:pt idx="38">
                  <c:v>0.0199256800551056</c:v>
                </c:pt>
                <c:pt idx="39">
                  <c:v>0.0159703262955898</c:v>
                </c:pt>
                <c:pt idx="40">
                  <c:v>0.0144671870188627</c:v>
                </c:pt>
                <c:pt idx="41">
                  <c:v>0.017047634896452</c:v>
                </c:pt>
                <c:pt idx="42">
                  <c:v>0.0216222429565949</c:v>
                </c:pt>
                <c:pt idx="43">
                  <c:v>0.0161177824163592</c:v>
                </c:pt>
                <c:pt idx="44">
                  <c:v>0.0190559932149346</c:v>
                </c:pt>
                <c:pt idx="45">
                  <c:v>0.0179943690809946</c:v>
                </c:pt>
                <c:pt idx="46">
                  <c:v>0.0167103789457172</c:v>
                </c:pt>
                <c:pt idx="47">
                  <c:v>0.013681331368242</c:v>
                </c:pt>
                <c:pt idx="48">
                  <c:v>0.0159572580369196</c:v>
                </c:pt>
                <c:pt idx="49">
                  <c:v>0.0150024556279161</c:v>
                </c:pt>
                <c:pt idx="50">
                  <c:v>0.00917156668644733</c:v>
                </c:pt>
                <c:pt idx="51">
                  <c:v>0.00867285213141851</c:v>
                </c:pt>
                <c:pt idx="52">
                  <c:v>0.00713518309211191</c:v>
                </c:pt>
                <c:pt idx="53">
                  <c:v>0.00734595282498421</c:v>
                </c:pt>
                <c:pt idx="54">
                  <c:v>0.0136153068323542</c:v>
                </c:pt>
                <c:pt idx="55">
                  <c:v>0.0115579181944768</c:v>
                </c:pt>
                <c:pt idx="56">
                  <c:v>0.00999104524957501</c:v>
                </c:pt>
                <c:pt idx="57">
                  <c:v>0.0116056330339219</c:v>
                </c:pt>
                <c:pt idx="58">
                  <c:v>0.0124533564646674</c:v>
                </c:pt>
                <c:pt idx="59">
                  <c:v>0.0115533303400723</c:v>
                </c:pt>
                <c:pt idx="60">
                  <c:v>0.00877869134990075</c:v>
                </c:pt>
                <c:pt idx="61">
                  <c:v>0.0105645166236495</c:v>
                </c:pt>
                <c:pt idx="62">
                  <c:v>0.00743578410575774</c:v>
                </c:pt>
                <c:pt idx="63">
                  <c:v>0.00946103599589209</c:v>
                </c:pt>
                <c:pt idx="64">
                  <c:v>0.0159326392857322</c:v>
                </c:pt>
                <c:pt idx="65">
                  <c:v>0.0178654918824615</c:v>
                </c:pt>
                <c:pt idx="66">
                  <c:v>0.0200832718319125</c:v>
                </c:pt>
                <c:pt idx="67">
                  <c:v>0.021151387476433</c:v>
                </c:pt>
                <c:pt idx="68">
                  <c:v>0.0199551081739313</c:v>
                </c:pt>
                <c:pt idx="69">
                  <c:v>0.0201003942116385</c:v>
                </c:pt>
                <c:pt idx="70">
                  <c:v>0.0284813749876631</c:v>
                </c:pt>
                <c:pt idx="71">
                  <c:v>0.0244841517211596</c:v>
                </c:pt>
                <c:pt idx="72">
                  <c:v>0.0146019599045965</c:v>
                </c:pt>
                <c:pt idx="73">
                  <c:v>0.0198934785706346</c:v>
                </c:pt>
                <c:pt idx="74">
                  <c:v>0.018357487186986</c:v>
                </c:pt>
                <c:pt idx="75">
                  <c:v>0.0198185900833704</c:v>
                </c:pt>
                <c:pt idx="76">
                  <c:v>0.0191994870875086</c:v>
                </c:pt>
                <c:pt idx="77">
                  <c:v>0.0199915477338897</c:v>
                </c:pt>
                <c:pt idx="78">
                  <c:v>0.0123655180089773</c:v>
                </c:pt>
                <c:pt idx="79">
                  <c:v>0.00287065074644078</c:v>
                </c:pt>
                <c:pt idx="80">
                  <c:v>-0.00365652161627728</c:v>
                </c:pt>
                <c:pt idx="81">
                  <c:v>-0.00756498120190324</c:v>
                </c:pt>
                <c:pt idx="82">
                  <c:v>0.000783512030771191</c:v>
                </c:pt>
                <c:pt idx="83">
                  <c:v>-0.00483540802989275</c:v>
                </c:pt>
                <c:pt idx="84">
                  <c:v>-0.000273174029635989</c:v>
                </c:pt>
                <c:pt idx="85">
                  <c:v>-0.000939063222451772</c:v>
                </c:pt>
                <c:pt idx="86">
                  <c:v>-0.00531962350855019</c:v>
                </c:pt>
                <c:pt idx="87">
                  <c:v>-0.0098850239091324</c:v>
                </c:pt>
                <c:pt idx="88">
                  <c:v>-0.0166854905083963</c:v>
                </c:pt>
                <c:pt idx="89">
                  <c:v>-0.0257674223132277</c:v>
                </c:pt>
                <c:pt idx="90">
                  <c:v>-0.0220416526398154</c:v>
                </c:pt>
                <c:pt idx="91">
                  <c:v>-0.0133464230190913</c:v>
                </c:pt>
                <c:pt idx="92">
                  <c:v>-0.000140226649752346</c:v>
                </c:pt>
                <c:pt idx="93">
                  <c:v>-0.0196269732589723</c:v>
                </c:pt>
                <c:pt idx="94">
                  <c:v>-0.0368886333592388</c:v>
                </c:pt>
                <c:pt idx="95">
                  <c:v>-0.0247209668309954</c:v>
                </c:pt>
                <c:pt idx="96">
                  <c:v>-0.023854638781753</c:v>
                </c:pt>
                <c:pt idx="97">
                  <c:v>-0.0207012461584015</c:v>
                </c:pt>
              </c:numCache>
            </c:numRef>
          </c:val>
        </c:ser>
        <c:ser>
          <c:idx val="0"/>
          <c:order val="4"/>
          <c:tx>
            <c:v>Corporate tax</c:v>
          </c:tx>
          <c:spPr>
            <a:solidFill>
              <a:schemeClr val="accent2">
                <a:lumMod val="20000"/>
                <a:lumOff val="80000"/>
              </a:schemeClr>
            </a:solidFill>
            <a:ln>
              <a:solidFill>
                <a:schemeClr val="tx1"/>
              </a:solidFill>
            </a:ln>
          </c:spPr>
          <c:cat>
            <c:numRef>
              <c:f>Data!$AP$9:$AP$106</c:f>
              <c:numCache>
                <c:formatCode>General</c:formatCode>
                <c:ptCount val="98"/>
                <c:pt idx="0">
                  <c:v>1916.0</c:v>
                </c:pt>
                <c:pt idx="1">
                  <c:v>1917.0</c:v>
                </c:pt>
                <c:pt idx="2">
                  <c:v>1918.0</c:v>
                </c:pt>
                <c:pt idx="3">
                  <c:v>1919.0</c:v>
                </c:pt>
                <c:pt idx="4">
                  <c:v>1920.0</c:v>
                </c:pt>
                <c:pt idx="5">
                  <c:v>1921.0</c:v>
                </c:pt>
                <c:pt idx="6">
                  <c:v>1922.0</c:v>
                </c:pt>
                <c:pt idx="7">
                  <c:v>1923.0</c:v>
                </c:pt>
                <c:pt idx="8">
                  <c:v>1924.0</c:v>
                </c:pt>
                <c:pt idx="9">
                  <c:v>1925.0</c:v>
                </c:pt>
                <c:pt idx="10">
                  <c:v>1926.0</c:v>
                </c:pt>
                <c:pt idx="11">
                  <c:v>1927.0</c:v>
                </c:pt>
                <c:pt idx="12">
                  <c:v>1928.0</c:v>
                </c:pt>
                <c:pt idx="13">
                  <c:v>1929.0</c:v>
                </c:pt>
                <c:pt idx="14">
                  <c:v>1930.0</c:v>
                </c:pt>
                <c:pt idx="15">
                  <c:v>1931.0</c:v>
                </c:pt>
                <c:pt idx="16">
                  <c:v>1932.0</c:v>
                </c:pt>
                <c:pt idx="17">
                  <c:v>1933.0</c:v>
                </c:pt>
                <c:pt idx="18">
                  <c:v>1934.0</c:v>
                </c:pt>
                <c:pt idx="19">
                  <c:v>1935.0</c:v>
                </c:pt>
                <c:pt idx="20">
                  <c:v>1936.0</c:v>
                </c:pt>
                <c:pt idx="21">
                  <c:v>1937.0</c:v>
                </c:pt>
                <c:pt idx="22">
                  <c:v>1938.0</c:v>
                </c:pt>
                <c:pt idx="23">
                  <c:v>1939.0</c:v>
                </c:pt>
                <c:pt idx="24">
                  <c:v>1940.0</c:v>
                </c:pt>
                <c:pt idx="25">
                  <c:v>1941.0</c:v>
                </c:pt>
                <c:pt idx="26">
                  <c:v>1942.0</c:v>
                </c:pt>
                <c:pt idx="27">
                  <c:v>1943.0</c:v>
                </c:pt>
                <c:pt idx="28">
                  <c:v>1944.0</c:v>
                </c:pt>
                <c:pt idx="29">
                  <c:v>1945.0</c:v>
                </c:pt>
                <c:pt idx="30">
                  <c:v>1946.0</c:v>
                </c:pt>
                <c:pt idx="31">
                  <c:v>1947.0</c:v>
                </c:pt>
                <c:pt idx="32">
                  <c:v>1948.0</c:v>
                </c:pt>
                <c:pt idx="33">
                  <c:v>1949.0</c:v>
                </c:pt>
                <c:pt idx="34">
                  <c:v>1950.0</c:v>
                </c:pt>
                <c:pt idx="35">
                  <c:v>1951.0</c:v>
                </c:pt>
                <c:pt idx="36">
                  <c:v>1952.0</c:v>
                </c:pt>
                <c:pt idx="37">
                  <c:v>1953.0</c:v>
                </c:pt>
                <c:pt idx="38">
                  <c:v>1954.0</c:v>
                </c:pt>
                <c:pt idx="39">
                  <c:v>1955.0</c:v>
                </c:pt>
                <c:pt idx="40">
                  <c:v>1956.0</c:v>
                </c:pt>
                <c:pt idx="41">
                  <c:v>1957.0</c:v>
                </c:pt>
                <c:pt idx="42">
                  <c:v>1958.0</c:v>
                </c:pt>
                <c:pt idx="43">
                  <c:v>1959.0</c:v>
                </c:pt>
                <c:pt idx="44">
                  <c:v>1960.0</c:v>
                </c:pt>
                <c:pt idx="45">
                  <c:v>1961.0</c:v>
                </c:pt>
                <c:pt idx="46">
                  <c:v>1962.0</c:v>
                </c:pt>
                <c:pt idx="47">
                  <c:v>1963.0</c:v>
                </c:pt>
                <c:pt idx="48">
                  <c:v>1964.0</c:v>
                </c:pt>
                <c:pt idx="49">
                  <c:v>1965.0</c:v>
                </c:pt>
                <c:pt idx="50">
                  <c:v>1966.0</c:v>
                </c:pt>
                <c:pt idx="51">
                  <c:v>1967.0</c:v>
                </c:pt>
                <c:pt idx="52">
                  <c:v>1968.0</c:v>
                </c:pt>
                <c:pt idx="53">
                  <c:v>1969.0</c:v>
                </c:pt>
                <c:pt idx="54">
                  <c:v>1970.0</c:v>
                </c:pt>
                <c:pt idx="55">
                  <c:v>1971.0</c:v>
                </c:pt>
                <c:pt idx="56">
                  <c:v>1972.0</c:v>
                </c:pt>
                <c:pt idx="57">
                  <c:v>1973.0</c:v>
                </c:pt>
                <c:pt idx="58">
                  <c:v>1974.0</c:v>
                </c:pt>
                <c:pt idx="59">
                  <c:v>1975.0</c:v>
                </c:pt>
                <c:pt idx="60">
                  <c:v>1976.0</c:v>
                </c:pt>
                <c:pt idx="61">
                  <c:v>1977.0</c:v>
                </c:pt>
                <c:pt idx="62">
                  <c:v>1978.0</c:v>
                </c:pt>
                <c:pt idx="63">
                  <c:v>1979.0</c:v>
                </c:pt>
                <c:pt idx="64">
                  <c:v>1980.0</c:v>
                </c:pt>
                <c:pt idx="65">
                  <c:v>1981.0</c:v>
                </c:pt>
                <c:pt idx="66">
                  <c:v>1982.0</c:v>
                </c:pt>
                <c:pt idx="67">
                  <c:v>1983.0</c:v>
                </c:pt>
                <c:pt idx="68">
                  <c:v>1984.0</c:v>
                </c:pt>
                <c:pt idx="69">
                  <c:v>1985.0</c:v>
                </c:pt>
                <c:pt idx="70">
                  <c:v>1986.0</c:v>
                </c:pt>
                <c:pt idx="71">
                  <c:v>1987.0</c:v>
                </c:pt>
                <c:pt idx="72">
                  <c:v>1988.0</c:v>
                </c:pt>
                <c:pt idx="73">
                  <c:v>1989.0</c:v>
                </c:pt>
                <c:pt idx="74">
                  <c:v>1990.0</c:v>
                </c:pt>
                <c:pt idx="75">
                  <c:v>1991.0</c:v>
                </c:pt>
                <c:pt idx="76">
                  <c:v>1992.0</c:v>
                </c:pt>
                <c:pt idx="77">
                  <c:v>1993.0</c:v>
                </c:pt>
                <c:pt idx="78">
                  <c:v>1994.0</c:v>
                </c:pt>
                <c:pt idx="79">
                  <c:v>1995.0</c:v>
                </c:pt>
                <c:pt idx="80">
                  <c:v>1996.0</c:v>
                </c:pt>
                <c:pt idx="81">
                  <c:v>1997.0</c:v>
                </c:pt>
                <c:pt idx="82">
                  <c:v>1998.0</c:v>
                </c:pt>
                <c:pt idx="83">
                  <c:v>1999.0</c:v>
                </c:pt>
                <c:pt idx="84">
                  <c:v>2000.0</c:v>
                </c:pt>
                <c:pt idx="85">
                  <c:v>2001.0</c:v>
                </c:pt>
                <c:pt idx="86">
                  <c:v>2002.0</c:v>
                </c:pt>
                <c:pt idx="87">
                  <c:v>2003.0</c:v>
                </c:pt>
                <c:pt idx="88">
                  <c:v>2004.0</c:v>
                </c:pt>
                <c:pt idx="89">
                  <c:v>2005.0</c:v>
                </c:pt>
                <c:pt idx="90">
                  <c:v>2006.0</c:v>
                </c:pt>
                <c:pt idx="91">
                  <c:v>2007.0</c:v>
                </c:pt>
                <c:pt idx="92">
                  <c:v>2008.0</c:v>
                </c:pt>
                <c:pt idx="93">
                  <c:v>2009.0</c:v>
                </c:pt>
                <c:pt idx="94">
                  <c:v>2010.0</c:v>
                </c:pt>
                <c:pt idx="95">
                  <c:v>2011.0</c:v>
                </c:pt>
                <c:pt idx="96">
                  <c:v>2012.0</c:v>
                </c:pt>
                <c:pt idx="97">
                  <c:v>2013.0</c:v>
                </c:pt>
              </c:numCache>
            </c:numRef>
          </c:cat>
          <c:val>
            <c:numRef>
              <c:f>Data!$BI$9:$BI$106</c:f>
              <c:numCache>
                <c:formatCode>0.0%</c:formatCode>
                <c:ptCount val="98"/>
                <c:pt idx="0">
                  <c:v>0.00193827474608098</c:v>
                </c:pt>
                <c:pt idx="1">
                  <c:v>0.00672758247898552</c:v>
                </c:pt>
                <c:pt idx="2">
                  <c:v>0.0142286788628565</c:v>
                </c:pt>
                <c:pt idx="3">
                  <c:v>0.0128438588028694</c:v>
                </c:pt>
                <c:pt idx="4">
                  <c:v>0.0122869442792706</c:v>
                </c:pt>
                <c:pt idx="5">
                  <c:v>0.00911357016958854</c:v>
                </c:pt>
                <c:pt idx="6">
                  <c:v>0.00858604673994873</c:v>
                </c:pt>
                <c:pt idx="7">
                  <c:v>0.013554592906342</c:v>
                </c:pt>
                <c:pt idx="8">
                  <c:v>0.0121399387408143</c:v>
                </c:pt>
                <c:pt idx="9">
                  <c:v>0.0148735894023924</c:v>
                </c:pt>
                <c:pt idx="10">
                  <c:v>0.0190160282214243</c:v>
                </c:pt>
                <c:pt idx="11">
                  <c:v>0.0155687975505153</c:v>
                </c:pt>
                <c:pt idx="12">
                  <c:v>0.0139765846451673</c:v>
                </c:pt>
                <c:pt idx="13">
                  <c:v>0.0164656578706052</c:v>
                </c:pt>
                <c:pt idx="14">
                  <c:v>0.0108583950780872</c:v>
                </c:pt>
                <c:pt idx="15">
                  <c:v>0.00848845364421062</c:v>
                </c:pt>
                <c:pt idx="16">
                  <c:v>0.00941890959282263</c:v>
                </c:pt>
                <c:pt idx="17">
                  <c:v>0.0124771943021467</c:v>
                </c:pt>
                <c:pt idx="18">
                  <c:v>0.0139608358892241</c:v>
                </c:pt>
                <c:pt idx="19">
                  <c:v>0.0171653714283319</c:v>
                </c:pt>
                <c:pt idx="20">
                  <c:v>0.0214225556958706</c:v>
                </c:pt>
                <c:pt idx="21">
                  <c:v>0.0204847406245962</c:v>
                </c:pt>
                <c:pt idx="22">
                  <c:v>0.0148641542012608</c:v>
                </c:pt>
                <c:pt idx="23">
                  <c:v>0.0191085104638953</c:v>
                </c:pt>
                <c:pt idx="24">
                  <c:v>0.0339703460191619</c:v>
                </c:pt>
                <c:pt idx="25">
                  <c:v>0.0716580057767577</c:v>
                </c:pt>
                <c:pt idx="26">
                  <c:v>0.0808333473888577</c:v>
                </c:pt>
                <c:pt idx="27">
                  <c:v>0.0802288387237484</c:v>
                </c:pt>
                <c:pt idx="28">
                  <c:v>0.0679546536688908</c:v>
                </c:pt>
                <c:pt idx="29">
                  <c:v>0.056200141391991</c:v>
                </c:pt>
                <c:pt idx="30">
                  <c:v>0.0479954613671417</c:v>
                </c:pt>
                <c:pt idx="31">
                  <c:v>0.0560862333842042</c:v>
                </c:pt>
                <c:pt idx="32">
                  <c:v>0.0548173046088962</c:v>
                </c:pt>
                <c:pt idx="33">
                  <c:v>0.0464866064819025</c:v>
                </c:pt>
                <c:pt idx="34">
                  <c:v>0.0729816534317255</c:v>
                </c:pt>
                <c:pt idx="35">
                  <c:v>0.0792401048691511</c:v>
                </c:pt>
                <c:pt idx="36">
                  <c:v>0.0646227251544008</c:v>
                </c:pt>
                <c:pt idx="37">
                  <c:v>0.0645299751776226</c:v>
                </c:pt>
                <c:pt idx="38">
                  <c:v>0.0560045212626958</c:v>
                </c:pt>
                <c:pt idx="39">
                  <c:v>0.0636061450665104</c:v>
                </c:pt>
                <c:pt idx="40">
                  <c:v>0.0598407404391821</c:v>
                </c:pt>
                <c:pt idx="41">
                  <c:v>0.0555520205564243</c:v>
                </c:pt>
                <c:pt idx="42">
                  <c:v>0.0492253017568158</c:v>
                </c:pt>
                <c:pt idx="43">
                  <c:v>0.056336144223472</c:v>
                </c:pt>
                <c:pt idx="44">
                  <c:v>0.0521456846944955</c:v>
                </c:pt>
                <c:pt idx="45">
                  <c:v>0.0504235218873366</c:v>
                </c:pt>
                <c:pt idx="46">
                  <c:v>0.0490988910004097</c:v>
                </c:pt>
                <c:pt idx="47">
                  <c:v>0.0507242196632664</c:v>
                </c:pt>
                <c:pt idx="48">
                  <c:v>0.0502679784990231</c:v>
                </c:pt>
                <c:pt idx="49">
                  <c:v>0.0508143657416544</c:v>
                </c:pt>
                <c:pt idx="50">
                  <c:v>0.0504136060369773</c:v>
                </c:pt>
                <c:pt idx="51">
                  <c:v>0.0465097004862749</c:v>
                </c:pt>
                <c:pt idx="52">
                  <c:v>0.0512400688893455</c:v>
                </c:pt>
                <c:pt idx="53">
                  <c:v>0.0479547987480246</c:v>
                </c:pt>
                <c:pt idx="54">
                  <c:v>0.0398936142154079</c:v>
                </c:pt>
                <c:pt idx="55">
                  <c:v>0.0406227602763282</c:v>
                </c:pt>
                <c:pt idx="56">
                  <c:v>0.0404419807033538</c:v>
                </c:pt>
                <c:pt idx="57">
                  <c:v>0.0427549959016011</c:v>
                </c:pt>
                <c:pt idx="58">
                  <c:v>0.0422913286173312</c:v>
                </c:pt>
                <c:pt idx="59">
                  <c:v>0.0382676102671858</c:v>
                </c:pt>
                <c:pt idx="60">
                  <c:v>0.0433317201994933</c:v>
                </c:pt>
                <c:pt idx="61">
                  <c:v>0.0440530250418765</c:v>
                </c:pt>
                <c:pt idx="62">
                  <c:v>0.0441407160240147</c:v>
                </c:pt>
                <c:pt idx="63">
                  <c:v>0.042219167139937</c:v>
                </c:pt>
                <c:pt idx="64">
                  <c:v>0.0379722035730531</c:v>
                </c:pt>
                <c:pt idx="65">
                  <c:v>0.0328055798601071</c:v>
                </c:pt>
                <c:pt idx="66">
                  <c:v>0.0247118961230204</c:v>
                </c:pt>
                <c:pt idx="67">
                  <c:v>0.0276396517297761</c:v>
                </c:pt>
                <c:pt idx="68">
                  <c:v>0.0296610315314971</c:v>
                </c:pt>
                <c:pt idx="69">
                  <c:v>0.0283535449769789</c:v>
                </c:pt>
                <c:pt idx="70">
                  <c:v>0.0299645390317513</c:v>
                </c:pt>
                <c:pt idx="71">
                  <c:v>0.0331410469872382</c:v>
                </c:pt>
                <c:pt idx="72">
                  <c:v>0.0330907483474819</c:v>
                </c:pt>
                <c:pt idx="73">
                  <c:v>0.0321854338001429</c:v>
                </c:pt>
                <c:pt idx="74">
                  <c:v>0.0305236762534577</c:v>
                </c:pt>
                <c:pt idx="75">
                  <c:v>0.0283710365596141</c:v>
                </c:pt>
                <c:pt idx="76">
                  <c:v>0.028711743610043</c:v>
                </c:pt>
                <c:pt idx="77">
                  <c:v>0.0314853738812335</c:v>
                </c:pt>
                <c:pt idx="78">
                  <c:v>0.0335387836664019</c:v>
                </c:pt>
                <c:pt idx="79">
                  <c:v>0.0356810489244334</c:v>
                </c:pt>
                <c:pt idx="80">
                  <c:v>0.0357271514244154</c:v>
                </c:pt>
                <c:pt idx="81">
                  <c:v>0.035512157867064</c:v>
                </c:pt>
                <c:pt idx="82">
                  <c:v>0.0338698555683537</c:v>
                </c:pt>
                <c:pt idx="83">
                  <c:v>0.0333906103896788</c:v>
                </c:pt>
                <c:pt idx="84">
                  <c:v>0.0321040050959815</c:v>
                </c:pt>
                <c:pt idx="85">
                  <c:v>0.0237839332485456</c:v>
                </c:pt>
                <c:pt idx="86">
                  <c:v>0.0221427864156461</c:v>
                </c:pt>
                <c:pt idx="87">
                  <c:v>0.0267674845959638</c:v>
                </c:pt>
                <c:pt idx="88">
                  <c:v>0.031531156987347</c:v>
                </c:pt>
                <c:pt idx="89">
                  <c:v>0.0396702641772974</c:v>
                </c:pt>
                <c:pt idx="90">
                  <c:v>0.0427573039277261</c:v>
                </c:pt>
                <c:pt idx="91">
                  <c:v>0.0393903608414714</c:v>
                </c:pt>
                <c:pt idx="92">
                  <c:v>0.027103430872789</c:v>
                </c:pt>
                <c:pt idx="93">
                  <c:v>0.0240926683027791</c:v>
                </c:pt>
                <c:pt idx="94">
                  <c:v>0.0313108633051218</c:v>
                </c:pt>
                <c:pt idx="95">
                  <c:v>0.0304209867057012</c:v>
                </c:pt>
                <c:pt idx="96">
                  <c:v>0.0340313025313842</c:v>
                </c:pt>
                <c:pt idx="97">
                  <c:v>0.0350065658347635</c:v>
                </c:pt>
              </c:numCache>
            </c:numRef>
          </c:val>
        </c:ser>
        <c:ser>
          <c:idx val="6"/>
          <c:order val="5"/>
          <c:tx>
            <c:v>Retained earnings</c:v>
          </c:tx>
          <c:spPr>
            <a:noFill/>
            <a:ln w="12700">
              <a:solidFill>
                <a:schemeClr val="tx1"/>
              </a:solidFill>
            </a:ln>
            <a:effectLst/>
          </c:spPr>
          <c:cat>
            <c:numRef>
              <c:f>Data!$AP$9:$AP$106</c:f>
              <c:numCache>
                <c:formatCode>General</c:formatCode>
                <c:ptCount val="98"/>
                <c:pt idx="0">
                  <c:v>1916.0</c:v>
                </c:pt>
                <c:pt idx="1">
                  <c:v>1917.0</c:v>
                </c:pt>
                <c:pt idx="2">
                  <c:v>1918.0</c:v>
                </c:pt>
                <c:pt idx="3">
                  <c:v>1919.0</c:v>
                </c:pt>
                <c:pt idx="4">
                  <c:v>1920.0</c:v>
                </c:pt>
                <c:pt idx="5">
                  <c:v>1921.0</c:v>
                </c:pt>
                <c:pt idx="6">
                  <c:v>1922.0</c:v>
                </c:pt>
                <c:pt idx="7">
                  <c:v>1923.0</c:v>
                </c:pt>
                <c:pt idx="8">
                  <c:v>1924.0</c:v>
                </c:pt>
                <c:pt idx="9">
                  <c:v>1925.0</c:v>
                </c:pt>
                <c:pt idx="10">
                  <c:v>1926.0</c:v>
                </c:pt>
                <c:pt idx="11">
                  <c:v>1927.0</c:v>
                </c:pt>
                <c:pt idx="12">
                  <c:v>1928.0</c:v>
                </c:pt>
                <c:pt idx="13">
                  <c:v>1929.0</c:v>
                </c:pt>
                <c:pt idx="14">
                  <c:v>1930.0</c:v>
                </c:pt>
                <c:pt idx="15">
                  <c:v>1931.0</c:v>
                </c:pt>
                <c:pt idx="16">
                  <c:v>1932.0</c:v>
                </c:pt>
                <c:pt idx="17">
                  <c:v>1933.0</c:v>
                </c:pt>
                <c:pt idx="18">
                  <c:v>1934.0</c:v>
                </c:pt>
                <c:pt idx="19">
                  <c:v>1935.0</c:v>
                </c:pt>
                <c:pt idx="20">
                  <c:v>1936.0</c:v>
                </c:pt>
                <c:pt idx="21">
                  <c:v>1937.0</c:v>
                </c:pt>
                <c:pt idx="22">
                  <c:v>1938.0</c:v>
                </c:pt>
                <c:pt idx="23">
                  <c:v>1939.0</c:v>
                </c:pt>
                <c:pt idx="24">
                  <c:v>1940.0</c:v>
                </c:pt>
                <c:pt idx="25">
                  <c:v>1941.0</c:v>
                </c:pt>
                <c:pt idx="26">
                  <c:v>1942.0</c:v>
                </c:pt>
                <c:pt idx="27">
                  <c:v>1943.0</c:v>
                </c:pt>
                <c:pt idx="28">
                  <c:v>1944.0</c:v>
                </c:pt>
                <c:pt idx="29">
                  <c:v>1945.0</c:v>
                </c:pt>
                <c:pt idx="30">
                  <c:v>1946.0</c:v>
                </c:pt>
                <c:pt idx="31">
                  <c:v>1947.0</c:v>
                </c:pt>
                <c:pt idx="32">
                  <c:v>1948.0</c:v>
                </c:pt>
                <c:pt idx="33">
                  <c:v>1949.0</c:v>
                </c:pt>
                <c:pt idx="34">
                  <c:v>1950.0</c:v>
                </c:pt>
                <c:pt idx="35">
                  <c:v>1951.0</c:v>
                </c:pt>
                <c:pt idx="36">
                  <c:v>1952.0</c:v>
                </c:pt>
                <c:pt idx="37">
                  <c:v>1953.0</c:v>
                </c:pt>
                <c:pt idx="38">
                  <c:v>1954.0</c:v>
                </c:pt>
                <c:pt idx="39">
                  <c:v>1955.0</c:v>
                </c:pt>
                <c:pt idx="40">
                  <c:v>1956.0</c:v>
                </c:pt>
                <c:pt idx="41">
                  <c:v>1957.0</c:v>
                </c:pt>
                <c:pt idx="42">
                  <c:v>1958.0</c:v>
                </c:pt>
                <c:pt idx="43">
                  <c:v>1959.0</c:v>
                </c:pt>
                <c:pt idx="44">
                  <c:v>1960.0</c:v>
                </c:pt>
                <c:pt idx="45">
                  <c:v>1961.0</c:v>
                </c:pt>
                <c:pt idx="46">
                  <c:v>1962.0</c:v>
                </c:pt>
                <c:pt idx="47">
                  <c:v>1963.0</c:v>
                </c:pt>
                <c:pt idx="48">
                  <c:v>1964.0</c:v>
                </c:pt>
                <c:pt idx="49">
                  <c:v>1965.0</c:v>
                </c:pt>
                <c:pt idx="50">
                  <c:v>1966.0</c:v>
                </c:pt>
                <c:pt idx="51">
                  <c:v>1967.0</c:v>
                </c:pt>
                <c:pt idx="52">
                  <c:v>1968.0</c:v>
                </c:pt>
                <c:pt idx="53">
                  <c:v>1969.0</c:v>
                </c:pt>
                <c:pt idx="54">
                  <c:v>1970.0</c:v>
                </c:pt>
                <c:pt idx="55">
                  <c:v>1971.0</c:v>
                </c:pt>
                <c:pt idx="56">
                  <c:v>1972.0</c:v>
                </c:pt>
                <c:pt idx="57">
                  <c:v>1973.0</c:v>
                </c:pt>
                <c:pt idx="58">
                  <c:v>1974.0</c:v>
                </c:pt>
                <c:pt idx="59">
                  <c:v>1975.0</c:v>
                </c:pt>
                <c:pt idx="60">
                  <c:v>1976.0</c:v>
                </c:pt>
                <c:pt idx="61">
                  <c:v>1977.0</c:v>
                </c:pt>
                <c:pt idx="62">
                  <c:v>1978.0</c:v>
                </c:pt>
                <c:pt idx="63">
                  <c:v>1979.0</c:v>
                </c:pt>
                <c:pt idx="64">
                  <c:v>1980.0</c:v>
                </c:pt>
                <c:pt idx="65">
                  <c:v>1981.0</c:v>
                </c:pt>
                <c:pt idx="66">
                  <c:v>1982.0</c:v>
                </c:pt>
                <c:pt idx="67">
                  <c:v>1983.0</c:v>
                </c:pt>
                <c:pt idx="68">
                  <c:v>1984.0</c:v>
                </c:pt>
                <c:pt idx="69">
                  <c:v>1985.0</c:v>
                </c:pt>
                <c:pt idx="70">
                  <c:v>1986.0</c:v>
                </c:pt>
                <c:pt idx="71">
                  <c:v>1987.0</c:v>
                </c:pt>
                <c:pt idx="72">
                  <c:v>1988.0</c:v>
                </c:pt>
                <c:pt idx="73">
                  <c:v>1989.0</c:v>
                </c:pt>
                <c:pt idx="74">
                  <c:v>1990.0</c:v>
                </c:pt>
                <c:pt idx="75">
                  <c:v>1991.0</c:v>
                </c:pt>
                <c:pt idx="76">
                  <c:v>1992.0</c:v>
                </c:pt>
                <c:pt idx="77">
                  <c:v>1993.0</c:v>
                </c:pt>
                <c:pt idx="78">
                  <c:v>1994.0</c:v>
                </c:pt>
                <c:pt idx="79">
                  <c:v>1995.0</c:v>
                </c:pt>
                <c:pt idx="80">
                  <c:v>1996.0</c:v>
                </c:pt>
                <c:pt idx="81">
                  <c:v>1997.0</c:v>
                </c:pt>
                <c:pt idx="82">
                  <c:v>1998.0</c:v>
                </c:pt>
                <c:pt idx="83">
                  <c:v>1999.0</c:v>
                </c:pt>
                <c:pt idx="84">
                  <c:v>2000.0</c:v>
                </c:pt>
                <c:pt idx="85">
                  <c:v>2001.0</c:v>
                </c:pt>
                <c:pt idx="86">
                  <c:v>2002.0</c:v>
                </c:pt>
                <c:pt idx="87">
                  <c:v>2003.0</c:v>
                </c:pt>
                <c:pt idx="88">
                  <c:v>2004.0</c:v>
                </c:pt>
                <c:pt idx="89">
                  <c:v>2005.0</c:v>
                </c:pt>
                <c:pt idx="90">
                  <c:v>2006.0</c:v>
                </c:pt>
                <c:pt idx="91">
                  <c:v>2007.0</c:v>
                </c:pt>
                <c:pt idx="92">
                  <c:v>2008.0</c:v>
                </c:pt>
                <c:pt idx="93">
                  <c:v>2009.0</c:v>
                </c:pt>
                <c:pt idx="94">
                  <c:v>2010.0</c:v>
                </c:pt>
                <c:pt idx="95">
                  <c:v>2011.0</c:v>
                </c:pt>
                <c:pt idx="96">
                  <c:v>2012.0</c:v>
                </c:pt>
                <c:pt idx="97">
                  <c:v>2013.0</c:v>
                </c:pt>
              </c:numCache>
            </c:numRef>
          </c:cat>
          <c:val>
            <c:numRef>
              <c:f>Data!$BH$9:$BH$106</c:f>
              <c:numCache>
                <c:formatCode>0.0%</c:formatCode>
                <c:ptCount val="98"/>
                <c:pt idx="0">
                  <c:v>0.0134348094759276</c:v>
                </c:pt>
                <c:pt idx="1">
                  <c:v>0.0244429741232276</c:v>
                </c:pt>
                <c:pt idx="2">
                  <c:v>0.0357636816837372</c:v>
                </c:pt>
                <c:pt idx="3">
                  <c:v>0.0525661512112556</c:v>
                </c:pt>
                <c:pt idx="4">
                  <c:v>0.0466073909918199</c:v>
                </c:pt>
                <c:pt idx="5">
                  <c:v>0.0124285926419024</c:v>
                </c:pt>
                <c:pt idx="6">
                  <c:v>-0.00678381451716872</c:v>
                </c:pt>
                <c:pt idx="7">
                  <c:v>0.0278372808276416</c:v>
                </c:pt>
                <c:pt idx="8">
                  <c:v>0.019589238336244</c:v>
                </c:pt>
                <c:pt idx="9">
                  <c:v>0.028520846045962</c:v>
                </c:pt>
                <c:pt idx="10">
                  <c:v>0.0514012315023962</c:v>
                </c:pt>
                <c:pt idx="11">
                  <c:v>0.0225590049584831</c:v>
                </c:pt>
                <c:pt idx="12">
                  <c:v>0.0195215052017413</c:v>
                </c:pt>
                <c:pt idx="13">
                  <c:v>0.0241688912605268</c:v>
                </c:pt>
                <c:pt idx="14">
                  <c:v>0.0034401255610239</c:v>
                </c:pt>
                <c:pt idx="15">
                  <c:v>0.0</c:v>
                </c:pt>
                <c:pt idx="16">
                  <c:v>0.0</c:v>
                </c:pt>
                <c:pt idx="17">
                  <c:v>0.0</c:v>
                </c:pt>
                <c:pt idx="18">
                  <c:v>0.0</c:v>
                </c:pt>
                <c:pt idx="19">
                  <c:v>-0.00751048575439257</c:v>
                </c:pt>
                <c:pt idx="20">
                  <c:v>-0.00364060654402957</c:v>
                </c:pt>
                <c:pt idx="21">
                  <c:v>0.000842571944620728</c:v>
                </c:pt>
                <c:pt idx="22">
                  <c:v>-0.000575022557896955</c:v>
                </c:pt>
                <c:pt idx="23">
                  <c:v>0.0090210199465596</c:v>
                </c:pt>
                <c:pt idx="24">
                  <c:v>0.0298276638199356</c:v>
                </c:pt>
                <c:pt idx="25">
                  <c:v>0.0287965134398711</c:v>
                </c:pt>
                <c:pt idx="26">
                  <c:v>0.0358058945644144</c:v>
                </c:pt>
                <c:pt idx="27">
                  <c:v>0.0383808870750213</c:v>
                </c:pt>
                <c:pt idx="28">
                  <c:v>0.0444651803992876</c:v>
                </c:pt>
                <c:pt idx="29">
                  <c:v>0.0332816919588639</c:v>
                </c:pt>
                <c:pt idx="30">
                  <c:v>0.0245515244685763</c:v>
                </c:pt>
                <c:pt idx="31">
                  <c:v>0.0391362787818099</c:v>
                </c:pt>
                <c:pt idx="32">
                  <c:v>0.057067466548084</c:v>
                </c:pt>
                <c:pt idx="33">
                  <c:v>0.0577163122045895</c:v>
                </c:pt>
                <c:pt idx="34">
                  <c:v>0.0433853505121223</c:v>
                </c:pt>
                <c:pt idx="35">
                  <c:v>0.0389959489537476</c:v>
                </c:pt>
                <c:pt idx="36">
                  <c:v>0.0434737724737156</c:v>
                </c:pt>
                <c:pt idx="37">
                  <c:v>0.040603023297723</c:v>
                </c:pt>
                <c:pt idx="38">
                  <c:v>0.0454909452256535</c:v>
                </c:pt>
                <c:pt idx="39">
                  <c:v>0.0566065779207822</c:v>
                </c:pt>
                <c:pt idx="40">
                  <c:v>0.0499751783676861</c:v>
                </c:pt>
                <c:pt idx="41">
                  <c:v>0.0484185181036648</c:v>
                </c:pt>
                <c:pt idx="42">
                  <c:v>0.0420876330020775</c:v>
                </c:pt>
                <c:pt idx="43">
                  <c:v>0.0531722873474618</c:v>
                </c:pt>
                <c:pt idx="44">
                  <c:v>0.0516791180419659</c:v>
                </c:pt>
                <c:pt idx="45">
                  <c:v>0.0514430018276789</c:v>
                </c:pt>
                <c:pt idx="46">
                  <c:v>0.0601532720198381</c:v>
                </c:pt>
                <c:pt idx="47">
                  <c:v>0.0629902582363835</c:v>
                </c:pt>
                <c:pt idx="48">
                  <c:v>0.0652253759311261</c:v>
                </c:pt>
                <c:pt idx="49">
                  <c:v>0.0710633186238513</c:v>
                </c:pt>
                <c:pt idx="50">
                  <c:v>0.0695752377120938</c:v>
                </c:pt>
                <c:pt idx="51">
                  <c:v>0.0637451493716446</c:v>
                </c:pt>
                <c:pt idx="52">
                  <c:v>0.0586103575861564</c:v>
                </c:pt>
                <c:pt idx="53">
                  <c:v>0.051192946533485</c:v>
                </c:pt>
                <c:pt idx="54">
                  <c:v>0.0436273355228671</c:v>
                </c:pt>
                <c:pt idx="55">
                  <c:v>0.0515451783600499</c:v>
                </c:pt>
                <c:pt idx="56">
                  <c:v>0.0572067592289639</c:v>
                </c:pt>
                <c:pt idx="57">
                  <c:v>0.0553506176942128</c:v>
                </c:pt>
                <c:pt idx="58">
                  <c:v>0.0412805017856063</c:v>
                </c:pt>
                <c:pt idx="59">
                  <c:v>0.0513594343766167</c:v>
                </c:pt>
                <c:pt idx="60">
                  <c:v>0.0550186766490105</c:v>
                </c:pt>
                <c:pt idx="61">
                  <c:v>0.0581511772763802</c:v>
                </c:pt>
                <c:pt idx="62">
                  <c:v>0.0610576844337836</c:v>
                </c:pt>
                <c:pt idx="63">
                  <c:v>0.0524784247549417</c:v>
                </c:pt>
                <c:pt idx="64">
                  <c:v>0.0344184059427816</c:v>
                </c:pt>
                <c:pt idx="65">
                  <c:v>0.0350848477277304</c:v>
                </c:pt>
                <c:pt idx="66">
                  <c:v>0.030452488172771</c:v>
                </c:pt>
                <c:pt idx="67">
                  <c:v>0.0383817372190468</c:v>
                </c:pt>
                <c:pt idx="68">
                  <c:v>0.0421150141862298</c:v>
                </c:pt>
                <c:pt idx="69">
                  <c:v>0.0373807546136634</c:v>
                </c:pt>
                <c:pt idx="70">
                  <c:v>0.0203469326570205</c:v>
                </c:pt>
                <c:pt idx="71">
                  <c:v>0.0232287224888005</c:v>
                </c:pt>
                <c:pt idx="72">
                  <c:v>0.0246577487368375</c:v>
                </c:pt>
                <c:pt idx="73">
                  <c:v>0.013451793009612</c:v>
                </c:pt>
                <c:pt idx="74">
                  <c:v>0.0124548774995969</c:v>
                </c:pt>
                <c:pt idx="75">
                  <c:v>0.0189664268648456</c:v>
                </c:pt>
                <c:pt idx="76">
                  <c:v>0.0229597406366524</c:v>
                </c:pt>
                <c:pt idx="77">
                  <c:v>0.0240971743937576</c:v>
                </c:pt>
                <c:pt idx="78">
                  <c:v>0.03006384609616</c:v>
                </c:pt>
                <c:pt idx="79">
                  <c:v>0.0346204469467622</c:v>
                </c:pt>
                <c:pt idx="80">
                  <c:v>0.0353527493969612</c:v>
                </c:pt>
                <c:pt idx="81">
                  <c:v>0.0335961799935516</c:v>
                </c:pt>
                <c:pt idx="82">
                  <c:v>0.0196132916043427</c:v>
                </c:pt>
                <c:pt idx="83">
                  <c:v>0.0215084300811877</c:v>
                </c:pt>
                <c:pt idx="84">
                  <c:v>0.00916241765958832</c:v>
                </c:pt>
                <c:pt idx="85">
                  <c:v>0.0189989521673909</c:v>
                </c:pt>
                <c:pt idx="86">
                  <c:v>0.0379140234629961</c:v>
                </c:pt>
                <c:pt idx="87">
                  <c:v>0.0441381328337866</c:v>
                </c:pt>
                <c:pt idx="88">
                  <c:v>0.0454372109925018</c:v>
                </c:pt>
                <c:pt idx="89">
                  <c:v>0.0451389697756086</c:v>
                </c:pt>
                <c:pt idx="90">
                  <c:v>0.0353423348095291</c:v>
                </c:pt>
                <c:pt idx="91">
                  <c:v>0.0176891456131684</c:v>
                </c:pt>
                <c:pt idx="92">
                  <c:v>0.0184274393887771</c:v>
                </c:pt>
                <c:pt idx="93">
                  <c:v>0.0614438163626488</c:v>
                </c:pt>
                <c:pt idx="94">
                  <c:v>0.0814764255611722</c:v>
                </c:pt>
                <c:pt idx="95">
                  <c:v>0.0720451778322843</c:v>
                </c:pt>
                <c:pt idx="96">
                  <c:v>0.0623143865717434</c:v>
                </c:pt>
                <c:pt idx="97">
                  <c:v>0.0585407532681514</c:v>
                </c:pt>
              </c:numCache>
            </c:numRef>
          </c:val>
        </c:ser>
        <c:dLbls>
          <c:showLegendKey val="0"/>
          <c:showVal val="0"/>
          <c:showCatName val="0"/>
          <c:showSerName val="0"/>
          <c:showPercent val="0"/>
          <c:showBubbleSize val="0"/>
        </c:dLbls>
        <c:axId val="-2123730648"/>
        <c:axId val="-2123695160"/>
      </c:areaChart>
      <c:catAx>
        <c:axId val="-2123730648"/>
        <c:scaling>
          <c:orientation val="minMax"/>
        </c:scaling>
        <c:delete val="0"/>
        <c:axPos val="b"/>
        <c:majorGridlines>
          <c:spPr>
            <a:ln>
              <a:noFill/>
              <a:prstDash val="sysDash"/>
            </a:ln>
          </c:spPr>
        </c:majorGridlines>
        <c:numFmt formatCode="General" sourceLinked="1"/>
        <c:majorTickMark val="none"/>
        <c:minorTickMark val="none"/>
        <c:tickLblPos val="nextTo"/>
        <c:txPr>
          <a:bodyPr rot="-5400000" vert="horz"/>
          <a:lstStyle/>
          <a:p>
            <a:pPr>
              <a:defRPr sz="1400"/>
            </a:pPr>
            <a:endParaRPr lang="es-ES"/>
          </a:p>
        </c:txPr>
        <c:crossAx val="-2123695160"/>
        <c:crosses val="autoZero"/>
        <c:auto val="1"/>
        <c:lblAlgn val="ctr"/>
        <c:lblOffset val="100"/>
        <c:tickLblSkip val="4"/>
        <c:tickMarkSkip val="4"/>
        <c:noMultiLvlLbl val="0"/>
      </c:catAx>
      <c:valAx>
        <c:axId val="-2123695160"/>
        <c:scaling>
          <c:orientation val="minMax"/>
          <c:max val="0.33"/>
          <c:min val="0.0"/>
        </c:scaling>
        <c:delete val="0"/>
        <c:axPos val="l"/>
        <c:majorGridlines>
          <c:spPr>
            <a:ln>
              <a:noFill/>
              <a:prstDash val="solid"/>
            </a:ln>
          </c:spPr>
        </c:majorGridlines>
        <c:title>
          <c:tx>
            <c:rich>
              <a:bodyPr rot="-5400000" vert="horz"/>
              <a:lstStyle/>
              <a:p>
                <a:pPr>
                  <a:defRPr b="0"/>
                </a:pPr>
                <a:r>
                  <a:rPr lang="fr-FR" sz="1400" b="0"/>
                  <a:t>% of national income </a:t>
                </a:r>
              </a:p>
            </c:rich>
          </c:tx>
          <c:layout>
            <c:manualLayout>
              <c:xMode val="edge"/>
              <c:yMode val="edge"/>
              <c:x val="0.000276351851046243"/>
              <c:y val="0.314296326646952"/>
            </c:manualLayout>
          </c:layout>
          <c:overlay val="0"/>
        </c:title>
        <c:numFmt formatCode="0%" sourceLinked="0"/>
        <c:majorTickMark val="none"/>
        <c:minorTickMark val="none"/>
        <c:tickLblPos val="nextTo"/>
        <c:txPr>
          <a:bodyPr/>
          <a:lstStyle/>
          <a:p>
            <a:pPr>
              <a:defRPr sz="1400"/>
            </a:pPr>
            <a:endParaRPr lang="es-ES"/>
          </a:p>
        </c:txPr>
        <c:crossAx val="-2123730648"/>
        <c:crosses val="autoZero"/>
        <c:crossBetween val="midCat"/>
      </c:valAx>
    </c:plotArea>
    <c:plotVisOnly val="1"/>
    <c:dispBlanksAs val="zero"/>
    <c:showDLblsOverMax val="0"/>
  </c:chart>
  <c:spPr>
    <a:ln>
      <a:noFill/>
    </a:ln>
  </c:spPr>
  <c:txPr>
    <a:bodyPr/>
    <a:lstStyle/>
    <a:p>
      <a:pPr>
        <a:defRPr>
          <a:latin typeface="Arial"/>
          <a:cs typeface="Arial"/>
        </a:defRPr>
      </a:pPr>
      <a:endParaRPr lang="es-ES"/>
    </a:p>
  </c:txPr>
  <c:userShapes r:id="rId1"/>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a:t>Figure S.16: Real average national income:</a:t>
            </a:r>
            <a:r>
              <a:rPr lang="fr-FR" sz="1800" b="1" baseline="0"/>
              <a:t> </a:t>
            </a:r>
          </a:p>
          <a:p>
            <a:pPr>
              <a:defRPr/>
            </a:pPr>
            <a:r>
              <a:rPr lang="fr-FR" sz="1800" b="1" baseline="0"/>
              <a:t>Full adult population vs. bottom 90%</a:t>
            </a:r>
            <a:endParaRPr lang="fr-FR" sz="1800" b="1"/>
          </a:p>
        </c:rich>
      </c:tx>
      <c:layout>
        <c:manualLayout>
          <c:xMode val="edge"/>
          <c:yMode val="edge"/>
          <c:x val="0.272081073199183"/>
          <c:y val="3.43094368105947E-7"/>
        </c:manualLayout>
      </c:layout>
      <c:overlay val="0"/>
    </c:title>
    <c:autoTitleDeleted val="0"/>
    <c:plotArea>
      <c:layout>
        <c:manualLayout>
          <c:layoutTarget val="inner"/>
          <c:xMode val="edge"/>
          <c:yMode val="edge"/>
          <c:x val="0.120068856910128"/>
          <c:y val="0.0915787487348397"/>
          <c:w val="0.843700787401576"/>
          <c:h val="0.723581252004134"/>
        </c:manualLayout>
      </c:layout>
      <c:lineChart>
        <c:grouping val="standard"/>
        <c:varyColors val="0"/>
        <c:ser>
          <c:idx val="0"/>
          <c:order val="1"/>
          <c:tx>
            <c:v>Real average national income per adult</c:v>
          </c:tx>
          <c:spPr>
            <a:ln w="12700">
              <a:solidFill>
                <a:srgbClr val="000000"/>
              </a:solidFill>
              <a:prstDash val="solid"/>
            </a:ln>
          </c:spPr>
          <c:marker>
            <c:symbol val="circle"/>
            <c:size val="8"/>
            <c:spPr>
              <a:solidFill>
                <a:sysClr val="windowText" lastClr="000000"/>
              </a:solidFill>
              <a:ln>
                <a:solidFill>
                  <a:srgbClr val="000000"/>
                </a:solidFill>
                <a:prstDash val="solid"/>
              </a:ln>
            </c:spPr>
          </c:marker>
          <c:cat>
            <c:numRef>
              <c:f>Data!$DA$39:$DA$108</c:f>
              <c:numCache>
                <c:formatCode>General</c:formatCode>
                <c:ptCount val="70"/>
                <c:pt idx="0">
                  <c:v>1946.0</c:v>
                </c:pt>
                <c:pt idx="1">
                  <c:v>1947.0</c:v>
                </c:pt>
                <c:pt idx="2">
                  <c:v>1948.0</c:v>
                </c:pt>
                <c:pt idx="3">
                  <c:v>1949.0</c:v>
                </c:pt>
                <c:pt idx="4">
                  <c:v>1950.0</c:v>
                </c:pt>
                <c:pt idx="5">
                  <c:v>1951.0</c:v>
                </c:pt>
                <c:pt idx="6">
                  <c:v>1952.0</c:v>
                </c:pt>
                <c:pt idx="7">
                  <c:v>1953.0</c:v>
                </c:pt>
                <c:pt idx="8">
                  <c:v>1954.0</c:v>
                </c:pt>
                <c:pt idx="9">
                  <c:v>1955.0</c:v>
                </c:pt>
                <c:pt idx="10">
                  <c:v>1956.0</c:v>
                </c:pt>
                <c:pt idx="11">
                  <c:v>1957.0</c:v>
                </c:pt>
                <c:pt idx="12">
                  <c:v>1958.0</c:v>
                </c:pt>
                <c:pt idx="13">
                  <c:v>1959.0</c:v>
                </c:pt>
                <c:pt idx="14">
                  <c:v>1960.0</c:v>
                </c:pt>
                <c:pt idx="15">
                  <c:v>1961.0</c:v>
                </c:pt>
                <c:pt idx="16">
                  <c:v>1962.0</c:v>
                </c:pt>
                <c:pt idx="17">
                  <c:v>1963.0</c:v>
                </c:pt>
                <c:pt idx="18">
                  <c:v>1964.0</c:v>
                </c:pt>
                <c:pt idx="19">
                  <c:v>1965.0</c:v>
                </c:pt>
                <c:pt idx="20">
                  <c:v>1966.0</c:v>
                </c:pt>
                <c:pt idx="21">
                  <c:v>1967.0</c:v>
                </c:pt>
                <c:pt idx="22">
                  <c:v>1968.0</c:v>
                </c:pt>
                <c:pt idx="23">
                  <c:v>1969.0</c:v>
                </c:pt>
                <c:pt idx="24">
                  <c:v>1970.0</c:v>
                </c:pt>
                <c:pt idx="25">
                  <c:v>1971.0</c:v>
                </c:pt>
                <c:pt idx="26">
                  <c:v>1972.0</c:v>
                </c:pt>
                <c:pt idx="27">
                  <c:v>1973.0</c:v>
                </c:pt>
                <c:pt idx="28">
                  <c:v>1974.0</c:v>
                </c:pt>
                <c:pt idx="29">
                  <c:v>1975.0</c:v>
                </c:pt>
                <c:pt idx="30">
                  <c:v>1976.0</c:v>
                </c:pt>
                <c:pt idx="31">
                  <c:v>1977.0</c:v>
                </c:pt>
                <c:pt idx="32">
                  <c:v>1978.0</c:v>
                </c:pt>
                <c:pt idx="33">
                  <c:v>1979.0</c:v>
                </c:pt>
                <c:pt idx="34">
                  <c:v>1980.0</c:v>
                </c:pt>
                <c:pt idx="35">
                  <c:v>1981.0</c:v>
                </c:pt>
                <c:pt idx="36">
                  <c:v>1982.0</c:v>
                </c:pt>
                <c:pt idx="37">
                  <c:v>1983.0</c:v>
                </c:pt>
                <c:pt idx="38">
                  <c:v>1984.0</c:v>
                </c:pt>
                <c:pt idx="39">
                  <c:v>1985.0</c:v>
                </c:pt>
                <c:pt idx="40">
                  <c:v>1986.0</c:v>
                </c:pt>
                <c:pt idx="41">
                  <c:v>1987.0</c:v>
                </c:pt>
                <c:pt idx="42">
                  <c:v>1988.0</c:v>
                </c:pt>
                <c:pt idx="43">
                  <c:v>1989.0</c:v>
                </c:pt>
                <c:pt idx="44">
                  <c:v>1990.0</c:v>
                </c:pt>
                <c:pt idx="45">
                  <c:v>1991.0</c:v>
                </c:pt>
                <c:pt idx="46">
                  <c:v>1992.0</c:v>
                </c:pt>
                <c:pt idx="47">
                  <c:v>1993.0</c:v>
                </c:pt>
                <c:pt idx="48">
                  <c:v>1994.0</c:v>
                </c:pt>
                <c:pt idx="49">
                  <c:v>1995.0</c:v>
                </c:pt>
                <c:pt idx="50">
                  <c:v>1996.0</c:v>
                </c:pt>
                <c:pt idx="51">
                  <c:v>1997.0</c:v>
                </c:pt>
                <c:pt idx="52">
                  <c:v>1998.0</c:v>
                </c:pt>
                <c:pt idx="53">
                  <c:v>1999.0</c:v>
                </c:pt>
                <c:pt idx="54">
                  <c:v>2000.0</c:v>
                </c:pt>
                <c:pt idx="55">
                  <c:v>2001.0</c:v>
                </c:pt>
                <c:pt idx="56">
                  <c:v>2002.0</c:v>
                </c:pt>
                <c:pt idx="57">
                  <c:v>2003.0</c:v>
                </c:pt>
                <c:pt idx="58">
                  <c:v>2004.0</c:v>
                </c:pt>
                <c:pt idx="59">
                  <c:v>2005.0</c:v>
                </c:pt>
                <c:pt idx="60">
                  <c:v>2006.0</c:v>
                </c:pt>
                <c:pt idx="61">
                  <c:v>2007.0</c:v>
                </c:pt>
                <c:pt idx="62">
                  <c:v>2008.0</c:v>
                </c:pt>
                <c:pt idx="63">
                  <c:v>2009.0</c:v>
                </c:pt>
                <c:pt idx="64">
                  <c:v>2010.0</c:v>
                </c:pt>
                <c:pt idx="65">
                  <c:v>2011.0</c:v>
                </c:pt>
                <c:pt idx="66">
                  <c:v>2012.0</c:v>
                </c:pt>
                <c:pt idx="67">
                  <c:v>2013.0</c:v>
                </c:pt>
                <c:pt idx="68">
                  <c:v>2014.0</c:v>
                </c:pt>
                <c:pt idx="69">
                  <c:v>2015.0</c:v>
                </c:pt>
              </c:numCache>
            </c:numRef>
          </c:cat>
          <c:val>
            <c:numRef>
              <c:f>Data!$DB$39:$DB$108</c:f>
              <c:numCache>
                <c:formatCode>#,##0</c:formatCode>
                <c:ptCount val="70"/>
                <c:pt idx="0">
                  <c:v>20611.21747262806</c:v>
                </c:pt>
                <c:pt idx="1">
                  <c:v>19961.70497451733</c:v>
                </c:pt>
                <c:pt idx="2">
                  <c:v>20894.74941514987</c:v>
                </c:pt>
                <c:pt idx="3">
                  <c:v>20235.84165917062</c:v>
                </c:pt>
                <c:pt idx="4">
                  <c:v>22034.23532435345</c:v>
                </c:pt>
                <c:pt idx="5">
                  <c:v>23579.84943382482</c:v>
                </c:pt>
                <c:pt idx="6">
                  <c:v>24184.58993900253</c:v>
                </c:pt>
                <c:pt idx="7">
                  <c:v>24941.98832152184</c:v>
                </c:pt>
                <c:pt idx="8">
                  <c:v>24430.82422116381</c:v>
                </c:pt>
                <c:pt idx="9">
                  <c:v>26166.20214562086</c:v>
                </c:pt>
                <c:pt idx="10">
                  <c:v>26670.38159606606</c:v>
                </c:pt>
                <c:pt idx="11">
                  <c:v>26721.04603354494</c:v>
                </c:pt>
                <c:pt idx="12">
                  <c:v>25977.69715841376</c:v>
                </c:pt>
                <c:pt idx="13">
                  <c:v>27565.68506288887</c:v>
                </c:pt>
                <c:pt idx="14">
                  <c:v>28086.66894579927</c:v>
                </c:pt>
                <c:pt idx="15">
                  <c:v>28428.73952802881</c:v>
                </c:pt>
                <c:pt idx="16">
                  <c:v>29872.66741228976</c:v>
                </c:pt>
                <c:pt idx="17">
                  <c:v>30882.59099223785</c:v>
                </c:pt>
                <c:pt idx="18">
                  <c:v>32145.43709506815</c:v>
                </c:pt>
                <c:pt idx="19">
                  <c:v>33808.51997531775</c:v>
                </c:pt>
                <c:pt idx="20">
                  <c:v>35384.4544140333</c:v>
                </c:pt>
                <c:pt idx="21">
                  <c:v>35874.11351279434</c:v>
                </c:pt>
                <c:pt idx="22">
                  <c:v>36913.92615580959</c:v>
                </c:pt>
                <c:pt idx="23">
                  <c:v>37407.87869652056</c:v>
                </c:pt>
                <c:pt idx="24">
                  <c:v>36500.7079487599</c:v>
                </c:pt>
                <c:pt idx="25">
                  <c:v>36685.32914278805</c:v>
                </c:pt>
                <c:pt idx="26">
                  <c:v>38025.5980863142</c:v>
                </c:pt>
                <c:pt idx="27">
                  <c:v>39612.40582061701</c:v>
                </c:pt>
                <c:pt idx="28">
                  <c:v>38495.71605653151</c:v>
                </c:pt>
                <c:pt idx="29">
                  <c:v>37258.60780661355</c:v>
                </c:pt>
                <c:pt idx="30">
                  <c:v>38619.54987921335</c:v>
                </c:pt>
                <c:pt idx="31">
                  <c:v>39814.06470348857</c:v>
                </c:pt>
                <c:pt idx="32">
                  <c:v>41230.53280127573</c:v>
                </c:pt>
                <c:pt idx="33">
                  <c:v>41386.4646861627</c:v>
                </c:pt>
                <c:pt idx="34">
                  <c:v>40185.4046874941</c:v>
                </c:pt>
                <c:pt idx="35">
                  <c:v>40495.79839033874</c:v>
                </c:pt>
                <c:pt idx="36">
                  <c:v>39167.16929083211</c:v>
                </c:pt>
                <c:pt idx="37">
                  <c:v>39804.22182579061</c:v>
                </c:pt>
                <c:pt idx="38">
                  <c:v>42457.74444326393</c:v>
                </c:pt>
                <c:pt idx="39">
                  <c:v>43218.02609945902</c:v>
                </c:pt>
                <c:pt idx="40">
                  <c:v>43624.00093843981</c:v>
                </c:pt>
                <c:pt idx="41">
                  <c:v>44985.4330563903</c:v>
                </c:pt>
                <c:pt idx="42">
                  <c:v>46879.56387925187</c:v>
                </c:pt>
                <c:pt idx="43">
                  <c:v>47450.177631249</c:v>
                </c:pt>
                <c:pt idx="44">
                  <c:v>47422.46552465986</c:v>
                </c:pt>
                <c:pt idx="45">
                  <c:v>46469.61548425677</c:v>
                </c:pt>
                <c:pt idx="46">
                  <c:v>47382.19746358785</c:v>
                </c:pt>
                <c:pt idx="47">
                  <c:v>47770.78275588232</c:v>
                </c:pt>
                <c:pt idx="48">
                  <c:v>49325.88352055957</c:v>
                </c:pt>
                <c:pt idx="49">
                  <c:v>50421.10828677901</c:v>
                </c:pt>
                <c:pt idx="50">
                  <c:v>52012.26186650742</c:v>
                </c:pt>
                <c:pt idx="51">
                  <c:v>53910.48048938867</c:v>
                </c:pt>
                <c:pt idx="52">
                  <c:v>55974.97828482015</c:v>
                </c:pt>
                <c:pt idx="53">
                  <c:v>57661.0889159027</c:v>
                </c:pt>
                <c:pt idx="54">
                  <c:v>59560.75919401969</c:v>
                </c:pt>
                <c:pt idx="55">
                  <c:v>59285.35247637043</c:v>
                </c:pt>
                <c:pt idx="56">
                  <c:v>59145.44634781223</c:v>
                </c:pt>
                <c:pt idx="57">
                  <c:v>59794.18606124912</c:v>
                </c:pt>
                <c:pt idx="58">
                  <c:v>61466.10864459074</c:v>
                </c:pt>
                <c:pt idx="59">
                  <c:v>62886.39105221676</c:v>
                </c:pt>
                <c:pt idx="60">
                  <c:v>64461.81251593767</c:v>
                </c:pt>
                <c:pt idx="61">
                  <c:v>63640.03109245167</c:v>
                </c:pt>
                <c:pt idx="62">
                  <c:v>62227.73062819457</c:v>
                </c:pt>
                <c:pt idx="63">
                  <c:v>59385.70270031841</c:v>
                </c:pt>
                <c:pt idx="64">
                  <c:v>60743.18813763325</c:v>
                </c:pt>
                <c:pt idx="65">
                  <c:v>61722.22090618665</c:v>
                </c:pt>
                <c:pt idx="66">
                  <c:v>63190.96305194492</c:v>
                </c:pt>
                <c:pt idx="67">
                  <c:v>63279.15459725445</c:v>
                </c:pt>
                <c:pt idx="68">
                  <c:v>64632.03146261237</c:v>
                </c:pt>
              </c:numCache>
            </c:numRef>
          </c:val>
          <c:smooth val="0"/>
        </c:ser>
        <c:dLbls>
          <c:showLegendKey val="0"/>
          <c:showVal val="0"/>
          <c:showCatName val="0"/>
          <c:showSerName val="0"/>
          <c:showPercent val="0"/>
          <c:showBubbleSize val="0"/>
        </c:dLbls>
        <c:marker val="1"/>
        <c:smooth val="0"/>
        <c:axId val="-2113725832"/>
        <c:axId val="-2113729880"/>
      </c:lineChart>
      <c:lineChart>
        <c:grouping val="standard"/>
        <c:varyColors val="0"/>
        <c:ser>
          <c:idx val="1"/>
          <c:order val="0"/>
          <c:tx>
            <c:v>Factor</c:v>
          </c:tx>
          <c:spPr>
            <a:ln w="19050">
              <a:solidFill>
                <a:sysClr val="windowText" lastClr="000000"/>
              </a:solidFill>
            </a:ln>
          </c:spPr>
          <c:marker>
            <c:symbol val="circle"/>
            <c:size val="8"/>
            <c:spPr>
              <a:solidFill>
                <a:srgbClr val="FF0000"/>
              </a:solidFill>
              <a:ln>
                <a:solidFill>
                  <a:sysClr val="windowText" lastClr="000000"/>
                </a:solidFill>
              </a:ln>
            </c:spPr>
          </c:marker>
          <c:cat>
            <c:numRef>
              <c:f>Data!$DA$39:$DA$108</c:f>
              <c:numCache>
                <c:formatCode>General</c:formatCode>
                <c:ptCount val="70"/>
                <c:pt idx="0">
                  <c:v>1946.0</c:v>
                </c:pt>
                <c:pt idx="1">
                  <c:v>1947.0</c:v>
                </c:pt>
                <c:pt idx="2">
                  <c:v>1948.0</c:v>
                </c:pt>
                <c:pt idx="3">
                  <c:v>1949.0</c:v>
                </c:pt>
                <c:pt idx="4">
                  <c:v>1950.0</c:v>
                </c:pt>
                <c:pt idx="5">
                  <c:v>1951.0</c:v>
                </c:pt>
                <c:pt idx="6">
                  <c:v>1952.0</c:v>
                </c:pt>
                <c:pt idx="7">
                  <c:v>1953.0</c:v>
                </c:pt>
                <c:pt idx="8">
                  <c:v>1954.0</c:v>
                </c:pt>
                <c:pt idx="9">
                  <c:v>1955.0</c:v>
                </c:pt>
                <c:pt idx="10">
                  <c:v>1956.0</c:v>
                </c:pt>
                <c:pt idx="11">
                  <c:v>1957.0</c:v>
                </c:pt>
                <c:pt idx="12">
                  <c:v>1958.0</c:v>
                </c:pt>
                <c:pt idx="13">
                  <c:v>1959.0</c:v>
                </c:pt>
                <c:pt idx="14">
                  <c:v>1960.0</c:v>
                </c:pt>
                <c:pt idx="15">
                  <c:v>1961.0</c:v>
                </c:pt>
                <c:pt idx="16">
                  <c:v>1962.0</c:v>
                </c:pt>
                <c:pt idx="17">
                  <c:v>1963.0</c:v>
                </c:pt>
                <c:pt idx="18">
                  <c:v>1964.0</c:v>
                </c:pt>
                <c:pt idx="19">
                  <c:v>1965.0</c:v>
                </c:pt>
                <c:pt idx="20">
                  <c:v>1966.0</c:v>
                </c:pt>
                <c:pt idx="21">
                  <c:v>1967.0</c:v>
                </c:pt>
                <c:pt idx="22">
                  <c:v>1968.0</c:v>
                </c:pt>
                <c:pt idx="23">
                  <c:v>1969.0</c:v>
                </c:pt>
                <c:pt idx="24">
                  <c:v>1970.0</c:v>
                </c:pt>
                <c:pt idx="25">
                  <c:v>1971.0</c:v>
                </c:pt>
                <c:pt idx="26">
                  <c:v>1972.0</c:v>
                </c:pt>
                <c:pt idx="27">
                  <c:v>1973.0</c:v>
                </c:pt>
                <c:pt idx="28">
                  <c:v>1974.0</c:v>
                </c:pt>
                <c:pt idx="29">
                  <c:v>1975.0</c:v>
                </c:pt>
                <c:pt idx="30">
                  <c:v>1976.0</c:v>
                </c:pt>
                <c:pt idx="31">
                  <c:v>1977.0</c:v>
                </c:pt>
                <c:pt idx="32">
                  <c:v>1978.0</c:v>
                </c:pt>
                <c:pt idx="33">
                  <c:v>1979.0</c:v>
                </c:pt>
                <c:pt idx="34">
                  <c:v>1980.0</c:v>
                </c:pt>
                <c:pt idx="35">
                  <c:v>1981.0</c:v>
                </c:pt>
                <c:pt idx="36">
                  <c:v>1982.0</c:v>
                </c:pt>
                <c:pt idx="37">
                  <c:v>1983.0</c:v>
                </c:pt>
                <c:pt idx="38">
                  <c:v>1984.0</c:v>
                </c:pt>
                <c:pt idx="39">
                  <c:v>1985.0</c:v>
                </c:pt>
                <c:pt idx="40">
                  <c:v>1986.0</c:v>
                </c:pt>
                <c:pt idx="41">
                  <c:v>1987.0</c:v>
                </c:pt>
                <c:pt idx="42">
                  <c:v>1988.0</c:v>
                </c:pt>
                <c:pt idx="43">
                  <c:v>1989.0</c:v>
                </c:pt>
                <c:pt idx="44">
                  <c:v>1990.0</c:v>
                </c:pt>
                <c:pt idx="45">
                  <c:v>1991.0</c:v>
                </c:pt>
                <c:pt idx="46">
                  <c:v>1992.0</c:v>
                </c:pt>
                <c:pt idx="47">
                  <c:v>1993.0</c:v>
                </c:pt>
                <c:pt idx="48">
                  <c:v>1994.0</c:v>
                </c:pt>
                <c:pt idx="49">
                  <c:v>1995.0</c:v>
                </c:pt>
                <c:pt idx="50">
                  <c:v>1996.0</c:v>
                </c:pt>
                <c:pt idx="51">
                  <c:v>1997.0</c:v>
                </c:pt>
                <c:pt idx="52">
                  <c:v>1998.0</c:v>
                </c:pt>
                <c:pt idx="53">
                  <c:v>1999.0</c:v>
                </c:pt>
                <c:pt idx="54">
                  <c:v>2000.0</c:v>
                </c:pt>
                <c:pt idx="55">
                  <c:v>2001.0</c:v>
                </c:pt>
                <c:pt idx="56">
                  <c:v>2002.0</c:v>
                </c:pt>
                <c:pt idx="57">
                  <c:v>2003.0</c:v>
                </c:pt>
                <c:pt idx="58">
                  <c:v>2004.0</c:v>
                </c:pt>
                <c:pt idx="59">
                  <c:v>2005.0</c:v>
                </c:pt>
                <c:pt idx="60">
                  <c:v>2006.0</c:v>
                </c:pt>
                <c:pt idx="61">
                  <c:v>2007.0</c:v>
                </c:pt>
                <c:pt idx="62">
                  <c:v>2008.0</c:v>
                </c:pt>
                <c:pt idx="63">
                  <c:v>2009.0</c:v>
                </c:pt>
                <c:pt idx="64">
                  <c:v>2010.0</c:v>
                </c:pt>
                <c:pt idx="65">
                  <c:v>2011.0</c:v>
                </c:pt>
                <c:pt idx="66">
                  <c:v>2012.0</c:v>
                </c:pt>
                <c:pt idx="67">
                  <c:v>2013.0</c:v>
                </c:pt>
                <c:pt idx="68">
                  <c:v>2014.0</c:v>
                </c:pt>
                <c:pt idx="69">
                  <c:v>2015.0</c:v>
                </c:pt>
              </c:numCache>
            </c:numRef>
          </c:cat>
          <c:val>
            <c:numRef>
              <c:f>Data!$DO$39:$DO$108</c:f>
              <c:numCache>
                <c:formatCode>#,##0</c:formatCode>
                <c:ptCount val="70"/>
                <c:pt idx="0">
                  <c:v>14380.88407393723</c:v>
                </c:pt>
                <c:pt idx="1">
                  <c:v>13955.97818492202</c:v>
                </c:pt>
                <c:pt idx="2">
                  <c:v>14183.25165491971</c:v>
                </c:pt>
                <c:pt idx="3">
                  <c:v>13859.83391190169</c:v>
                </c:pt>
                <c:pt idx="4">
                  <c:v>14937.30294706136</c:v>
                </c:pt>
                <c:pt idx="5">
                  <c:v>16320.7317225952</c:v>
                </c:pt>
                <c:pt idx="6">
                  <c:v>17062.12513775418</c:v>
                </c:pt>
                <c:pt idx="7">
                  <c:v>17877.4066438878</c:v>
                </c:pt>
                <c:pt idx="8">
                  <c:v>17399.88398010147</c:v>
                </c:pt>
                <c:pt idx="9">
                  <c:v>18451.49612530223</c:v>
                </c:pt>
                <c:pt idx="10">
                  <c:v>19036.96784935415</c:v>
                </c:pt>
                <c:pt idx="11">
                  <c:v>19072.36971164753</c:v>
                </c:pt>
                <c:pt idx="12">
                  <c:v>18558.52192231602</c:v>
                </c:pt>
                <c:pt idx="13">
                  <c:v>19552.19316319096</c:v>
                </c:pt>
                <c:pt idx="14">
                  <c:v>20087.71174175515</c:v>
                </c:pt>
                <c:pt idx="15">
                  <c:v>20268.88337360553</c:v>
                </c:pt>
                <c:pt idx="16">
                  <c:v>21212.20034220968</c:v>
                </c:pt>
                <c:pt idx="17">
                  <c:v>21776.7210309959</c:v>
                </c:pt>
                <c:pt idx="18">
                  <c:v>22508.231905567</c:v>
                </c:pt>
                <c:pt idx="19">
                  <c:v>23803.35973624009</c:v>
                </c:pt>
                <c:pt idx="20">
                  <c:v>25049.24644078088</c:v>
                </c:pt>
                <c:pt idx="21">
                  <c:v>25672.76872922054</c:v>
                </c:pt>
                <c:pt idx="22">
                  <c:v>26584.47675016734</c:v>
                </c:pt>
                <c:pt idx="23">
                  <c:v>27299.60172877092</c:v>
                </c:pt>
                <c:pt idx="24">
                  <c:v>26731.0408082249</c:v>
                </c:pt>
                <c:pt idx="25">
                  <c:v>26753.00164477076</c:v>
                </c:pt>
                <c:pt idx="26">
                  <c:v>27606.86422460573</c:v>
                </c:pt>
                <c:pt idx="27">
                  <c:v>28757.00701676512</c:v>
                </c:pt>
                <c:pt idx="28">
                  <c:v>28103.00839818525</c:v>
                </c:pt>
                <c:pt idx="29">
                  <c:v>27177.50870385909</c:v>
                </c:pt>
                <c:pt idx="30">
                  <c:v>28140.92363428374</c:v>
                </c:pt>
                <c:pt idx="31">
                  <c:v>28910.47570674373</c:v>
                </c:pt>
                <c:pt idx="32">
                  <c:v>29911.20371190148</c:v>
                </c:pt>
                <c:pt idx="33">
                  <c:v>29941.76223672899</c:v>
                </c:pt>
                <c:pt idx="34">
                  <c:v>29360.98001227563</c:v>
                </c:pt>
                <c:pt idx="35">
                  <c:v>29373.22436736415</c:v>
                </c:pt>
                <c:pt idx="36">
                  <c:v>28332.04458905184</c:v>
                </c:pt>
                <c:pt idx="37">
                  <c:v>28561.60845455659</c:v>
                </c:pt>
                <c:pt idx="38">
                  <c:v>29879.01571233112</c:v>
                </c:pt>
                <c:pt idx="39">
                  <c:v>30417.15114059428</c:v>
                </c:pt>
                <c:pt idx="40">
                  <c:v>30792.194279163</c:v>
                </c:pt>
                <c:pt idx="41">
                  <c:v>31184.14209527557</c:v>
                </c:pt>
                <c:pt idx="42">
                  <c:v>31800.92196606501</c:v>
                </c:pt>
                <c:pt idx="43">
                  <c:v>32334.57957216477</c:v>
                </c:pt>
                <c:pt idx="44">
                  <c:v>32292.55179180506</c:v>
                </c:pt>
                <c:pt idx="45">
                  <c:v>31725.19787413982</c:v>
                </c:pt>
                <c:pt idx="46">
                  <c:v>31705.66770675273</c:v>
                </c:pt>
                <c:pt idx="47">
                  <c:v>32082.55816730606</c:v>
                </c:pt>
                <c:pt idx="48">
                  <c:v>32961.66842258111</c:v>
                </c:pt>
                <c:pt idx="49">
                  <c:v>33245.51472932456</c:v>
                </c:pt>
                <c:pt idx="50">
                  <c:v>33781.37121635105</c:v>
                </c:pt>
                <c:pt idx="51">
                  <c:v>34582.34447084067</c:v>
                </c:pt>
                <c:pt idx="52">
                  <c:v>35679.75806740277</c:v>
                </c:pt>
                <c:pt idx="53">
                  <c:v>36295.67513775038</c:v>
                </c:pt>
                <c:pt idx="54">
                  <c:v>37137.29400912081</c:v>
                </c:pt>
                <c:pt idx="55">
                  <c:v>37678.840451727</c:v>
                </c:pt>
                <c:pt idx="56">
                  <c:v>37640.88781536242</c:v>
                </c:pt>
                <c:pt idx="57">
                  <c:v>37958.13123546731</c:v>
                </c:pt>
                <c:pt idx="58">
                  <c:v>38312.20263343685</c:v>
                </c:pt>
                <c:pt idx="59">
                  <c:v>38385.93347118367</c:v>
                </c:pt>
                <c:pt idx="60">
                  <c:v>38656.55449675198</c:v>
                </c:pt>
                <c:pt idx="61">
                  <c:v>38330.91344779337</c:v>
                </c:pt>
                <c:pt idx="62">
                  <c:v>37814.53804667154</c:v>
                </c:pt>
                <c:pt idx="63">
                  <c:v>36727.57232970782</c:v>
                </c:pt>
                <c:pt idx="64">
                  <c:v>36614.35473903432</c:v>
                </c:pt>
                <c:pt idx="65">
                  <c:v>37085.66754338965</c:v>
                </c:pt>
                <c:pt idx="66">
                  <c:v>37110.91248656956</c:v>
                </c:pt>
                <c:pt idx="67">
                  <c:v>37742.19984332054</c:v>
                </c:pt>
                <c:pt idx="68">
                  <c:v>38051.4500766563</c:v>
                </c:pt>
              </c:numCache>
            </c:numRef>
          </c:val>
          <c:smooth val="0"/>
        </c:ser>
        <c:ser>
          <c:idx val="2"/>
          <c:order val="2"/>
          <c:tx>
            <c:v>Post-tax</c:v>
          </c:tx>
          <c:spPr>
            <a:ln>
              <a:solidFill>
                <a:sysClr val="windowText" lastClr="000000"/>
              </a:solidFill>
            </a:ln>
            <a:effectLst/>
          </c:spPr>
          <c:marker>
            <c:symbol val="square"/>
            <c:size val="7"/>
            <c:spPr>
              <a:solidFill>
                <a:srgbClr val="1F497D">
                  <a:lumMod val="60000"/>
                  <a:lumOff val="40000"/>
                </a:srgbClr>
              </a:solidFill>
              <a:ln>
                <a:solidFill>
                  <a:sysClr val="windowText" lastClr="000000"/>
                </a:solidFill>
              </a:ln>
              <a:effectLst/>
            </c:spPr>
          </c:marker>
          <c:val>
            <c:numRef>
              <c:f>Data!$EI$39:$EI$108</c:f>
              <c:numCache>
                <c:formatCode>#,##0</c:formatCode>
                <c:ptCount val="70"/>
                <c:pt idx="0">
                  <c:v>15072.84152444502</c:v>
                </c:pt>
                <c:pt idx="1">
                  <c:v>14597.57832466755</c:v>
                </c:pt>
                <c:pt idx="2">
                  <c:v>14808.9871105991</c:v>
                </c:pt>
                <c:pt idx="3">
                  <c:v>14352.09884726012</c:v>
                </c:pt>
                <c:pt idx="4">
                  <c:v>15665.37945964888</c:v>
                </c:pt>
                <c:pt idx="5">
                  <c:v>17000.84273423826</c:v>
                </c:pt>
                <c:pt idx="6">
                  <c:v>17774.49323172493</c:v>
                </c:pt>
                <c:pt idx="7">
                  <c:v>18602.92350634754</c:v>
                </c:pt>
                <c:pt idx="8">
                  <c:v>18161.59595101466</c:v>
                </c:pt>
                <c:pt idx="9">
                  <c:v>19350.90089461802</c:v>
                </c:pt>
                <c:pt idx="10">
                  <c:v>20043.23762655442</c:v>
                </c:pt>
                <c:pt idx="11">
                  <c:v>20191.8915773917</c:v>
                </c:pt>
                <c:pt idx="12">
                  <c:v>19669.6799297451</c:v>
                </c:pt>
                <c:pt idx="13">
                  <c:v>20819.21952636535</c:v>
                </c:pt>
                <c:pt idx="14">
                  <c:v>21418.13614995436</c:v>
                </c:pt>
                <c:pt idx="15">
                  <c:v>21702.81243062175</c:v>
                </c:pt>
                <c:pt idx="16">
                  <c:v>22572.19713858306</c:v>
                </c:pt>
                <c:pt idx="17">
                  <c:v>23164.33508890372</c:v>
                </c:pt>
                <c:pt idx="18">
                  <c:v>23945.14780178458</c:v>
                </c:pt>
                <c:pt idx="19">
                  <c:v>25291.48317429545</c:v>
                </c:pt>
                <c:pt idx="20">
                  <c:v>26584.81544865557</c:v>
                </c:pt>
                <c:pt idx="21">
                  <c:v>27423.66303536067</c:v>
                </c:pt>
                <c:pt idx="22">
                  <c:v>28497.7979377175</c:v>
                </c:pt>
                <c:pt idx="23">
                  <c:v>29214.60978831095</c:v>
                </c:pt>
                <c:pt idx="24">
                  <c:v>28595.26235312018</c:v>
                </c:pt>
                <c:pt idx="25">
                  <c:v>28673.30360856505</c:v>
                </c:pt>
                <c:pt idx="26">
                  <c:v>29583.37889645497</c:v>
                </c:pt>
                <c:pt idx="27">
                  <c:v>30778.02398378251</c:v>
                </c:pt>
                <c:pt idx="28">
                  <c:v>30104.83740591419</c:v>
                </c:pt>
                <c:pt idx="29">
                  <c:v>29139.92980816061</c:v>
                </c:pt>
                <c:pt idx="30">
                  <c:v>30207.12111875185</c:v>
                </c:pt>
                <c:pt idx="31">
                  <c:v>30990.63231171353</c:v>
                </c:pt>
                <c:pt idx="32">
                  <c:v>31966.39593228514</c:v>
                </c:pt>
                <c:pt idx="33">
                  <c:v>32001.84223822648</c:v>
                </c:pt>
                <c:pt idx="34">
                  <c:v>31438.61533813635</c:v>
                </c:pt>
                <c:pt idx="35">
                  <c:v>31246.83440284781</c:v>
                </c:pt>
                <c:pt idx="36">
                  <c:v>30077.13987721767</c:v>
                </c:pt>
                <c:pt idx="37">
                  <c:v>30254.24845042851</c:v>
                </c:pt>
                <c:pt idx="38">
                  <c:v>31535.711354395</c:v>
                </c:pt>
                <c:pt idx="39">
                  <c:v>32212.33135246687</c:v>
                </c:pt>
                <c:pt idx="40">
                  <c:v>32848.59982265679</c:v>
                </c:pt>
                <c:pt idx="41">
                  <c:v>33505.17997368841</c:v>
                </c:pt>
                <c:pt idx="42">
                  <c:v>34183.28380031783</c:v>
                </c:pt>
                <c:pt idx="43">
                  <c:v>34810.76876091665</c:v>
                </c:pt>
                <c:pt idx="44">
                  <c:v>34816.96384255717</c:v>
                </c:pt>
                <c:pt idx="45">
                  <c:v>34243.05987165444</c:v>
                </c:pt>
                <c:pt idx="46">
                  <c:v>34453.0808491647</c:v>
                </c:pt>
                <c:pt idx="47">
                  <c:v>35001.9709674567</c:v>
                </c:pt>
                <c:pt idx="48">
                  <c:v>36108.26007113106</c:v>
                </c:pt>
                <c:pt idx="49">
                  <c:v>36583.42210188872</c:v>
                </c:pt>
                <c:pt idx="50">
                  <c:v>37388.00086837185</c:v>
                </c:pt>
                <c:pt idx="51">
                  <c:v>38416.4758681195</c:v>
                </c:pt>
                <c:pt idx="52">
                  <c:v>39782.17624195758</c:v>
                </c:pt>
                <c:pt idx="53">
                  <c:v>40661.45283609566</c:v>
                </c:pt>
                <c:pt idx="54">
                  <c:v>41720.56410673822</c:v>
                </c:pt>
                <c:pt idx="55">
                  <c:v>41808.114974421</c:v>
                </c:pt>
                <c:pt idx="56">
                  <c:v>41531.13300984686</c:v>
                </c:pt>
                <c:pt idx="57">
                  <c:v>41868.44306024025</c:v>
                </c:pt>
                <c:pt idx="58">
                  <c:v>42627.11147716072</c:v>
                </c:pt>
                <c:pt idx="59">
                  <c:v>43281.1573736422</c:v>
                </c:pt>
                <c:pt idx="60">
                  <c:v>43864.21175209079</c:v>
                </c:pt>
                <c:pt idx="61">
                  <c:v>43682.52204248587</c:v>
                </c:pt>
                <c:pt idx="62">
                  <c:v>43008.26882425363</c:v>
                </c:pt>
                <c:pt idx="63">
                  <c:v>41140.58490826911</c:v>
                </c:pt>
                <c:pt idx="64">
                  <c:v>41516.0812912862</c:v>
                </c:pt>
                <c:pt idx="65">
                  <c:v>42038.01576126419</c:v>
                </c:pt>
                <c:pt idx="66">
                  <c:v>42256.51296380967</c:v>
                </c:pt>
                <c:pt idx="67">
                  <c:v>43060.8152325127</c:v>
                </c:pt>
                <c:pt idx="68">
                  <c:v>43722.87413315522</c:v>
                </c:pt>
              </c:numCache>
            </c:numRef>
          </c:val>
          <c:smooth val="0"/>
        </c:ser>
        <c:dLbls>
          <c:showLegendKey val="0"/>
          <c:showVal val="0"/>
          <c:showCatName val="0"/>
          <c:showSerName val="0"/>
          <c:showPercent val="0"/>
          <c:showBubbleSize val="0"/>
        </c:dLbls>
        <c:marker val="1"/>
        <c:smooth val="0"/>
        <c:axId val="-2113747848"/>
        <c:axId val="-2113742856"/>
      </c:lineChart>
      <c:catAx>
        <c:axId val="-2113725832"/>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13729880"/>
        <c:crossesAt val="0.0"/>
        <c:auto val="1"/>
        <c:lblAlgn val="ctr"/>
        <c:lblOffset val="100"/>
        <c:tickLblSkip val="4"/>
        <c:tickMarkSkip val="4"/>
        <c:noMultiLvlLbl val="0"/>
      </c:catAx>
      <c:valAx>
        <c:axId val="-2113729880"/>
        <c:scaling>
          <c:orientation val="minMax"/>
          <c:max val="70000.0"/>
          <c:min val="0.0"/>
        </c:scaling>
        <c:delete val="0"/>
        <c:axPos val="l"/>
        <c:majorGridlines>
          <c:spPr>
            <a:ln w="3175">
              <a:solidFill>
                <a:schemeClr val="bg1">
                  <a:lumMod val="65000"/>
                </a:schemeClr>
              </a:solidFill>
              <a:prstDash val="solid"/>
            </a:ln>
          </c:spPr>
        </c:majorGridlines>
        <c:title>
          <c:tx>
            <c:rich>
              <a:bodyPr rot="-5400000" vert="horz"/>
              <a:lstStyle/>
              <a:p>
                <a:pPr>
                  <a:defRPr sz="1600"/>
                </a:pPr>
                <a:r>
                  <a:rPr lang="fr-FR"/>
                  <a:t>Average income in constant 2014 dollars</a:t>
                </a:r>
              </a:p>
            </c:rich>
          </c:tx>
          <c:layout>
            <c:manualLayout>
              <c:xMode val="edge"/>
              <c:yMode val="edge"/>
              <c:x val="0.000194225721784777"/>
              <c:y val="0.141642392740123"/>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113725832"/>
        <c:crosses val="autoZero"/>
        <c:crossBetween val="midCat"/>
      </c:valAx>
      <c:valAx>
        <c:axId val="-2113742856"/>
        <c:scaling>
          <c:orientation val="minMax"/>
          <c:max val="150000.0"/>
          <c:min val="0.0"/>
        </c:scaling>
        <c:delete val="1"/>
        <c:axPos val="r"/>
        <c:numFmt formatCode="#,##0" sourceLinked="0"/>
        <c:majorTickMark val="out"/>
        <c:minorTickMark val="none"/>
        <c:tickLblPos val="none"/>
        <c:crossAx val="-2113747848"/>
        <c:crosses val="max"/>
        <c:crossBetween val="between"/>
      </c:valAx>
      <c:catAx>
        <c:axId val="-2113747848"/>
        <c:scaling>
          <c:orientation val="minMax"/>
        </c:scaling>
        <c:delete val="1"/>
        <c:axPos val="b"/>
        <c:numFmt formatCode="General" sourceLinked="1"/>
        <c:majorTickMark val="out"/>
        <c:minorTickMark val="none"/>
        <c:tickLblPos val="none"/>
        <c:crossAx val="-2113742856"/>
        <c:crosses val="autoZero"/>
        <c:auto val="1"/>
        <c:lblAlgn val="ctr"/>
        <c:lblOffset val="100"/>
        <c:noMultiLvlLbl val="0"/>
      </c:cat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a:t>Figure S.17: Real average national income:</a:t>
            </a:r>
            <a:r>
              <a:rPr lang="fr-FR" sz="1800" b="1" baseline="0"/>
              <a:t> </a:t>
            </a:r>
          </a:p>
          <a:p>
            <a:pPr>
              <a:defRPr/>
            </a:pPr>
            <a:r>
              <a:rPr lang="fr-FR" sz="1800" b="1" baseline="0"/>
              <a:t>Full adult population vs. bottom 90%</a:t>
            </a:r>
            <a:endParaRPr lang="fr-FR" sz="1800" b="1"/>
          </a:p>
        </c:rich>
      </c:tx>
      <c:layout>
        <c:manualLayout>
          <c:xMode val="edge"/>
          <c:yMode val="edge"/>
          <c:x val="0.278006999125109"/>
          <c:y val="3.43094368105947E-7"/>
        </c:manualLayout>
      </c:layout>
      <c:overlay val="0"/>
    </c:title>
    <c:autoTitleDeleted val="0"/>
    <c:plotArea>
      <c:layout>
        <c:manualLayout>
          <c:layoutTarget val="inner"/>
          <c:xMode val="edge"/>
          <c:yMode val="edge"/>
          <c:x val="0.120068856910128"/>
          <c:y val="0.0915787487348397"/>
          <c:w val="0.843700787401576"/>
          <c:h val="0.723581252004134"/>
        </c:manualLayout>
      </c:layout>
      <c:lineChart>
        <c:grouping val="standard"/>
        <c:varyColors val="0"/>
        <c:ser>
          <c:idx val="0"/>
          <c:order val="1"/>
          <c:tx>
            <c:v>Real average national income per adult</c:v>
          </c:tx>
          <c:spPr>
            <a:ln w="12700">
              <a:solidFill>
                <a:srgbClr val="000000"/>
              </a:solidFill>
              <a:prstDash val="solid"/>
            </a:ln>
          </c:spPr>
          <c:marker>
            <c:symbol val="circle"/>
            <c:size val="8"/>
            <c:spPr>
              <a:solidFill>
                <a:sysClr val="windowText" lastClr="000000"/>
              </a:solidFill>
              <a:ln>
                <a:solidFill>
                  <a:srgbClr val="000000"/>
                </a:solidFill>
                <a:prstDash val="solid"/>
              </a:ln>
            </c:spPr>
          </c:marker>
          <c:cat>
            <c:numLit>
              <c:formatCode>General</c:formatCode>
              <c:ptCount val="71"/>
              <c:pt idx="0">
                <c:v>1946.0</c:v>
              </c:pt>
              <c:pt idx="1">
                <c:v>1947.0</c:v>
              </c:pt>
              <c:pt idx="2">
                <c:v>1948.0</c:v>
              </c:pt>
              <c:pt idx="3">
                <c:v>1949.0</c:v>
              </c:pt>
              <c:pt idx="4">
                <c:v>1950.0</c:v>
              </c:pt>
              <c:pt idx="5">
                <c:v>1951.0</c:v>
              </c:pt>
              <c:pt idx="6">
                <c:v>1952.0</c:v>
              </c:pt>
              <c:pt idx="7">
                <c:v>1953.0</c:v>
              </c:pt>
              <c:pt idx="8">
                <c:v>1954.0</c:v>
              </c:pt>
              <c:pt idx="9">
                <c:v>1955.0</c:v>
              </c:pt>
              <c:pt idx="10">
                <c:v>1956.0</c:v>
              </c:pt>
              <c:pt idx="11">
                <c:v>1957.0</c:v>
              </c:pt>
              <c:pt idx="12">
                <c:v>1958.0</c:v>
              </c:pt>
              <c:pt idx="13">
                <c:v>1959.0</c:v>
              </c:pt>
              <c:pt idx="14">
                <c:v>1960.0</c:v>
              </c:pt>
              <c:pt idx="15">
                <c:v>1961.0</c:v>
              </c:pt>
              <c:pt idx="16">
                <c:v>1962.0</c:v>
              </c:pt>
              <c:pt idx="17">
                <c:v>1963.0</c:v>
              </c:pt>
              <c:pt idx="18">
                <c:v>1964.0</c:v>
              </c:pt>
              <c:pt idx="19">
                <c:v>1965.0</c:v>
              </c:pt>
              <c:pt idx="20">
                <c:v>1966.0</c:v>
              </c:pt>
              <c:pt idx="21">
                <c:v>1967.0</c:v>
              </c:pt>
              <c:pt idx="22">
                <c:v>1968.0</c:v>
              </c:pt>
              <c:pt idx="23">
                <c:v>1969.0</c:v>
              </c:pt>
              <c:pt idx="24">
                <c:v>1970.0</c:v>
              </c:pt>
              <c:pt idx="25">
                <c:v>1971.0</c:v>
              </c:pt>
              <c:pt idx="26">
                <c:v>1972.0</c:v>
              </c:pt>
              <c:pt idx="27">
                <c:v>1973.0</c:v>
              </c:pt>
              <c:pt idx="28">
                <c:v>1974.0</c:v>
              </c:pt>
              <c:pt idx="29">
                <c:v>1975.0</c:v>
              </c:pt>
              <c:pt idx="30">
                <c:v>1976.0</c:v>
              </c:pt>
              <c:pt idx="31">
                <c:v>1977.0</c:v>
              </c:pt>
              <c:pt idx="32">
                <c:v>1978.0</c:v>
              </c:pt>
              <c:pt idx="33">
                <c:v>1979.0</c:v>
              </c:pt>
              <c:pt idx="34">
                <c:v>1980.0</c:v>
              </c:pt>
              <c:pt idx="35">
                <c:v>1981.0</c:v>
              </c:pt>
              <c:pt idx="36">
                <c:v>1982.0</c:v>
              </c:pt>
              <c:pt idx="37">
                <c:v>1983.0</c:v>
              </c:pt>
              <c:pt idx="38">
                <c:v>1984.0</c:v>
              </c:pt>
              <c:pt idx="39">
                <c:v>1985.0</c:v>
              </c:pt>
              <c:pt idx="40">
                <c:v>1986.0</c:v>
              </c:pt>
              <c:pt idx="41">
                <c:v>1987.0</c:v>
              </c:pt>
              <c:pt idx="42">
                <c:v>1988.0</c:v>
              </c:pt>
              <c:pt idx="43">
                <c:v>1989.0</c:v>
              </c:pt>
              <c:pt idx="44">
                <c:v>1990.0</c:v>
              </c:pt>
              <c:pt idx="45">
                <c:v>1991.0</c:v>
              </c:pt>
              <c:pt idx="46">
                <c:v>1992.0</c:v>
              </c:pt>
              <c:pt idx="47">
                <c:v>1993.0</c:v>
              </c:pt>
              <c:pt idx="48">
                <c:v>1994.0</c:v>
              </c:pt>
              <c:pt idx="49">
                <c:v>1995.0</c:v>
              </c:pt>
              <c:pt idx="50">
                <c:v>1996.0</c:v>
              </c:pt>
              <c:pt idx="51">
                <c:v>1997.0</c:v>
              </c:pt>
              <c:pt idx="52">
                <c:v>1998.0</c:v>
              </c:pt>
              <c:pt idx="53">
                <c:v>1999.0</c:v>
              </c:pt>
              <c:pt idx="54">
                <c:v>2000.0</c:v>
              </c:pt>
              <c:pt idx="55">
                <c:v>2001.0</c:v>
              </c:pt>
              <c:pt idx="56">
                <c:v>2002.0</c:v>
              </c:pt>
              <c:pt idx="57">
                <c:v>2003.0</c:v>
              </c:pt>
              <c:pt idx="58">
                <c:v>2004.0</c:v>
              </c:pt>
              <c:pt idx="59">
                <c:v>2005.0</c:v>
              </c:pt>
              <c:pt idx="60">
                <c:v>2006.0</c:v>
              </c:pt>
              <c:pt idx="61">
                <c:v>2007.0</c:v>
              </c:pt>
              <c:pt idx="62">
                <c:v>2008.0</c:v>
              </c:pt>
              <c:pt idx="63">
                <c:v>2009.0</c:v>
              </c:pt>
              <c:pt idx="64">
                <c:v>2010.0</c:v>
              </c:pt>
              <c:pt idx="65">
                <c:v>2011.0</c:v>
              </c:pt>
              <c:pt idx="66">
                <c:v>2012.0</c:v>
              </c:pt>
              <c:pt idx="67">
                <c:v>2013.0</c:v>
              </c:pt>
              <c:pt idx="68">
                <c:v>2014.0</c:v>
              </c:pt>
              <c:pt idx="69">
                <c:v>2015.0</c:v>
              </c:pt>
              <c:pt idx="70">
                <c:v>2016.0</c:v>
              </c:pt>
            </c:numLit>
          </c:cat>
          <c:val>
            <c:numLit>
              <c:formatCode>General</c:formatCode>
              <c:ptCount val="71"/>
              <c:pt idx="0">
                <c:v>20611.21747262806</c:v>
              </c:pt>
              <c:pt idx="1">
                <c:v>19961.703784707</c:v>
              </c:pt>
              <c:pt idx="2">
                <c:v>20894.7519059981</c:v>
              </c:pt>
              <c:pt idx="3">
                <c:v>20235.92608968138</c:v>
              </c:pt>
              <c:pt idx="4">
                <c:v>22034.23532435345</c:v>
              </c:pt>
              <c:pt idx="5">
                <c:v>23579.84943382482</c:v>
              </c:pt>
              <c:pt idx="6">
                <c:v>24184.66201468856</c:v>
              </c:pt>
              <c:pt idx="7">
                <c:v>24941.9154752625</c:v>
              </c:pt>
              <c:pt idx="8">
                <c:v>24430.82130878296</c:v>
              </c:pt>
              <c:pt idx="9">
                <c:v>26166.20058599368</c:v>
              </c:pt>
              <c:pt idx="10">
                <c:v>26670.38159606606</c:v>
              </c:pt>
              <c:pt idx="11">
                <c:v>26721.10974148321</c:v>
              </c:pt>
              <c:pt idx="12">
                <c:v>25977.69715841376</c:v>
              </c:pt>
              <c:pt idx="13">
                <c:v>27565.68506288887</c:v>
              </c:pt>
              <c:pt idx="14">
                <c:v>28086.66894579927</c:v>
              </c:pt>
              <c:pt idx="15">
                <c:v>28428.7378335439</c:v>
              </c:pt>
              <c:pt idx="16">
                <c:v>29872.66741228976</c:v>
              </c:pt>
              <c:pt idx="17">
                <c:v>30882.59099223785</c:v>
              </c:pt>
              <c:pt idx="18">
                <c:v>32145.43709506815</c:v>
              </c:pt>
              <c:pt idx="19">
                <c:v>33808.51997531775</c:v>
              </c:pt>
              <c:pt idx="20">
                <c:v>35384.50357221773</c:v>
              </c:pt>
              <c:pt idx="21">
                <c:v>35874.11351279434</c:v>
              </c:pt>
              <c:pt idx="22">
                <c:v>36913.92615580959</c:v>
              </c:pt>
              <c:pt idx="23">
                <c:v>37407.87869652056</c:v>
              </c:pt>
              <c:pt idx="24">
                <c:v>36500.7079487599</c:v>
              </c:pt>
              <c:pt idx="25">
                <c:v>36685.32914278805</c:v>
              </c:pt>
              <c:pt idx="26">
                <c:v>38025.56421976538</c:v>
              </c:pt>
              <c:pt idx="27">
                <c:v>39612.43733953263</c:v>
              </c:pt>
              <c:pt idx="28">
                <c:v>38495.71605653151</c:v>
              </c:pt>
              <c:pt idx="29">
                <c:v>37258.60780661355</c:v>
              </c:pt>
              <c:pt idx="30">
                <c:v>38619.52596133656</c:v>
              </c:pt>
              <c:pt idx="31">
                <c:v>39814.06470348857</c:v>
              </c:pt>
              <c:pt idx="32">
                <c:v>41230.51248819684</c:v>
              </c:pt>
              <c:pt idx="33">
                <c:v>41386.4646861627</c:v>
              </c:pt>
              <c:pt idx="34">
                <c:v>40185.4046874941</c:v>
              </c:pt>
              <c:pt idx="35">
                <c:v>40495.79839033874</c:v>
              </c:pt>
              <c:pt idx="36">
                <c:v>39167.16929083211</c:v>
              </c:pt>
              <c:pt idx="37">
                <c:v>39804.22182579058</c:v>
              </c:pt>
              <c:pt idx="38">
                <c:v>42457.74444326392</c:v>
              </c:pt>
              <c:pt idx="39">
                <c:v>43218.02609945902</c:v>
              </c:pt>
              <c:pt idx="40">
                <c:v>43624.00093843981</c:v>
              </c:pt>
              <c:pt idx="41">
                <c:v>44985.4439789652</c:v>
              </c:pt>
              <c:pt idx="42">
                <c:v>46879.55344446722</c:v>
              </c:pt>
              <c:pt idx="43">
                <c:v>47450.177631249</c:v>
              </c:pt>
              <c:pt idx="44">
                <c:v>47422.46552465986</c:v>
              </c:pt>
              <c:pt idx="45">
                <c:v>46469.61548425677</c:v>
              </c:pt>
              <c:pt idx="46">
                <c:v>47382.20608016526</c:v>
              </c:pt>
              <c:pt idx="47">
                <c:v>47770.79105840097</c:v>
              </c:pt>
              <c:pt idx="48">
                <c:v>49325.88352055957</c:v>
              </c:pt>
              <c:pt idx="49">
                <c:v>50421.11606956056</c:v>
              </c:pt>
              <c:pt idx="50">
                <c:v>52012.26186650739</c:v>
              </c:pt>
              <c:pt idx="51">
                <c:v>53910.48048938867</c:v>
              </c:pt>
              <c:pt idx="52">
                <c:v>55974.97115979357</c:v>
              </c:pt>
              <c:pt idx="53">
                <c:v>57661.09584343696</c:v>
              </c:pt>
              <c:pt idx="54">
                <c:v>59560.75919401967</c:v>
              </c:pt>
              <c:pt idx="55">
                <c:v>59285.35247637044</c:v>
              </c:pt>
              <c:pt idx="56">
                <c:v>59145.45261620914</c:v>
              </c:pt>
              <c:pt idx="57">
                <c:v>59794.18606124912</c:v>
              </c:pt>
              <c:pt idx="58">
                <c:v>61466.10864459073</c:v>
              </c:pt>
              <c:pt idx="59">
                <c:v>62886.38545662323</c:v>
              </c:pt>
              <c:pt idx="60">
                <c:v>64461.81251593767</c:v>
              </c:pt>
              <c:pt idx="61">
                <c:v>63640.03109245167</c:v>
              </c:pt>
              <c:pt idx="62">
                <c:v>62227.73062819457</c:v>
              </c:pt>
              <c:pt idx="63">
                <c:v>59385.7027003184</c:v>
              </c:pt>
              <c:pt idx="64">
                <c:v>60743.18336907119</c:v>
              </c:pt>
              <c:pt idx="65">
                <c:v>61722.22552922562</c:v>
              </c:pt>
              <c:pt idx="66">
                <c:v>63190.96754609977</c:v>
              </c:pt>
              <c:pt idx="67">
                <c:v>63279.15021603791</c:v>
              </c:pt>
              <c:pt idx="68">
                <c:v>64632.03146261232</c:v>
              </c:pt>
            </c:numLit>
          </c:val>
          <c:smooth val="0"/>
        </c:ser>
        <c:dLbls>
          <c:showLegendKey val="0"/>
          <c:showVal val="0"/>
          <c:showCatName val="0"/>
          <c:showSerName val="0"/>
          <c:showPercent val="0"/>
          <c:showBubbleSize val="0"/>
        </c:dLbls>
        <c:marker val="1"/>
        <c:smooth val="0"/>
        <c:axId val="-2124700776"/>
        <c:axId val="-2122750248"/>
      </c:lineChart>
      <c:lineChart>
        <c:grouping val="standard"/>
        <c:varyColors val="0"/>
        <c:ser>
          <c:idx val="1"/>
          <c:order val="0"/>
          <c:tx>
            <c:v>Factor</c:v>
          </c:tx>
          <c:spPr>
            <a:ln>
              <a:solidFill>
                <a:sysClr val="windowText" lastClr="000000"/>
              </a:solidFill>
            </a:ln>
          </c:spPr>
          <c:marker>
            <c:symbol val="triangle"/>
            <c:size val="9"/>
            <c:spPr>
              <a:solidFill>
                <a:sysClr val="window" lastClr="FFFFFF"/>
              </a:solidFill>
              <a:ln>
                <a:solidFill>
                  <a:sysClr val="windowText" lastClr="000000"/>
                </a:solidFill>
              </a:ln>
            </c:spPr>
          </c:marker>
          <c:val>
            <c:numLit>
              <c:formatCode>General</c:formatCode>
              <c:ptCount val="71"/>
              <c:pt idx="16">
                <c:v>22502.72772642917</c:v>
              </c:pt>
              <c:pt idx="17">
                <c:v>23271.14163310188</c:v>
              </c:pt>
              <c:pt idx="18">
                <c:v>24039.55553977458</c:v>
              </c:pt>
              <c:pt idx="19">
                <c:v>25383.82915381251</c:v>
              </c:pt>
              <c:pt idx="20">
                <c:v>26728.10276785044</c:v>
              </c:pt>
              <c:pt idx="21">
                <c:v>27369.49393674798</c:v>
              </c:pt>
              <c:pt idx="22">
                <c:v>28216.7637336182</c:v>
              </c:pt>
              <c:pt idx="23">
                <c:v>28915.34002916357</c:v>
              </c:pt>
              <c:pt idx="24">
                <c:v>28221.02380435054</c:v>
              </c:pt>
              <c:pt idx="25">
                <c:v>28257.41977473575</c:v>
              </c:pt>
              <c:pt idx="26">
                <c:v>29031.77303294992</c:v>
              </c:pt>
              <c:pt idx="27">
                <c:v>30225.14255467794</c:v>
              </c:pt>
              <c:pt idx="28">
                <c:v>29576.77172014738</c:v>
              </c:pt>
              <c:pt idx="29">
                <c:v>28178.05982645394</c:v>
              </c:pt>
              <c:pt idx="30">
                <c:v>29194.91025823528</c:v>
              </c:pt>
              <c:pt idx="31">
                <c:v>29842.69754042868</c:v>
              </c:pt>
              <c:pt idx="32">
                <c:v>31031.86937130705</c:v>
              </c:pt>
              <c:pt idx="33">
                <c:v>31021.76184424428</c:v>
              </c:pt>
              <c:pt idx="34">
                <c:v>30268.24344083039</c:v>
              </c:pt>
              <c:pt idx="35">
                <c:v>30033.75971947029</c:v>
              </c:pt>
              <c:pt idx="36">
                <c:v>28711.67864167875</c:v>
              </c:pt>
              <c:pt idx="37">
                <c:v>28728.67175309108</c:v>
              </c:pt>
              <c:pt idx="38">
                <c:v>29855.03696784604</c:v>
              </c:pt>
              <c:pt idx="39">
                <c:v>30320.21124107525</c:v>
              </c:pt>
              <c:pt idx="40">
                <c:v>30869.89028409143</c:v>
              </c:pt>
              <c:pt idx="41">
                <c:v>31607.04723504627</c:v>
              </c:pt>
              <c:pt idx="42">
                <c:v>32300.97089763102</c:v>
              </c:pt>
              <c:pt idx="43">
                <c:v>32897.80173242713</c:v>
              </c:pt>
              <c:pt idx="44">
                <c:v>32797.22462675298</c:v>
              </c:pt>
              <c:pt idx="45">
                <c:v>32117.20293130501</c:v>
              </c:pt>
              <c:pt idx="46">
                <c:v>32198.06056831727</c:v>
              </c:pt>
              <c:pt idx="47">
                <c:v>32757.47035759204</c:v>
              </c:pt>
              <c:pt idx="48">
                <c:v>33660.27873776162</c:v>
              </c:pt>
              <c:pt idx="49">
                <c:v>33710.70232274423</c:v>
              </c:pt>
              <c:pt idx="50">
                <c:v>34274.31788951237</c:v>
              </c:pt>
              <c:pt idx="51">
                <c:v>35121.53178594608</c:v>
              </c:pt>
              <c:pt idx="52">
                <c:v>36417.03957520663</c:v>
              </c:pt>
              <c:pt idx="53">
                <c:v>37239.50446559283</c:v>
              </c:pt>
              <c:pt idx="54">
                <c:v>38157.5092902692</c:v>
              </c:pt>
              <c:pt idx="55">
                <c:v>38593.07406228349</c:v>
              </c:pt>
              <c:pt idx="56">
                <c:v>38560.46408890928</c:v>
              </c:pt>
              <c:pt idx="57">
                <c:v>38835.06854033325</c:v>
              </c:pt>
              <c:pt idx="58">
                <c:v>39197.20005467694</c:v>
              </c:pt>
              <c:pt idx="59">
                <c:v>39087.50908018977</c:v>
              </c:pt>
              <c:pt idx="60">
                <c:v>39294.86924959593</c:v>
              </c:pt>
              <c:pt idx="61">
                <c:v>38599.19479745232</c:v>
              </c:pt>
              <c:pt idx="62">
                <c:v>38118.46080702321</c:v>
              </c:pt>
              <c:pt idx="63">
                <c:v>36669.70687340677</c:v>
              </c:pt>
              <c:pt idx="64">
                <c:v>36367.48142799012</c:v>
              </c:pt>
              <c:pt idx="65">
                <c:v>36703.88760924458</c:v>
              </c:pt>
              <c:pt idx="66">
                <c:v>36884.4123169835</c:v>
              </c:pt>
              <c:pt idx="67">
                <c:v>37489.8154427461</c:v>
              </c:pt>
              <c:pt idx="68">
                <c:v>37918.94948440172</c:v>
              </c:pt>
            </c:numLit>
          </c:val>
          <c:smooth val="0"/>
        </c:ser>
        <c:ser>
          <c:idx val="2"/>
          <c:order val="2"/>
          <c:tx>
            <c:v>Post-tax</c:v>
          </c:tx>
          <c:spPr>
            <a:ln>
              <a:solidFill>
                <a:sysClr val="windowText" lastClr="000000"/>
              </a:solidFill>
            </a:ln>
            <a:effectLst/>
          </c:spPr>
          <c:marker>
            <c:symbol val="circle"/>
            <c:size val="7"/>
            <c:spPr>
              <a:solidFill>
                <a:srgbClr val="4F81BD"/>
              </a:solidFill>
              <a:ln>
                <a:solidFill>
                  <a:sysClr val="windowText" lastClr="000000"/>
                </a:solidFill>
              </a:ln>
              <a:effectLst/>
            </c:spPr>
          </c:marker>
          <c:val>
            <c:numLit>
              <c:formatCode>General</c:formatCode>
              <c:ptCount val="71"/>
              <c:pt idx="16">
                <c:v>23811.9335931391</c:v>
              </c:pt>
              <c:pt idx="17">
                <c:v>24655.76160047599</c:v>
              </c:pt>
              <c:pt idx="18">
                <c:v>25499.58960781289</c:v>
              </c:pt>
              <c:pt idx="19">
                <c:v>26834.22231559308</c:v>
              </c:pt>
              <c:pt idx="20">
                <c:v>28168.85502337327</c:v>
              </c:pt>
              <c:pt idx="21">
                <c:v>28932.98011222975</c:v>
              </c:pt>
              <c:pt idx="22">
                <c:v>29897.25652811173</c:v>
              </c:pt>
              <c:pt idx="23">
                <c:v>30533.59486862736</c:v>
              </c:pt>
              <c:pt idx="24">
                <c:v>29645.8573277632</c:v>
              </c:pt>
              <c:pt idx="25">
                <c:v>29727.4474136051</c:v>
              </c:pt>
              <c:pt idx="26">
                <c:v>30467.77868082202</c:v>
              </c:pt>
              <c:pt idx="27">
                <c:v>31649.71544589213</c:v>
              </c:pt>
              <c:pt idx="28">
                <c:v>30927.97661749991</c:v>
              </c:pt>
              <c:pt idx="29">
                <c:v>29511.56134635903</c:v>
              </c:pt>
              <c:pt idx="30">
                <c:v>30602.43266541191</c:v>
              </c:pt>
              <c:pt idx="31">
                <c:v>31250.93364783931</c:v>
              </c:pt>
              <c:pt idx="32">
                <c:v>32330.17172934144</c:v>
              </c:pt>
              <c:pt idx="33">
                <c:v>32278.14743285271</c:v>
              </c:pt>
              <c:pt idx="34">
                <c:v>31510.74297034127</c:v>
              </c:pt>
              <c:pt idx="35">
                <c:v>31018.81515233995</c:v>
              </c:pt>
              <c:pt idx="36">
                <c:v>29586.18834360588</c:v>
              </c:pt>
              <c:pt idx="37">
                <c:v>29540.42957253501</c:v>
              </c:pt>
              <c:pt idx="38">
                <c:v>30656.34495578438</c:v>
              </c:pt>
              <c:pt idx="39">
                <c:v>31278.20915564398</c:v>
              </c:pt>
              <c:pt idx="40">
                <c:v>32050.39911698665</c:v>
              </c:pt>
              <c:pt idx="41">
                <c:v>33051.57111483552</c:v>
              </c:pt>
              <c:pt idx="42">
                <c:v>33814.56330663819</c:v>
              </c:pt>
              <c:pt idx="43">
                <c:v>34465.49174878492</c:v>
              </c:pt>
              <c:pt idx="44">
                <c:v>34358.68613233003</c:v>
              </c:pt>
              <c:pt idx="45">
                <c:v>33466.9834362282</c:v>
              </c:pt>
              <c:pt idx="46">
                <c:v>33704.62363980021</c:v>
              </c:pt>
              <c:pt idx="47">
                <c:v>34362.33244562891</c:v>
              </c:pt>
              <c:pt idx="48">
                <c:v>35423.59590533768</c:v>
              </c:pt>
              <c:pt idx="49">
                <c:v>35706.24244267614</c:v>
              </c:pt>
              <c:pt idx="50">
                <c:v>36523.41188387132</c:v>
              </c:pt>
              <c:pt idx="51">
                <c:v>37604.83532333963</c:v>
              </c:pt>
              <c:pt idx="52">
                <c:v>39172.35523055833</c:v>
              </c:pt>
              <c:pt idx="53">
                <c:v>40180.1159728643</c:v>
              </c:pt>
              <c:pt idx="54">
                <c:v>41308.83094023033</c:v>
              </c:pt>
              <c:pt idx="55">
                <c:v>41116.08880368707</c:v>
              </c:pt>
              <c:pt idx="56">
                <c:v>40833.77021457308</c:v>
              </c:pt>
              <c:pt idx="57">
                <c:v>41173.37957094164</c:v>
              </c:pt>
              <c:pt idx="58">
                <c:v>41980.61982903987</c:v>
              </c:pt>
              <c:pt idx="59">
                <c:v>42500.43529905491</c:v>
              </c:pt>
              <c:pt idx="60">
                <c:v>43281.0923118127</c:v>
              </c:pt>
              <c:pt idx="61">
                <c:v>42680.21095076286</c:v>
              </c:pt>
              <c:pt idx="62">
                <c:v>42053.0964115055</c:v>
              </c:pt>
              <c:pt idx="63">
                <c:v>39725.05814598627</c:v>
              </c:pt>
              <c:pt idx="64">
                <c:v>39999.31650466012</c:v>
              </c:pt>
              <c:pt idx="65">
                <c:v>40366.54048215597</c:v>
              </c:pt>
              <c:pt idx="66">
                <c:v>40723.34013104137</c:v>
              </c:pt>
              <c:pt idx="67">
                <c:v>41394.96734114799</c:v>
              </c:pt>
              <c:pt idx="68">
                <c:v>41996.72402763896</c:v>
              </c:pt>
            </c:numLit>
          </c:val>
          <c:smooth val="0"/>
        </c:ser>
        <c:dLbls>
          <c:showLegendKey val="0"/>
          <c:showVal val="0"/>
          <c:showCatName val="0"/>
          <c:showSerName val="0"/>
          <c:showPercent val="0"/>
          <c:showBubbleSize val="0"/>
        </c:dLbls>
        <c:marker val="1"/>
        <c:smooth val="0"/>
        <c:axId val="-2122741064"/>
        <c:axId val="-2122744024"/>
      </c:lineChart>
      <c:catAx>
        <c:axId val="-2124700776"/>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22750248"/>
        <c:crossesAt val="0.0"/>
        <c:auto val="1"/>
        <c:lblAlgn val="ctr"/>
        <c:lblOffset val="100"/>
        <c:tickLblSkip val="4"/>
        <c:tickMarkSkip val="4"/>
        <c:noMultiLvlLbl val="0"/>
      </c:catAx>
      <c:valAx>
        <c:axId val="-2122750248"/>
        <c:scaling>
          <c:orientation val="minMax"/>
          <c:max val="70000.0"/>
          <c:min val="0.0"/>
        </c:scaling>
        <c:delete val="0"/>
        <c:axPos val="l"/>
        <c:majorGridlines>
          <c:spPr>
            <a:ln w="3175">
              <a:solidFill>
                <a:schemeClr val="bg1">
                  <a:lumMod val="65000"/>
                </a:schemeClr>
              </a:solidFill>
              <a:prstDash val="solid"/>
            </a:ln>
          </c:spPr>
        </c:majorGridlines>
        <c:title>
          <c:tx>
            <c:rich>
              <a:bodyPr rot="-5400000" vert="horz"/>
              <a:lstStyle/>
              <a:p>
                <a:pPr>
                  <a:defRPr sz="1600"/>
                </a:pPr>
                <a:r>
                  <a:rPr lang="fr-FR"/>
                  <a:t>Average income in constant 2014 dollars</a:t>
                </a:r>
              </a:p>
            </c:rich>
          </c:tx>
          <c:layout>
            <c:manualLayout>
              <c:xMode val="edge"/>
              <c:yMode val="edge"/>
              <c:x val="0.000194225721784777"/>
              <c:y val="0.141642392740123"/>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124700776"/>
        <c:crosses val="autoZero"/>
        <c:crossBetween val="midCat"/>
      </c:valAx>
      <c:valAx>
        <c:axId val="-2122744024"/>
        <c:scaling>
          <c:orientation val="minMax"/>
          <c:max val="150000.0"/>
          <c:min val="0.0"/>
        </c:scaling>
        <c:delete val="1"/>
        <c:axPos val="r"/>
        <c:numFmt formatCode="#,##0" sourceLinked="0"/>
        <c:majorTickMark val="out"/>
        <c:minorTickMark val="none"/>
        <c:tickLblPos val="none"/>
        <c:crossAx val="-2122741064"/>
        <c:crosses val="max"/>
        <c:crossBetween val="between"/>
      </c:valAx>
      <c:catAx>
        <c:axId val="-2122741064"/>
        <c:scaling>
          <c:orientation val="minMax"/>
        </c:scaling>
        <c:delete val="1"/>
        <c:axPos val="b"/>
        <c:numFmt formatCode="General" sourceLinked="1"/>
        <c:majorTickMark val="out"/>
        <c:minorTickMark val="none"/>
        <c:tickLblPos val="none"/>
        <c:crossAx val="-2122744024"/>
        <c:crosses val="autoZero"/>
        <c:auto val="1"/>
        <c:lblAlgn val="ctr"/>
        <c:lblOffset val="100"/>
        <c:noMultiLvlLbl val="0"/>
      </c:cat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600" b="1"/>
              <a:t>Figure S.18: Average real income growth: national accounts vs. survey vs. fiscal data</a:t>
            </a:r>
            <a:r>
              <a:rPr lang="fr-FR" sz="1600" b="1" baseline="0"/>
              <a:t> (1946 = 100)</a:t>
            </a:r>
            <a:endParaRPr lang="fr-FR" sz="1600" b="1"/>
          </a:p>
        </c:rich>
      </c:tx>
      <c:layout>
        <c:manualLayout>
          <c:xMode val="edge"/>
          <c:yMode val="edge"/>
          <c:x val="0.169858850976961"/>
          <c:y val="3.43094368105947E-7"/>
        </c:manualLayout>
      </c:layout>
      <c:overlay val="0"/>
    </c:title>
    <c:autoTitleDeleted val="0"/>
    <c:plotArea>
      <c:layout>
        <c:manualLayout>
          <c:layoutTarget val="inner"/>
          <c:xMode val="edge"/>
          <c:yMode val="edge"/>
          <c:x val="0.097591202823785"/>
          <c:y val="0.0825289485873091"/>
          <c:w val="0.891108194808982"/>
          <c:h val="0.741010412914075"/>
        </c:manualLayout>
      </c:layout>
      <c:lineChart>
        <c:grouping val="standard"/>
        <c:varyColors val="0"/>
        <c:ser>
          <c:idx val="0"/>
          <c:order val="1"/>
          <c:tx>
            <c:v>National income</c:v>
          </c:tx>
          <c:spPr>
            <a:ln w="12700">
              <a:solidFill>
                <a:srgbClr val="000000"/>
              </a:solidFill>
              <a:prstDash val="solid"/>
            </a:ln>
          </c:spPr>
          <c:marker>
            <c:symbol val="circle"/>
            <c:size val="8"/>
            <c:spPr>
              <a:solidFill>
                <a:sysClr val="windowText" lastClr="000000"/>
              </a:solidFill>
              <a:ln>
                <a:solidFill>
                  <a:srgbClr val="000000"/>
                </a:solidFill>
                <a:prstDash val="solid"/>
              </a:ln>
            </c:spPr>
          </c:marker>
          <c:cat>
            <c:numRef>
              <c:f>Data!$A$39:$A$108</c:f>
              <c:numCache>
                <c:formatCode>General</c:formatCode>
                <c:ptCount val="70"/>
                <c:pt idx="0">
                  <c:v>1946.0</c:v>
                </c:pt>
                <c:pt idx="1">
                  <c:v>1947.0</c:v>
                </c:pt>
                <c:pt idx="2">
                  <c:v>1948.0</c:v>
                </c:pt>
                <c:pt idx="3">
                  <c:v>1949.0</c:v>
                </c:pt>
                <c:pt idx="4">
                  <c:v>1950.0</c:v>
                </c:pt>
                <c:pt idx="5">
                  <c:v>1951.0</c:v>
                </c:pt>
                <c:pt idx="6">
                  <c:v>1952.0</c:v>
                </c:pt>
                <c:pt idx="7">
                  <c:v>1953.0</c:v>
                </c:pt>
                <c:pt idx="8">
                  <c:v>1954.0</c:v>
                </c:pt>
                <c:pt idx="9">
                  <c:v>1955.0</c:v>
                </c:pt>
                <c:pt idx="10">
                  <c:v>1956.0</c:v>
                </c:pt>
                <c:pt idx="11">
                  <c:v>1957.0</c:v>
                </c:pt>
                <c:pt idx="12">
                  <c:v>1958.0</c:v>
                </c:pt>
                <c:pt idx="13">
                  <c:v>1959.0</c:v>
                </c:pt>
                <c:pt idx="14">
                  <c:v>1960.0</c:v>
                </c:pt>
                <c:pt idx="15">
                  <c:v>1961.0</c:v>
                </c:pt>
                <c:pt idx="16">
                  <c:v>1962.0</c:v>
                </c:pt>
                <c:pt idx="17">
                  <c:v>1963.0</c:v>
                </c:pt>
                <c:pt idx="18">
                  <c:v>1964.0</c:v>
                </c:pt>
                <c:pt idx="19">
                  <c:v>1965.0</c:v>
                </c:pt>
                <c:pt idx="20">
                  <c:v>1966.0</c:v>
                </c:pt>
                <c:pt idx="21">
                  <c:v>1967.0</c:v>
                </c:pt>
                <c:pt idx="22">
                  <c:v>1968.0</c:v>
                </c:pt>
                <c:pt idx="23">
                  <c:v>1969.0</c:v>
                </c:pt>
                <c:pt idx="24">
                  <c:v>1970.0</c:v>
                </c:pt>
                <c:pt idx="25">
                  <c:v>1971.0</c:v>
                </c:pt>
                <c:pt idx="26">
                  <c:v>1972.0</c:v>
                </c:pt>
                <c:pt idx="27">
                  <c:v>1973.0</c:v>
                </c:pt>
                <c:pt idx="28">
                  <c:v>1974.0</c:v>
                </c:pt>
                <c:pt idx="29">
                  <c:v>1975.0</c:v>
                </c:pt>
                <c:pt idx="30">
                  <c:v>1976.0</c:v>
                </c:pt>
                <c:pt idx="31">
                  <c:v>1977.0</c:v>
                </c:pt>
                <c:pt idx="32">
                  <c:v>1978.0</c:v>
                </c:pt>
                <c:pt idx="33">
                  <c:v>1979.0</c:v>
                </c:pt>
                <c:pt idx="34">
                  <c:v>1980.0</c:v>
                </c:pt>
                <c:pt idx="35">
                  <c:v>1981.0</c:v>
                </c:pt>
                <c:pt idx="36">
                  <c:v>1982.0</c:v>
                </c:pt>
                <c:pt idx="37">
                  <c:v>1983.0</c:v>
                </c:pt>
                <c:pt idx="38">
                  <c:v>1984.0</c:v>
                </c:pt>
                <c:pt idx="39">
                  <c:v>1985.0</c:v>
                </c:pt>
                <c:pt idx="40">
                  <c:v>1986.0</c:v>
                </c:pt>
                <c:pt idx="41">
                  <c:v>1987.0</c:v>
                </c:pt>
                <c:pt idx="42">
                  <c:v>1988.0</c:v>
                </c:pt>
                <c:pt idx="43">
                  <c:v>1989.0</c:v>
                </c:pt>
                <c:pt idx="44">
                  <c:v>1990.0</c:v>
                </c:pt>
                <c:pt idx="45">
                  <c:v>1991.0</c:v>
                </c:pt>
                <c:pt idx="46">
                  <c:v>1992.0</c:v>
                </c:pt>
                <c:pt idx="47">
                  <c:v>1993.0</c:v>
                </c:pt>
                <c:pt idx="48">
                  <c:v>1994.0</c:v>
                </c:pt>
                <c:pt idx="49">
                  <c:v>1995.0</c:v>
                </c:pt>
                <c:pt idx="50">
                  <c:v>1996.0</c:v>
                </c:pt>
                <c:pt idx="51">
                  <c:v>1997.0</c:v>
                </c:pt>
                <c:pt idx="52">
                  <c:v>1998.0</c:v>
                </c:pt>
                <c:pt idx="53">
                  <c:v>1999.0</c:v>
                </c:pt>
                <c:pt idx="54">
                  <c:v>2000.0</c:v>
                </c:pt>
                <c:pt idx="55">
                  <c:v>2001.0</c:v>
                </c:pt>
                <c:pt idx="56">
                  <c:v>2002.0</c:v>
                </c:pt>
                <c:pt idx="57">
                  <c:v>2003.0</c:v>
                </c:pt>
                <c:pt idx="58">
                  <c:v>2004.0</c:v>
                </c:pt>
                <c:pt idx="59">
                  <c:v>2005.0</c:v>
                </c:pt>
                <c:pt idx="60">
                  <c:v>2006.0</c:v>
                </c:pt>
                <c:pt idx="61">
                  <c:v>2007.0</c:v>
                </c:pt>
                <c:pt idx="62">
                  <c:v>2008.0</c:v>
                </c:pt>
                <c:pt idx="63">
                  <c:v>2009.0</c:v>
                </c:pt>
                <c:pt idx="64">
                  <c:v>2010.0</c:v>
                </c:pt>
                <c:pt idx="65">
                  <c:v>2011.0</c:v>
                </c:pt>
                <c:pt idx="66">
                  <c:v>2012.0</c:v>
                </c:pt>
                <c:pt idx="67">
                  <c:v>2013.0</c:v>
                </c:pt>
                <c:pt idx="68">
                  <c:v>2014.0</c:v>
                </c:pt>
                <c:pt idx="69">
                  <c:v>2015.0</c:v>
                </c:pt>
              </c:numCache>
            </c:numRef>
          </c:cat>
          <c:val>
            <c:numRef>
              <c:f>Data!$D$39:$D$108</c:f>
              <c:numCache>
                <c:formatCode>0.0</c:formatCode>
                <c:ptCount val="70"/>
                <c:pt idx="0">
                  <c:v>100.0</c:v>
                </c:pt>
                <c:pt idx="1">
                  <c:v>96.84874534196042</c:v>
                </c:pt>
                <c:pt idx="2">
                  <c:v>101.3762488366332</c:v>
                </c:pt>
                <c:pt idx="3">
                  <c:v>98.17898587279421</c:v>
                </c:pt>
                <c:pt idx="4">
                  <c:v>106.904319339384</c:v>
                </c:pt>
                <c:pt idx="5">
                  <c:v>114.403465159065</c:v>
                </c:pt>
                <c:pt idx="6">
                  <c:v>117.3377181841593</c:v>
                </c:pt>
                <c:pt idx="7">
                  <c:v>121.0122063211868</c:v>
                </c:pt>
                <c:pt idx="8">
                  <c:v>118.5318114299532</c:v>
                </c:pt>
                <c:pt idx="9">
                  <c:v>126.9518971454374</c:v>
                </c:pt>
                <c:pt idx="10">
                  <c:v>129.397803975808</c:v>
                </c:pt>
                <c:pt idx="11">
                  <c:v>129.6433729078304</c:v>
                </c:pt>
                <c:pt idx="12">
                  <c:v>126.0367354669783</c:v>
                </c:pt>
                <c:pt idx="13">
                  <c:v>133.7417025088488</c:v>
                </c:pt>
                <c:pt idx="14">
                  <c:v>136.2378309479003</c:v>
                </c:pt>
                <c:pt idx="15">
                  <c:v>138.0206898132793</c:v>
                </c:pt>
                <c:pt idx="16">
                  <c:v>144.9393311892318</c:v>
                </c:pt>
                <c:pt idx="17">
                  <c:v>149.8348829715599</c:v>
                </c:pt>
                <c:pt idx="18">
                  <c:v>155.9536522257266</c:v>
                </c:pt>
                <c:pt idx="19">
                  <c:v>164.0293897697319</c:v>
                </c:pt>
                <c:pt idx="20">
                  <c:v>171.6500275821211</c:v>
                </c:pt>
                <c:pt idx="21">
                  <c:v>174.0438717595152</c:v>
                </c:pt>
                <c:pt idx="22">
                  <c:v>179.123367520265</c:v>
                </c:pt>
                <c:pt idx="23">
                  <c:v>181.506082986308</c:v>
                </c:pt>
                <c:pt idx="24">
                  <c:v>177.1114071169457</c:v>
                </c:pt>
                <c:pt idx="25">
                  <c:v>178.0248213262218</c:v>
                </c:pt>
                <c:pt idx="26">
                  <c:v>184.5225253078197</c:v>
                </c:pt>
                <c:pt idx="27">
                  <c:v>192.2217695522876</c:v>
                </c:pt>
                <c:pt idx="28">
                  <c:v>186.790466198005</c:v>
                </c:pt>
                <c:pt idx="29">
                  <c:v>180.7865191757092</c:v>
                </c:pt>
                <c:pt idx="30">
                  <c:v>187.3867216760978</c:v>
                </c:pt>
                <c:pt idx="31">
                  <c:v>193.1755200066092</c:v>
                </c:pt>
                <c:pt idx="32">
                  <c:v>200.0536180960965</c:v>
                </c:pt>
                <c:pt idx="33">
                  <c:v>200.8169367769997</c:v>
                </c:pt>
                <c:pt idx="34">
                  <c:v>194.9969117687463</c:v>
                </c:pt>
                <c:pt idx="35">
                  <c:v>196.4892377583856</c:v>
                </c:pt>
                <c:pt idx="36">
                  <c:v>190.0481365164108</c:v>
                </c:pt>
                <c:pt idx="37">
                  <c:v>193.1476068902073</c:v>
                </c:pt>
                <c:pt idx="38">
                  <c:v>206.02983362209</c:v>
                </c:pt>
                <c:pt idx="39">
                  <c:v>209.7144410447207</c:v>
                </c:pt>
                <c:pt idx="40">
                  <c:v>211.6906135086064</c:v>
                </c:pt>
                <c:pt idx="41">
                  <c:v>218.2911817308219</c:v>
                </c:pt>
                <c:pt idx="42">
                  <c:v>227.4860811372226</c:v>
                </c:pt>
                <c:pt idx="43">
                  <c:v>230.2441262545142</c:v>
                </c:pt>
                <c:pt idx="44">
                  <c:v>230.1249863093582</c:v>
                </c:pt>
                <c:pt idx="45">
                  <c:v>225.4898812369642</c:v>
                </c:pt>
                <c:pt idx="46">
                  <c:v>229.9169813200578</c:v>
                </c:pt>
                <c:pt idx="47">
                  <c:v>231.8127710887146</c:v>
                </c:pt>
                <c:pt idx="48">
                  <c:v>239.357082170608</c:v>
                </c:pt>
                <c:pt idx="49">
                  <c:v>244.6659842055142</c:v>
                </c:pt>
                <c:pt idx="50">
                  <c:v>252.3959554698818</c:v>
                </c:pt>
                <c:pt idx="51">
                  <c:v>261.5942481083161</c:v>
                </c:pt>
                <c:pt idx="52">
                  <c:v>271.6170882628234</c:v>
                </c:pt>
                <c:pt idx="53">
                  <c:v>279.7878832397418</c:v>
                </c:pt>
                <c:pt idx="54">
                  <c:v>289.0078817075191</c:v>
                </c:pt>
                <c:pt idx="55">
                  <c:v>287.6746303425235</c:v>
                </c:pt>
                <c:pt idx="56">
                  <c:v>286.998210339775</c:v>
                </c:pt>
                <c:pt idx="57">
                  <c:v>290.1384627488546</c:v>
                </c:pt>
                <c:pt idx="58">
                  <c:v>298.2517067748505</c:v>
                </c:pt>
                <c:pt idx="59">
                  <c:v>305.1425784493128</c:v>
                </c:pt>
                <c:pt idx="60">
                  <c:v>312.7867657538304</c:v>
                </c:pt>
                <c:pt idx="61">
                  <c:v>308.8002032420079</c:v>
                </c:pt>
                <c:pt idx="62">
                  <c:v>301.9433072409203</c:v>
                </c:pt>
                <c:pt idx="63">
                  <c:v>288.1553569274088</c:v>
                </c:pt>
                <c:pt idx="64">
                  <c:v>294.7392314028777</c:v>
                </c:pt>
                <c:pt idx="65">
                  <c:v>299.4887160423871</c:v>
                </c:pt>
                <c:pt idx="66">
                  <c:v>306.6124224809448</c:v>
                </c:pt>
                <c:pt idx="67">
                  <c:v>307.0460101544248</c:v>
                </c:pt>
                <c:pt idx="68">
                  <c:v>313.6043848574154</c:v>
                </c:pt>
              </c:numCache>
            </c:numRef>
          </c:val>
          <c:smooth val="0"/>
        </c:ser>
        <c:dLbls>
          <c:showLegendKey val="0"/>
          <c:showVal val="0"/>
          <c:showCatName val="0"/>
          <c:showSerName val="0"/>
          <c:showPercent val="0"/>
          <c:showBubbleSize val="0"/>
        </c:dLbls>
        <c:marker val="1"/>
        <c:smooth val="0"/>
        <c:axId val="2081902968"/>
        <c:axId val="2081493288"/>
      </c:lineChart>
      <c:lineChart>
        <c:grouping val="standard"/>
        <c:varyColors val="0"/>
        <c:ser>
          <c:idx val="1"/>
          <c:order val="0"/>
          <c:tx>
            <c:v>Fiscal income</c:v>
          </c:tx>
          <c:spPr>
            <a:ln>
              <a:solidFill>
                <a:sysClr val="windowText" lastClr="000000"/>
              </a:solidFill>
            </a:ln>
          </c:spPr>
          <c:marker>
            <c:symbol val="triangle"/>
            <c:size val="9"/>
            <c:spPr>
              <a:solidFill>
                <a:sysClr val="window" lastClr="FFFFFF"/>
              </a:solidFill>
              <a:ln>
                <a:solidFill>
                  <a:sysClr val="windowText" lastClr="000000"/>
                </a:solidFill>
              </a:ln>
            </c:spPr>
          </c:marker>
          <c:cat>
            <c:numRef>
              <c:f>Data!$A$39:$A$108</c:f>
              <c:numCache>
                <c:formatCode>General</c:formatCode>
                <c:ptCount val="70"/>
                <c:pt idx="0">
                  <c:v>1946.0</c:v>
                </c:pt>
                <c:pt idx="1">
                  <c:v>1947.0</c:v>
                </c:pt>
                <c:pt idx="2">
                  <c:v>1948.0</c:v>
                </c:pt>
                <c:pt idx="3">
                  <c:v>1949.0</c:v>
                </c:pt>
                <c:pt idx="4">
                  <c:v>1950.0</c:v>
                </c:pt>
                <c:pt idx="5">
                  <c:v>1951.0</c:v>
                </c:pt>
                <c:pt idx="6">
                  <c:v>1952.0</c:v>
                </c:pt>
                <c:pt idx="7">
                  <c:v>1953.0</c:v>
                </c:pt>
                <c:pt idx="8">
                  <c:v>1954.0</c:v>
                </c:pt>
                <c:pt idx="9">
                  <c:v>1955.0</c:v>
                </c:pt>
                <c:pt idx="10">
                  <c:v>1956.0</c:v>
                </c:pt>
                <c:pt idx="11">
                  <c:v>1957.0</c:v>
                </c:pt>
                <c:pt idx="12">
                  <c:v>1958.0</c:v>
                </c:pt>
                <c:pt idx="13">
                  <c:v>1959.0</c:v>
                </c:pt>
                <c:pt idx="14">
                  <c:v>1960.0</c:v>
                </c:pt>
                <c:pt idx="15">
                  <c:v>1961.0</c:v>
                </c:pt>
                <c:pt idx="16">
                  <c:v>1962.0</c:v>
                </c:pt>
                <c:pt idx="17">
                  <c:v>1963.0</c:v>
                </c:pt>
                <c:pt idx="18">
                  <c:v>1964.0</c:v>
                </c:pt>
                <c:pt idx="19">
                  <c:v>1965.0</c:v>
                </c:pt>
                <c:pt idx="20">
                  <c:v>1966.0</c:v>
                </c:pt>
                <c:pt idx="21">
                  <c:v>1967.0</c:v>
                </c:pt>
                <c:pt idx="22">
                  <c:v>1968.0</c:v>
                </c:pt>
                <c:pt idx="23">
                  <c:v>1969.0</c:v>
                </c:pt>
                <c:pt idx="24">
                  <c:v>1970.0</c:v>
                </c:pt>
                <c:pt idx="25">
                  <c:v>1971.0</c:v>
                </c:pt>
                <c:pt idx="26">
                  <c:v>1972.0</c:v>
                </c:pt>
                <c:pt idx="27">
                  <c:v>1973.0</c:v>
                </c:pt>
                <c:pt idx="28">
                  <c:v>1974.0</c:v>
                </c:pt>
                <c:pt idx="29">
                  <c:v>1975.0</c:v>
                </c:pt>
                <c:pt idx="30">
                  <c:v>1976.0</c:v>
                </c:pt>
                <c:pt idx="31">
                  <c:v>1977.0</c:v>
                </c:pt>
                <c:pt idx="32">
                  <c:v>1978.0</c:v>
                </c:pt>
                <c:pt idx="33">
                  <c:v>1979.0</c:v>
                </c:pt>
                <c:pt idx="34">
                  <c:v>1980.0</c:v>
                </c:pt>
                <c:pt idx="35">
                  <c:v>1981.0</c:v>
                </c:pt>
                <c:pt idx="36">
                  <c:v>1982.0</c:v>
                </c:pt>
                <c:pt idx="37">
                  <c:v>1983.0</c:v>
                </c:pt>
                <c:pt idx="38">
                  <c:v>1984.0</c:v>
                </c:pt>
                <c:pt idx="39">
                  <c:v>1985.0</c:v>
                </c:pt>
                <c:pt idx="40">
                  <c:v>1986.0</c:v>
                </c:pt>
                <c:pt idx="41">
                  <c:v>1987.0</c:v>
                </c:pt>
                <c:pt idx="42">
                  <c:v>1988.0</c:v>
                </c:pt>
                <c:pt idx="43">
                  <c:v>1989.0</c:v>
                </c:pt>
                <c:pt idx="44">
                  <c:v>1990.0</c:v>
                </c:pt>
                <c:pt idx="45">
                  <c:v>1991.0</c:v>
                </c:pt>
                <c:pt idx="46">
                  <c:v>1992.0</c:v>
                </c:pt>
                <c:pt idx="47">
                  <c:v>1993.0</c:v>
                </c:pt>
                <c:pt idx="48">
                  <c:v>1994.0</c:v>
                </c:pt>
                <c:pt idx="49">
                  <c:v>1995.0</c:v>
                </c:pt>
                <c:pt idx="50">
                  <c:v>1996.0</c:v>
                </c:pt>
                <c:pt idx="51">
                  <c:v>1997.0</c:v>
                </c:pt>
                <c:pt idx="52">
                  <c:v>1998.0</c:v>
                </c:pt>
                <c:pt idx="53">
                  <c:v>1999.0</c:v>
                </c:pt>
                <c:pt idx="54">
                  <c:v>2000.0</c:v>
                </c:pt>
                <c:pt idx="55">
                  <c:v>2001.0</c:v>
                </c:pt>
                <c:pt idx="56">
                  <c:v>2002.0</c:v>
                </c:pt>
                <c:pt idx="57">
                  <c:v>2003.0</c:v>
                </c:pt>
                <c:pt idx="58">
                  <c:v>2004.0</c:v>
                </c:pt>
                <c:pt idx="59">
                  <c:v>2005.0</c:v>
                </c:pt>
                <c:pt idx="60">
                  <c:v>2006.0</c:v>
                </c:pt>
                <c:pt idx="61">
                  <c:v>2007.0</c:v>
                </c:pt>
                <c:pt idx="62">
                  <c:v>2008.0</c:v>
                </c:pt>
                <c:pt idx="63">
                  <c:v>2009.0</c:v>
                </c:pt>
                <c:pt idx="64">
                  <c:v>2010.0</c:v>
                </c:pt>
                <c:pt idx="65">
                  <c:v>2011.0</c:v>
                </c:pt>
                <c:pt idx="66">
                  <c:v>2012.0</c:v>
                </c:pt>
                <c:pt idx="67">
                  <c:v>2013.0</c:v>
                </c:pt>
                <c:pt idx="68">
                  <c:v>2014.0</c:v>
                </c:pt>
                <c:pt idx="69">
                  <c:v>2015.0</c:v>
                </c:pt>
              </c:numCache>
            </c:numRef>
          </c:cat>
          <c:val>
            <c:numRef>
              <c:f>Data!$K$39:$K$108</c:f>
              <c:numCache>
                <c:formatCode>0.0</c:formatCode>
                <c:ptCount val="70"/>
                <c:pt idx="0">
                  <c:v>100.0</c:v>
                </c:pt>
                <c:pt idx="1">
                  <c:v>96.5729729727976</c:v>
                </c:pt>
                <c:pt idx="2">
                  <c:v>98.30176368983326</c:v>
                </c:pt>
                <c:pt idx="3">
                  <c:v>97.07500623771094</c:v>
                </c:pt>
                <c:pt idx="4">
                  <c:v>104.7991449194077</c:v>
                </c:pt>
                <c:pt idx="5">
                  <c:v>107.9732085003288</c:v>
                </c:pt>
                <c:pt idx="6">
                  <c:v>111.4194713065196</c:v>
                </c:pt>
                <c:pt idx="7">
                  <c:v>116.3831636273002</c:v>
                </c:pt>
                <c:pt idx="8">
                  <c:v>114.9710689247475</c:v>
                </c:pt>
                <c:pt idx="9">
                  <c:v>122.8725475234234</c:v>
                </c:pt>
                <c:pt idx="10">
                  <c:v>129.2568396705454</c:v>
                </c:pt>
                <c:pt idx="11">
                  <c:v>129.8473915103974</c:v>
                </c:pt>
                <c:pt idx="12">
                  <c:v>125.869613220388</c:v>
                </c:pt>
                <c:pt idx="13">
                  <c:v>133.4376093140902</c:v>
                </c:pt>
                <c:pt idx="14">
                  <c:v>134.9463113667147</c:v>
                </c:pt>
                <c:pt idx="15">
                  <c:v>136.5244980586891</c:v>
                </c:pt>
                <c:pt idx="16">
                  <c:v>141.5083849773155</c:v>
                </c:pt>
                <c:pt idx="17">
                  <c:v>145.0588925081367</c:v>
                </c:pt>
                <c:pt idx="18">
                  <c:v>152.050045689562</c:v>
                </c:pt>
                <c:pt idx="19">
                  <c:v>158.2826342513884</c:v>
                </c:pt>
                <c:pt idx="20">
                  <c:v>165.2877613669526</c:v>
                </c:pt>
                <c:pt idx="21">
                  <c:v>169.3014687056123</c:v>
                </c:pt>
                <c:pt idx="22">
                  <c:v>174.8500139196695</c:v>
                </c:pt>
                <c:pt idx="23">
                  <c:v>177.4056041402587</c:v>
                </c:pt>
                <c:pt idx="24">
                  <c:v>178.3779237925473</c:v>
                </c:pt>
                <c:pt idx="25">
                  <c:v>177.8921240069759</c:v>
                </c:pt>
                <c:pt idx="26">
                  <c:v>185.2689999008186</c:v>
                </c:pt>
                <c:pt idx="27">
                  <c:v>189.1182566044296</c:v>
                </c:pt>
                <c:pt idx="28">
                  <c:v>183.453876778532</c:v>
                </c:pt>
                <c:pt idx="29">
                  <c:v>173.7802740652354</c:v>
                </c:pt>
                <c:pt idx="30">
                  <c:v>177.9583097135834</c:v>
                </c:pt>
                <c:pt idx="31">
                  <c:v>179.7219563698757</c:v>
                </c:pt>
                <c:pt idx="32">
                  <c:v>183.0846771269966</c:v>
                </c:pt>
                <c:pt idx="33">
                  <c:v>182.902373049193</c:v>
                </c:pt>
                <c:pt idx="34">
                  <c:v>178.0019695222839</c:v>
                </c:pt>
                <c:pt idx="35">
                  <c:v>176.4647881168247</c:v>
                </c:pt>
                <c:pt idx="36">
                  <c:v>172.9291616119686</c:v>
                </c:pt>
                <c:pt idx="37">
                  <c:v>171.2197908750611</c:v>
                </c:pt>
                <c:pt idx="38">
                  <c:v>176.9818615465325</c:v>
                </c:pt>
                <c:pt idx="39">
                  <c:v>180.1160252482601</c:v>
                </c:pt>
                <c:pt idx="40">
                  <c:v>182.5273031810222</c:v>
                </c:pt>
                <c:pt idx="41">
                  <c:v>187.6609048449616</c:v>
                </c:pt>
                <c:pt idx="42">
                  <c:v>196.964451255583</c:v>
                </c:pt>
                <c:pt idx="43">
                  <c:v>196.3534683912745</c:v>
                </c:pt>
                <c:pt idx="44">
                  <c:v>194.9724111674955</c:v>
                </c:pt>
                <c:pt idx="45">
                  <c:v>189.3934697621804</c:v>
                </c:pt>
                <c:pt idx="46">
                  <c:v>190.9794934770815</c:v>
                </c:pt>
                <c:pt idx="47">
                  <c:v>188.1647369014635</c:v>
                </c:pt>
                <c:pt idx="48">
                  <c:v>191.4801155064371</c:v>
                </c:pt>
                <c:pt idx="49">
                  <c:v>196.9763104833681</c:v>
                </c:pt>
                <c:pt idx="50">
                  <c:v>201.5459906442825</c:v>
                </c:pt>
                <c:pt idx="51">
                  <c:v>209.5251635890739</c:v>
                </c:pt>
                <c:pt idx="52">
                  <c:v>219.7133415716404</c:v>
                </c:pt>
                <c:pt idx="53">
                  <c:v>228.3528344228677</c:v>
                </c:pt>
                <c:pt idx="54">
                  <c:v>232.0046455479078</c:v>
                </c:pt>
                <c:pt idx="55">
                  <c:v>226.5578538853419</c:v>
                </c:pt>
                <c:pt idx="56">
                  <c:v>217.9183360578827</c:v>
                </c:pt>
                <c:pt idx="57">
                  <c:v>214.9292060036642</c:v>
                </c:pt>
                <c:pt idx="58">
                  <c:v>220.7503847402344</c:v>
                </c:pt>
                <c:pt idx="59">
                  <c:v>225.5701682995019</c:v>
                </c:pt>
                <c:pt idx="60">
                  <c:v>229.7323657437738</c:v>
                </c:pt>
                <c:pt idx="61">
                  <c:v>236.2424365893555</c:v>
                </c:pt>
                <c:pt idx="62">
                  <c:v>223.9021622286189</c:v>
                </c:pt>
                <c:pt idx="63">
                  <c:v>210.7085996651679</c:v>
                </c:pt>
                <c:pt idx="64">
                  <c:v>211.941899147564</c:v>
                </c:pt>
                <c:pt idx="65">
                  <c:v>210.4072773818707</c:v>
                </c:pt>
                <c:pt idx="66">
                  <c:v>216.6922986773202</c:v>
                </c:pt>
                <c:pt idx="67">
                  <c:v>213.8693365579498</c:v>
                </c:pt>
                <c:pt idx="68">
                  <c:v>217.5988369686864</c:v>
                </c:pt>
              </c:numCache>
            </c:numRef>
          </c:val>
          <c:smooth val="0"/>
        </c:ser>
        <c:ser>
          <c:idx val="4"/>
          <c:order val="2"/>
          <c:tx>
            <c:v>CPS</c:v>
          </c:tx>
          <c:spPr>
            <a:ln>
              <a:solidFill>
                <a:sysClr val="windowText" lastClr="000000"/>
              </a:solidFill>
            </a:ln>
          </c:spPr>
          <c:marker>
            <c:symbol val="square"/>
            <c:size val="7"/>
            <c:spPr>
              <a:solidFill>
                <a:sysClr val="window" lastClr="FFFFFF">
                  <a:lumMod val="75000"/>
                </a:sysClr>
              </a:solidFill>
              <a:ln>
                <a:solidFill>
                  <a:sysClr val="windowText" lastClr="000000"/>
                </a:solidFill>
              </a:ln>
            </c:spPr>
          </c:marker>
          <c:cat>
            <c:numRef>
              <c:f>Data!$A$39:$A$108</c:f>
              <c:numCache>
                <c:formatCode>General</c:formatCode>
                <c:ptCount val="70"/>
                <c:pt idx="0">
                  <c:v>1946.0</c:v>
                </c:pt>
                <c:pt idx="1">
                  <c:v>1947.0</c:v>
                </c:pt>
                <c:pt idx="2">
                  <c:v>1948.0</c:v>
                </c:pt>
                <c:pt idx="3">
                  <c:v>1949.0</c:v>
                </c:pt>
                <c:pt idx="4">
                  <c:v>1950.0</c:v>
                </c:pt>
                <c:pt idx="5">
                  <c:v>1951.0</c:v>
                </c:pt>
                <c:pt idx="6">
                  <c:v>1952.0</c:v>
                </c:pt>
                <c:pt idx="7">
                  <c:v>1953.0</c:v>
                </c:pt>
                <c:pt idx="8">
                  <c:v>1954.0</c:v>
                </c:pt>
                <c:pt idx="9">
                  <c:v>1955.0</c:v>
                </c:pt>
                <c:pt idx="10">
                  <c:v>1956.0</c:v>
                </c:pt>
                <c:pt idx="11">
                  <c:v>1957.0</c:v>
                </c:pt>
                <c:pt idx="12">
                  <c:v>1958.0</c:v>
                </c:pt>
                <c:pt idx="13">
                  <c:v>1959.0</c:v>
                </c:pt>
                <c:pt idx="14">
                  <c:v>1960.0</c:v>
                </c:pt>
                <c:pt idx="15">
                  <c:v>1961.0</c:v>
                </c:pt>
                <c:pt idx="16">
                  <c:v>1962.0</c:v>
                </c:pt>
                <c:pt idx="17">
                  <c:v>1963.0</c:v>
                </c:pt>
                <c:pt idx="18">
                  <c:v>1964.0</c:v>
                </c:pt>
                <c:pt idx="19">
                  <c:v>1965.0</c:v>
                </c:pt>
                <c:pt idx="20">
                  <c:v>1966.0</c:v>
                </c:pt>
                <c:pt idx="21">
                  <c:v>1967.0</c:v>
                </c:pt>
                <c:pt idx="22">
                  <c:v>1968.0</c:v>
                </c:pt>
                <c:pt idx="23">
                  <c:v>1969.0</c:v>
                </c:pt>
                <c:pt idx="24">
                  <c:v>1970.0</c:v>
                </c:pt>
                <c:pt idx="25">
                  <c:v>1971.0</c:v>
                </c:pt>
                <c:pt idx="26">
                  <c:v>1972.0</c:v>
                </c:pt>
                <c:pt idx="27">
                  <c:v>1973.0</c:v>
                </c:pt>
                <c:pt idx="28">
                  <c:v>1974.0</c:v>
                </c:pt>
                <c:pt idx="29">
                  <c:v>1975.0</c:v>
                </c:pt>
                <c:pt idx="30">
                  <c:v>1976.0</c:v>
                </c:pt>
                <c:pt idx="31">
                  <c:v>1977.0</c:v>
                </c:pt>
                <c:pt idx="32">
                  <c:v>1978.0</c:v>
                </c:pt>
                <c:pt idx="33">
                  <c:v>1979.0</c:v>
                </c:pt>
                <c:pt idx="34">
                  <c:v>1980.0</c:v>
                </c:pt>
                <c:pt idx="35">
                  <c:v>1981.0</c:v>
                </c:pt>
                <c:pt idx="36">
                  <c:v>1982.0</c:v>
                </c:pt>
                <c:pt idx="37">
                  <c:v>1983.0</c:v>
                </c:pt>
                <c:pt idx="38">
                  <c:v>1984.0</c:v>
                </c:pt>
                <c:pt idx="39">
                  <c:v>1985.0</c:v>
                </c:pt>
                <c:pt idx="40">
                  <c:v>1986.0</c:v>
                </c:pt>
                <c:pt idx="41">
                  <c:v>1987.0</c:v>
                </c:pt>
                <c:pt idx="42">
                  <c:v>1988.0</c:v>
                </c:pt>
                <c:pt idx="43">
                  <c:v>1989.0</c:v>
                </c:pt>
                <c:pt idx="44">
                  <c:v>1990.0</c:v>
                </c:pt>
                <c:pt idx="45">
                  <c:v>1991.0</c:v>
                </c:pt>
                <c:pt idx="46">
                  <c:v>1992.0</c:v>
                </c:pt>
                <c:pt idx="47">
                  <c:v>1993.0</c:v>
                </c:pt>
                <c:pt idx="48">
                  <c:v>1994.0</c:v>
                </c:pt>
                <c:pt idx="49">
                  <c:v>1995.0</c:v>
                </c:pt>
                <c:pt idx="50">
                  <c:v>1996.0</c:v>
                </c:pt>
                <c:pt idx="51">
                  <c:v>1997.0</c:v>
                </c:pt>
                <c:pt idx="52">
                  <c:v>1998.0</c:v>
                </c:pt>
                <c:pt idx="53">
                  <c:v>1999.0</c:v>
                </c:pt>
                <c:pt idx="54">
                  <c:v>2000.0</c:v>
                </c:pt>
                <c:pt idx="55">
                  <c:v>2001.0</c:v>
                </c:pt>
                <c:pt idx="56">
                  <c:v>2002.0</c:v>
                </c:pt>
                <c:pt idx="57">
                  <c:v>2003.0</c:v>
                </c:pt>
                <c:pt idx="58">
                  <c:v>2004.0</c:v>
                </c:pt>
                <c:pt idx="59">
                  <c:v>2005.0</c:v>
                </c:pt>
                <c:pt idx="60">
                  <c:v>2006.0</c:v>
                </c:pt>
                <c:pt idx="61">
                  <c:v>2007.0</c:v>
                </c:pt>
                <c:pt idx="62">
                  <c:v>2008.0</c:v>
                </c:pt>
                <c:pt idx="63">
                  <c:v>2009.0</c:v>
                </c:pt>
                <c:pt idx="64">
                  <c:v>2010.0</c:v>
                </c:pt>
                <c:pt idx="65">
                  <c:v>2011.0</c:v>
                </c:pt>
                <c:pt idx="66">
                  <c:v>2012.0</c:v>
                </c:pt>
                <c:pt idx="67">
                  <c:v>2013.0</c:v>
                </c:pt>
                <c:pt idx="68">
                  <c:v>2014.0</c:v>
                </c:pt>
                <c:pt idx="69">
                  <c:v>2015.0</c:v>
                </c:pt>
              </c:numCache>
            </c:numRef>
          </c:cat>
          <c:val>
            <c:numRef>
              <c:f>Data!$T$39:$T$108</c:f>
              <c:numCache>
                <c:formatCode>0.0</c:formatCode>
                <c:ptCount val="70"/>
                <c:pt idx="2">
                  <c:v>101.3762488366332</c:v>
                </c:pt>
                <c:pt idx="3">
                  <c:v>99.63287527791446</c:v>
                </c:pt>
                <c:pt idx="4">
                  <c:v>104.4590294527545</c:v>
                </c:pt>
                <c:pt idx="5">
                  <c:v>105.9476945000372</c:v>
                </c:pt>
                <c:pt idx="6">
                  <c:v>110.4085510794615</c:v>
                </c:pt>
                <c:pt idx="7">
                  <c:v>115.1363333361742</c:v>
                </c:pt>
                <c:pt idx="8">
                  <c:v>113.4068655105608</c:v>
                </c:pt>
                <c:pt idx="9">
                  <c:v>120.6030860623406</c:v>
                </c:pt>
                <c:pt idx="10">
                  <c:v>127.8781035796298</c:v>
                </c:pt>
                <c:pt idx="11">
                  <c:v>126.0866121210801</c:v>
                </c:pt>
                <c:pt idx="12">
                  <c:v>124.7928276965878</c:v>
                </c:pt>
                <c:pt idx="13">
                  <c:v>132.5040223996963</c:v>
                </c:pt>
                <c:pt idx="14">
                  <c:v>135.441032869798</c:v>
                </c:pt>
                <c:pt idx="15">
                  <c:v>139.0387474158101</c:v>
                </c:pt>
                <c:pt idx="16">
                  <c:v>141.6953096589992</c:v>
                </c:pt>
                <c:pt idx="17">
                  <c:v>146.9426426043707</c:v>
                </c:pt>
                <c:pt idx="18">
                  <c:v>151.5800975849235</c:v>
                </c:pt>
                <c:pt idx="19">
                  <c:v>155.7827462182186</c:v>
                </c:pt>
                <c:pt idx="20">
                  <c:v>164.6797894830464</c:v>
                </c:pt>
                <c:pt idx="21">
                  <c:v>166.0066460822031</c:v>
                </c:pt>
                <c:pt idx="22">
                  <c:v>175.1568034406075</c:v>
                </c:pt>
                <c:pt idx="23">
                  <c:v>182.6880868048327</c:v>
                </c:pt>
                <c:pt idx="24">
                  <c:v>182.4467639734023</c:v>
                </c:pt>
                <c:pt idx="25">
                  <c:v>181.4647141177201</c:v>
                </c:pt>
                <c:pt idx="26">
                  <c:v>191.5030735640283</c:v>
                </c:pt>
                <c:pt idx="27">
                  <c:v>194.1341627678185</c:v>
                </c:pt>
                <c:pt idx="28">
                  <c:v>190.0853019293744</c:v>
                </c:pt>
                <c:pt idx="29">
                  <c:v>184.8398820517542</c:v>
                </c:pt>
                <c:pt idx="30">
                  <c:v>189.2808924912729</c:v>
                </c:pt>
                <c:pt idx="31">
                  <c:v>192.0996772306202</c:v>
                </c:pt>
                <c:pt idx="32">
                  <c:v>197.9718661287611</c:v>
                </c:pt>
                <c:pt idx="33">
                  <c:v>199.4265065293279</c:v>
                </c:pt>
                <c:pt idx="34">
                  <c:v>193.1822782660651</c:v>
                </c:pt>
                <c:pt idx="35">
                  <c:v>190.8293806596182</c:v>
                </c:pt>
                <c:pt idx="36">
                  <c:v>191.9890709328812</c:v>
                </c:pt>
                <c:pt idx="37">
                  <c:v>192.5253438916156</c:v>
                </c:pt>
                <c:pt idx="38">
                  <c:v>199.8454697783391</c:v>
                </c:pt>
                <c:pt idx="39">
                  <c:v>204.484230871391</c:v>
                </c:pt>
                <c:pt idx="40">
                  <c:v>212.5450837823664</c:v>
                </c:pt>
                <c:pt idx="41">
                  <c:v>216.6341650927157</c:v>
                </c:pt>
                <c:pt idx="42">
                  <c:v>219.3289367103557</c:v>
                </c:pt>
                <c:pt idx="43">
                  <c:v>225.7273434492546</c:v>
                </c:pt>
                <c:pt idx="44">
                  <c:v>220.3210416840142</c:v>
                </c:pt>
                <c:pt idx="45">
                  <c:v>215.5381572333024</c:v>
                </c:pt>
                <c:pt idx="46">
                  <c:v>215.2968344018719</c:v>
                </c:pt>
                <c:pt idx="47">
                  <c:v>224.1017660430912</c:v>
                </c:pt>
                <c:pt idx="48">
                  <c:v>228.549479894594</c:v>
                </c:pt>
                <c:pt idx="49">
                  <c:v>232.514548083236</c:v>
                </c:pt>
                <c:pt idx="50">
                  <c:v>237.3912803017262</c:v>
                </c:pt>
                <c:pt idx="51">
                  <c:v>245.0398733756745</c:v>
                </c:pt>
                <c:pt idx="52">
                  <c:v>252.2896134365643</c:v>
                </c:pt>
                <c:pt idx="53">
                  <c:v>260.7593744785745</c:v>
                </c:pt>
                <c:pt idx="54">
                  <c:v>263.2563954426813</c:v>
                </c:pt>
                <c:pt idx="55">
                  <c:v>260.8766841882976</c:v>
                </c:pt>
                <c:pt idx="56">
                  <c:v>255.162025471785</c:v>
                </c:pt>
                <c:pt idx="57">
                  <c:v>254.8335582845602</c:v>
                </c:pt>
                <c:pt idx="58">
                  <c:v>254.0056869045141</c:v>
                </c:pt>
                <c:pt idx="59">
                  <c:v>257.3775031325561</c:v>
                </c:pt>
                <c:pt idx="60">
                  <c:v>261.9928022836635</c:v>
                </c:pt>
                <c:pt idx="61">
                  <c:v>258.7449991773286</c:v>
                </c:pt>
                <c:pt idx="62">
                  <c:v>252.1756554328332</c:v>
                </c:pt>
                <c:pt idx="63">
                  <c:v>251.4014113486605</c:v>
                </c:pt>
                <c:pt idx="64">
                  <c:v>245.2711410891288</c:v>
                </c:pt>
                <c:pt idx="65">
                  <c:v>245.8342276957998</c:v>
                </c:pt>
                <c:pt idx="66">
                  <c:v>246.326928476637</c:v>
                </c:pt>
                <c:pt idx="67">
                  <c:v>247.4564533959711</c:v>
                </c:pt>
                <c:pt idx="68">
                  <c:v>253.851508428878</c:v>
                </c:pt>
                <c:pt idx="69">
                  <c:v>265.3610839153808</c:v>
                </c:pt>
              </c:numCache>
            </c:numRef>
          </c:val>
          <c:smooth val="0"/>
        </c:ser>
        <c:dLbls>
          <c:showLegendKey val="0"/>
          <c:showVal val="0"/>
          <c:showCatName val="0"/>
          <c:showSerName val="0"/>
          <c:showPercent val="0"/>
          <c:showBubbleSize val="0"/>
        </c:dLbls>
        <c:marker val="1"/>
        <c:smooth val="0"/>
        <c:axId val="2082120456"/>
        <c:axId val="2082318824"/>
      </c:lineChart>
      <c:catAx>
        <c:axId val="2081902968"/>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081493288"/>
        <c:crossesAt val="0.0"/>
        <c:auto val="1"/>
        <c:lblAlgn val="ctr"/>
        <c:lblOffset val="100"/>
        <c:tickLblSkip val="4"/>
        <c:tickMarkSkip val="4"/>
        <c:noMultiLvlLbl val="0"/>
      </c:catAx>
      <c:valAx>
        <c:axId val="2081493288"/>
        <c:scaling>
          <c:orientation val="minMax"/>
          <c:max val="320.0"/>
          <c:min val="100.0"/>
        </c:scaling>
        <c:delete val="0"/>
        <c:axPos val="l"/>
        <c:majorGridlines>
          <c:spPr>
            <a:ln w="3175">
              <a:solidFill>
                <a:schemeClr val="bg1">
                  <a:lumMod val="65000"/>
                </a:schemeClr>
              </a:solidFill>
              <a:prstDash val="solid"/>
            </a:ln>
          </c:spPr>
        </c:majorGridlines>
        <c:numFmt formatCode="#,##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081902968"/>
        <c:crosses val="autoZero"/>
        <c:crossBetween val="midCat"/>
        <c:majorUnit val="40.0"/>
      </c:valAx>
      <c:valAx>
        <c:axId val="2082318824"/>
        <c:scaling>
          <c:orientation val="minMax"/>
          <c:max val="150000.0"/>
          <c:min val="0.0"/>
        </c:scaling>
        <c:delete val="1"/>
        <c:axPos val="r"/>
        <c:numFmt formatCode="#,##0" sourceLinked="0"/>
        <c:majorTickMark val="out"/>
        <c:minorTickMark val="none"/>
        <c:tickLblPos val="none"/>
        <c:crossAx val="2082120456"/>
        <c:crosses val="max"/>
        <c:crossBetween val="between"/>
      </c:valAx>
      <c:catAx>
        <c:axId val="2082120456"/>
        <c:scaling>
          <c:orientation val="minMax"/>
        </c:scaling>
        <c:delete val="1"/>
        <c:axPos val="b"/>
        <c:numFmt formatCode="General" sourceLinked="1"/>
        <c:majorTickMark val="out"/>
        <c:minorTickMark val="none"/>
        <c:tickLblPos val="none"/>
        <c:crossAx val="2082318824"/>
        <c:crosses val="autoZero"/>
        <c:auto val="1"/>
        <c:lblAlgn val="ctr"/>
        <c:lblOffset val="100"/>
        <c:noMultiLvlLbl val="0"/>
      </c:cat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600" b="1"/>
              <a:t>Figure S.19: Average real income growth: national accounts vs. fiscal data</a:t>
            </a:r>
            <a:r>
              <a:rPr lang="fr-FR" sz="1600" b="1" baseline="0"/>
              <a:t> (1946 = 100)</a:t>
            </a:r>
            <a:endParaRPr lang="fr-FR" sz="1600" b="1"/>
          </a:p>
        </c:rich>
      </c:tx>
      <c:layout>
        <c:manualLayout>
          <c:xMode val="edge"/>
          <c:yMode val="edge"/>
          <c:x val="0.150599591717702"/>
          <c:y val="3.43094368106005E-7"/>
        </c:manualLayout>
      </c:layout>
      <c:overlay val="0"/>
    </c:title>
    <c:autoTitleDeleted val="0"/>
    <c:plotArea>
      <c:layout>
        <c:manualLayout>
          <c:layoutTarget val="inner"/>
          <c:xMode val="edge"/>
          <c:yMode val="edge"/>
          <c:x val="0.097591202823785"/>
          <c:y val="0.0825289485873091"/>
          <c:w val="0.891108194808982"/>
          <c:h val="0.741010412914075"/>
        </c:manualLayout>
      </c:layout>
      <c:lineChart>
        <c:grouping val="standard"/>
        <c:varyColors val="0"/>
        <c:ser>
          <c:idx val="0"/>
          <c:order val="1"/>
          <c:tx>
            <c:v>National income</c:v>
          </c:tx>
          <c:spPr>
            <a:ln w="12700">
              <a:solidFill>
                <a:srgbClr val="000000"/>
              </a:solidFill>
              <a:prstDash val="solid"/>
            </a:ln>
          </c:spPr>
          <c:marker>
            <c:symbol val="circle"/>
            <c:size val="8"/>
            <c:spPr>
              <a:solidFill>
                <a:sysClr val="windowText" lastClr="000000"/>
              </a:solidFill>
              <a:ln>
                <a:solidFill>
                  <a:srgbClr val="000000"/>
                </a:solidFill>
                <a:prstDash val="solid"/>
              </a:ln>
            </c:spPr>
          </c:marker>
          <c:cat>
            <c:numRef>
              <c:f>Data!$A$39:$A$108</c:f>
              <c:numCache>
                <c:formatCode>General</c:formatCode>
                <c:ptCount val="70"/>
                <c:pt idx="0">
                  <c:v>1946.0</c:v>
                </c:pt>
                <c:pt idx="1">
                  <c:v>1947.0</c:v>
                </c:pt>
                <c:pt idx="2">
                  <c:v>1948.0</c:v>
                </c:pt>
                <c:pt idx="3">
                  <c:v>1949.0</c:v>
                </c:pt>
                <c:pt idx="4">
                  <c:v>1950.0</c:v>
                </c:pt>
                <c:pt idx="5">
                  <c:v>1951.0</c:v>
                </c:pt>
                <c:pt idx="6">
                  <c:v>1952.0</c:v>
                </c:pt>
                <c:pt idx="7">
                  <c:v>1953.0</c:v>
                </c:pt>
                <c:pt idx="8">
                  <c:v>1954.0</c:v>
                </c:pt>
                <c:pt idx="9">
                  <c:v>1955.0</c:v>
                </c:pt>
                <c:pt idx="10">
                  <c:v>1956.0</c:v>
                </c:pt>
                <c:pt idx="11">
                  <c:v>1957.0</c:v>
                </c:pt>
                <c:pt idx="12">
                  <c:v>1958.0</c:v>
                </c:pt>
                <c:pt idx="13">
                  <c:v>1959.0</c:v>
                </c:pt>
                <c:pt idx="14">
                  <c:v>1960.0</c:v>
                </c:pt>
                <c:pt idx="15">
                  <c:v>1961.0</c:v>
                </c:pt>
                <c:pt idx="16">
                  <c:v>1962.0</c:v>
                </c:pt>
                <c:pt idx="17">
                  <c:v>1963.0</c:v>
                </c:pt>
                <c:pt idx="18">
                  <c:v>1964.0</c:v>
                </c:pt>
                <c:pt idx="19">
                  <c:v>1965.0</c:v>
                </c:pt>
                <c:pt idx="20">
                  <c:v>1966.0</c:v>
                </c:pt>
                <c:pt idx="21">
                  <c:v>1967.0</c:v>
                </c:pt>
                <c:pt idx="22">
                  <c:v>1968.0</c:v>
                </c:pt>
                <c:pt idx="23">
                  <c:v>1969.0</c:v>
                </c:pt>
                <c:pt idx="24">
                  <c:v>1970.0</c:v>
                </c:pt>
                <c:pt idx="25">
                  <c:v>1971.0</c:v>
                </c:pt>
                <c:pt idx="26">
                  <c:v>1972.0</c:v>
                </c:pt>
                <c:pt idx="27">
                  <c:v>1973.0</c:v>
                </c:pt>
                <c:pt idx="28">
                  <c:v>1974.0</c:v>
                </c:pt>
                <c:pt idx="29">
                  <c:v>1975.0</c:v>
                </c:pt>
                <c:pt idx="30">
                  <c:v>1976.0</c:v>
                </c:pt>
                <c:pt idx="31">
                  <c:v>1977.0</c:v>
                </c:pt>
                <c:pt idx="32">
                  <c:v>1978.0</c:v>
                </c:pt>
                <c:pt idx="33">
                  <c:v>1979.0</c:v>
                </c:pt>
                <c:pt idx="34">
                  <c:v>1980.0</c:v>
                </c:pt>
                <c:pt idx="35">
                  <c:v>1981.0</c:v>
                </c:pt>
                <c:pt idx="36">
                  <c:v>1982.0</c:v>
                </c:pt>
                <c:pt idx="37">
                  <c:v>1983.0</c:v>
                </c:pt>
                <c:pt idx="38">
                  <c:v>1984.0</c:v>
                </c:pt>
                <c:pt idx="39">
                  <c:v>1985.0</c:v>
                </c:pt>
                <c:pt idx="40">
                  <c:v>1986.0</c:v>
                </c:pt>
                <c:pt idx="41">
                  <c:v>1987.0</c:v>
                </c:pt>
                <c:pt idx="42">
                  <c:v>1988.0</c:v>
                </c:pt>
                <c:pt idx="43">
                  <c:v>1989.0</c:v>
                </c:pt>
                <c:pt idx="44">
                  <c:v>1990.0</c:v>
                </c:pt>
                <c:pt idx="45">
                  <c:v>1991.0</c:v>
                </c:pt>
                <c:pt idx="46">
                  <c:v>1992.0</c:v>
                </c:pt>
                <c:pt idx="47">
                  <c:v>1993.0</c:v>
                </c:pt>
                <c:pt idx="48">
                  <c:v>1994.0</c:v>
                </c:pt>
                <c:pt idx="49">
                  <c:v>1995.0</c:v>
                </c:pt>
                <c:pt idx="50">
                  <c:v>1996.0</c:v>
                </c:pt>
                <c:pt idx="51">
                  <c:v>1997.0</c:v>
                </c:pt>
                <c:pt idx="52">
                  <c:v>1998.0</c:v>
                </c:pt>
                <c:pt idx="53">
                  <c:v>1999.0</c:v>
                </c:pt>
                <c:pt idx="54">
                  <c:v>2000.0</c:v>
                </c:pt>
                <c:pt idx="55">
                  <c:v>2001.0</c:v>
                </c:pt>
                <c:pt idx="56">
                  <c:v>2002.0</c:v>
                </c:pt>
                <c:pt idx="57">
                  <c:v>2003.0</c:v>
                </c:pt>
                <c:pt idx="58">
                  <c:v>2004.0</c:v>
                </c:pt>
                <c:pt idx="59">
                  <c:v>2005.0</c:v>
                </c:pt>
                <c:pt idx="60">
                  <c:v>2006.0</c:v>
                </c:pt>
                <c:pt idx="61">
                  <c:v>2007.0</c:v>
                </c:pt>
                <c:pt idx="62">
                  <c:v>2008.0</c:v>
                </c:pt>
                <c:pt idx="63">
                  <c:v>2009.0</c:v>
                </c:pt>
                <c:pt idx="64">
                  <c:v>2010.0</c:v>
                </c:pt>
                <c:pt idx="65">
                  <c:v>2011.0</c:v>
                </c:pt>
                <c:pt idx="66">
                  <c:v>2012.0</c:v>
                </c:pt>
                <c:pt idx="67">
                  <c:v>2013.0</c:v>
                </c:pt>
                <c:pt idx="68">
                  <c:v>2014.0</c:v>
                </c:pt>
                <c:pt idx="69">
                  <c:v>2015.0</c:v>
                </c:pt>
              </c:numCache>
            </c:numRef>
          </c:cat>
          <c:val>
            <c:numRef>
              <c:f>Data!$D$39:$D$108</c:f>
              <c:numCache>
                <c:formatCode>0.0</c:formatCode>
                <c:ptCount val="70"/>
                <c:pt idx="0">
                  <c:v>100.0</c:v>
                </c:pt>
                <c:pt idx="1">
                  <c:v>96.84874534196042</c:v>
                </c:pt>
                <c:pt idx="2">
                  <c:v>101.3762488366332</c:v>
                </c:pt>
                <c:pt idx="3">
                  <c:v>98.17898587279421</c:v>
                </c:pt>
                <c:pt idx="4">
                  <c:v>106.904319339384</c:v>
                </c:pt>
                <c:pt idx="5">
                  <c:v>114.403465159065</c:v>
                </c:pt>
                <c:pt idx="6">
                  <c:v>117.3377181841593</c:v>
                </c:pt>
                <c:pt idx="7">
                  <c:v>121.0122063211868</c:v>
                </c:pt>
                <c:pt idx="8">
                  <c:v>118.5318114299532</c:v>
                </c:pt>
                <c:pt idx="9">
                  <c:v>126.9518971454374</c:v>
                </c:pt>
                <c:pt idx="10">
                  <c:v>129.397803975808</c:v>
                </c:pt>
                <c:pt idx="11">
                  <c:v>129.6433729078304</c:v>
                </c:pt>
                <c:pt idx="12">
                  <c:v>126.0367354669783</c:v>
                </c:pt>
                <c:pt idx="13">
                  <c:v>133.7417025088488</c:v>
                </c:pt>
                <c:pt idx="14">
                  <c:v>136.2378309479003</c:v>
                </c:pt>
                <c:pt idx="15">
                  <c:v>138.0206898132793</c:v>
                </c:pt>
                <c:pt idx="16">
                  <c:v>144.9393311892318</c:v>
                </c:pt>
                <c:pt idx="17">
                  <c:v>149.8348829715599</c:v>
                </c:pt>
                <c:pt idx="18">
                  <c:v>155.9536522257266</c:v>
                </c:pt>
                <c:pt idx="19">
                  <c:v>164.0293897697319</c:v>
                </c:pt>
                <c:pt idx="20">
                  <c:v>171.6500275821211</c:v>
                </c:pt>
                <c:pt idx="21">
                  <c:v>174.0438717595152</c:v>
                </c:pt>
                <c:pt idx="22">
                  <c:v>179.123367520265</c:v>
                </c:pt>
                <c:pt idx="23">
                  <c:v>181.506082986308</c:v>
                </c:pt>
                <c:pt idx="24">
                  <c:v>177.1114071169457</c:v>
                </c:pt>
                <c:pt idx="25">
                  <c:v>178.0248213262218</c:v>
                </c:pt>
                <c:pt idx="26">
                  <c:v>184.5225253078197</c:v>
                </c:pt>
                <c:pt idx="27">
                  <c:v>192.2217695522876</c:v>
                </c:pt>
                <c:pt idx="28">
                  <c:v>186.790466198005</c:v>
                </c:pt>
                <c:pt idx="29">
                  <c:v>180.7865191757092</c:v>
                </c:pt>
                <c:pt idx="30">
                  <c:v>187.3867216760978</c:v>
                </c:pt>
                <c:pt idx="31">
                  <c:v>193.1755200066092</c:v>
                </c:pt>
                <c:pt idx="32">
                  <c:v>200.0536180960965</c:v>
                </c:pt>
                <c:pt idx="33">
                  <c:v>200.8169367769997</c:v>
                </c:pt>
                <c:pt idx="34">
                  <c:v>194.9969117687463</c:v>
                </c:pt>
                <c:pt idx="35">
                  <c:v>196.4892377583856</c:v>
                </c:pt>
                <c:pt idx="36">
                  <c:v>190.0481365164108</c:v>
                </c:pt>
                <c:pt idx="37">
                  <c:v>193.1476068902073</c:v>
                </c:pt>
                <c:pt idx="38">
                  <c:v>206.02983362209</c:v>
                </c:pt>
                <c:pt idx="39">
                  <c:v>209.7144410447207</c:v>
                </c:pt>
                <c:pt idx="40">
                  <c:v>211.6906135086064</c:v>
                </c:pt>
                <c:pt idx="41">
                  <c:v>218.2911817308219</c:v>
                </c:pt>
                <c:pt idx="42">
                  <c:v>227.4860811372226</c:v>
                </c:pt>
                <c:pt idx="43">
                  <c:v>230.2441262545142</c:v>
                </c:pt>
                <c:pt idx="44">
                  <c:v>230.1249863093582</c:v>
                </c:pt>
                <c:pt idx="45">
                  <c:v>225.4898812369642</c:v>
                </c:pt>
                <c:pt idx="46">
                  <c:v>229.9169813200578</c:v>
                </c:pt>
                <c:pt idx="47">
                  <c:v>231.8127710887146</c:v>
                </c:pt>
                <c:pt idx="48">
                  <c:v>239.357082170608</c:v>
                </c:pt>
                <c:pt idx="49">
                  <c:v>244.6659842055142</c:v>
                </c:pt>
                <c:pt idx="50">
                  <c:v>252.3959554698818</c:v>
                </c:pt>
                <c:pt idx="51">
                  <c:v>261.5942481083161</c:v>
                </c:pt>
                <c:pt idx="52">
                  <c:v>271.6170882628234</c:v>
                </c:pt>
                <c:pt idx="53">
                  <c:v>279.7878832397418</c:v>
                </c:pt>
                <c:pt idx="54">
                  <c:v>289.0078817075191</c:v>
                </c:pt>
                <c:pt idx="55">
                  <c:v>287.6746303425235</c:v>
                </c:pt>
                <c:pt idx="56">
                  <c:v>286.998210339775</c:v>
                </c:pt>
                <c:pt idx="57">
                  <c:v>290.1384627488546</c:v>
                </c:pt>
                <c:pt idx="58">
                  <c:v>298.2517067748505</c:v>
                </c:pt>
                <c:pt idx="59">
                  <c:v>305.1425784493128</c:v>
                </c:pt>
                <c:pt idx="60">
                  <c:v>312.7867657538304</c:v>
                </c:pt>
                <c:pt idx="61">
                  <c:v>308.8002032420079</c:v>
                </c:pt>
                <c:pt idx="62">
                  <c:v>301.9433072409203</c:v>
                </c:pt>
                <c:pt idx="63">
                  <c:v>288.1553569274088</c:v>
                </c:pt>
                <c:pt idx="64">
                  <c:v>294.7392314028777</c:v>
                </c:pt>
                <c:pt idx="65">
                  <c:v>299.4887160423871</c:v>
                </c:pt>
                <c:pt idx="66">
                  <c:v>306.6124224809448</c:v>
                </c:pt>
                <c:pt idx="67">
                  <c:v>307.0460101544248</c:v>
                </c:pt>
                <c:pt idx="68">
                  <c:v>313.6043848574154</c:v>
                </c:pt>
              </c:numCache>
            </c:numRef>
          </c:val>
          <c:smooth val="0"/>
        </c:ser>
        <c:dLbls>
          <c:showLegendKey val="0"/>
          <c:showVal val="0"/>
          <c:showCatName val="0"/>
          <c:showSerName val="0"/>
          <c:showPercent val="0"/>
          <c:showBubbleSize val="0"/>
        </c:dLbls>
        <c:marker val="1"/>
        <c:smooth val="0"/>
        <c:axId val="-2133870584"/>
        <c:axId val="-2133882472"/>
      </c:lineChart>
      <c:lineChart>
        <c:grouping val="standard"/>
        <c:varyColors val="0"/>
        <c:ser>
          <c:idx val="1"/>
          <c:order val="0"/>
          <c:tx>
            <c:v>Fiscal income</c:v>
          </c:tx>
          <c:spPr>
            <a:ln>
              <a:solidFill>
                <a:sysClr val="windowText" lastClr="000000"/>
              </a:solidFill>
            </a:ln>
          </c:spPr>
          <c:marker>
            <c:symbol val="triangle"/>
            <c:size val="9"/>
            <c:spPr>
              <a:solidFill>
                <a:sysClr val="window" lastClr="FFFFFF"/>
              </a:solidFill>
              <a:ln>
                <a:solidFill>
                  <a:sysClr val="windowText" lastClr="000000"/>
                </a:solidFill>
              </a:ln>
            </c:spPr>
          </c:marker>
          <c:cat>
            <c:numRef>
              <c:f>Data!$A$39:$A$108</c:f>
              <c:numCache>
                <c:formatCode>General</c:formatCode>
                <c:ptCount val="70"/>
                <c:pt idx="0">
                  <c:v>1946.0</c:v>
                </c:pt>
                <c:pt idx="1">
                  <c:v>1947.0</c:v>
                </c:pt>
                <c:pt idx="2">
                  <c:v>1948.0</c:v>
                </c:pt>
                <c:pt idx="3">
                  <c:v>1949.0</c:v>
                </c:pt>
                <c:pt idx="4">
                  <c:v>1950.0</c:v>
                </c:pt>
                <c:pt idx="5">
                  <c:v>1951.0</c:v>
                </c:pt>
                <c:pt idx="6">
                  <c:v>1952.0</c:v>
                </c:pt>
                <c:pt idx="7">
                  <c:v>1953.0</c:v>
                </c:pt>
                <c:pt idx="8">
                  <c:v>1954.0</c:v>
                </c:pt>
                <c:pt idx="9">
                  <c:v>1955.0</c:v>
                </c:pt>
                <c:pt idx="10">
                  <c:v>1956.0</c:v>
                </c:pt>
                <c:pt idx="11">
                  <c:v>1957.0</c:v>
                </c:pt>
                <c:pt idx="12">
                  <c:v>1958.0</c:v>
                </c:pt>
                <c:pt idx="13">
                  <c:v>1959.0</c:v>
                </c:pt>
                <c:pt idx="14">
                  <c:v>1960.0</c:v>
                </c:pt>
                <c:pt idx="15">
                  <c:v>1961.0</c:v>
                </c:pt>
                <c:pt idx="16">
                  <c:v>1962.0</c:v>
                </c:pt>
                <c:pt idx="17">
                  <c:v>1963.0</c:v>
                </c:pt>
                <c:pt idx="18">
                  <c:v>1964.0</c:v>
                </c:pt>
                <c:pt idx="19">
                  <c:v>1965.0</c:v>
                </c:pt>
                <c:pt idx="20">
                  <c:v>1966.0</c:v>
                </c:pt>
                <c:pt idx="21">
                  <c:v>1967.0</c:v>
                </c:pt>
                <c:pt idx="22">
                  <c:v>1968.0</c:v>
                </c:pt>
                <c:pt idx="23">
                  <c:v>1969.0</c:v>
                </c:pt>
                <c:pt idx="24">
                  <c:v>1970.0</c:v>
                </c:pt>
                <c:pt idx="25">
                  <c:v>1971.0</c:v>
                </c:pt>
                <c:pt idx="26">
                  <c:v>1972.0</c:v>
                </c:pt>
                <c:pt idx="27">
                  <c:v>1973.0</c:v>
                </c:pt>
                <c:pt idx="28">
                  <c:v>1974.0</c:v>
                </c:pt>
                <c:pt idx="29">
                  <c:v>1975.0</c:v>
                </c:pt>
                <c:pt idx="30">
                  <c:v>1976.0</c:v>
                </c:pt>
                <c:pt idx="31">
                  <c:v>1977.0</c:v>
                </c:pt>
                <c:pt idx="32">
                  <c:v>1978.0</c:v>
                </c:pt>
                <c:pt idx="33">
                  <c:v>1979.0</c:v>
                </c:pt>
                <c:pt idx="34">
                  <c:v>1980.0</c:v>
                </c:pt>
                <c:pt idx="35">
                  <c:v>1981.0</c:v>
                </c:pt>
                <c:pt idx="36">
                  <c:v>1982.0</c:v>
                </c:pt>
                <c:pt idx="37">
                  <c:v>1983.0</c:v>
                </c:pt>
                <c:pt idx="38">
                  <c:v>1984.0</c:v>
                </c:pt>
                <c:pt idx="39">
                  <c:v>1985.0</c:v>
                </c:pt>
                <c:pt idx="40">
                  <c:v>1986.0</c:v>
                </c:pt>
                <c:pt idx="41">
                  <c:v>1987.0</c:v>
                </c:pt>
                <c:pt idx="42">
                  <c:v>1988.0</c:v>
                </c:pt>
                <c:pt idx="43">
                  <c:v>1989.0</c:v>
                </c:pt>
                <c:pt idx="44">
                  <c:v>1990.0</c:v>
                </c:pt>
                <c:pt idx="45">
                  <c:v>1991.0</c:v>
                </c:pt>
                <c:pt idx="46">
                  <c:v>1992.0</c:v>
                </c:pt>
                <c:pt idx="47">
                  <c:v>1993.0</c:v>
                </c:pt>
                <c:pt idx="48">
                  <c:v>1994.0</c:v>
                </c:pt>
                <c:pt idx="49">
                  <c:v>1995.0</c:v>
                </c:pt>
                <c:pt idx="50">
                  <c:v>1996.0</c:v>
                </c:pt>
                <c:pt idx="51">
                  <c:v>1997.0</c:v>
                </c:pt>
                <c:pt idx="52">
                  <c:v>1998.0</c:v>
                </c:pt>
                <c:pt idx="53">
                  <c:v>1999.0</c:v>
                </c:pt>
                <c:pt idx="54">
                  <c:v>2000.0</c:v>
                </c:pt>
                <c:pt idx="55">
                  <c:v>2001.0</c:v>
                </c:pt>
                <c:pt idx="56">
                  <c:v>2002.0</c:v>
                </c:pt>
                <c:pt idx="57">
                  <c:v>2003.0</c:v>
                </c:pt>
                <c:pt idx="58">
                  <c:v>2004.0</c:v>
                </c:pt>
                <c:pt idx="59">
                  <c:v>2005.0</c:v>
                </c:pt>
                <c:pt idx="60">
                  <c:v>2006.0</c:v>
                </c:pt>
                <c:pt idx="61">
                  <c:v>2007.0</c:v>
                </c:pt>
                <c:pt idx="62">
                  <c:v>2008.0</c:v>
                </c:pt>
                <c:pt idx="63">
                  <c:v>2009.0</c:v>
                </c:pt>
                <c:pt idx="64">
                  <c:v>2010.0</c:v>
                </c:pt>
                <c:pt idx="65">
                  <c:v>2011.0</c:v>
                </c:pt>
                <c:pt idx="66">
                  <c:v>2012.0</c:v>
                </c:pt>
                <c:pt idx="67">
                  <c:v>2013.0</c:v>
                </c:pt>
                <c:pt idx="68">
                  <c:v>2014.0</c:v>
                </c:pt>
                <c:pt idx="69">
                  <c:v>2015.0</c:v>
                </c:pt>
              </c:numCache>
            </c:numRef>
          </c:cat>
          <c:val>
            <c:numRef>
              <c:f>Data!$K$39:$K$108</c:f>
              <c:numCache>
                <c:formatCode>0.0</c:formatCode>
                <c:ptCount val="70"/>
                <c:pt idx="0">
                  <c:v>100.0</c:v>
                </c:pt>
                <c:pt idx="1">
                  <c:v>96.5729729727976</c:v>
                </c:pt>
                <c:pt idx="2">
                  <c:v>98.30176368983326</c:v>
                </c:pt>
                <c:pt idx="3">
                  <c:v>97.07500623771094</c:v>
                </c:pt>
                <c:pt idx="4">
                  <c:v>104.7991449194077</c:v>
                </c:pt>
                <c:pt idx="5">
                  <c:v>107.9732085003288</c:v>
                </c:pt>
                <c:pt idx="6">
                  <c:v>111.4194713065196</c:v>
                </c:pt>
                <c:pt idx="7">
                  <c:v>116.3831636273002</c:v>
                </c:pt>
                <c:pt idx="8">
                  <c:v>114.9710689247475</c:v>
                </c:pt>
                <c:pt idx="9">
                  <c:v>122.8725475234234</c:v>
                </c:pt>
                <c:pt idx="10">
                  <c:v>129.2568396705454</c:v>
                </c:pt>
                <c:pt idx="11">
                  <c:v>129.8473915103974</c:v>
                </c:pt>
                <c:pt idx="12">
                  <c:v>125.869613220388</c:v>
                </c:pt>
                <c:pt idx="13">
                  <c:v>133.4376093140902</c:v>
                </c:pt>
                <c:pt idx="14">
                  <c:v>134.9463113667147</c:v>
                </c:pt>
                <c:pt idx="15">
                  <c:v>136.5244980586891</c:v>
                </c:pt>
                <c:pt idx="16">
                  <c:v>141.5083849773155</c:v>
                </c:pt>
                <c:pt idx="17">
                  <c:v>145.0588925081367</c:v>
                </c:pt>
                <c:pt idx="18">
                  <c:v>152.050045689562</c:v>
                </c:pt>
                <c:pt idx="19">
                  <c:v>158.2826342513884</c:v>
                </c:pt>
                <c:pt idx="20">
                  <c:v>165.2877613669526</c:v>
                </c:pt>
                <c:pt idx="21">
                  <c:v>169.3014687056123</c:v>
                </c:pt>
                <c:pt idx="22">
                  <c:v>174.8500139196695</c:v>
                </c:pt>
                <c:pt idx="23">
                  <c:v>177.4056041402587</c:v>
                </c:pt>
                <c:pt idx="24">
                  <c:v>178.3779237925473</c:v>
                </c:pt>
                <c:pt idx="25">
                  <c:v>177.8921240069759</c:v>
                </c:pt>
                <c:pt idx="26">
                  <c:v>185.2689999008186</c:v>
                </c:pt>
                <c:pt idx="27">
                  <c:v>189.1182566044296</c:v>
                </c:pt>
                <c:pt idx="28">
                  <c:v>183.453876778532</c:v>
                </c:pt>
                <c:pt idx="29">
                  <c:v>173.7802740652354</c:v>
                </c:pt>
                <c:pt idx="30">
                  <c:v>177.9583097135834</c:v>
                </c:pt>
                <c:pt idx="31">
                  <c:v>179.7219563698757</c:v>
                </c:pt>
                <c:pt idx="32">
                  <c:v>183.0846771269966</c:v>
                </c:pt>
                <c:pt idx="33">
                  <c:v>182.902373049193</c:v>
                </c:pt>
                <c:pt idx="34">
                  <c:v>178.0019695222839</c:v>
                </c:pt>
                <c:pt idx="35">
                  <c:v>176.4647881168247</c:v>
                </c:pt>
                <c:pt idx="36">
                  <c:v>172.9291616119686</c:v>
                </c:pt>
                <c:pt idx="37">
                  <c:v>171.2197908750611</c:v>
                </c:pt>
                <c:pt idx="38">
                  <c:v>176.9818615465325</c:v>
                </c:pt>
                <c:pt idx="39">
                  <c:v>180.1160252482601</c:v>
                </c:pt>
                <c:pt idx="40">
                  <c:v>182.5273031810222</c:v>
                </c:pt>
                <c:pt idx="41">
                  <c:v>187.6609048449616</c:v>
                </c:pt>
                <c:pt idx="42">
                  <c:v>196.964451255583</c:v>
                </c:pt>
                <c:pt idx="43">
                  <c:v>196.3534683912745</c:v>
                </c:pt>
                <c:pt idx="44">
                  <c:v>194.9724111674955</c:v>
                </c:pt>
                <c:pt idx="45">
                  <c:v>189.3934697621804</c:v>
                </c:pt>
                <c:pt idx="46">
                  <c:v>190.9794934770815</c:v>
                </c:pt>
                <c:pt idx="47">
                  <c:v>188.1647369014635</c:v>
                </c:pt>
                <c:pt idx="48">
                  <c:v>191.4801155064371</c:v>
                </c:pt>
                <c:pt idx="49">
                  <c:v>196.9763104833681</c:v>
                </c:pt>
                <c:pt idx="50">
                  <c:v>201.5459906442825</c:v>
                </c:pt>
                <c:pt idx="51">
                  <c:v>209.5251635890739</c:v>
                </c:pt>
                <c:pt idx="52">
                  <c:v>219.7133415716404</c:v>
                </c:pt>
                <c:pt idx="53">
                  <c:v>228.3528344228677</c:v>
                </c:pt>
                <c:pt idx="54">
                  <c:v>232.0046455479078</c:v>
                </c:pt>
                <c:pt idx="55">
                  <c:v>226.5578538853419</c:v>
                </c:pt>
                <c:pt idx="56">
                  <c:v>217.9183360578827</c:v>
                </c:pt>
                <c:pt idx="57">
                  <c:v>214.9292060036642</c:v>
                </c:pt>
                <c:pt idx="58">
                  <c:v>220.7503847402344</c:v>
                </c:pt>
                <c:pt idx="59">
                  <c:v>225.5701682995019</c:v>
                </c:pt>
                <c:pt idx="60">
                  <c:v>229.7323657437738</c:v>
                </c:pt>
                <c:pt idx="61">
                  <c:v>236.2424365893555</c:v>
                </c:pt>
                <c:pt idx="62">
                  <c:v>223.9021622286189</c:v>
                </c:pt>
                <c:pt idx="63">
                  <c:v>210.7085996651679</c:v>
                </c:pt>
                <c:pt idx="64">
                  <c:v>211.941899147564</c:v>
                </c:pt>
                <c:pt idx="65">
                  <c:v>210.4072773818707</c:v>
                </c:pt>
                <c:pt idx="66">
                  <c:v>216.6922986773202</c:v>
                </c:pt>
                <c:pt idx="67">
                  <c:v>213.8693365579498</c:v>
                </c:pt>
                <c:pt idx="68">
                  <c:v>217.5988369686864</c:v>
                </c:pt>
              </c:numCache>
            </c:numRef>
          </c:val>
          <c:smooth val="0"/>
        </c:ser>
        <c:ser>
          <c:idx val="2"/>
          <c:order val="2"/>
          <c:cat>
            <c:numRef>
              <c:f>Data!$A$39:$A$108</c:f>
              <c:numCache>
                <c:formatCode>General</c:formatCode>
                <c:ptCount val="70"/>
                <c:pt idx="0">
                  <c:v>1946.0</c:v>
                </c:pt>
                <c:pt idx="1">
                  <c:v>1947.0</c:v>
                </c:pt>
                <c:pt idx="2">
                  <c:v>1948.0</c:v>
                </c:pt>
                <c:pt idx="3">
                  <c:v>1949.0</c:v>
                </c:pt>
                <c:pt idx="4">
                  <c:v>1950.0</c:v>
                </c:pt>
                <c:pt idx="5">
                  <c:v>1951.0</c:v>
                </c:pt>
                <c:pt idx="6">
                  <c:v>1952.0</c:v>
                </c:pt>
                <c:pt idx="7">
                  <c:v>1953.0</c:v>
                </c:pt>
                <c:pt idx="8">
                  <c:v>1954.0</c:v>
                </c:pt>
                <c:pt idx="9">
                  <c:v>1955.0</c:v>
                </c:pt>
                <c:pt idx="10">
                  <c:v>1956.0</c:v>
                </c:pt>
                <c:pt idx="11">
                  <c:v>1957.0</c:v>
                </c:pt>
                <c:pt idx="12">
                  <c:v>1958.0</c:v>
                </c:pt>
                <c:pt idx="13">
                  <c:v>1959.0</c:v>
                </c:pt>
                <c:pt idx="14">
                  <c:v>1960.0</c:v>
                </c:pt>
                <c:pt idx="15">
                  <c:v>1961.0</c:v>
                </c:pt>
                <c:pt idx="16">
                  <c:v>1962.0</c:v>
                </c:pt>
                <c:pt idx="17">
                  <c:v>1963.0</c:v>
                </c:pt>
                <c:pt idx="18">
                  <c:v>1964.0</c:v>
                </c:pt>
                <c:pt idx="19">
                  <c:v>1965.0</c:v>
                </c:pt>
                <c:pt idx="20">
                  <c:v>1966.0</c:v>
                </c:pt>
                <c:pt idx="21">
                  <c:v>1967.0</c:v>
                </c:pt>
                <c:pt idx="22">
                  <c:v>1968.0</c:v>
                </c:pt>
                <c:pt idx="23">
                  <c:v>1969.0</c:v>
                </c:pt>
                <c:pt idx="24">
                  <c:v>1970.0</c:v>
                </c:pt>
                <c:pt idx="25">
                  <c:v>1971.0</c:v>
                </c:pt>
                <c:pt idx="26">
                  <c:v>1972.0</c:v>
                </c:pt>
                <c:pt idx="27">
                  <c:v>1973.0</c:v>
                </c:pt>
                <c:pt idx="28">
                  <c:v>1974.0</c:v>
                </c:pt>
                <c:pt idx="29">
                  <c:v>1975.0</c:v>
                </c:pt>
                <c:pt idx="30">
                  <c:v>1976.0</c:v>
                </c:pt>
                <c:pt idx="31">
                  <c:v>1977.0</c:v>
                </c:pt>
                <c:pt idx="32">
                  <c:v>1978.0</c:v>
                </c:pt>
                <c:pt idx="33">
                  <c:v>1979.0</c:v>
                </c:pt>
                <c:pt idx="34">
                  <c:v>1980.0</c:v>
                </c:pt>
                <c:pt idx="35">
                  <c:v>1981.0</c:v>
                </c:pt>
                <c:pt idx="36">
                  <c:v>1982.0</c:v>
                </c:pt>
                <c:pt idx="37">
                  <c:v>1983.0</c:v>
                </c:pt>
                <c:pt idx="38">
                  <c:v>1984.0</c:v>
                </c:pt>
                <c:pt idx="39">
                  <c:v>1985.0</c:v>
                </c:pt>
                <c:pt idx="40">
                  <c:v>1986.0</c:v>
                </c:pt>
                <c:pt idx="41">
                  <c:v>1987.0</c:v>
                </c:pt>
                <c:pt idx="42">
                  <c:v>1988.0</c:v>
                </c:pt>
                <c:pt idx="43">
                  <c:v>1989.0</c:v>
                </c:pt>
                <c:pt idx="44">
                  <c:v>1990.0</c:v>
                </c:pt>
                <c:pt idx="45">
                  <c:v>1991.0</c:v>
                </c:pt>
                <c:pt idx="46">
                  <c:v>1992.0</c:v>
                </c:pt>
                <c:pt idx="47">
                  <c:v>1993.0</c:v>
                </c:pt>
                <c:pt idx="48">
                  <c:v>1994.0</c:v>
                </c:pt>
                <c:pt idx="49">
                  <c:v>1995.0</c:v>
                </c:pt>
                <c:pt idx="50">
                  <c:v>1996.0</c:v>
                </c:pt>
                <c:pt idx="51">
                  <c:v>1997.0</c:v>
                </c:pt>
                <c:pt idx="52">
                  <c:v>1998.0</c:v>
                </c:pt>
                <c:pt idx="53">
                  <c:v>1999.0</c:v>
                </c:pt>
                <c:pt idx="54">
                  <c:v>2000.0</c:v>
                </c:pt>
                <c:pt idx="55">
                  <c:v>2001.0</c:v>
                </c:pt>
                <c:pt idx="56">
                  <c:v>2002.0</c:v>
                </c:pt>
                <c:pt idx="57">
                  <c:v>2003.0</c:v>
                </c:pt>
                <c:pt idx="58">
                  <c:v>2004.0</c:v>
                </c:pt>
                <c:pt idx="59">
                  <c:v>2005.0</c:v>
                </c:pt>
                <c:pt idx="60">
                  <c:v>2006.0</c:v>
                </c:pt>
                <c:pt idx="61">
                  <c:v>2007.0</c:v>
                </c:pt>
                <c:pt idx="62">
                  <c:v>2008.0</c:v>
                </c:pt>
                <c:pt idx="63">
                  <c:v>2009.0</c:v>
                </c:pt>
                <c:pt idx="64">
                  <c:v>2010.0</c:v>
                </c:pt>
                <c:pt idx="65">
                  <c:v>2011.0</c:v>
                </c:pt>
                <c:pt idx="66">
                  <c:v>2012.0</c:v>
                </c:pt>
                <c:pt idx="67">
                  <c:v>2013.0</c:v>
                </c:pt>
                <c:pt idx="68">
                  <c:v>2014.0</c:v>
                </c:pt>
                <c:pt idx="69">
                  <c:v>2015.0</c:v>
                </c:pt>
              </c:numCache>
            </c:numRef>
          </c:cat>
          <c:val>
            <c:numRef>
              <c:f>Data!$L$39:$L$108</c:f>
              <c:numCache>
                <c:formatCode>0.0</c:formatCode>
                <c:ptCount val="70"/>
                <c:pt idx="0">
                  <c:v>100.0</c:v>
                </c:pt>
                <c:pt idx="1">
                  <c:v>99.70843255203887</c:v>
                </c:pt>
                <c:pt idx="2">
                  <c:v>103.7588002879532</c:v>
                </c:pt>
                <c:pt idx="3">
                  <c:v>101.7865275337048</c:v>
                </c:pt>
                <c:pt idx="4">
                  <c:v>110.0144649758705</c:v>
                </c:pt>
                <c:pt idx="5">
                  <c:v>114.8536727267893</c:v>
                </c:pt>
                <c:pt idx="6">
                  <c:v>118.5330469208203</c:v>
                </c:pt>
                <c:pt idx="7">
                  <c:v>123.1387673717206</c:v>
                </c:pt>
                <c:pt idx="8">
                  <c:v>120.9163075072683</c:v>
                </c:pt>
                <c:pt idx="9">
                  <c:v>126.9441017340926</c:v>
                </c:pt>
                <c:pt idx="10">
                  <c:v>131.4561618428996</c:v>
                </c:pt>
                <c:pt idx="11">
                  <c:v>132.2797557428403</c:v>
                </c:pt>
                <c:pt idx="12">
                  <c:v>128.5306465344869</c:v>
                </c:pt>
                <c:pt idx="13">
                  <c:v>135.4099636407927</c:v>
                </c:pt>
                <c:pt idx="14">
                  <c:v>137.2363129555793</c:v>
                </c:pt>
                <c:pt idx="15">
                  <c:v>138.5403230695328</c:v>
                </c:pt>
                <c:pt idx="16">
                  <c:v>143.1352741450609</c:v>
                </c:pt>
                <c:pt idx="17">
                  <c:v>146.8874267300395</c:v>
                </c:pt>
                <c:pt idx="18">
                  <c:v>153.4527561356512</c:v>
                </c:pt>
                <c:pt idx="19">
                  <c:v>159.2719755373211</c:v>
                </c:pt>
                <c:pt idx="20">
                  <c:v>166.2574594677332</c:v>
                </c:pt>
                <c:pt idx="21">
                  <c:v>170.512439159018</c:v>
                </c:pt>
                <c:pt idx="22">
                  <c:v>175.8872362060645</c:v>
                </c:pt>
                <c:pt idx="23">
                  <c:v>179.3228563821767</c:v>
                </c:pt>
                <c:pt idx="24">
                  <c:v>180.9953963943814</c:v>
                </c:pt>
                <c:pt idx="25">
                  <c:v>179.314084501719</c:v>
                </c:pt>
                <c:pt idx="26">
                  <c:v>184.6954225209271</c:v>
                </c:pt>
                <c:pt idx="27">
                  <c:v>189.8734027954215</c:v>
                </c:pt>
                <c:pt idx="28">
                  <c:v>188.2484517086829</c:v>
                </c:pt>
                <c:pt idx="29">
                  <c:v>178.6326257743114</c:v>
                </c:pt>
                <c:pt idx="30">
                  <c:v>183.4649826213789</c:v>
                </c:pt>
                <c:pt idx="31">
                  <c:v>186.0579147316977</c:v>
                </c:pt>
                <c:pt idx="32">
                  <c:v>190.762800606392</c:v>
                </c:pt>
                <c:pt idx="33">
                  <c:v>193.029500485024</c:v>
                </c:pt>
                <c:pt idx="34">
                  <c:v>191.6524055025723</c:v>
                </c:pt>
                <c:pt idx="35">
                  <c:v>190.2604551018399</c:v>
                </c:pt>
                <c:pt idx="36">
                  <c:v>186.3070439229213</c:v>
                </c:pt>
                <c:pt idx="37">
                  <c:v>184.2060214928251</c:v>
                </c:pt>
                <c:pt idx="38">
                  <c:v>190.7732006011531</c:v>
                </c:pt>
                <c:pt idx="39">
                  <c:v>194.0292092337947</c:v>
                </c:pt>
                <c:pt idx="40">
                  <c:v>196.1650301487194</c:v>
                </c:pt>
                <c:pt idx="41">
                  <c:v>203.2033207345344</c:v>
                </c:pt>
                <c:pt idx="42">
                  <c:v>213.4234999017609</c:v>
                </c:pt>
                <c:pt idx="43">
                  <c:v>213.1427139715818</c:v>
                </c:pt>
                <c:pt idx="44">
                  <c:v>213.6415065791578</c:v>
                </c:pt>
                <c:pt idx="45">
                  <c:v>207.5443079358382</c:v>
                </c:pt>
                <c:pt idx="46">
                  <c:v>209.1353334669819</c:v>
                </c:pt>
                <c:pt idx="47">
                  <c:v>205.9385583132627</c:v>
                </c:pt>
                <c:pt idx="48">
                  <c:v>209.4458868333558</c:v>
                </c:pt>
                <c:pt idx="49">
                  <c:v>216.1814078925431</c:v>
                </c:pt>
                <c:pt idx="50">
                  <c:v>222.4719578412623</c:v>
                </c:pt>
                <c:pt idx="51">
                  <c:v>231.768549505281</c:v>
                </c:pt>
                <c:pt idx="52">
                  <c:v>243.2710825435176</c:v>
                </c:pt>
                <c:pt idx="53">
                  <c:v>254.0936294164455</c:v>
                </c:pt>
                <c:pt idx="54">
                  <c:v>260.6648767393128</c:v>
                </c:pt>
                <c:pt idx="55">
                  <c:v>255.2785210340156</c:v>
                </c:pt>
                <c:pt idx="56">
                  <c:v>245.1541952625454</c:v>
                </c:pt>
                <c:pt idx="57">
                  <c:v>241.8565569295048</c:v>
                </c:pt>
                <c:pt idx="58">
                  <c:v>248.1777265580206</c:v>
                </c:pt>
                <c:pt idx="59">
                  <c:v>254.3382062716195</c:v>
                </c:pt>
                <c:pt idx="60">
                  <c:v>259.81729797331</c:v>
                </c:pt>
                <c:pt idx="61">
                  <c:v>267.4214421008883</c:v>
                </c:pt>
                <c:pt idx="62">
                  <c:v>257.9714365052487</c:v>
                </c:pt>
                <c:pt idx="63">
                  <c:v>239.151283757288</c:v>
                </c:pt>
                <c:pt idx="64">
                  <c:v>240.6440524993467</c:v>
                </c:pt>
                <c:pt idx="65">
                  <c:v>241.2263711289705</c:v>
                </c:pt>
                <c:pt idx="66">
                  <c:v>248.8360708608538</c:v>
                </c:pt>
                <c:pt idx="67">
                  <c:v>245.2021508279307</c:v>
                </c:pt>
                <c:pt idx="68">
                  <c:v>249.2219951491479</c:v>
                </c:pt>
              </c:numCache>
            </c:numRef>
          </c:val>
          <c:smooth val="0"/>
        </c:ser>
        <c:ser>
          <c:idx val="3"/>
          <c:order val="3"/>
          <c:cat>
            <c:numRef>
              <c:f>Data!$A$39:$A$108</c:f>
              <c:numCache>
                <c:formatCode>General</c:formatCode>
                <c:ptCount val="70"/>
                <c:pt idx="0">
                  <c:v>1946.0</c:v>
                </c:pt>
                <c:pt idx="1">
                  <c:v>1947.0</c:v>
                </c:pt>
                <c:pt idx="2">
                  <c:v>1948.0</c:v>
                </c:pt>
                <c:pt idx="3">
                  <c:v>1949.0</c:v>
                </c:pt>
                <c:pt idx="4">
                  <c:v>1950.0</c:v>
                </c:pt>
                <c:pt idx="5">
                  <c:v>1951.0</c:v>
                </c:pt>
                <c:pt idx="6">
                  <c:v>1952.0</c:v>
                </c:pt>
                <c:pt idx="7">
                  <c:v>1953.0</c:v>
                </c:pt>
                <c:pt idx="8">
                  <c:v>1954.0</c:v>
                </c:pt>
                <c:pt idx="9">
                  <c:v>1955.0</c:v>
                </c:pt>
                <c:pt idx="10">
                  <c:v>1956.0</c:v>
                </c:pt>
                <c:pt idx="11">
                  <c:v>1957.0</c:v>
                </c:pt>
                <c:pt idx="12">
                  <c:v>1958.0</c:v>
                </c:pt>
                <c:pt idx="13">
                  <c:v>1959.0</c:v>
                </c:pt>
                <c:pt idx="14">
                  <c:v>1960.0</c:v>
                </c:pt>
                <c:pt idx="15">
                  <c:v>1961.0</c:v>
                </c:pt>
                <c:pt idx="16">
                  <c:v>1962.0</c:v>
                </c:pt>
                <c:pt idx="17">
                  <c:v>1963.0</c:v>
                </c:pt>
                <c:pt idx="18">
                  <c:v>1964.0</c:v>
                </c:pt>
                <c:pt idx="19">
                  <c:v>1965.0</c:v>
                </c:pt>
                <c:pt idx="20">
                  <c:v>1966.0</c:v>
                </c:pt>
                <c:pt idx="21">
                  <c:v>1967.0</c:v>
                </c:pt>
                <c:pt idx="22">
                  <c:v>1968.0</c:v>
                </c:pt>
                <c:pt idx="23">
                  <c:v>1969.0</c:v>
                </c:pt>
                <c:pt idx="24">
                  <c:v>1970.0</c:v>
                </c:pt>
                <c:pt idx="25">
                  <c:v>1971.0</c:v>
                </c:pt>
                <c:pt idx="26">
                  <c:v>1972.0</c:v>
                </c:pt>
                <c:pt idx="27">
                  <c:v>1973.0</c:v>
                </c:pt>
                <c:pt idx="28">
                  <c:v>1974.0</c:v>
                </c:pt>
                <c:pt idx="29">
                  <c:v>1975.0</c:v>
                </c:pt>
                <c:pt idx="30">
                  <c:v>1976.0</c:v>
                </c:pt>
                <c:pt idx="31">
                  <c:v>1977.0</c:v>
                </c:pt>
                <c:pt idx="32">
                  <c:v>1978.0</c:v>
                </c:pt>
                <c:pt idx="33">
                  <c:v>1979.0</c:v>
                </c:pt>
                <c:pt idx="34">
                  <c:v>1980.0</c:v>
                </c:pt>
                <c:pt idx="35">
                  <c:v>1981.0</c:v>
                </c:pt>
                <c:pt idx="36">
                  <c:v>1982.0</c:v>
                </c:pt>
                <c:pt idx="37">
                  <c:v>1983.0</c:v>
                </c:pt>
                <c:pt idx="38">
                  <c:v>1984.0</c:v>
                </c:pt>
                <c:pt idx="39">
                  <c:v>1985.0</c:v>
                </c:pt>
                <c:pt idx="40">
                  <c:v>1986.0</c:v>
                </c:pt>
                <c:pt idx="41">
                  <c:v>1987.0</c:v>
                </c:pt>
                <c:pt idx="42">
                  <c:v>1988.0</c:v>
                </c:pt>
                <c:pt idx="43">
                  <c:v>1989.0</c:v>
                </c:pt>
                <c:pt idx="44">
                  <c:v>1990.0</c:v>
                </c:pt>
                <c:pt idx="45">
                  <c:v>1991.0</c:v>
                </c:pt>
                <c:pt idx="46">
                  <c:v>1992.0</c:v>
                </c:pt>
                <c:pt idx="47">
                  <c:v>1993.0</c:v>
                </c:pt>
                <c:pt idx="48">
                  <c:v>1994.0</c:v>
                </c:pt>
                <c:pt idx="49">
                  <c:v>1995.0</c:v>
                </c:pt>
                <c:pt idx="50">
                  <c:v>1996.0</c:v>
                </c:pt>
                <c:pt idx="51">
                  <c:v>1997.0</c:v>
                </c:pt>
                <c:pt idx="52">
                  <c:v>1998.0</c:v>
                </c:pt>
                <c:pt idx="53">
                  <c:v>1999.0</c:v>
                </c:pt>
                <c:pt idx="54">
                  <c:v>2000.0</c:v>
                </c:pt>
                <c:pt idx="55">
                  <c:v>2001.0</c:v>
                </c:pt>
                <c:pt idx="56">
                  <c:v>2002.0</c:v>
                </c:pt>
                <c:pt idx="57">
                  <c:v>2003.0</c:v>
                </c:pt>
                <c:pt idx="58">
                  <c:v>2004.0</c:v>
                </c:pt>
                <c:pt idx="59">
                  <c:v>2005.0</c:v>
                </c:pt>
                <c:pt idx="60">
                  <c:v>2006.0</c:v>
                </c:pt>
                <c:pt idx="61">
                  <c:v>2007.0</c:v>
                </c:pt>
                <c:pt idx="62">
                  <c:v>2008.0</c:v>
                </c:pt>
                <c:pt idx="63">
                  <c:v>2009.0</c:v>
                </c:pt>
                <c:pt idx="64">
                  <c:v>2010.0</c:v>
                </c:pt>
                <c:pt idx="65">
                  <c:v>2011.0</c:v>
                </c:pt>
                <c:pt idx="66">
                  <c:v>2012.0</c:v>
                </c:pt>
                <c:pt idx="67">
                  <c:v>2013.0</c:v>
                </c:pt>
                <c:pt idx="68">
                  <c:v>2014.0</c:v>
                </c:pt>
                <c:pt idx="69">
                  <c:v>2015.0</c:v>
                </c:pt>
              </c:numCache>
            </c:numRef>
          </c:cat>
          <c:val>
            <c:numRef>
              <c:f>Data!$N$39:$N$108</c:f>
              <c:numCache>
                <c:formatCode>0.0</c:formatCode>
                <c:ptCount val="70"/>
                <c:pt idx="0">
                  <c:v>100.0</c:v>
                </c:pt>
                <c:pt idx="1">
                  <c:v>99.77537501407537</c:v>
                </c:pt>
                <c:pt idx="2">
                  <c:v>103.575934089886</c:v>
                </c:pt>
                <c:pt idx="3">
                  <c:v>101.3516464357801</c:v>
                </c:pt>
                <c:pt idx="4">
                  <c:v>109.7401516122845</c:v>
                </c:pt>
                <c:pt idx="5">
                  <c:v>114.2934158787909</c:v>
                </c:pt>
                <c:pt idx="6">
                  <c:v>117.7600095084537</c:v>
                </c:pt>
                <c:pt idx="7">
                  <c:v>122.2931795278721</c:v>
                </c:pt>
                <c:pt idx="8">
                  <c:v>120.1361540388247</c:v>
                </c:pt>
                <c:pt idx="9">
                  <c:v>126.2276118416302</c:v>
                </c:pt>
                <c:pt idx="10">
                  <c:v>130.7030984515742</c:v>
                </c:pt>
                <c:pt idx="11">
                  <c:v>131.5832602185062</c:v>
                </c:pt>
                <c:pt idx="12">
                  <c:v>127.8553770756853</c:v>
                </c:pt>
                <c:pt idx="13">
                  <c:v>134.025891457012</c:v>
                </c:pt>
                <c:pt idx="14">
                  <c:v>135.5627264433136</c:v>
                </c:pt>
                <c:pt idx="15">
                  <c:v>138.0638515427132</c:v>
                </c:pt>
                <c:pt idx="16">
                  <c:v>143.5408368756824</c:v>
                </c:pt>
                <c:pt idx="17">
                  <c:v>148.0577885372812</c:v>
                </c:pt>
                <c:pt idx="18">
                  <c:v>154.9385382874705</c:v>
                </c:pt>
                <c:pt idx="19">
                  <c:v>161.2013623795623</c:v>
                </c:pt>
                <c:pt idx="20">
                  <c:v>168.5892262336921</c:v>
                </c:pt>
                <c:pt idx="21">
                  <c:v>173.1882967498797</c:v>
                </c:pt>
                <c:pt idx="22">
                  <c:v>177.4387946082203</c:v>
                </c:pt>
                <c:pt idx="23">
                  <c:v>180.1832346749214</c:v>
                </c:pt>
                <c:pt idx="24">
                  <c:v>181.395499320905</c:v>
                </c:pt>
                <c:pt idx="25">
                  <c:v>179.6760595164189</c:v>
                </c:pt>
                <c:pt idx="26">
                  <c:v>185.3190150418974</c:v>
                </c:pt>
                <c:pt idx="27">
                  <c:v>190.9669763362303</c:v>
                </c:pt>
                <c:pt idx="28">
                  <c:v>189.8873487506301</c:v>
                </c:pt>
                <c:pt idx="29">
                  <c:v>180.7036811427083</c:v>
                </c:pt>
                <c:pt idx="30">
                  <c:v>186.2203674620407</c:v>
                </c:pt>
                <c:pt idx="31">
                  <c:v>189.499460802308</c:v>
                </c:pt>
                <c:pt idx="32">
                  <c:v>194.9713720261589</c:v>
                </c:pt>
                <c:pt idx="33">
                  <c:v>198.0045103360928</c:v>
                </c:pt>
                <c:pt idx="34">
                  <c:v>196.8718044703019</c:v>
                </c:pt>
                <c:pt idx="35">
                  <c:v>195.5054846919475</c:v>
                </c:pt>
                <c:pt idx="36">
                  <c:v>191.682157573835</c:v>
                </c:pt>
                <c:pt idx="37">
                  <c:v>189.9357966199553</c:v>
                </c:pt>
                <c:pt idx="38">
                  <c:v>197.0469888298234</c:v>
                </c:pt>
                <c:pt idx="39">
                  <c:v>200.8097021945872</c:v>
                </c:pt>
                <c:pt idx="40">
                  <c:v>203.8081008437628</c:v>
                </c:pt>
                <c:pt idx="41">
                  <c:v>212.3674206883193</c:v>
                </c:pt>
                <c:pt idx="42">
                  <c:v>224.7056156596354</c:v>
                </c:pt>
                <c:pt idx="43">
                  <c:v>226.2996448833855</c:v>
                </c:pt>
                <c:pt idx="44">
                  <c:v>228.3003119555163</c:v>
                </c:pt>
                <c:pt idx="45">
                  <c:v>221.1497631806621</c:v>
                </c:pt>
                <c:pt idx="46">
                  <c:v>222.5716066332884</c:v>
                </c:pt>
                <c:pt idx="47">
                  <c:v>219.0701401734278</c:v>
                </c:pt>
                <c:pt idx="48">
                  <c:v>222.730691958474</c:v>
                </c:pt>
                <c:pt idx="49">
                  <c:v>229.6682207657684</c:v>
                </c:pt>
                <c:pt idx="50">
                  <c:v>236.6989240535326</c:v>
                </c:pt>
                <c:pt idx="51">
                  <c:v>246.7662609866086</c:v>
                </c:pt>
                <c:pt idx="52">
                  <c:v>259.14821362751</c:v>
                </c:pt>
                <c:pt idx="53">
                  <c:v>270.0342946615404</c:v>
                </c:pt>
                <c:pt idx="54">
                  <c:v>278.2978947249337</c:v>
                </c:pt>
                <c:pt idx="55">
                  <c:v>274.9440397583034</c:v>
                </c:pt>
                <c:pt idx="56">
                  <c:v>265.9119407277747</c:v>
                </c:pt>
                <c:pt idx="57">
                  <c:v>263.2827741516954</c:v>
                </c:pt>
                <c:pt idx="58">
                  <c:v>271.189240276761</c:v>
                </c:pt>
                <c:pt idx="59">
                  <c:v>278.4219037308489</c:v>
                </c:pt>
                <c:pt idx="60">
                  <c:v>285.8412265932551</c:v>
                </c:pt>
                <c:pt idx="61">
                  <c:v>293.7264182316941</c:v>
                </c:pt>
                <c:pt idx="62">
                  <c:v>285.070468414053</c:v>
                </c:pt>
                <c:pt idx="63">
                  <c:v>263.3122924575276</c:v>
                </c:pt>
                <c:pt idx="64">
                  <c:v>266.5697039318224</c:v>
                </c:pt>
                <c:pt idx="65">
                  <c:v>268.3896011322037</c:v>
                </c:pt>
                <c:pt idx="66">
                  <c:v>278.2693503066888</c:v>
                </c:pt>
                <c:pt idx="67">
                  <c:v>275.5811980706126</c:v>
                </c:pt>
                <c:pt idx="68">
                  <c:v>280.8668443103334</c:v>
                </c:pt>
              </c:numCache>
            </c:numRef>
          </c:val>
          <c:smooth val="0"/>
        </c:ser>
        <c:dLbls>
          <c:showLegendKey val="0"/>
          <c:showVal val="0"/>
          <c:showCatName val="0"/>
          <c:showSerName val="0"/>
          <c:showPercent val="0"/>
          <c:showBubbleSize val="0"/>
        </c:dLbls>
        <c:marker val="1"/>
        <c:smooth val="0"/>
        <c:axId val="-2133893976"/>
        <c:axId val="-2133878984"/>
      </c:lineChart>
      <c:catAx>
        <c:axId val="-2133870584"/>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33882472"/>
        <c:crossesAt val="0.0"/>
        <c:auto val="1"/>
        <c:lblAlgn val="ctr"/>
        <c:lblOffset val="100"/>
        <c:tickLblSkip val="4"/>
        <c:tickMarkSkip val="4"/>
        <c:noMultiLvlLbl val="0"/>
      </c:catAx>
      <c:valAx>
        <c:axId val="-2133882472"/>
        <c:scaling>
          <c:orientation val="minMax"/>
          <c:max val="320.0"/>
          <c:min val="100.0"/>
        </c:scaling>
        <c:delete val="0"/>
        <c:axPos val="l"/>
        <c:majorGridlines>
          <c:spPr>
            <a:ln w="3175">
              <a:solidFill>
                <a:schemeClr val="bg1">
                  <a:lumMod val="65000"/>
                </a:schemeClr>
              </a:solidFill>
              <a:prstDash val="solid"/>
            </a:ln>
          </c:spPr>
        </c:majorGridlines>
        <c:numFmt formatCode="#,##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133870584"/>
        <c:crosses val="autoZero"/>
        <c:crossBetween val="midCat"/>
        <c:majorUnit val="40.0"/>
      </c:valAx>
      <c:valAx>
        <c:axId val="-2133878984"/>
        <c:scaling>
          <c:orientation val="minMax"/>
          <c:max val="150000.0"/>
          <c:min val="0.0"/>
        </c:scaling>
        <c:delete val="1"/>
        <c:axPos val="r"/>
        <c:numFmt formatCode="#,##0" sourceLinked="0"/>
        <c:majorTickMark val="out"/>
        <c:minorTickMark val="none"/>
        <c:tickLblPos val="none"/>
        <c:crossAx val="-2133893976"/>
        <c:crosses val="max"/>
        <c:crossBetween val="between"/>
      </c:valAx>
      <c:catAx>
        <c:axId val="-2133893976"/>
        <c:scaling>
          <c:orientation val="minMax"/>
        </c:scaling>
        <c:delete val="1"/>
        <c:axPos val="b"/>
        <c:numFmt formatCode="General" sourceLinked="1"/>
        <c:majorTickMark val="out"/>
        <c:minorTickMark val="none"/>
        <c:tickLblPos val="none"/>
        <c:crossAx val="-2133878984"/>
        <c:crosses val="autoZero"/>
        <c:auto val="1"/>
        <c:lblAlgn val="ctr"/>
        <c:lblOffset val="100"/>
        <c:noMultiLvlLbl val="0"/>
      </c:cat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fr-FR"/>
              <a:t>Figure S.20: Ratio of personal pre-tax income to personal factor income</a:t>
            </a:r>
          </a:p>
        </c:rich>
      </c:tx>
      <c:layout>
        <c:manualLayout>
          <c:xMode val="edge"/>
          <c:yMode val="edge"/>
          <c:x val="0.163842636337125"/>
          <c:y val="0.0"/>
        </c:manualLayout>
      </c:layout>
      <c:overlay val="0"/>
    </c:title>
    <c:autoTitleDeleted val="0"/>
    <c:plotArea>
      <c:layout>
        <c:manualLayout>
          <c:layoutTarget val="inner"/>
          <c:xMode val="edge"/>
          <c:yMode val="edge"/>
          <c:x val="0.0897410323709536"/>
          <c:y val="0.0841648706193668"/>
          <c:w val="0.875580169145524"/>
          <c:h val="0.768921664415743"/>
        </c:manualLayout>
      </c:layout>
      <c:lineChart>
        <c:grouping val="standard"/>
        <c:varyColors val="0"/>
        <c:ser>
          <c:idx val="0"/>
          <c:order val="0"/>
          <c:tx>
            <c:strRef>
              <c:f>Data!$I$3</c:f>
              <c:strCache>
                <c:ptCount val="1"/>
                <c:pt idx="0">
                  <c:v>Personal pre-tax income / personal factor income</c:v>
                </c:pt>
              </c:strCache>
            </c:strRef>
          </c:tx>
          <c:spPr>
            <a:ln>
              <a:solidFill>
                <a:sysClr val="windowText" lastClr="000000"/>
              </a:solidFill>
            </a:ln>
          </c:spPr>
          <c:marker>
            <c:symbol val="none"/>
          </c:marker>
          <c:cat>
            <c:numRef>
              <c:f>Data!$A$6:$A$110</c:f>
              <c:numCache>
                <c:formatCode>General</c:formatCode>
                <c:ptCount val="105"/>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pt idx="102">
                  <c:v>2015.0</c:v>
                </c:pt>
                <c:pt idx="103">
                  <c:v>2016.0</c:v>
                </c:pt>
                <c:pt idx="104">
                  <c:v>2017.0</c:v>
                </c:pt>
              </c:numCache>
            </c:numRef>
          </c:cat>
          <c:val>
            <c:numRef>
              <c:f>Data!$I$6:$I$110</c:f>
              <c:numCache>
                <c:formatCode>0.0%</c:formatCode>
                <c:ptCount val="105"/>
                <c:pt idx="0">
                  <c:v>0.997147610807733</c:v>
                </c:pt>
                <c:pt idx="1">
                  <c:v>0.997126152054075</c:v>
                </c:pt>
                <c:pt idx="2">
                  <c:v>0.997053454156247</c:v>
                </c:pt>
                <c:pt idx="3">
                  <c:v>0.99703877418404</c:v>
                </c:pt>
                <c:pt idx="4">
                  <c:v>0.997083141548611</c:v>
                </c:pt>
                <c:pt idx="5">
                  <c:v>0.996960689105789</c:v>
                </c:pt>
                <c:pt idx="6">
                  <c:v>0.997020624585963</c:v>
                </c:pt>
                <c:pt idx="7">
                  <c:v>0.996944134518831</c:v>
                </c:pt>
                <c:pt idx="8">
                  <c:v>0.996834821759413</c:v>
                </c:pt>
                <c:pt idx="9">
                  <c:v>0.996769867279757</c:v>
                </c:pt>
                <c:pt idx="10">
                  <c:v>0.996714529040502</c:v>
                </c:pt>
                <c:pt idx="11">
                  <c:v>0.996568097304109</c:v>
                </c:pt>
                <c:pt idx="12">
                  <c:v>0.996464267369427</c:v>
                </c:pt>
                <c:pt idx="13">
                  <c:v>0.996367541800505</c:v>
                </c:pt>
                <c:pt idx="14">
                  <c:v>0.996153027555955</c:v>
                </c:pt>
                <c:pt idx="15">
                  <c:v>0.996042046241919</c:v>
                </c:pt>
                <c:pt idx="16">
                  <c:v>0.995656679109751</c:v>
                </c:pt>
                <c:pt idx="17">
                  <c:v>0.994973841787804</c:v>
                </c:pt>
                <c:pt idx="18">
                  <c:v>0.993536707526632</c:v>
                </c:pt>
                <c:pt idx="19">
                  <c:v>0.992715732614552</c:v>
                </c:pt>
                <c:pt idx="20">
                  <c:v>0.99198021176344</c:v>
                </c:pt>
                <c:pt idx="21">
                  <c:v>0.993214566300418</c:v>
                </c:pt>
                <c:pt idx="22">
                  <c:v>0.992492821377152</c:v>
                </c:pt>
                <c:pt idx="23">
                  <c:v>0.99071193026798</c:v>
                </c:pt>
                <c:pt idx="24">
                  <c:v>0.982406988085681</c:v>
                </c:pt>
                <c:pt idx="25">
                  <c:v>0.984427793143153</c:v>
                </c:pt>
                <c:pt idx="26">
                  <c:v>0.985926053988161</c:v>
                </c:pt>
                <c:pt idx="27">
                  <c:v>0.986834526931374</c:v>
                </c:pt>
                <c:pt idx="28">
                  <c:v>0.985011475641985</c:v>
                </c:pt>
                <c:pt idx="29">
                  <c:v>0.986434541580391</c:v>
                </c:pt>
                <c:pt idx="30">
                  <c:v>0.984499296473444</c:v>
                </c:pt>
                <c:pt idx="31">
                  <c:v>0.983041559810276</c:v>
                </c:pt>
                <c:pt idx="32">
                  <c:v>0.985828937387446</c:v>
                </c:pt>
                <c:pt idx="33">
                  <c:v>0.996938516833598</c:v>
                </c:pt>
                <c:pt idx="34">
                  <c:v>0.988312366133859</c:v>
                </c:pt>
                <c:pt idx="35">
                  <c:v>0.987095730525001</c:v>
                </c:pt>
                <c:pt idx="36">
                  <c:v>0.989318744005277</c:v>
                </c:pt>
                <c:pt idx="37">
                  <c:v>0.982715410313861</c:v>
                </c:pt>
                <c:pt idx="38">
                  <c:v>0.979765837159835</c:v>
                </c:pt>
                <c:pt idx="39">
                  <c:v>0.980489811017192</c:v>
                </c:pt>
                <c:pt idx="40">
                  <c:v>0.981984077295091</c:v>
                </c:pt>
                <c:pt idx="41">
                  <c:v>0.984168156933222</c:v>
                </c:pt>
                <c:pt idx="42">
                  <c:v>0.98153613084398</c:v>
                </c:pt>
                <c:pt idx="43">
                  <c:v>0.979977520035</c:v>
                </c:pt>
                <c:pt idx="44">
                  <c:v>0.980118850353946</c:v>
                </c:pt>
                <c:pt idx="45">
                  <c:v>0.987459523691463</c:v>
                </c:pt>
                <c:pt idx="46">
                  <c:v>0.981178983238298</c:v>
                </c:pt>
                <c:pt idx="47">
                  <c:v>0.977869691405837</c:v>
                </c:pt>
                <c:pt idx="48">
                  <c:v>0.981952900799796</c:v>
                </c:pt>
                <c:pt idx="49">
                  <c:v>0.978024638460825</c:v>
                </c:pt>
                <c:pt idx="50">
                  <c:v>0.974176169549834</c:v>
                </c:pt>
                <c:pt idx="51">
                  <c:v>0.972047183477259</c:v>
                </c:pt>
                <c:pt idx="52">
                  <c:v>0.972149283976031</c:v>
                </c:pt>
                <c:pt idx="53">
                  <c:v>0.965743247847148</c:v>
                </c:pt>
                <c:pt idx="54">
                  <c:v>0.964902722038154</c:v>
                </c:pt>
                <c:pt idx="55">
                  <c:v>0.965948251882469</c:v>
                </c:pt>
                <c:pt idx="56">
                  <c:v>0.962224206851397</c:v>
                </c:pt>
                <c:pt idx="57">
                  <c:v>0.965871380899629</c:v>
                </c:pt>
                <c:pt idx="58">
                  <c:v>0.965662720229318</c:v>
                </c:pt>
                <c:pt idx="59">
                  <c:v>0.961110017052538</c:v>
                </c:pt>
                <c:pt idx="60">
                  <c:v>0.958405859775035</c:v>
                </c:pt>
                <c:pt idx="61">
                  <c:v>0.955789913140967</c:v>
                </c:pt>
                <c:pt idx="62">
                  <c:v>0.959904008758468</c:v>
                </c:pt>
                <c:pt idx="63">
                  <c:v>0.953487056264979</c:v>
                </c:pt>
                <c:pt idx="64">
                  <c:v>0.947171993426529</c:v>
                </c:pt>
                <c:pt idx="65">
                  <c:v>0.93981332527661</c:v>
                </c:pt>
                <c:pt idx="66">
                  <c:v>0.934683464409855</c:v>
                </c:pt>
                <c:pt idx="67">
                  <c:v>0.936327982616914</c:v>
                </c:pt>
                <c:pt idx="68">
                  <c:v>0.933096491495106</c:v>
                </c:pt>
                <c:pt idx="69">
                  <c:v>0.924801766339994</c:v>
                </c:pt>
                <c:pt idx="70">
                  <c:v>0.917694461314922</c:v>
                </c:pt>
                <c:pt idx="71">
                  <c:v>0.910079602511466</c:v>
                </c:pt>
                <c:pt idx="72">
                  <c:v>0.904335940212888</c:v>
                </c:pt>
                <c:pt idx="73">
                  <c:v>0.907447712803432</c:v>
                </c:pt>
                <c:pt idx="74">
                  <c:v>0.912614607165688</c:v>
                </c:pt>
                <c:pt idx="75">
                  <c:v>0.913511767539814</c:v>
                </c:pt>
                <c:pt idx="76">
                  <c:v>0.913418377432961</c:v>
                </c:pt>
                <c:pt idx="77">
                  <c:v>0.916421402853797</c:v>
                </c:pt>
                <c:pt idx="78">
                  <c:v>0.920609179013332</c:v>
                </c:pt>
                <c:pt idx="79">
                  <c:v>0.923757474428601</c:v>
                </c:pt>
                <c:pt idx="80">
                  <c:v>0.921266205084626</c:v>
                </c:pt>
                <c:pt idx="81">
                  <c:v>0.916700446771783</c:v>
                </c:pt>
                <c:pt idx="82">
                  <c:v>0.911739271631206</c:v>
                </c:pt>
                <c:pt idx="83">
                  <c:v>0.909913729935914</c:v>
                </c:pt>
                <c:pt idx="84">
                  <c:v>0.907982959135562</c:v>
                </c:pt>
                <c:pt idx="85">
                  <c:v>0.911581247066949</c:v>
                </c:pt>
                <c:pt idx="86">
                  <c:v>0.914593673928055</c:v>
                </c:pt>
                <c:pt idx="87">
                  <c:v>0.917324642593674</c:v>
                </c:pt>
                <c:pt idx="88">
                  <c:v>0.920325878601817</c:v>
                </c:pt>
                <c:pt idx="89">
                  <c:v>0.918603584755455</c:v>
                </c:pt>
                <c:pt idx="90">
                  <c:v>0.912573437638018</c:v>
                </c:pt>
                <c:pt idx="91">
                  <c:v>0.912641997301683</c:v>
                </c:pt>
                <c:pt idx="92">
                  <c:v>0.910258358056156</c:v>
                </c:pt>
                <c:pt idx="93">
                  <c:v>0.906487496465034</c:v>
                </c:pt>
                <c:pt idx="94">
                  <c:v>0.910208668768203</c:v>
                </c:pt>
                <c:pt idx="95">
                  <c:v>0.916518109392411</c:v>
                </c:pt>
                <c:pt idx="96">
                  <c:v>0.926458806791615</c:v>
                </c:pt>
                <c:pt idx="97">
                  <c:v>0.923935300188304</c:v>
                </c:pt>
                <c:pt idx="98">
                  <c:v>0.928930438717245</c:v>
                </c:pt>
                <c:pt idx="99">
                  <c:v>0.929184039997869</c:v>
                </c:pt>
                <c:pt idx="100">
                  <c:v>0.922606082176042</c:v>
                </c:pt>
                <c:pt idx="101">
                  <c:v>0.918440983386485</c:v>
                </c:pt>
                <c:pt idx="102">
                  <c:v>0.926440158797254</c:v>
                </c:pt>
              </c:numCache>
            </c:numRef>
          </c:val>
          <c:smooth val="0"/>
        </c:ser>
        <c:dLbls>
          <c:showLegendKey val="0"/>
          <c:showVal val="0"/>
          <c:showCatName val="0"/>
          <c:showSerName val="0"/>
          <c:showPercent val="0"/>
          <c:showBubbleSize val="0"/>
        </c:dLbls>
        <c:marker val="1"/>
        <c:smooth val="0"/>
        <c:axId val="-2133947736"/>
        <c:axId val="-2133944600"/>
      </c:lineChart>
      <c:catAx>
        <c:axId val="-2133947736"/>
        <c:scaling>
          <c:orientation val="minMax"/>
        </c:scaling>
        <c:delete val="0"/>
        <c:axPos val="b"/>
        <c:numFmt formatCode="General" sourceLinked="1"/>
        <c:majorTickMark val="out"/>
        <c:minorTickMark val="none"/>
        <c:tickLblPos val="nextTo"/>
        <c:txPr>
          <a:bodyPr/>
          <a:lstStyle/>
          <a:p>
            <a:pPr>
              <a:defRPr sz="1400">
                <a:latin typeface="Arial"/>
                <a:cs typeface="Arial"/>
              </a:defRPr>
            </a:pPr>
            <a:endParaRPr lang="es-ES"/>
          </a:p>
        </c:txPr>
        <c:crossAx val="-2133944600"/>
        <c:crosses val="autoZero"/>
        <c:auto val="1"/>
        <c:lblAlgn val="ctr"/>
        <c:lblOffset val="100"/>
        <c:tickLblSkip val="4"/>
        <c:tickMarkSkip val="4"/>
        <c:noMultiLvlLbl val="0"/>
      </c:catAx>
      <c:valAx>
        <c:axId val="-2133944600"/>
        <c:scaling>
          <c:orientation val="minMax"/>
          <c:max val="1.0"/>
        </c:scaling>
        <c:delete val="0"/>
        <c:axPos val="l"/>
        <c:majorGridlines/>
        <c:numFmt formatCode="0%" sourceLinked="0"/>
        <c:majorTickMark val="out"/>
        <c:minorTickMark val="none"/>
        <c:tickLblPos val="nextTo"/>
        <c:txPr>
          <a:bodyPr/>
          <a:lstStyle/>
          <a:p>
            <a:pPr>
              <a:defRPr sz="1400">
                <a:latin typeface="Arial"/>
                <a:cs typeface="Arial"/>
              </a:defRPr>
            </a:pPr>
            <a:endParaRPr lang="es-ES"/>
          </a:p>
        </c:txPr>
        <c:crossAx val="-2133947736"/>
        <c:crosses val="autoZero"/>
        <c:crossBetween val="between"/>
      </c:valAx>
    </c:plotArea>
    <c:plotVisOnly val="1"/>
    <c:dispBlanksAs val="gap"/>
    <c:showDLblsOverMax val="0"/>
  </c:chart>
  <c:spPr>
    <a:ln>
      <a:noFill/>
    </a:ln>
  </c:spPr>
  <c:userShapes r:id="rId2"/>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a:t>Figure S.21: Real post-tax income</a:t>
            </a:r>
            <a:r>
              <a:rPr lang="fr-FR" sz="1800" b="1" baseline="0"/>
              <a:t> </a:t>
            </a:r>
            <a:r>
              <a:rPr lang="fr-FR" sz="1800" b="1"/>
              <a:t>of bottom 50%: </a:t>
            </a:r>
          </a:p>
          <a:p>
            <a:pPr>
              <a:defRPr/>
            </a:pPr>
            <a:r>
              <a:rPr lang="fr-FR" sz="1800" b="1"/>
              <a:t>Different</a:t>
            </a:r>
            <a:r>
              <a:rPr lang="fr-FR" sz="1800" b="1" baseline="0"/>
              <a:t> allocation of education spending</a:t>
            </a:r>
            <a:endParaRPr lang="fr-FR" sz="1800" b="1"/>
          </a:p>
        </c:rich>
      </c:tx>
      <c:layout>
        <c:manualLayout>
          <c:xMode val="edge"/>
          <c:yMode val="edge"/>
          <c:x val="0.21619072615923"/>
          <c:y val="3.43094368105947E-7"/>
        </c:manualLayout>
      </c:layout>
      <c:overlay val="0"/>
    </c:title>
    <c:autoTitleDeleted val="0"/>
    <c:plotArea>
      <c:layout>
        <c:manualLayout>
          <c:layoutTarget val="inner"/>
          <c:xMode val="edge"/>
          <c:yMode val="edge"/>
          <c:x val="0.120068856910128"/>
          <c:y val="0.0915787487348397"/>
          <c:w val="0.843700787401576"/>
          <c:h val="0.723581252004134"/>
        </c:manualLayout>
      </c:layout>
      <c:lineChart>
        <c:grouping val="standard"/>
        <c:varyColors val="0"/>
        <c:ser>
          <c:idx val="2"/>
          <c:order val="0"/>
          <c:tx>
            <c:v>post-tax</c:v>
          </c:tx>
          <c:spPr>
            <a:ln w="19050">
              <a:solidFill>
                <a:sysClr val="windowText" lastClr="000000"/>
              </a:solidFill>
            </a:ln>
          </c:spPr>
          <c:marker>
            <c:symbol val="none"/>
          </c:marker>
          <c:cat>
            <c:numRef>
              <c:f>Data!$DA$55:$DA$105</c:f>
              <c:numCache>
                <c:formatCode>General</c:formatCode>
                <c:ptCount val="51"/>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numCache>
            </c:numRef>
          </c:cat>
          <c:val>
            <c:numRef>
              <c:f>Data!$FK$55:$FK$103</c:f>
              <c:numCache>
                <c:formatCode>#,##0</c:formatCode>
                <c:ptCount val="49"/>
                <c:pt idx="0">
                  <c:v>13449.19615784834</c:v>
                </c:pt>
                <c:pt idx="1">
                  <c:v>13620.80302204578</c:v>
                </c:pt>
                <c:pt idx="2">
                  <c:v>13792.40988624323</c:v>
                </c:pt>
                <c:pt idx="3">
                  <c:v>14825.32145165159</c:v>
                </c:pt>
                <c:pt idx="4">
                  <c:v>15858.23301705996</c:v>
                </c:pt>
                <c:pt idx="5">
                  <c:v>17085.89925532116</c:v>
                </c:pt>
                <c:pt idx="6">
                  <c:v>18010.40387644915</c:v>
                </c:pt>
                <c:pt idx="7">
                  <c:v>18696.2324598855</c:v>
                </c:pt>
                <c:pt idx="8">
                  <c:v>18422.75816535993</c:v>
                </c:pt>
                <c:pt idx="9">
                  <c:v>18406.34138538037</c:v>
                </c:pt>
                <c:pt idx="10">
                  <c:v>19031.50324240078</c:v>
                </c:pt>
                <c:pt idx="11">
                  <c:v>20007.72072447034</c:v>
                </c:pt>
                <c:pt idx="12">
                  <c:v>19772.67811029786</c:v>
                </c:pt>
                <c:pt idx="13">
                  <c:v>19135.39737449376</c:v>
                </c:pt>
                <c:pt idx="14">
                  <c:v>19909.11067224236</c:v>
                </c:pt>
                <c:pt idx="15">
                  <c:v>20390.38617283434</c:v>
                </c:pt>
                <c:pt idx="16">
                  <c:v>20981.01175775151</c:v>
                </c:pt>
                <c:pt idx="17">
                  <c:v>21121.36882432169</c:v>
                </c:pt>
                <c:pt idx="18">
                  <c:v>20606.90909602442</c:v>
                </c:pt>
                <c:pt idx="19">
                  <c:v>20306.86944168844</c:v>
                </c:pt>
                <c:pt idx="20">
                  <c:v>19077.88085581281</c:v>
                </c:pt>
                <c:pt idx="21">
                  <c:v>18690.08037609332</c:v>
                </c:pt>
                <c:pt idx="22">
                  <c:v>19209.96611402722</c:v>
                </c:pt>
                <c:pt idx="23">
                  <c:v>19594.72908254249</c:v>
                </c:pt>
                <c:pt idx="24">
                  <c:v>19809.9307264685</c:v>
                </c:pt>
                <c:pt idx="25">
                  <c:v>20215.11732202132</c:v>
                </c:pt>
                <c:pt idx="26">
                  <c:v>20614.53769498871</c:v>
                </c:pt>
                <c:pt idx="27">
                  <c:v>21088.16367965307</c:v>
                </c:pt>
                <c:pt idx="28">
                  <c:v>21091.86110168391</c:v>
                </c:pt>
                <c:pt idx="29">
                  <c:v>20684.06933086084</c:v>
                </c:pt>
                <c:pt idx="30">
                  <c:v>20617.18959620798</c:v>
                </c:pt>
                <c:pt idx="31">
                  <c:v>21083.50849422704</c:v>
                </c:pt>
                <c:pt idx="32">
                  <c:v>21662.64312717433</c:v>
                </c:pt>
                <c:pt idx="33">
                  <c:v>21753.10135070867</c:v>
                </c:pt>
                <c:pt idx="34">
                  <c:v>22213.46701273882</c:v>
                </c:pt>
                <c:pt idx="35">
                  <c:v>22706.47269398773</c:v>
                </c:pt>
                <c:pt idx="36">
                  <c:v>23523.42960898532</c:v>
                </c:pt>
                <c:pt idx="37">
                  <c:v>24038.72449752273</c:v>
                </c:pt>
                <c:pt idx="38">
                  <c:v>24541.20618886203</c:v>
                </c:pt>
                <c:pt idx="39">
                  <c:v>24601.00836722442</c:v>
                </c:pt>
                <c:pt idx="40">
                  <c:v>24288.62668289076</c:v>
                </c:pt>
                <c:pt idx="41">
                  <c:v>24198.89121540816</c:v>
                </c:pt>
                <c:pt idx="42">
                  <c:v>24658.78909063186</c:v>
                </c:pt>
                <c:pt idx="43">
                  <c:v>25108.28221591153</c:v>
                </c:pt>
                <c:pt idx="44">
                  <c:v>25407.06769019105</c:v>
                </c:pt>
                <c:pt idx="45">
                  <c:v>25488.7231660563</c:v>
                </c:pt>
                <c:pt idx="46">
                  <c:v>25392.55598380225</c:v>
                </c:pt>
                <c:pt idx="47">
                  <c:v>23520.96032153781</c:v>
                </c:pt>
                <c:pt idx="48">
                  <c:v>24056.72568739087</c:v>
                </c:pt>
              </c:numCache>
            </c:numRef>
          </c:val>
          <c:smooth val="0"/>
        </c:ser>
        <c:ser>
          <c:idx val="0"/>
          <c:order val="1"/>
          <c:tx>
            <c:v>educ lump sum</c:v>
          </c:tx>
          <c:spPr>
            <a:ln>
              <a:solidFill>
                <a:srgbClr val="FF0000"/>
              </a:solidFill>
            </a:ln>
          </c:spPr>
          <c:marker>
            <c:symbol val="none"/>
          </c:marker>
          <c:cat>
            <c:numRef>
              <c:f>Data!$DA$55:$DA$105</c:f>
              <c:numCache>
                <c:formatCode>General</c:formatCode>
                <c:ptCount val="51"/>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numCache>
            </c:numRef>
          </c:cat>
          <c:val>
            <c:numRef>
              <c:f>Data!$EW$55:$EW$103</c:f>
              <c:numCache>
                <c:formatCode>#,##0</c:formatCode>
                <c:ptCount val="49"/>
                <c:pt idx="0">
                  <c:v>13691.01762309155</c:v>
                </c:pt>
                <c:pt idx="1">
                  <c:v>13897.56214447731</c:v>
                </c:pt>
                <c:pt idx="2">
                  <c:v>14104.10666586306</c:v>
                </c:pt>
                <c:pt idx="3">
                  <c:v>15136.83678187907</c:v>
                </c:pt>
                <c:pt idx="4">
                  <c:v>16169.56689789509</c:v>
                </c:pt>
                <c:pt idx="5">
                  <c:v>17694.09751473548</c:v>
                </c:pt>
                <c:pt idx="6">
                  <c:v>18277.04714259428</c:v>
                </c:pt>
                <c:pt idx="7">
                  <c:v>19023.74962360634</c:v>
                </c:pt>
                <c:pt idx="8">
                  <c:v>18805.3446543508</c:v>
                </c:pt>
                <c:pt idx="9">
                  <c:v>18587.99242810113</c:v>
                </c:pt>
                <c:pt idx="10">
                  <c:v>19169.74185846635</c:v>
                </c:pt>
                <c:pt idx="11">
                  <c:v>20001.2590455207</c:v>
                </c:pt>
                <c:pt idx="12">
                  <c:v>20171.0953156785</c:v>
                </c:pt>
                <c:pt idx="13">
                  <c:v>19261.75862865265</c:v>
                </c:pt>
                <c:pt idx="14">
                  <c:v>20205.89848983118</c:v>
                </c:pt>
                <c:pt idx="15">
                  <c:v>20666.68419753257</c:v>
                </c:pt>
                <c:pt idx="16">
                  <c:v>21144.17119087867</c:v>
                </c:pt>
                <c:pt idx="17">
                  <c:v>21399.29979155796</c:v>
                </c:pt>
                <c:pt idx="18">
                  <c:v>20939.08322613536</c:v>
                </c:pt>
                <c:pt idx="19">
                  <c:v>20693.51005072606</c:v>
                </c:pt>
                <c:pt idx="20">
                  <c:v>19505.1047378468</c:v>
                </c:pt>
                <c:pt idx="21">
                  <c:v>19171.70245206408</c:v>
                </c:pt>
                <c:pt idx="22">
                  <c:v>19803.11631665973</c:v>
                </c:pt>
                <c:pt idx="23">
                  <c:v>20213.13012329175</c:v>
                </c:pt>
                <c:pt idx="24">
                  <c:v>20424.66093222231</c:v>
                </c:pt>
                <c:pt idx="25">
                  <c:v>20850.0111930692</c:v>
                </c:pt>
                <c:pt idx="26">
                  <c:v>21290.09914634128</c:v>
                </c:pt>
                <c:pt idx="27">
                  <c:v>21765.387329006</c:v>
                </c:pt>
                <c:pt idx="28">
                  <c:v>21798.04462866922</c:v>
                </c:pt>
                <c:pt idx="29">
                  <c:v>21396.45958578443</c:v>
                </c:pt>
                <c:pt idx="30">
                  <c:v>21327.26992785456</c:v>
                </c:pt>
                <c:pt idx="31">
                  <c:v>21781.27070123606</c:v>
                </c:pt>
                <c:pt idx="32">
                  <c:v>22380.60954302583</c:v>
                </c:pt>
                <c:pt idx="33">
                  <c:v>22543.61389149597</c:v>
                </c:pt>
                <c:pt idx="34">
                  <c:v>22982.47375186007</c:v>
                </c:pt>
                <c:pt idx="35">
                  <c:v>23532.01775335243</c:v>
                </c:pt>
                <c:pt idx="36">
                  <c:v>24318.48998465891</c:v>
                </c:pt>
                <c:pt idx="37">
                  <c:v>24823.4607776406</c:v>
                </c:pt>
                <c:pt idx="38">
                  <c:v>25378.7818462924</c:v>
                </c:pt>
                <c:pt idx="39">
                  <c:v>25445.13274370218</c:v>
                </c:pt>
                <c:pt idx="40">
                  <c:v>25104.14327623196</c:v>
                </c:pt>
                <c:pt idx="41">
                  <c:v>24971.3318448982</c:v>
                </c:pt>
                <c:pt idx="42">
                  <c:v>25408.2070488287</c:v>
                </c:pt>
                <c:pt idx="43">
                  <c:v>25910.58234043047</c:v>
                </c:pt>
                <c:pt idx="44">
                  <c:v>26279.7853793637</c:v>
                </c:pt>
                <c:pt idx="45">
                  <c:v>26418.93804855114</c:v>
                </c:pt>
                <c:pt idx="46">
                  <c:v>26029.6556274403</c:v>
                </c:pt>
                <c:pt idx="47">
                  <c:v>24341.74617617187</c:v>
                </c:pt>
                <c:pt idx="48">
                  <c:v>24704.00334050292</c:v>
                </c:pt>
              </c:numCache>
            </c:numRef>
          </c:val>
          <c:smooth val="0"/>
        </c:ser>
        <c:dLbls>
          <c:showLegendKey val="0"/>
          <c:showVal val="0"/>
          <c:showCatName val="0"/>
          <c:showSerName val="0"/>
          <c:showPercent val="0"/>
          <c:showBubbleSize val="0"/>
        </c:dLbls>
        <c:marker val="1"/>
        <c:smooth val="0"/>
        <c:axId val="-2134008904"/>
        <c:axId val="-2134005304"/>
      </c:lineChart>
      <c:catAx>
        <c:axId val="-2134008904"/>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34005304"/>
        <c:crossesAt val="0.0"/>
        <c:auto val="1"/>
        <c:lblAlgn val="ctr"/>
        <c:lblOffset val="100"/>
        <c:tickLblSkip val="4"/>
        <c:tickMarkSkip val="4"/>
        <c:noMultiLvlLbl val="0"/>
      </c:catAx>
      <c:valAx>
        <c:axId val="-2134005304"/>
        <c:scaling>
          <c:orientation val="minMax"/>
          <c:max val="28000.0"/>
          <c:min val="0.0"/>
        </c:scaling>
        <c:delete val="0"/>
        <c:axPos val="l"/>
        <c:majorGridlines>
          <c:spPr>
            <a:ln w="3175">
              <a:solidFill>
                <a:schemeClr val="bg1">
                  <a:lumMod val="65000"/>
                </a:schemeClr>
              </a:solidFill>
              <a:prstDash val="solid"/>
            </a:ln>
          </c:spPr>
        </c:majorGridlines>
        <c:title>
          <c:tx>
            <c:rich>
              <a:bodyPr rot="-5400000" vert="horz"/>
              <a:lstStyle/>
              <a:p>
                <a:pPr>
                  <a:defRPr sz="1600"/>
                </a:pPr>
                <a:r>
                  <a:rPr lang="fr-FR"/>
                  <a:t>Average income in constant 2014</a:t>
                </a:r>
                <a:r>
                  <a:rPr lang="fr-FR" baseline="0"/>
                  <a:t> $</a:t>
                </a:r>
                <a:endParaRPr lang="fr-FR"/>
              </a:p>
            </c:rich>
          </c:tx>
          <c:layout>
            <c:manualLayout>
              <c:xMode val="edge"/>
              <c:yMode val="edge"/>
              <c:x val="0.000194225721784777"/>
              <c:y val="0.209180519101779"/>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134008904"/>
        <c:crosses val="autoZero"/>
        <c:crossBetween val="midCat"/>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1800"/>
              <a:t>Figure S.22:</a:t>
            </a:r>
            <a:r>
              <a:rPr lang="fr-FR" sz="1800" baseline="0"/>
              <a:t> </a:t>
            </a:r>
            <a:r>
              <a:rPr lang="fr-FR" sz="1800"/>
              <a:t>Taxes paid by the top 1%</a:t>
            </a:r>
          </a:p>
        </c:rich>
      </c:tx>
      <c:layout>
        <c:manualLayout>
          <c:xMode val="edge"/>
          <c:yMode val="edge"/>
          <c:x val="0.336999402660874"/>
          <c:y val="1.65674991983468E-5"/>
        </c:manualLayout>
      </c:layout>
      <c:overlay val="0"/>
    </c:title>
    <c:autoTitleDeleted val="0"/>
    <c:plotArea>
      <c:layout>
        <c:manualLayout>
          <c:layoutTarget val="inner"/>
          <c:xMode val="edge"/>
          <c:yMode val="edge"/>
          <c:x val="0.0977508552810211"/>
          <c:y val="0.0724847685894467"/>
          <c:w val="0.883224545207711"/>
          <c:h val="0.768286778066769"/>
        </c:manualLayout>
      </c:layout>
      <c:areaChart>
        <c:grouping val="stacked"/>
        <c:varyColors val="0"/>
        <c:ser>
          <c:idx val="1"/>
          <c:order val="0"/>
          <c:tx>
            <c:strRef>
              <c:f>Data!$CD$3</c:f>
              <c:strCache>
                <c:ptCount val="1"/>
                <c:pt idx="0">
                  <c:v>Housing rents</c:v>
                </c:pt>
              </c:strCache>
            </c:strRef>
          </c:tx>
          <c:spPr>
            <a:solidFill>
              <a:schemeClr val="accent3">
                <a:lumMod val="75000"/>
              </a:schemeClr>
            </a:solidFill>
            <a:ln w="12700">
              <a:solidFill>
                <a:schemeClr val="tx1"/>
              </a:solidFill>
            </a:ln>
          </c:spPr>
          <c:cat>
            <c:numRef>
              <c:f>Data!$BL$6:$BL$107</c:f>
              <c:numCache>
                <c:formatCode>General</c:formatCode>
                <c:ptCount val="102"/>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numCache>
            </c:numRef>
          </c:cat>
          <c:val>
            <c:numRef>
              <c:f>Data!$HR$6:$HR$107</c:f>
              <c:numCache>
                <c:formatCode>0%</c:formatCode>
                <c:ptCount val="102"/>
                <c:pt idx="0">
                  <c:v>0.0331117170461154</c:v>
                </c:pt>
                <c:pt idx="1">
                  <c:v>0.0309022169964724</c:v>
                </c:pt>
                <c:pt idx="2">
                  <c:v>0.0311846804855921</c:v>
                </c:pt>
                <c:pt idx="3">
                  <c:v>0.0315752336103212</c:v>
                </c:pt>
                <c:pt idx="4">
                  <c:v>0.0306685130729334</c:v>
                </c:pt>
                <c:pt idx="5">
                  <c:v>0.0333240992437166</c:v>
                </c:pt>
                <c:pt idx="6">
                  <c:v>0.0305154901117334</c:v>
                </c:pt>
                <c:pt idx="7">
                  <c:v>0.0352439644820748</c:v>
                </c:pt>
                <c:pt idx="8">
                  <c:v>0.0331271978092984</c:v>
                </c:pt>
                <c:pt idx="9">
                  <c:v>0.0377208099700292</c:v>
                </c:pt>
                <c:pt idx="10">
                  <c:v>0.0354530429107521</c:v>
                </c:pt>
                <c:pt idx="11">
                  <c:v>0.032699228919614</c:v>
                </c:pt>
                <c:pt idx="12">
                  <c:v>0.0303762754280033</c:v>
                </c:pt>
                <c:pt idx="13">
                  <c:v>0.0293807841584852</c:v>
                </c:pt>
                <c:pt idx="14">
                  <c:v>0.0315011062736659</c:v>
                </c:pt>
                <c:pt idx="15">
                  <c:v>0.0305675263819089</c:v>
                </c:pt>
                <c:pt idx="16">
                  <c:v>0.0310126788188634</c:v>
                </c:pt>
                <c:pt idx="17">
                  <c:v>0.0407470166783073</c:v>
                </c:pt>
                <c:pt idx="18">
                  <c:v>0.0559064895312053</c:v>
                </c:pt>
                <c:pt idx="19">
                  <c:v>0.0782793056408101</c:v>
                </c:pt>
                <c:pt idx="20">
                  <c:v>0.0806573583697109</c:v>
                </c:pt>
                <c:pt idx="21">
                  <c:v>0.0690990829740879</c:v>
                </c:pt>
                <c:pt idx="22">
                  <c:v>0.0646304464665382</c:v>
                </c:pt>
                <c:pt idx="23">
                  <c:v>0.0546365895412124</c:v>
                </c:pt>
                <c:pt idx="24">
                  <c:v>0.0521894580786252</c:v>
                </c:pt>
                <c:pt idx="25">
                  <c:v>0.0617820415251051</c:v>
                </c:pt>
                <c:pt idx="26">
                  <c:v>0.0545225917839261</c:v>
                </c:pt>
                <c:pt idx="27">
                  <c:v>0.0496155772052606</c:v>
                </c:pt>
                <c:pt idx="28">
                  <c:v>0.0428248499673667</c:v>
                </c:pt>
                <c:pt idx="29">
                  <c:v>0.0364333346876402</c:v>
                </c:pt>
                <c:pt idx="30">
                  <c:v>0.0350876468873839</c:v>
                </c:pt>
                <c:pt idx="31">
                  <c:v>0.0419854524673219</c:v>
                </c:pt>
                <c:pt idx="32">
                  <c:v>0.0496813782649374</c:v>
                </c:pt>
                <c:pt idx="33">
                  <c:v>0.0560166389529822</c:v>
                </c:pt>
                <c:pt idx="34">
                  <c:v>0.0526673252865317</c:v>
                </c:pt>
                <c:pt idx="35">
                  <c:v>0.0463208303112456</c:v>
                </c:pt>
                <c:pt idx="36">
                  <c:v>0.0511106382945711</c:v>
                </c:pt>
                <c:pt idx="37">
                  <c:v>0.0484390303241515</c:v>
                </c:pt>
                <c:pt idx="38">
                  <c:v>0.0479476621835276</c:v>
                </c:pt>
                <c:pt idx="39">
                  <c:v>0.0522025626102559</c:v>
                </c:pt>
                <c:pt idx="40">
                  <c:v>0.0561661655729264</c:v>
                </c:pt>
                <c:pt idx="41">
                  <c:v>0.0551390066681623</c:v>
                </c:pt>
                <c:pt idx="42">
                  <c:v>0.0513242647980242</c:v>
                </c:pt>
                <c:pt idx="43">
                  <c:v>0.0558192978022727</c:v>
                </c:pt>
                <c:pt idx="44">
                  <c:v>0.0574979274233702</c:v>
                </c:pt>
                <c:pt idx="45">
                  <c:v>0.0609313199656729</c:v>
                </c:pt>
                <c:pt idx="46">
                  <c:v>0.0590961836206497</c:v>
                </c:pt>
                <c:pt idx="47">
                  <c:v>0.0645525748708581</c:v>
                </c:pt>
                <c:pt idx="48">
                  <c:v>0.0653472183791594</c:v>
                </c:pt>
                <c:pt idx="49">
                  <c:v>0.0653755022212863</c:v>
                </c:pt>
                <c:pt idx="50">
                  <c:v>0.0640844593290239</c:v>
                </c:pt>
                <c:pt idx="51">
                  <c:v>0.0627934164367616</c:v>
                </c:pt>
                <c:pt idx="52">
                  <c:v>0.0606926747132093</c:v>
                </c:pt>
                <c:pt idx="53">
                  <c:v>0.0585919329896569</c:v>
                </c:pt>
                <c:pt idx="54">
                  <c:v>0.0615482488647103</c:v>
                </c:pt>
                <c:pt idx="55">
                  <c:v>0.0645487885922193</c:v>
                </c:pt>
                <c:pt idx="56">
                  <c:v>0.0661355298943817</c:v>
                </c:pt>
                <c:pt idx="57">
                  <c:v>0.0681605483405292</c:v>
                </c:pt>
                <c:pt idx="58">
                  <c:v>0.0677463253960013</c:v>
                </c:pt>
                <c:pt idx="59">
                  <c:v>0.0673125856555998</c:v>
                </c:pt>
                <c:pt idx="60">
                  <c:v>0.0660242182202637</c:v>
                </c:pt>
                <c:pt idx="61">
                  <c:v>0.0677455952391028</c:v>
                </c:pt>
                <c:pt idx="62">
                  <c:v>0.0694740884937346</c:v>
                </c:pt>
                <c:pt idx="63">
                  <c:v>0.0689386506564915</c:v>
                </c:pt>
                <c:pt idx="64">
                  <c:v>0.0682382206432521</c:v>
                </c:pt>
                <c:pt idx="65">
                  <c:v>0.0659532397985458</c:v>
                </c:pt>
                <c:pt idx="66">
                  <c:v>0.0644389288499951</c:v>
                </c:pt>
                <c:pt idx="67">
                  <c:v>0.0659087104722857</c:v>
                </c:pt>
                <c:pt idx="68">
                  <c:v>0.0695433644577861</c:v>
                </c:pt>
                <c:pt idx="69">
                  <c:v>0.0680484408512711</c:v>
                </c:pt>
                <c:pt idx="70">
                  <c:v>0.068019418977201</c:v>
                </c:pt>
                <c:pt idx="71">
                  <c:v>0.0643374612554908</c:v>
                </c:pt>
                <c:pt idx="72">
                  <c:v>0.067375329323113</c:v>
                </c:pt>
                <c:pt idx="73">
                  <c:v>0.068275713827461</c:v>
                </c:pt>
                <c:pt idx="74">
                  <c:v>0.069176098331809</c:v>
                </c:pt>
                <c:pt idx="75">
                  <c:v>0.0683072041720152</c:v>
                </c:pt>
                <c:pt idx="76">
                  <c:v>0.0682353870943189</c:v>
                </c:pt>
                <c:pt idx="77">
                  <c:v>0.0695497440174222</c:v>
                </c:pt>
                <c:pt idx="78">
                  <c:v>0.0727742770686746</c:v>
                </c:pt>
                <c:pt idx="79">
                  <c:v>0.071682546287775</c:v>
                </c:pt>
                <c:pt idx="80">
                  <c:v>0.0719008091837168</c:v>
                </c:pt>
                <c:pt idx="81">
                  <c:v>0.0797360865399241</c:v>
                </c:pt>
                <c:pt idx="82">
                  <c:v>0.0778287937864661</c:v>
                </c:pt>
                <c:pt idx="83">
                  <c:v>0.0751465298235416</c:v>
                </c:pt>
                <c:pt idx="84">
                  <c:v>0.0742708914913237</c:v>
                </c:pt>
                <c:pt idx="85">
                  <c:v>0.073006980586797</c:v>
                </c:pt>
                <c:pt idx="86">
                  <c:v>0.0737534412182867</c:v>
                </c:pt>
                <c:pt idx="87">
                  <c:v>0.0730240806005895</c:v>
                </c:pt>
                <c:pt idx="88">
                  <c:v>0.0715697393752634</c:v>
                </c:pt>
                <c:pt idx="89">
                  <c:v>0.070344053208828</c:v>
                </c:pt>
                <c:pt idx="90">
                  <c:v>0.0705210529267788</c:v>
                </c:pt>
                <c:pt idx="91">
                  <c:v>0.0695259873755276</c:v>
                </c:pt>
                <c:pt idx="92">
                  <c:v>0.0701109268702567</c:v>
                </c:pt>
                <c:pt idx="93">
                  <c:v>0.0692932698875666</c:v>
                </c:pt>
                <c:pt idx="94">
                  <c:v>0.0700048878788948</c:v>
                </c:pt>
                <c:pt idx="95">
                  <c:v>0.0677981069311499</c:v>
                </c:pt>
                <c:pt idx="96">
                  <c:v>0.0648290882818401</c:v>
                </c:pt>
                <c:pt idx="97">
                  <c:v>0.0635336241684854</c:v>
                </c:pt>
                <c:pt idx="98">
                  <c:v>0.0640027970075607</c:v>
                </c:pt>
                <c:pt idx="99">
                  <c:v>0.0618310202844441</c:v>
                </c:pt>
                <c:pt idx="100">
                  <c:v>0.064776643179357</c:v>
                </c:pt>
                <c:pt idx="101">
                  <c:v>0.0636817892082035</c:v>
                </c:pt>
              </c:numCache>
            </c:numRef>
          </c:val>
        </c:ser>
        <c:ser>
          <c:idx val="5"/>
          <c:order val="1"/>
          <c:tx>
            <c:strRef>
              <c:f>Data!$CE$3</c:f>
              <c:strCache>
                <c:ptCount val="1"/>
                <c:pt idx="0">
                  <c:v>Capital component of mixed income</c:v>
                </c:pt>
              </c:strCache>
            </c:strRef>
          </c:tx>
          <c:spPr>
            <a:solidFill>
              <a:schemeClr val="accent3">
                <a:lumMod val="60000"/>
                <a:lumOff val="40000"/>
              </a:schemeClr>
            </a:solidFill>
            <a:ln w="12700">
              <a:solidFill>
                <a:schemeClr val="tx1"/>
              </a:solidFill>
            </a:ln>
          </c:spPr>
          <c:cat>
            <c:numRef>
              <c:f>Data!$BL$6:$BL$107</c:f>
              <c:numCache>
                <c:formatCode>General</c:formatCode>
                <c:ptCount val="102"/>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numCache>
            </c:numRef>
          </c:cat>
          <c:val>
            <c:numRef>
              <c:f>Data!$HQ$6:$HQ$107</c:f>
              <c:numCache>
                <c:formatCode>0%</c:formatCode>
                <c:ptCount val="102"/>
                <c:pt idx="0">
                  <c:v>0.0</c:v>
                </c:pt>
                <c:pt idx="1">
                  <c:v>0.0</c:v>
                </c:pt>
                <c:pt idx="2">
                  <c:v>0.0</c:v>
                </c:pt>
                <c:pt idx="3">
                  <c:v>0.0</c:v>
                </c:pt>
                <c:pt idx="4">
                  <c:v>0.00528086499153917</c:v>
                </c:pt>
                <c:pt idx="5">
                  <c:v>0.0111951137168395</c:v>
                </c:pt>
                <c:pt idx="6">
                  <c:v>0.0101123080833017</c:v>
                </c:pt>
                <c:pt idx="7">
                  <c:v>0.0115579329141957</c:v>
                </c:pt>
                <c:pt idx="8">
                  <c:v>0.0117378815658025</c:v>
                </c:pt>
                <c:pt idx="9">
                  <c:v>0.012036378225829</c:v>
                </c:pt>
                <c:pt idx="10">
                  <c:v>0.0125517620184209</c:v>
                </c:pt>
                <c:pt idx="11">
                  <c:v>0.0119883981717042</c:v>
                </c:pt>
                <c:pt idx="12">
                  <c:v>0.0105927891138205</c:v>
                </c:pt>
                <c:pt idx="13">
                  <c:v>0.0100056302893575</c:v>
                </c:pt>
                <c:pt idx="14">
                  <c:v>0.0104147816888961</c:v>
                </c:pt>
                <c:pt idx="15">
                  <c:v>0.00992161971721099</c:v>
                </c:pt>
                <c:pt idx="16">
                  <c:v>0.010032301631474</c:v>
                </c:pt>
                <c:pt idx="17">
                  <c:v>0.0133058848164293</c:v>
                </c:pt>
                <c:pt idx="18">
                  <c:v>0.0196519797205749</c:v>
                </c:pt>
                <c:pt idx="19">
                  <c:v>0.0280215064157332</c:v>
                </c:pt>
                <c:pt idx="20">
                  <c:v>0.026929748900421</c:v>
                </c:pt>
                <c:pt idx="21">
                  <c:v>0.0200007736635611</c:v>
                </c:pt>
                <c:pt idx="22">
                  <c:v>0.0346718079901475</c:v>
                </c:pt>
                <c:pt idx="23">
                  <c:v>0.0344996427220359</c:v>
                </c:pt>
                <c:pt idx="24">
                  <c:v>0.0313005031607837</c:v>
                </c:pt>
                <c:pt idx="25">
                  <c:v>0.0376045240670351</c:v>
                </c:pt>
                <c:pt idx="26">
                  <c:v>0.0326700446162009</c:v>
                </c:pt>
                <c:pt idx="27">
                  <c:v>0.0281636329992499</c:v>
                </c:pt>
                <c:pt idx="28">
                  <c:v>0.0217665757004058</c:v>
                </c:pt>
                <c:pt idx="29">
                  <c:v>0.0211982131466108</c:v>
                </c:pt>
                <c:pt idx="30">
                  <c:v>0.0185611067377593</c:v>
                </c:pt>
                <c:pt idx="31">
                  <c:v>0.02336651629796</c:v>
                </c:pt>
                <c:pt idx="32">
                  <c:v>0.0276861211361855</c:v>
                </c:pt>
                <c:pt idx="33">
                  <c:v>0.0313133045855954</c:v>
                </c:pt>
                <c:pt idx="34">
                  <c:v>0.0310055018707587</c:v>
                </c:pt>
                <c:pt idx="35">
                  <c:v>0.0280913613323536</c:v>
                </c:pt>
                <c:pt idx="36">
                  <c:v>0.0243190915532792</c:v>
                </c:pt>
                <c:pt idx="37">
                  <c:v>0.0185505760369241</c:v>
                </c:pt>
                <c:pt idx="38">
                  <c:v>0.019131616738373</c:v>
                </c:pt>
                <c:pt idx="39">
                  <c:v>0.0230706790416062</c:v>
                </c:pt>
                <c:pt idx="40">
                  <c:v>0.0232666966225536</c:v>
                </c:pt>
                <c:pt idx="41">
                  <c:v>0.0247922329035266</c:v>
                </c:pt>
                <c:pt idx="42">
                  <c:v>0.0232329240498325</c:v>
                </c:pt>
                <c:pt idx="43">
                  <c:v>0.0282356958597417</c:v>
                </c:pt>
                <c:pt idx="44">
                  <c:v>0.0306732350310656</c:v>
                </c:pt>
                <c:pt idx="45">
                  <c:v>0.0300460081391653</c:v>
                </c:pt>
                <c:pt idx="46">
                  <c:v>0.0275070130169876</c:v>
                </c:pt>
                <c:pt idx="47">
                  <c:v>0.0329796941129396</c:v>
                </c:pt>
                <c:pt idx="48">
                  <c:v>0.0361365398798289</c:v>
                </c:pt>
                <c:pt idx="49">
                  <c:v>0.0318916812539101</c:v>
                </c:pt>
                <c:pt idx="50">
                  <c:v>0.0328596904873848</c:v>
                </c:pt>
                <c:pt idx="51">
                  <c:v>0.0338276997208595</c:v>
                </c:pt>
                <c:pt idx="52">
                  <c:v>0.033620772883296</c:v>
                </c:pt>
                <c:pt idx="53">
                  <c:v>0.0334138460457325</c:v>
                </c:pt>
                <c:pt idx="54">
                  <c:v>0.0334917195141315</c:v>
                </c:pt>
                <c:pt idx="55">
                  <c:v>0.0302989725023508</c:v>
                </c:pt>
                <c:pt idx="56">
                  <c:v>0.0329283699393272</c:v>
                </c:pt>
                <c:pt idx="57">
                  <c:v>0.0343068055808544</c:v>
                </c:pt>
                <c:pt idx="58">
                  <c:v>0.0368074886500835</c:v>
                </c:pt>
                <c:pt idx="59">
                  <c:v>0.0379700809717178</c:v>
                </c:pt>
                <c:pt idx="60">
                  <c:v>0.0321013890206814</c:v>
                </c:pt>
                <c:pt idx="61">
                  <c:v>0.028807420283556</c:v>
                </c:pt>
                <c:pt idx="62">
                  <c:v>0.0264542009681463</c:v>
                </c:pt>
                <c:pt idx="63">
                  <c:v>0.0266298893839121</c:v>
                </c:pt>
                <c:pt idx="64">
                  <c:v>0.0293227732181549</c:v>
                </c:pt>
                <c:pt idx="65">
                  <c:v>0.0232820305973291</c:v>
                </c:pt>
                <c:pt idx="66">
                  <c:v>0.0210529565811157</c:v>
                </c:pt>
                <c:pt idx="67">
                  <c:v>0.0241670999675989</c:v>
                </c:pt>
                <c:pt idx="68">
                  <c:v>0.0219921469688415</c:v>
                </c:pt>
                <c:pt idx="69">
                  <c:v>0.0224755555391312</c:v>
                </c:pt>
                <c:pt idx="70">
                  <c:v>0.0168862510472536</c:v>
                </c:pt>
                <c:pt idx="71">
                  <c:v>0.0143988914787769</c:v>
                </c:pt>
                <c:pt idx="72">
                  <c:v>0.0146856168285012</c:v>
                </c:pt>
                <c:pt idx="73">
                  <c:v>0.015137986280024</c:v>
                </c:pt>
                <c:pt idx="74">
                  <c:v>0.0155903557315469</c:v>
                </c:pt>
                <c:pt idx="75">
                  <c:v>0.0137846050783992</c:v>
                </c:pt>
                <c:pt idx="76">
                  <c:v>0.0149006359279156</c:v>
                </c:pt>
                <c:pt idx="77">
                  <c:v>0.0177398528903723</c:v>
                </c:pt>
                <c:pt idx="78">
                  <c:v>0.0177681408822536</c:v>
                </c:pt>
                <c:pt idx="79">
                  <c:v>0.01550845336169</c:v>
                </c:pt>
                <c:pt idx="80">
                  <c:v>0.0168253313750029</c:v>
                </c:pt>
                <c:pt idx="81">
                  <c:v>0.0178483407944441</c:v>
                </c:pt>
                <c:pt idx="82">
                  <c:v>0.0159018728882074</c:v>
                </c:pt>
                <c:pt idx="83">
                  <c:v>0.0161327254027128</c:v>
                </c:pt>
                <c:pt idx="84">
                  <c:v>0.016564667224884</c:v>
                </c:pt>
                <c:pt idx="85">
                  <c:v>0.0179562922567129</c:v>
                </c:pt>
                <c:pt idx="86">
                  <c:v>0.0185077581554651</c:v>
                </c:pt>
                <c:pt idx="87">
                  <c:v>0.0163478367030621</c:v>
                </c:pt>
                <c:pt idx="88">
                  <c:v>0.0166982784867287</c:v>
                </c:pt>
                <c:pt idx="89">
                  <c:v>0.0153416031971574</c:v>
                </c:pt>
                <c:pt idx="90">
                  <c:v>0.0126086054369807</c:v>
                </c:pt>
                <c:pt idx="91">
                  <c:v>0.0123186092823744</c:v>
                </c:pt>
                <c:pt idx="92">
                  <c:v>0.0112620461732149</c:v>
                </c:pt>
                <c:pt idx="93">
                  <c:v>0.0113650728017092</c:v>
                </c:pt>
                <c:pt idx="94">
                  <c:v>0.0110235093161464</c:v>
                </c:pt>
                <c:pt idx="95">
                  <c:v>0.0122761549428105</c:v>
                </c:pt>
                <c:pt idx="96">
                  <c:v>0.00992789305746555</c:v>
                </c:pt>
                <c:pt idx="97">
                  <c:v>0.00704348972067237</c:v>
                </c:pt>
                <c:pt idx="98">
                  <c:v>0.00510946800932288</c:v>
                </c:pt>
                <c:pt idx="99">
                  <c:v>0.0061637214384973</c:v>
                </c:pt>
                <c:pt idx="100">
                  <c:v>0.00887000653892755</c:v>
                </c:pt>
                <c:pt idx="101">
                  <c:v>0.00773117644712329</c:v>
                </c:pt>
              </c:numCache>
            </c:numRef>
          </c:val>
        </c:ser>
        <c:ser>
          <c:idx val="2"/>
          <c:order val="2"/>
          <c:tx>
            <c:strRef>
              <c:f>Data!$CB$3</c:f>
              <c:strCache>
                <c:ptCount val="1"/>
                <c:pt idx="0">
                  <c:v>Income from equity</c:v>
                </c:pt>
              </c:strCache>
            </c:strRef>
          </c:tx>
          <c:spPr>
            <a:solidFill>
              <a:schemeClr val="accent3">
                <a:lumMod val="40000"/>
                <a:lumOff val="60000"/>
              </a:schemeClr>
            </a:solidFill>
            <a:ln w="12700">
              <a:solidFill>
                <a:schemeClr val="tx1"/>
              </a:solidFill>
            </a:ln>
          </c:spPr>
          <c:cat>
            <c:numRef>
              <c:f>Data!$BL$6:$BL$107</c:f>
              <c:numCache>
                <c:formatCode>General</c:formatCode>
                <c:ptCount val="102"/>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numCache>
            </c:numRef>
          </c:cat>
          <c:val>
            <c:numRef>
              <c:f>Data!$HP$6:$HP$107</c:f>
              <c:numCache>
                <c:formatCode>0%</c:formatCode>
                <c:ptCount val="102"/>
                <c:pt idx="0">
                  <c:v>0.0687012504537591</c:v>
                </c:pt>
                <c:pt idx="1">
                  <c:v>0.0791355966701297</c:v>
                </c:pt>
                <c:pt idx="2">
                  <c:v>0.0847749234293849</c:v>
                </c:pt>
                <c:pt idx="3">
                  <c:v>0.0654264318177797</c:v>
                </c:pt>
                <c:pt idx="4">
                  <c:v>0.0668187950252666</c:v>
                </c:pt>
                <c:pt idx="5">
                  <c:v>0.0709712588314715</c:v>
                </c:pt>
                <c:pt idx="6">
                  <c:v>0.0660425640471754</c:v>
                </c:pt>
                <c:pt idx="7">
                  <c:v>0.0612768360697893</c:v>
                </c:pt>
                <c:pt idx="8">
                  <c:v>0.0738781589934312</c:v>
                </c:pt>
                <c:pt idx="9">
                  <c:v>0.0833742449559355</c:v>
                </c:pt>
                <c:pt idx="10">
                  <c:v>0.0828501426821825</c:v>
                </c:pt>
                <c:pt idx="11">
                  <c:v>0.088462186716989</c:v>
                </c:pt>
                <c:pt idx="12">
                  <c:v>0.0935301067540589</c:v>
                </c:pt>
                <c:pt idx="13">
                  <c:v>0.0939019288139853</c:v>
                </c:pt>
                <c:pt idx="14">
                  <c:v>0.0960353224122128</c:v>
                </c:pt>
                <c:pt idx="15">
                  <c:v>0.0981479111556239</c:v>
                </c:pt>
                <c:pt idx="16">
                  <c:v>0.102478633462542</c:v>
                </c:pt>
                <c:pt idx="17">
                  <c:v>0.103568486079364</c:v>
                </c:pt>
                <c:pt idx="18">
                  <c:v>0.115237560132864</c:v>
                </c:pt>
                <c:pt idx="19">
                  <c:v>0.156819028363792</c:v>
                </c:pt>
                <c:pt idx="20">
                  <c:v>0.154699415365459</c:v>
                </c:pt>
                <c:pt idx="21">
                  <c:v>0.107989762161032</c:v>
                </c:pt>
                <c:pt idx="22">
                  <c:v>0.0989798078005765</c:v>
                </c:pt>
                <c:pt idx="23">
                  <c:v>0.109976413612437</c:v>
                </c:pt>
                <c:pt idx="24">
                  <c:v>0.110137444935672</c:v>
                </c:pt>
                <c:pt idx="25">
                  <c:v>0.0974797017337342</c:v>
                </c:pt>
                <c:pt idx="26">
                  <c:v>0.0930416300733325</c:v>
                </c:pt>
                <c:pt idx="27">
                  <c:v>0.108767867429966</c:v>
                </c:pt>
                <c:pt idx="28">
                  <c:v>0.165718656302681</c:v>
                </c:pt>
                <c:pt idx="29">
                  <c:v>0.181185056050126</c:v>
                </c:pt>
                <c:pt idx="30">
                  <c:v>0.188191243310179</c:v>
                </c:pt>
                <c:pt idx="31">
                  <c:v>0.167174997314261</c:v>
                </c:pt>
                <c:pt idx="32">
                  <c:v>0.145780403400563</c:v>
                </c:pt>
                <c:pt idx="33">
                  <c:v>0.116584192462047</c:v>
                </c:pt>
                <c:pt idx="34">
                  <c:v>0.136224905020525</c:v>
                </c:pt>
                <c:pt idx="35">
                  <c:v>0.124524946821258</c:v>
                </c:pt>
                <c:pt idx="36">
                  <c:v>0.114697590501652</c:v>
                </c:pt>
                <c:pt idx="37">
                  <c:v>0.168456253434409</c:v>
                </c:pt>
                <c:pt idx="38">
                  <c:v>0.18796434036137</c:v>
                </c:pt>
                <c:pt idx="39">
                  <c:v>0.166921708150311</c:v>
                </c:pt>
                <c:pt idx="40">
                  <c:v>0.17413081492286</c:v>
                </c:pt>
                <c:pt idx="41">
                  <c:v>0.159388466097349</c:v>
                </c:pt>
                <c:pt idx="42">
                  <c:v>0.175843650470604</c:v>
                </c:pt>
                <c:pt idx="43">
                  <c:v>0.175992479100818</c:v>
                </c:pt>
                <c:pt idx="44">
                  <c:v>0.167408331034342</c:v>
                </c:pt>
                <c:pt idx="45">
                  <c:v>0.158696055245684</c:v>
                </c:pt>
                <c:pt idx="46">
                  <c:v>0.174473414154084</c:v>
                </c:pt>
                <c:pt idx="47">
                  <c:v>0.170508157223329</c:v>
                </c:pt>
                <c:pt idx="48">
                  <c:v>0.167981389267568</c:v>
                </c:pt>
                <c:pt idx="49">
                  <c:v>0.163249984383583</c:v>
                </c:pt>
                <c:pt idx="50">
                  <c:v>0.160786584019661</c:v>
                </c:pt>
                <c:pt idx="51">
                  <c:v>0.158323183655739</c:v>
                </c:pt>
                <c:pt idx="52">
                  <c:v>0.155017368495464</c:v>
                </c:pt>
                <c:pt idx="53">
                  <c:v>0.15171155333519</c:v>
                </c:pt>
                <c:pt idx="54">
                  <c:v>0.14791776239872</c:v>
                </c:pt>
                <c:pt idx="55">
                  <c:v>0.165838122367859</c:v>
                </c:pt>
                <c:pt idx="56">
                  <c:v>0.162293210625648</c:v>
                </c:pt>
                <c:pt idx="57">
                  <c:v>0.146545186638832</c:v>
                </c:pt>
                <c:pt idx="58">
                  <c:v>0.146924957633018</c:v>
                </c:pt>
                <c:pt idx="59">
                  <c:v>0.138901382684708</c:v>
                </c:pt>
                <c:pt idx="60">
                  <c:v>0.140373408794403</c:v>
                </c:pt>
                <c:pt idx="61">
                  <c:v>0.139022350311279</c:v>
                </c:pt>
                <c:pt idx="62">
                  <c:v>0.121184267103672</c:v>
                </c:pt>
                <c:pt idx="63">
                  <c:v>0.12986695766449</c:v>
                </c:pt>
                <c:pt idx="64">
                  <c:v>0.125092312693596</c:v>
                </c:pt>
                <c:pt idx="65">
                  <c:v>0.116647496819496</c:v>
                </c:pt>
                <c:pt idx="66">
                  <c:v>0.11534359306097</c:v>
                </c:pt>
                <c:pt idx="67">
                  <c:v>0.11132125556469</c:v>
                </c:pt>
                <c:pt idx="68">
                  <c:v>0.0997900515794754</c:v>
                </c:pt>
                <c:pt idx="69">
                  <c:v>0.0832073464989662</c:v>
                </c:pt>
                <c:pt idx="70">
                  <c:v>0.0814602971076965</c:v>
                </c:pt>
                <c:pt idx="71">
                  <c:v>0.0818451717495918</c:v>
                </c:pt>
                <c:pt idx="72">
                  <c:v>0.0801714062690735</c:v>
                </c:pt>
                <c:pt idx="73">
                  <c:v>0.0836947038769722</c:v>
                </c:pt>
                <c:pt idx="74">
                  <c:v>0.0872180014848709</c:v>
                </c:pt>
                <c:pt idx="75">
                  <c:v>0.0850959792733192</c:v>
                </c:pt>
                <c:pt idx="76">
                  <c:v>0.0897028520703316</c:v>
                </c:pt>
                <c:pt idx="77">
                  <c:v>0.0872541218996048</c:v>
                </c:pt>
                <c:pt idx="78">
                  <c:v>0.0866165161132812</c:v>
                </c:pt>
                <c:pt idx="79">
                  <c:v>0.085311695933342</c:v>
                </c:pt>
                <c:pt idx="80">
                  <c:v>0.0913875848054886</c:v>
                </c:pt>
                <c:pt idx="81">
                  <c:v>0.0987061858177185</c:v>
                </c:pt>
                <c:pt idx="82">
                  <c:v>0.100391998887062</c:v>
                </c:pt>
                <c:pt idx="83">
                  <c:v>0.0986803993582725</c:v>
                </c:pt>
                <c:pt idx="84">
                  <c:v>0.096593290567398</c:v>
                </c:pt>
                <c:pt idx="85">
                  <c:v>0.0948067158460617</c:v>
                </c:pt>
                <c:pt idx="86">
                  <c:v>0.0911875218153</c:v>
                </c:pt>
                <c:pt idx="87">
                  <c:v>0.0879917442798614</c:v>
                </c:pt>
                <c:pt idx="88">
                  <c:v>0.0727421566843986</c:v>
                </c:pt>
                <c:pt idx="89">
                  <c:v>0.0762609839439392</c:v>
                </c:pt>
                <c:pt idx="90">
                  <c:v>0.0843446776270866</c:v>
                </c:pt>
                <c:pt idx="91">
                  <c:v>0.0921949595212936</c:v>
                </c:pt>
                <c:pt idx="92">
                  <c:v>0.104081459343433</c:v>
                </c:pt>
                <c:pt idx="93">
                  <c:v>0.109453603625298</c:v>
                </c:pt>
                <c:pt idx="94">
                  <c:v>0.106407165527344</c:v>
                </c:pt>
                <c:pt idx="95">
                  <c:v>0.0871195718646049</c:v>
                </c:pt>
                <c:pt idx="96">
                  <c:v>0.0851591378450394</c:v>
                </c:pt>
                <c:pt idx="97">
                  <c:v>0.0957905948162079</c:v>
                </c:pt>
                <c:pt idx="98">
                  <c:v>0.0925002172589302</c:v>
                </c:pt>
                <c:pt idx="99">
                  <c:v>0.0974694415926933</c:v>
                </c:pt>
                <c:pt idx="100">
                  <c:v>0.0997715294361114</c:v>
                </c:pt>
                <c:pt idx="101">
                  <c:v>0.103702947497368</c:v>
                </c:pt>
              </c:numCache>
            </c:numRef>
          </c:val>
        </c:ser>
        <c:ser>
          <c:idx val="6"/>
          <c:order val="3"/>
          <c:tx>
            <c:strRef>
              <c:f>Data!$CF$3</c:f>
              <c:strCache>
                <c:ptCount val="1"/>
                <c:pt idx="0">
                  <c:v>Capital share of social insurance income</c:v>
                </c:pt>
              </c:strCache>
            </c:strRef>
          </c:tx>
          <c:spPr>
            <a:solidFill>
              <a:schemeClr val="accent3">
                <a:lumMod val="20000"/>
                <a:lumOff val="80000"/>
              </a:schemeClr>
            </a:solidFill>
            <a:ln w="12700">
              <a:solidFill>
                <a:schemeClr val="tx1"/>
              </a:solidFill>
            </a:ln>
          </c:spPr>
          <c:cat>
            <c:numRef>
              <c:f>Data!$BL$6:$BL$107</c:f>
              <c:numCache>
                <c:formatCode>General</c:formatCode>
                <c:ptCount val="102"/>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numCache>
            </c:numRef>
          </c:cat>
          <c:val>
            <c:numRef>
              <c:f>Data!$HO$6:$HO$107</c:f>
              <c:numCache>
                <c:formatCode>0%</c:formatCode>
                <c:ptCount val="102"/>
                <c:pt idx="0">
                  <c:v>0.0337721904870682</c:v>
                </c:pt>
                <c:pt idx="1">
                  <c:v>0.0376021171210118</c:v>
                </c:pt>
                <c:pt idx="2">
                  <c:v>0.0405458621191378</c:v>
                </c:pt>
                <c:pt idx="3">
                  <c:v>0.0386438696074231</c:v>
                </c:pt>
                <c:pt idx="4">
                  <c:v>0.0484937152612594</c:v>
                </c:pt>
                <c:pt idx="5">
                  <c:v>0.0960878476608845</c:v>
                </c:pt>
                <c:pt idx="6">
                  <c:v>0.0928007071845358</c:v>
                </c:pt>
                <c:pt idx="7">
                  <c:v>0.105433252736946</c:v>
                </c:pt>
                <c:pt idx="8">
                  <c:v>0.103789438394373</c:v>
                </c:pt>
                <c:pt idx="9">
                  <c:v>0.0843213046125392</c:v>
                </c:pt>
                <c:pt idx="10">
                  <c:v>0.0902274078754904</c:v>
                </c:pt>
                <c:pt idx="11">
                  <c:v>0.0720467620510907</c:v>
                </c:pt>
                <c:pt idx="12">
                  <c:v>0.0687225910962405</c:v>
                </c:pt>
                <c:pt idx="13">
                  <c:v>0.0671776743071575</c:v>
                </c:pt>
                <c:pt idx="14">
                  <c:v>0.0705956582000047</c:v>
                </c:pt>
                <c:pt idx="15">
                  <c:v>0.0717407640838389</c:v>
                </c:pt>
                <c:pt idx="16">
                  <c:v>0.0880324956407949</c:v>
                </c:pt>
                <c:pt idx="17">
                  <c:v>0.0987684983794395</c:v>
                </c:pt>
                <c:pt idx="18">
                  <c:v>0.0948865865141626</c:v>
                </c:pt>
                <c:pt idx="19">
                  <c:v>0.0946272375177546</c:v>
                </c:pt>
                <c:pt idx="20">
                  <c:v>0.0963349123737605</c:v>
                </c:pt>
                <c:pt idx="21">
                  <c:v>0.0835049886138682</c:v>
                </c:pt>
                <c:pt idx="22">
                  <c:v>0.0897960563808399</c:v>
                </c:pt>
                <c:pt idx="23">
                  <c:v>0.084537121516403</c:v>
                </c:pt>
                <c:pt idx="24">
                  <c:v>0.111893569089107</c:v>
                </c:pt>
                <c:pt idx="25">
                  <c:v>0.125284002949086</c:v>
                </c:pt>
                <c:pt idx="26">
                  <c:v>0.0897113736604111</c:v>
                </c:pt>
                <c:pt idx="27">
                  <c:v>0.0853673775744657</c:v>
                </c:pt>
                <c:pt idx="28">
                  <c:v>0.086022611985062</c:v>
                </c:pt>
                <c:pt idx="29">
                  <c:v>0.113126196982941</c:v>
                </c:pt>
                <c:pt idx="30">
                  <c:v>0.198183246924246</c:v>
                </c:pt>
                <c:pt idx="31">
                  <c:v>0.195643213307937</c:v>
                </c:pt>
                <c:pt idx="32">
                  <c:v>0.233186166981867</c:v>
                </c:pt>
                <c:pt idx="33">
                  <c:v>0.226062777239838</c:v>
                </c:pt>
                <c:pt idx="34">
                  <c:v>0.205998383823629</c:v>
                </c:pt>
                <c:pt idx="35">
                  <c:v>0.177261040995633</c:v>
                </c:pt>
                <c:pt idx="36">
                  <c:v>0.15776511247208</c:v>
                </c:pt>
                <c:pt idx="37">
                  <c:v>0.160496367676708</c:v>
                </c:pt>
                <c:pt idx="38">
                  <c:v>0.178644361447864</c:v>
                </c:pt>
                <c:pt idx="39">
                  <c:v>0.184351699676852</c:v>
                </c:pt>
                <c:pt idx="40">
                  <c:v>0.173755913661604</c:v>
                </c:pt>
                <c:pt idx="41">
                  <c:v>0.169322896834163</c:v>
                </c:pt>
                <c:pt idx="42">
                  <c:v>0.159048988132847</c:v>
                </c:pt>
                <c:pt idx="43">
                  <c:v>0.168746342156473</c:v>
                </c:pt>
                <c:pt idx="44">
                  <c:v>0.165996173745403</c:v>
                </c:pt>
                <c:pt idx="45">
                  <c:v>0.170154091754429</c:v>
                </c:pt>
                <c:pt idx="46">
                  <c:v>0.163483884200838</c:v>
                </c:pt>
                <c:pt idx="47">
                  <c:v>0.163938598547603</c:v>
                </c:pt>
                <c:pt idx="48">
                  <c:v>0.170760332095132</c:v>
                </c:pt>
                <c:pt idx="49">
                  <c:v>0.132149323821068</c:v>
                </c:pt>
                <c:pt idx="50">
                  <c:v>0.127634957432747</c:v>
                </c:pt>
                <c:pt idx="51">
                  <c:v>0.123120591044426</c:v>
                </c:pt>
                <c:pt idx="52">
                  <c:v>0.131564199924469</c:v>
                </c:pt>
                <c:pt idx="53">
                  <c:v>0.140007808804512</c:v>
                </c:pt>
                <c:pt idx="54">
                  <c:v>0.159530133008957</c:v>
                </c:pt>
                <c:pt idx="55">
                  <c:v>0.169400528073311</c:v>
                </c:pt>
                <c:pt idx="56">
                  <c:v>0.180890709161758</c:v>
                </c:pt>
                <c:pt idx="57">
                  <c:v>0.164802119135857</c:v>
                </c:pt>
                <c:pt idx="58">
                  <c:v>0.152999863028526</c:v>
                </c:pt>
                <c:pt idx="59">
                  <c:v>0.166560277342796</c:v>
                </c:pt>
                <c:pt idx="60">
                  <c:v>0.149822190403938</c:v>
                </c:pt>
                <c:pt idx="61">
                  <c:v>0.170307517051697</c:v>
                </c:pt>
                <c:pt idx="62">
                  <c:v>0.153165951371193</c:v>
                </c:pt>
                <c:pt idx="63">
                  <c:v>0.163290247321129</c:v>
                </c:pt>
                <c:pt idx="64">
                  <c:v>0.162439242005348</c:v>
                </c:pt>
                <c:pt idx="65">
                  <c:v>0.163233071565628</c:v>
                </c:pt>
                <c:pt idx="66">
                  <c:v>0.17446656525135</c:v>
                </c:pt>
                <c:pt idx="67">
                  <c:v>0.183651387691498</c:v>
                </c:pt>
                <c:pt idx="68">
                  <c:v>0.168335855007172</c:v>
                </c:pt>
                <c:pt idx="69">
                  <c:v>0.177932530641556</c:v>
                </c:pt>
                <c:pt idx="70">
                  <c:v>0.171232879161835</c:v>
                </c:pt>
                <c:pt idx="71">
                  <c:v>0.155015990138054</c:v>
                </c:pt>
                <c:pt idx="72">
                  <c:v>0.168352469801903</c:v>
                </c:pt>
                <c:pt idx="73">
                  <c:v>0.177126467227936</c:v>
                </c:pt>
                <c:pt idx="74">
                  <c:v>0.185900464653969</c:v>
                </c:pt>
                <c:pt idx="75">
                  <c:v>0.177165448665619</c:v>
                </c:pt>
                <c:pt idx="76">
                  <c:v>0.175643011927605</c:v>
                </c:pt>
                <c:pt idx="77">
                  <c:v>0.171810984611511</c:v>
                </c:pt>
                <c:pt idx="78">
                  <c:v>0.167356252670288</c:v>
                </c:pt>
                <c:pt idx="79">
                  <c:v>0.170036405324936</c:v>
                </c:pt>
                <c:pt idx="80">
                  <c:v>0.182060077786446</c:v>
                </c:pt>
                <c:pt idx="81">
                  <c:v>0.178856149315834</c:v>
                </c:pt>
                <c:pt idx="82">
                  <c:v>0.183854788541794</c:v>
                </c:pt>
                <c:pt idx="83">
                  <c:v>0.198669359087944</c:v>
                </c:pt>
                <c:pt idx="84">
                  <c:v>0.207116678357124</c:v>
                </c:pt>
                <c:pt idx="85">
                  <c:v>0.219754636287689</c:v>
                </c:pt>
                <c:pt idx="86">
                  <c:v>0.224396154284477</c:v>
                </c:pt>
                <c:pt idx="87">
                  <c:v>0.236988872289658</c:v>
                </c:pt>
                <c:pt idx="88">
                  <c:v>0.217089533805847</c:v>
                </c:pt>
                <c:pt idx="89">
                  <c:v>0.174928337335587</c:v>
                </c:pt>
                <c:pt idx="90">
                  <c:v>0.160739585757256</c:v>
                </c:pt>
                <c:pt idx="91">
                  <c:v>0.162255793809891</c:v>
                </c:pt>
                <c:pt idx="92">
                  <c:v>0.180635213851929</c:v>
                </c:pt>
                <c:pt idx="93">
                  <c:v>0.184269890189171</c:v>
                </c:pt>
                <c:pt idx="94">
                  <c:v>0.203496471047401</c:v>
                </c:pt>
                <c:pt idx="95">
                  <c:v>0.192525163292885</c:v>
                </c:pt>
                <c:pt idx="96">
                  <c:v>0.146613672375679</c:v>
                </c:pt>
                <c:pt idx="97">
                  <c:v>0.146522238850594</c:v>
                </c:pt>
                <c:pt idx="98">
                  <c:v>0.158438161015511</c:v>
                </c:pt>
                <c:pt idx="99">
                  <c:v>0.162466928362846</c:v>
                </c:pt>
                <c:pt idx="100">
                  <c:v>0.184085682034492</c:v>
                </c:pt>
                <c:pt idx="101">
                  <c:v>0.188636720180511</c:v>
                </c:pt>
              </c:numCache>
            </c:numRef>
          </c:val>
        </c:ser>
        <c:dLbls>
          <c:showLegendKey val="0"/>
          <c:showVal val="0"/>
          <c:showCatName val="0"/>
          <c:showSerName val="0"/>
          <c:showPercent val="0"/>
          <c:showBubbleSize val="0"/>
        </c:dLbls>
        <c:axId val="-2124895768"/>
        <c:axId val="-2124891656"/>
      </c:areaChart>
      <c:catAx>
        <c:axId val="-2124895768"/>
        <c:scaling>
          <c:orientation val="minMax"/>
        </c:scaling>
        <c:delete val="0"/>
        <c:axPos val="b"/>
        <c:majorGridlines>
          <c:spPr>
            <a:ln>
              <a:solidFill>
                <a:schemeClr val="bg1">
                  <a:lumMod val="75000"/>
                </a:schemeClr>
              </a:solidFill>
            </a:ln>
          </c:spPr>
        </c:majorGridlines>
        <c:numFmt formatCode="General" sourceLinked="1"/>
        <c:majorTickMark val="none"/>
        <c:minorTickMark val="none"/>
        <c:tickLblPos val="nextTo"/>
        <c:txPr>
          <a:bodyPr rot="-5400000" vert="horz"/>
          <a:lstStyle/>
          <a:p>
            <a:pPr>
              <a:defRPr sz="1600"/>
            </a:pPr>
            <a:endParaRPr lang="es-ES"/>
          </a:p>
        </c:txPr>
        <c:crossAx val="-2124891656"/>
        <c:crosses val="autoZero"/>
        <c:auto val="1"/>
        <c:lblAlgn val="ctr"/>
        <c:lblOffset val="100"/>
        <c:tickLblSkip val="5"/>
        <c:tickMarkSkip val="10"/>
        <c:noMultiLvlLbl val="0"/>
      </c:catAx>
      <c:valAx>
        <c:axId val="-2124891656"/>
        <c:scaling>
          <c:orientation val="minMax"/>
          <c:max val="0.46"/>
          <c:min val="0.0"/>
        </c:scaling>
        <c:delete val="0"/>
        <c:axPos val="l"/>
        <c:majorGridlines>
          <c:spPr>
            <a:ln>
              <a:solidFill>
                <a:schemeClr val="bg1">
                  <a:lumMod val="75000"/>
                </a:schemeClr>
              </a:solidFill>
              <a:prstDash val="solid"/>
            </a:ln>
          </c:spPr>
        </c:majorGridlines>
        <c:title>
          <c:tx>
            <c:rich>
              <a:bodyPr rot="-5400000" vert="horz"/>
              <a:lstStyle/>
              <a:p>
                <a:pPr>
                  <a:defRPr/>
                </a:pPr>
                <a:r>
                  <a:rPr lang="fr-FR" sz="1600" b="0"/>
                  <a:t>% of top 1% pre-tax income</a:t>
                </a:r>
              </a:p>
            </c:rich>
          </c:tx>
          <c:layout>
            <c:manualLayout>
              <c:xMode val="edge"/>
              <c:yMode val="edge"/>
              <c:x val="0.000276079283193049"/>
              <c:y val="0.20358303345566"/>
            </c:manualLayout>
          </c:layout>
          <c:overlay val="0"/>
        </c:title>
        <c:numFmt formatCode="0%" sourceLinked="0"/>
        <c:majorTickMark val="none"/>
        <c:minorTickMark val="none"/>
        <c:tickLblPos val="nextTo"/>
        <c:txPr>
          <a:bodyPr/>
          <a:lstStyle/>
          <a:p>
            <a:pPr>
              <a:defRPr sz="1600"/>
            </a:pPr>
            <a:endParaRPr lang="es-ES"/>
          </a:p>
        </c:txPr>
        <c:crossAx val="-2124895768"/>
        <c:crosses val="autoZero"/>
        <c:crossBetween val="midCat"/>
      </c:valAx>
    </c:plotArea>
    <c:plotVisOnly val="1"/>
    <c:dispBlanksAs val="zero"/>
    <c:showDLblsOverMax val="0"/>
  </c:chart>
  <c:spPr>
    <a:ln>
      <a:noFill/>
    </a:ln>
  </c:spPr>
  <c:txPr>
    <a:bodyPr/>
    <a:lstStyle/>
    <a:p>
      <a:pPr>
        <a:defRPr>
          <a:solidFill>
            <a:schemeClr val="tx1"/>
          </a:solidFill>
          <a:latin typeface="Arial"/>
          <a:cs typeface="Arial"/>
        </a:defRPr>
      </a:pPr>
      <a:endParaRPr lang="es-ES"/>
    </a:p>
  </c:txPr>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a:t>Figure S.23: Real income</a:t>
            </a:r>
            <a:r>
              <a:rPr lang="fr-FR" sz="1800" b="1" baseline="0"/>
              <a:t> </a:t>
            </a:r>
            <a:r>
              <a:rPr lang="fr-FR" sz="1800" b="1"/>
              <a:t>of bottom 50%: </a:t>
            </a:r>
          </a:p>
          <a:p>
            <a:pPr>
              <a:defRPr/>
            </a:pPr>
            <a:r>
              <a:rPr lang="fr-FR" sz="1800" b="1"/>
              <a:t>pre-tax vs. post-tax</a:t>
            </a:r>
          </a:p>
        </c:rich>
      </c:tx>
      <c:layout>
        <c:manualLayout>
          <c:xMode val="edge"/>
          <c:yMode val="edge"/>
          <c:x val="0.275449985418489"/>
          <c:y val="3.43094368105947E-7"/>
        </c:manualLayout>
      </c:layout>
      <c:overlay val="0"/>
    </c:title>
    <c:autoTitleDeleted val="0"/>
    <c:plotArea>
      <c:layout>
        <c:manualLayout>
          <c:layoutTarget val="inner"/>
          <c:xMode val="edge"/>
          <c:yMode val="edge"/>
          <c:x val="0.120068856910128"/>
          <c:y val="0.0915787487348397"/>
          <c:w val="0.843700787401576"/>
          <c:h val="0.723581252004134"/>
        </c:manualLayout>
      </c:layout>
      <c:lineChart>
        <c:grouping val="standard"/>
        <c:varyColors val="0"/>
        <c:ser>
          <c:idx val="2"/>
          <c:order val="0"/>
          <c:tx>
            <c:v>post-tax</c:v>
          </c:tx>
          <c:spPr>
            <a:ln w="19050">
              <a:solidFill>
                <a:sysClr val="windowText" lastClr="000000"/>
              </a:solidFill>
            </a:ln>
          </c:spPr>
          <c:marker>
            <c:symbol val="square"/>
            <c:size val="8"/>
            <c:spPr>
              <a:solidFill>
                <a:srgbClr val="1F497D">
                  <a:lumMod val="60000"/>
                  <a:lumOff val="40000"/>
                </a:srgbClr>
              </a:solidFill>
              <a:ln>
                <a:solidFill>
                  <a:sysClr val="windowText" lastClr="000000"/>
                </a:solidFill>
              </a:ln>
            </c:spPr>
          </c:marker>
          <c:cat>
            <c:numRef>
              <c:f>Data!$DA$55:$DA$110</c:f>
              <c:numCache>
                <c:formatCode>General</c:formatCode>
                <c:ptCount val="56"/>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pt idx="54">
                  <c:v>2016.0</c:v>
                </c:pt>
                <c:pt idx="55">
                  <c:v>2017.0</c:v>
                </c:pt>
              </c:numCache>
            </c:numRef>
          </c:cat>
          <c:val>
            <c:numRef>
              <c:f>Data!$FK$55:$FK$110</c:f>
              <c:numCache>
                <c:formatCode>#,##0</c:formatCode>
                <c:ptCount val="56"/>
                <c:pt idx="0">
                  <c:v>13449.19615784834</c:v>
                </c:pt>
                <c:pt idx="1">
                  <c:v>13620.80302204578</c:v>
                </c:pt>
                <c:pt idx="2">
                  <c:v>13792.40988624323</c:v>
                </c:pt>
                <c:pt idx="3">
                  <c:v>14825.32145165159</c:v>
                </c:pt>
                <c:pt idx="4">
                  <c:v>15858.23301705996</c:v>
                </c:pt>
                <c:pt idx="5">
                  <c:v>17085.89925532116</c:v>
                </c:pt>
                <c:pt idx="6">
                  <c:v>18010.40387644915</c:v>
                </c:pt>
                <c:pt idx="7">
                  <c:v>18696.2324598855</c:v>
                </c:pt>
                <c:pt idx="8">
                  <c:v>18422.75816535993</c:v>
                </c:pt>
                <c:pt idx="9">
                  <c:v>18406.34138538037</c:v>
                </c:pt>
                <c:pt idx="10">
                  <c:v>19031.50324240078</c:v>
                </c:pt>
                <c:pt idx="11">
                  <c:v>20007.72072447034</c:v>
                </c:pt>
                <c:pt idx="12">
                  <c:v>19772.67811029786</c:v>
                </c:pt>
                <c:pt idx="13">
                  <c:v>19135.39737449376</c:v>
                </c:pt>
                <c:pt idx="14">
                  <c:v>19909.11067224236</c:v>
                </c:pt>
                <c:pt idx="15">
                  <c:v>20390.38617283434</c:v>
                </c:pt>
                <c:pt idx="16">
                  <c:v>20981.01175775151</c:v>
                </c:pt>
                <c:pt idx="17">
                  <c:v>21121.36882432169</c:v>
                </c:pt>
                <c:pt idx="18">
                  <c:v>20606.90909602442</c:v>
                </c:pt>
                <c:pt idx="19">
                  <c:v>20306.86944168844</c:v>
                </c:pt>
                <c:pt idx="20">
                  <c:v>19077.88085581281</c:v>
                </c:pt>
                <c:pt idx="21">
                  <c:v>18690.08037609332</c:v>
                </c:pt>
                <c:pt idx="22">
                  <c:v>19209.96611402722</c:v>
                </c:pt>
                <c:pt idx="23">
                  <c:v>19594.72908254249</c:v>
                </c:pt>
                <c:pt idx="24">
                  <c:v>19809.9307264685</c:v>
                </c:pt>
                <c:pt idx="25">
                  <c:v>20215.11732202132</c:v>
                </c:pt>
                <c:pt idx="26">
                  <c:v>20614.53769498871</c:v>
                </c:pt>
                <c:pt idx="27">
                  <c:v>21088.16367965307</c:v>
                </c:pt>
                <c:pt idx="28">
                  <c:v>21091.86110168391</c:v>
                </c:pt>
                <c:pt idx="29">
                  <c:v>20684.06933086084</c:v>
                </c:pt>
                <c:pt idx="30">
                  <c:v>20617.18959620798</c:v>
                </c:pt>
                <c:pt idx="31">
                  <c:v>21083.50849422704</c:v>
                </c:pt>
                <c:pt idx="32">
                  <c:v>21662.64312717433</c:v>
                </c:pt>
                <c:pt idx="33">
                  <c:v>21753.10135070867</c:v>
                </c:pt>
                <c:pt idx="34">
                  <c:v>22213.46701273882</c:v>
                </c:pt>
                <c:pt idx="35">
                  <c:v>22706.47269398773</c:v>
                </c:pt>
                <c:pt idx="36">
                  <c:v>23523.42960898532</c:v>
                </c:pt>
                <c:pt idx="37">
                  <c:v>24038.72449752273</c:v>
                </c:pt>
                <c:pt idx="38">
                  <c:v>24541.20618886203</c:v>
                </c:pt>
                <c:pt idx="39">
                  <c:v>24601.00836722442</c:v>
                </c:pt>
                <c:pt idx="40">
                  <c:v>24288.62668289076</c:v>
                </c:pt>
                <c:pt idx="41">
                  <c:v>24198.89121540816</c:v>
                </c:pt>
                <c:pt idx="42">
                  <c:v>24658.78909063186</c:v>
                </c:pt>
                <c:pt idx="43">
                  <c:v>25108.28221591153</c:v>
                </c:pt>
                <c:pt idx="44">
                  <c:v>25407.06769019105</c:v>
                </c:pt>
                <c:pt idx="45">
                  <c:v>25488.7231660563</c:v>
                </c:pt>
                <c:pt idx="46">
                  <c:v>25392.55598380225</c:v>
                </c:pt>
                <c:pt idx="47">
                  <c:v>23520.96032153781</c:v>
                </c:pt>
                <c:pt idx="48">
                  <c:v>24056.72568739087</c:v>
                </c:pt>
                <c:pt idx="49">
                  <c:v>24086.57594174798</c:v>
                </c:pt>
                <c:pt idx="50">
                  <c:v>23898.03771043063</c:v>
                </c:pt>
                <c:pt idx="51">
                  <c:v>24451.13041081308</c:v>
                </c:pt>
                <c:pt idx="52">
                  <c:v>24925.391078463</c:v>
                </c:pt>
              </c:numCache>
            </c:numRef>
          </c:val>
          <c:smooth val="0"/>
        </c:ser>
        <c:ser>
          <c:idx val="3"/>
          <c:order val="1"/>
          <c:tx>
            <c:v>post-tax excl. health</c:v>
          </c:tx>
          <c:spPr>
            <a:ln w="19050">
              <a:solidFill>
                <a:sysClr val="windowText" lastClr="000000"/>
              </a:solidFill>
            </a:ln>
            <a:effectLst/>
          </c:spPr>
          <c:marker>
            <c:symbol val="square"/>
            <c:size val="8"/>
            <c:spPr>
              <a:solidFill>
                <a:srgbClr val="4F81BD">
                  <a:lumMod val="20000"/>
                  <a:lumOff val="80000"/>
                </a:srgbClr>
              </a:solidFill>
              <a:ln>
                <a:solidFill>
                  <a:sysClr val="windowText" lastClr="000000"/>
                </a:solidFill>
              </a:ln>
              <a:effectLst/>
            </c:spPr>
          </c:marker>
          <c:cat>
            <c:numRef>
              <c:f>Data!$DA$55:$DA$110</c:f>
              <c:numCache>
                <c:formatCode>General</c:formatCode>
                <c:ptCount val="56"/>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pt idx="54">
                  <c:v>2016.0</c:v>
                </c:pt>
                <c:pt idx="55">
                  <c:v>2017.0</c:v>
                </c:pt>
              </c:numCache>
            </c:numRef>
          </c:cat>
          <c:val>
            <c:numRef>
              <c:f>Data!$FP$55:$FP$110</c:f>
              <c:numCache>
                <c:formatCode>#,##0</c:formatCode>
                <c:ptCount val="56"/>
                <c:pt idx="0">
                  <c:v>13445.09562495246</c:v>
                </c:pt>
                <c:pt idx="1">
                  <c:v>13574.546958455</c:v>
                </c:pt>
                <c:pt idx="2">
                  <c:v>13789.73226843928</c:v>
                </c:pt>
                <c:pt idx="3">
                  <c:v>14872.0675818483</c:v>
                </c:pt>
                <c:pt idx="4">
                  <c:v>15661.22377054847</c:v>
                </c:pt>
                <c:pt idx="5">
                  <c:v>16589.84051476003</c:v>
                </c:pt>
                <c:pt idx="6">
                  <c:v>17409.09142340783</c:v>
                </c:pt>
                <c:pt idx="7">
                  <c:v>18075.9963544896</c:v>
                </c:pt>
                <c:pt idx="8">
                  <c:v>17775.61656725536</c:v>
                </c:pt>
                <c:pt idx="9">
                  <c:v>17722.60571033505</c:v>
                </c:pt>
                <c:pt idx="10">
                  <c:v>18303.02599619667</c:v>
                </c:pt>
                <c:pt idx="11">
                  <c:v>19236.0089929909</c:v>
                </c:pt>
                <c:pt idx="12">
                  <c:v>18951.61566864209</c:v>
                </c:pt>
                <c:pt idx="13">
                  <c:v>18237.54946851492</c:v>
                </c:pt>
                <c:pt idx="14">
                  <c:v>18959.89806958755</c:v>
                </c:pt>
                <c:pt idx="15">
                  <c:v>19406.9698048427</c:v>
                </c:pt>
                <c:pt idx="16">
                  <c:v>19978.02651589738</c:v>
                </c:pt>
                <c:pt idx="17">
                  <c:v>20101.00306963946</c:v>
                </c:pt>
                <c:pt idx="18">
                  <c:v>19527.2491748886</c:v>
                </c:pt>
                <c:pt idx="19">
                  <c:v>19226.14294763748</c:v>
                </c:pt>
                <c:pt idx="20">
                  <c:v>17973.18858603646</c:v>
                </c:pt>
                <c:pt idx="21">
                  <c:v>17562.55567731749</c:v>
                </c:pt>
                <c:pt idx="22">
                  <c:v>18025.06201044283</c:v>
                </c:pt>
                <c:pt idx="23">
                  <c:v>18382.26967295418</c:v>
                </c:pt>
                <c:pt idx="24">
                  <c:v>18500.88553882165</c:v>
                </c:pt>
                <c:pt idx="25">
                  <c:v>18734.07606712291</c:v>
                </c:pt>
                <c:pt idx="26">
                  <c:v>19065.30572239325</c:v>
                </c:pt>
                <c:pt idx="27">
                  <c:v>19387.80698194518</c:v>
                </c:pt>
                <c:pt idx="28">
                  <c:v>19295.760686663</c:v>
                </c:pt>
                <c:pt idx="29">
                  <c:v>18773.22895403989</c:v>
                </c:pt>
                <c:pt idx="30">
                  <c:v>18476.48029606828</c:v>
                </c:pt>
                <c:pt idx="31">
                  <c:v>18802.70090490212</c:v>
                </c:pt>
                <c:pt idx="32">
                  <c:v>19291.01362556107</c:v>
                </c:pt>
                <c:pt idx="33">
                  <c:v>19262.6496437012</c:v>
                </c:pt>
                <c:pt idx="34">
                  <c:v>19596.93108867675</c:v>
                </c:pt>
                <c:pt idx="35">
                  <c:v>20074.05626123504</c:v>
                </c:pt>
                <c:pt idx="36">
                  <c:v>20826.21957086659</c:v>
                </c:pt>
                <c:pt idx="37">
                  <c:v>21251.7597793206</c:v>
                </c:pt>
                <c:pt idx="38">
                  <c:v>21680.05136704883</c:v>
                </c:pt>
                <c:pt idx="39">
                  <c:v>21555.86149594042</c:v>
                </c:pt>
                <c:pt idx="40">
                  <c:v>21103.09132101821</c:v>
                </c:pt>
                <c:pt idx="41">
                  <c:v>20893.06024201992</c:v>
                </c:pt>
                <c:pt idx="42">
                  <c:v>21194.67431711492</c:v>
                </c:pt>
                <c:pt idx="43">
                  <c:v>21615.38700264883</c:v>
                </c:pt>
                <c:pt idx="44">
                  <c:v>21802.13356413442</c:v>
                </c:pt>
                <c:pt idx="45">
                  <c:v>21886.74910596017</c:v>
                </c:pt>
                <c:pt idx="46">
                  <c:v>21878.39541915253</c:v>
                </c:pt>
                <c:pt idx="47">
                  <c:v>19897.85291788165</c:v>
                </c:pt>
                <c:pt idx="48">
                  <c:v>20415.42229411531</c:v>
                </c:pt>
                <c:pt idx="49">
                  <c:v>20407.22832385941</c:v>
                </c:pt>
                <c:pt idx="50">
                  <c:v>20187.44136823401</c:v>
                </c:pt>
                <c:pt idx="51">
                  <c:v>20768.61671543361</c:v>
                </c:pt>
                <c:pt idx="52">
                  <c:v>21121.57876948941</c:v>
                </c:pt>
              </c:numCache>
            </c:numRef>
          </c:val>
          <c:smooth val="0"/>
        </c:ser>
        <c:ser>
          <c:idx val="0"/>
          <c:order val="2"/>
          <c:tx>
            <c:v>Pre-tax</c:v>
          </c:tx>
          <c:spPr>
            <a:ln>
              <a:solidFill>
                <a:sysClr val="windowText" lastClr="000000"/>
              </a:solidFill>
            </a:ln>
          </c:spPr>
          <c:marker>
            <c:symbol val="circle"/>
            <c:size val="9"/>
            <c:spPr>
              <a:solidFill>
                <a:srgbClr val="FF0000"/>
              </a:solidFill>
              <a:ln>
                <a:solidFill>
                  <a:sysClr val="windowText" lastClr="000000"/>
                </a:solidFill>
              </a:ln>
            </c:spPr>
          </c:marker>
          <c:cat>
            <c:numRef>
              <c:f>Data!$DA$55:$DA$110</c:f>
              <c:numCache>
                <c:formatCode>General</c:formatCode>
                <c:ptCount val="56"/>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pt idx="54">
                  <c:v>2016.0</c:v>
                </c:pt>
                <c:pt idx="55">
                  <c:v>2017.0</c:v>
                </c:pt>
              </c:numCache>
            </c:numRef>
          </c:cat>
          <c:val>
            <c:numRef>
              <c:f>Data!$FG$55:$FG$110</c:f>
              <c:numCache>
                <c:formatCode>#,##0</c:formatCode>
                <c:ptCount val="56"/>
                <c:pt idx="0">
                  <c:v>11653.04273795061</c:v>
                </c:pt>
                <c:pt idx="1">
                  <c:v>11837.59472956325</c:v>
                </c:pt>
                <c:pt idx="2">
                  <c:v>12022.1467211759</c:v>
                </c:pt>
                <c:pt idx="3">
                  <c:v>12932.30240187869</c:v>
                </c:pt>
                <c:pt idx="4">
                  <c:v>13842.45808258147</c:v>
                </c:pt>
                <c:pt idx="5">
                  <c:v>14667.88448832304</c:v>
                </c:pt>
                <c:pt idx="6">
                  <c:v>15275.38697988614</c:v>
                </c:pt>
                <c:pt idx="7">
                  <c:v>15725.89389610074</c:v>
                </c:pt>
                <c:pt idx="8">
                  <c:v>15212.89972902188</c:v>
                </c:pt>
                <c:pt idx="9">
                  <c:v>14979.18120053281</c:v>
                </c:pt>
                <c:pt idx="10">
                  <c:v>15391.97543395597</c:v>
                </c:pt>
                <c:pt idx="11">
                  <c:v>16145.66410090677</c:v>
                </c:pt>
                <c:pt idx="12">
                  <c:v>15782.36263516522</c:v>
                </c:pt>
                <c:pt idx="13">
                  <c:v>15104.58139763089</c:v>
                </c:pt>
                <c:pt idx="14">
                  <c:v>15611.33847820376</c:v>
                </c:pt>
                <c:pt idx="15">
                  <c:v>15948.093941227</c:v>
                </c:pt>
                <c:pt idx="16">
                  <c:v>16472.04992951635</c:v>
                </c:pt>
                <c:pt idx="17">
                  <c:v>16619.31438954047</c:v>
                </c:pt>
                <c:pt idx="18">
                  <c:v>15987.9419740741</c:v>
                </c:pt>
                <c:pt idx="19">
                  <c:v>15801.00751389882</c:v>
                </c:pt>
                <c:pt idx="20">
                  <c:v>14849.96739086901</c:v>
                </c:pt>
                <c:pt idx="21">
                  <c:v>14574.57291119747</c:v>
                </c:pt>
                <c:pt idx="22">
                  <c:v>15185.67710337404</c:v>
                </c:pt>
                <c:pt idx="23">
                  <c:v>15455.80054563472</c:v>
                </c:pt>
                <c:pt idx="24">
                  <c:v>15414.14739102986</c:v>
                </c:pt>
                <c:pt idx="25">
                  <c:v>15531.51459052594</c:v>
                </c:pt>
                <c:pt idx="26">
                  <c:v>15886.99306089554</c:v>
                </c:pt>
                <c:pt idx="27">
                  <c:v>16067.76331976726</c:v>
                </c:pt>
                <c:pt idx="28">
                  <c:v>15937.57048835431</c:v>
                </c:pt>
                <c:pt idx="29">
                  <c:v>15445.68974647794</c:v>
                </c:pt>
                <c:pt idx="30">
                  <c:v>15001.93343461609</c:v>
                </c:pt>
                <c:pt idx="31">
                  <c:v>15185.96156884185</c:v>
                </c:pt>
                <c:pt idx="32">
                  <c:v>15563.56386758333</c:v>
                </c:pt>
                <c:pt idx="33">
                  <c:v>15509.29595349107</c:v>
                </c:pt>
                <c:pt idx="34">
                  <c:v>15686.68009545158</c:v>
                </c:pt>
                <c:pt idx="35">
                  <c:v>16025.4190571806</c:v>
                </c:pt>
                <c:pt idx="36">
                  <c:v>16687.31967816426</c:v>
                </c:pt>
                <c:pt idx="37">
                  <c:v>17031.82429706125</c:v>
                </c:pt>
                <c:pt idx="38">
                  <c:v>17409.63747253193</c:v>
                </c:pt>
                <c:pt idx="39">
                  <c:v>17724.30059412828</c:v>
                </c:pt>
                <c:pt idx="40">
                  <c:v>17532.6129417961</c:v>
                </c:pt>
                <c:pt idx="41">
                  <c:v>17356.84156083257</c:v>
                </c:pt>
                <c:pt idx="42">
                  <c:v>17442.04499871273</c:v>
                </c:pt>
                <c:pt idx="43">
                  <c:v>17396.83331956776</c:v>
                </c:pt>
                <c:pt idx="44">
                  <c:v>17450.57966651831</c:v>
                </c:pt>
                <c:pt idx="45">
                  <c:v>17486.26649686552</c:v>
                </c:pt>
                <c:pt idx="46">
                  <c:v>17063.93187609051</c:v>
                </c:pt>
                <c:pt idx="47">
                  <c:v>16140.68955351811</c:v>
                </c:pt>
                <c:pt idx="48">
                  <c:v>15831.82967656288</c:v>
                </c:pt>
                <c:pt idx="49">
                  <c:v>15715.21737269655</c:v>
                </c:pt>
                <c:pt idx="50">
                  <c:v>15646.29191979455</c:v>
                </c:pt>
                <c:pt idx="51">
                  <c:v>16156.32404833465</c:v>
                </c:pt>
                <c:pt idx="52">
                  <c:v>16216.25568911288</c:v>
                </c:pt>
              </c:numCache>
            </c:numRef>
          </c:val>
          <c:smooth val="0"/>
        </c:ser>
        <c:ser>
          <c:idx val="1"/>
          <c:order val="3"/>
          <c:tx>
            <c:v>Post-tax disposable income</c:v>
          </c:tx>
          <c:spPr>
            <a:ln>
              <a:solidFill>
                <a:sysClr val="windowText" lastClr="000000"/>
              </a:solidFill>
            </a:ln>
          </c:spPr>
          <c:marker>
            <c:spPr>
              <a:solidFill>
                <a:sysClr val="window" lastClr="FFFFFF"/>
              </a:solidFill>
              <a:ln>
                <a:solidFill>
                  <a:sysClr val="windowText" lastClr="000000"/>
                </a:solidFill>
              </a:ln>
            </c:spPr>
          </c:marker>
          <c:val>
            <c:numRef>
              <c:f>Data!$FQ$55:$FQ$110</c:f>
              <c:numCache>
                <c:formatCode>#,##0</c:formatCode>
                <c:ptCount val="56"/>
                <c:pt idx="0">
                  <c:v>10522.56389572113</c:v>
                </c:pt>
                <c:pt idx="1">
                  <c:v>10652.6804946713</c:v>
                </c:pt>
                <c:pt idx="2">
                  <c:v>10782.79709362146</c:v>
                </c:pt>
                <c:pt idx="3">
                  <c:v>11470.61208124166</c:v>
                </c:pt>
                <c:pt idx="4">
                  <c:v>12158.42706886185</c:v>
                </c:pt>
                <c:pt idx="5">
                  <c:v>13157.77267264771</c:v>
                </c:pt>
                <c:pt idx="6">
                  <c:v>13291.0843853749</c:v>
                </c:pt>
                <c:pt idx="7">
                  <c:v>13658.4501209617</c:v>
                </c:pt>
                <c:pt idx="8">
                  <c:v>13943.56976447033</c:v>
                </c:pt>
                <c:pt idx="9">
                  <c:v>13930.26528853764</c:v>
                </c:pt>
                <c:pt idx="10">
                  <c:v>14188.88962041574</c:v>
                </c:pt>
                <c:pt idx="11">
                  <c:v>14766.92226916235</c:v>
                </c:pt>
                <c:pt idx="12">
                  <c:v>14768.0643859958</c:v>
                </c:pt>
                <c:pt idx="13">
                  <c:v>14481.88994496445</c:v>
                </c:pt>
                <c:pt idx="14">
                  <c:v>14924.99015446719</c:v>
                </c:pt>
                <c:pt idx="15">
                  <c:v>15038.26102177967</c:v>
                </c:pt>
                <c:pt idx="16">
                  <c:v>15242.37133727512</c:v>
                </c:pt>
                <c:pt idx="17">
                  <c:v>15250.03274384127</c:v>
                </c:pt>
                <c:pt idx="18">
                  <c:v>14876.79955076977</c:v>
                </c:pt>
                <c:pt idx="19">
                  <c:v>14596.51168536433</c:v>
                </c:pt>
                <c:pt idx="20">
                  <c:v>13833.8401221177</c:v>
                </c:pt>
                <c:pt idx="21">
                  <c:v>13590.86656432836</c:v>
                </c:pt>
                <c:pt idx="22">
                  <c:v>13902.32558795855</c:v>
                </c:pt>
                <c:pt idx="23">
                  <c:v>14032.31796213043</c:v>
                </c:pt>
                <c:pt idx="24">
                  <c:v>14109.49978623286</c:v>
                </c:pt>
                <c:pt idx="25">
                  <c:v>14243.8741787584</c:v>
                </c:pt>
                <c:pt idx="26">
                  <c:v>14551.64442951255</c:v>
                </c:pt>
                <c:pt idx="27">
                  <c:v>14743.92181443</c:v>
                </c:pt>
                <c:pt idx="28">
                  <c:v>14813.1254015227</c:v>
                </c:pt>
                <c:pt idx="29">
                  <c:v>14642.8745873186</c:v>
                </c:pt>
                <c:pt idx="30">
                  <c:v>14603.42241107114</c:v>
                </c:pt>
                <c:pt idx="31">
                  <c:v>14734.48854526098</c:v>
                </c:pt>
                <c:pt idx="32">
                  <c:v>14917.49138379985</c:v>
                </c:pt>
                <c:pt idx="33">
                  <c:v>14873.74552822444</c:v>
                </c:pt>
                <c:pt idx="34">
                  <c:v>14936.68903947154</c:v>
                </c:pt>
                <c:pt idx="35">
                  <c:v>15077.43408602061</c:v>
                </c:pt>
                <c:pt idx="36">
                  <c:v>15481.8200334571</c:v>
                </c:pt>
                <c:pt idx="37">
                  <c:v>15666.54821176391</c:v>
                </c:pt>
                <c:pt idx="38">
                  <c:v>15805.70081994301</c:v>
                </c:pt>
                <c:pt idx="39">
                  <c:v>16148.91665684512</c:v>
                </c:pt>
                <c:pt idx="40">
                  <c:v>16422.929903357</c:v>
                </c:pt>
                <c:pt idx="41">
                  <c:v>16374.28021176071</c:v>
                </c:pt>
                <c:pt idx="42">
                  <c:v>16464.01584578842</c:v>
                </c:pt>
                <c:pt idx="43">
                  <c:v>16375.45714920768</c:v>
                </c:pt>
                <c:pt idx="44">
                  <c:v>16235.38508604809</c:v>
                </c:pt>
                <c:pt idx="45">
                  <c:v>16246.94390556794</c:v>
                </c:pt>
                <c:pt idx="46">
                  <c:v>17050.86246353782</c:v>
                </c:pt>
                <c:pt idx="47">
                  <c:v>16511.69345031249</c:v>
                </c:pt>
                <c:pt idx="48">
                  <c:v>17033.33927308171</c:v>
                </c:pt>
                <c:pt idx="49">
                  <c:v>16990.93323826688</c:v>
                </c:pt>
                <c:pt idx="50">
                  <c:v>16593.47168971403</c:v>
                </c:pt>
                <c:pt idx="51">
                  <c:v>16348.25806287503</c:v>
                </c:pt>
                <c:pt idx="52">
                  <c:v>16556.6015625</c:v>
                </c:pt>
              </c:numCache>
            </c:numRef>
          </c:val>
          <c:smooth val="0"/>
        </c:ser>
        <c:dLbls>
          <c:showLegendKey val="0"/>
          <c:showVal val="0"/>
          <c:showCatName val="0"/>
          <c:showSerName val="0"/>
          <c:showPercent val="0"/>
          <c:showBubbleSize val="0"/>
        </c:dLbls>
        <c:marker val="1"/>
        <c:smooth val="0"/>
        <c:axId val="-2134081048"/>
        <c:axId val="-2134105944"/>
      </c:lineChart>
      <c:catAx>
        <c:axId val="-2134081048"/>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34105944"/>
        <c:crossesAt val="0.0"/>
        <c:auto val="1"/>
        <c:lblAlgn val="ctr"/>
        <c:lblOffset val="100"/>
        <c:tickLblSkip val="4"/>
        <c:tickMarkSkip val="4"/>
        <c:noMultiLvlLbl val="0"/>
      </c:catAx>
      <c:valAx>
        <c:axId val="-2134105944"/>
        <c:scaling>
          <c:orientation val="minMax"/>
          <c:max val="26000.0"/>
          <c:min val="0.0"/>
        </c:scaling>
        <c:delete val="0"/>
        <c:axPos val="l"/>
        <c:majorGridlines>
          <c:spPr>
            <a:ln w="3175">
              <a:solidFill>
                <a:schemeClr val="bg1">
                  <a:lumMod val="65000"/>
                </a:schemeClr>
              </a:solidFill>
              <a:prstDash val="solid"/>
            </a:ln>
          </c:spPr>
        </c:majorGridlines>
        <c:title>
          <c:tx>
            <c:rich>
              <a:bodyPr rot="-5400000" vert="horz"/>
              <a:lstStyle/>
              <a:p>
                <a:pPr>
                  <a:defRPr sz="1600"/>
                </a:pPr>
                <a:r>
                  <a:rPr lang="fr-FR"/>
                  <a:t>Average income in constant 2014</a:t>
                </a:r>
                <a:r>
                  <a:rPr lang="fr-FR" baseline="0"/>
                  <a:t> $</a:t>
                </a:r>
                <a:endParaRPr lang="fr-FR"/>
              </a:p>
            </c:rich>
          </c:tx>
          <c:layout>
            <c:manualLayout>
              <c:xMode val="edge"/>
              <c:yMode val="edge"/>
              <c:x val="0.000194225721784777"/>
              <c:y val="0.209180519101779"/>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134081048"/>
        <c:crosses val="autoZero"/>
        <c:crossBetween val="midCat"/>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a:t>Figure S.24: Real post-tax income</a:t>
            </a:r>
            <a:r>
              <a:rPr lang="fr-FR" sz="1800" b="1" baseline="0"/>
              <a:t> </a:t>
            </a:r>
            <a:r>
              <a:rPr lang="fr-FR" sz="1800" b="1"/>
              <a:t>of bottom 50%, by age </a:t>
            </a:r>
          </a:p>
        </c:rich>
      </c:tx>
      <c:layout>
        <c:manualLayout>
          <c:xMode val="edge"/>
          <c:yMode val="edge"/>
          <c:x val="0.182118051910178"/>
          <c:y val="0.00217899233184087"/>
        </c:manualLayout>
      </c:layout>
      <c:overlay val="0"/>
    </c:title>
    <c:autoTitleDeleted val="0"/>
    <c:plotArea>
      <c:layout>
        <c:manualLayout>
          <c:layoutTarget val="inner"/>
          <c:xMode val="edge"/>
          <c:yMode val="edge"/>
          <c:x val="0.120068856910128"/>
          <c:y val="0.0915787487348397"/>
          <c:w val="0.843700787401576"/>
          <c:h val="0.723581252004134"/>
        </c:manualLayout>
      </c:layout>
      <c:lineChart>
        <c:grouping val="standard"/>
        <c:varyColors val="0"/>
        <c:ser>
          <c:idx val="2"/>
          <c:order val="0"/>
          <c:tx>
            <c:v>post-tax</c:v>
          </c:tx>
          <c:spPr>
            <a:ln w="15875">
              <a:solidFill>
                <a:sysClr val="windowText" lastClr="000000"/>
              </a:solidFill>
            </a:ln>
          </c:spPr>
          <c:marker>
            <c:symbol val="circle"/>
            <c:size val="9"/>
            <c:spPr>
              <a:solidFill>
                <a:srgbClr val="0000FF"/>
              </a:solidFill>
              <a:ln>
                <a:solidFill>
                  <a:sysClr val="windowText" lastClr="000000"/>
                </a:solidFill>
              </a:ln>
            </c:spPr>
          </c:marker>
          <c:cat>
            <c:numRef>
              <c:f>Data!$DA$72:$DA$108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Data!$FM$72:$FM$108</c:f>
              <c:numCache>
                <c:formatCode>#,##0</c:formatCode>
                <c:ptCount val="37"/>
                <c:pt idx="0">
                  <c:v>26675.07262069772</c:v>
                </c:pt>
                <c:pt idx="1">
                  <c:v>25561.78063400206</c:v>
                </c:pt>
                <c:pt idx="2">
                  <c:v>24927.8462805922</c:v>
                </c:pt>
                <c:pt idx="3">
                  <c:v>23078.41286323146</c:v>
                </c:pt>
                <c:pt idx="4">
                  <c:v>22782.46683682287</c:v>
                </c:pt>
                <c:pt idx="5">
                  <c:v>23626.51595208952</c:v>
                </c:pt>
                <c:pt idx="6">
                  <c:v>24059.51321396868</c:v>
                </c:pt>
                <c:pt idx="7">
                  <c:v>24468.6825192843</c:v>
                </c:pt>
                <c:pt idx="8">
                  <c:v>25041.85400636365</c:v>
                </c:pt>
                <c:pt idx="9">
                  <c:v>25854.33578406525</c:v>
                </c:pt>
                <c:pt idx="10">
                  <c:v>26334.41392151327</c:v>
                </c:pt>
                <c:pt idx="11">
                  <c:v>26310.34407927142</c:v>
                </c:pt>
                <c:pt idx="12">
                  <c:v>25804.73918204609</c:v>
                </c:pt>
                <c:pt idx="13">
                  <c:v>25514.46317771724</c:v>
                </c:pt>
                <c:pt idx="14">
                  <c:v>26342.04681210878</c:v>
                </c:pt>
                <c:pt idx="15">
                  <c:v>26960.00300134636</c:v>
                </c:pt>
                <c:pt idx="16">
                  <c:v>27340.32501548055</c:v>
                </c:pt>
                <c:pt idx="17">
                  <c:v>27593.67487811267</c:v>
                </c:pt>
                <c:pt idx="18">
                  <c:v>28100.29574818638</c:v>
                </c:pt>
                <c:pt idx="19">
                  <c:v>28925.09361416005</c:v>
                </c:pt>
                <c:pt idx="20">
                  <c:v>29363.46148729408</c:v>
                </c:pt>
                <c:pt idx="21">
                  <c:v>30181.6815983527</c:v>
                </c:pt>
                <c:pt idx="22">
                  <c:v>29784.05585085986</c:v>
                </c:pt>
                <c:pt idx="23">
                  <c:v>29698.5819901102</c:v>
                </c:pt>
                <c:pt idx="24">
                  <c:v>29349.57050242072</c:v>
                </c:pt>
                <c:pt idx="25">
                  <c:v>29590.98990648837</c:v>
                </c:pt>
                <c:pt idx="26">
                  <c:v>30106.04675124252</c:v>
                </c:pt>
                <c:pt idx="27">
                  <c:v>30382.70331982585</c:v>
                </c:pt>
                <c:pt idx="28">
                  <c:v>29435.12209446882</c:v>
                </c:pt>
                <c:pt idx="29">
                  <c:v>29353.02797788688</c:v>
                </c:pt>
                <c:pt idx="30">
                  <c:v>27449.02318554687</c:v>
                </c:pt>
                <c:pt idx="31">
                  <c:v>27723.6632089005</c:v>
                </c:pt>
                <c:pt idx="32">
                  <c:v>27598.36733298992</c:v>
                </c:pt>
                <c:pt idx="33">
                  <c:v>27504.58228038081</c:v>
                </c:pt>
                <c:pt idx="34">
                  <c:v>28099.61064707951</c:v>
                </c:pt>
                <c:pt idx="35">
                  <c:v>28443.90625</c:v>
                </c:pt>
              </c:numCache>
            </c:numRef>
          </c:val>
          <c:smooth val="0"/>
        </c:ser>
        <c:ser>
          <c:idx val="3"/>
          <c:order val="1"/>
          <c:tx>
            <c:v>post-tax excl. health</c:v>
          </c:tx>
          <c:spPr>
            <a:ln w="15875">
              <a:solidFill>
                <a:sysClr val="windowText" lastClr="000000"/>
              </a:solidFill>
            </a:ln>
            <a:effectLst/>
          </c:spPr>
          <c:marker>
            <c:symbol val="circle"/>
            <c:size val="9"/>
            <c:spPr>
              <a:solidFill>
                <a:srgbClr val="1F497D">
                  <a:lumMod val="60000"/>
                  <a:lumOff val="40000"/>
                </a:srgbClr>
              </a:solidFill>
              <a:ln>
                <a:solidFill>
                  <a:sysClr val="windowText" lastClr="000000"/>
                </a:solidFill>
              </a:ln>
              <a:effectLst/>
            </c:spPr>
          </c:marker>
          <c:cat>
            <c:numRef>
              <c:f>Data!$DA$72:$DA$108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Data!$FL$72:$FL$108</c:f>
              <c:numCache>
                <c:formatCode>#,##0</c:formatCode>
                <c:ptCount val="37"/>
                <c:pt idx="0">
                  <c:v>19775.80584555023</c:v>
                </c:pt>
                <c:pt idx="1">
                  <c:v>19150.78394827491</c:v>
                </c:pt>
                <c:pt idx="2">
                  <c:v>18559.69081022121</c:v>
                </c:pt>
                <c:pt idx="3">
                  <c:v>17194.74916149347</c:v>
                </c:pt>
                <c:pt idx="4">
                  <c:v>16618.52804655208</c:v>
                </c:pt>
                <c:pt idx="5">
                  <c:v>16960.05755936496</c:v>
                </c:pt>
                <c:pt idx="6">
                  <c:v>17314.88323963484</c:v>
                </c:pt>
                <c:pt idx="7">
                  <c:v>17481.14942533976</c:v>
                </c:pt>
                <c:pt idx="8">
                  <c:v>17911.58663644406</c:v>
                </c:pt>
                <c:pt idx="9">
                  <c:v>18259.38405096087</c:v>
                </c:pt>
                <c:pt idx="10">
                  <c:v>18706.48680591338</c:v>
                </c:pt>
                <c:pt idx="11">
                  <c:v>18688.04299971484</c:v>
                </c:pt>
                <c:pt idx="12">
                  <c:v>18010.75316477917</c:v>
                </c:pt>
                <c:pt idx="13">
                  <c:v>18050.28453717648</c:v>
                </c:pt>
                <c:pt idx="14">
                  <c:v>18534.34440413483</c:v>
                </c:pt>
                <c:pt idx="15">
                  <c:v>18939.71936277151</c:v>
                </c:pt>
                <c:pt idx="16">
                  <c:v>18673.77554822876</c:v>
                </c:pt>
                <c:pt idx="17">
                  <c:v>19003.54497510113</c:v>
                </c:pt>
                <c:pt idx="18">
                  <c:v>19495.61203337292</c:v>
                </c:pt>
                <c:pt idx="19">
                  <c:v>20432.71107013429</c:v>
                </c:pt>
                <c:pt idx="20">
                  <c:v>20791.6106761629</c:v>
                </c:pt>
                <c:pt idx="21">
                  <c:v>21165.7787065802</c:v>
                </c:pt>
                <c:pt idx="22">
                  <c:v>21185.04299520708</c:v>
                </c:pt>
                <c:pt idx="23">
                  <c:v>20760.93886777158</c:v>
                </c:pt>
                <c:pt idx="24">
                  <c:v>20671.62535350372</c:v>
                </c:pt>
                <c:pt idx="25">
                  <c:v>21085.37881167662</c:v>
                </c:pt>
                <c:pt idx="26">
                  <c:v>21293.74812376498</c:v>
                </c:pt>
                <c:pt idx="27">
                  <c:v>21284.99019302006</c:v>
                </c:pt>
                <c:pt idx="28">
                  <c:v>21036.34156732441</c:v>
                </c:pt>
                <c:pt idx="29">
                  <c:v>21234.03547847483</c:v>
                </c:pt>
                <c:pt idx="30">
                  <c:v>19020.57274132812</c:v>
                </c:pt>
                <c:pt idx="31">
                  <c:v>19684.78567340011</c:v>
                </c:pt>
                <c:pt idx="32">
                  <c:v>19506.12712717851</c:v>
                </c:pt>
                <c:pt idx="33">
                  <c:v>19205.63745853482</c:v>
                </c:pt>
                <c:pt idx="34">
                  <c:v>19576.9329326364</c:v>
                </c:pt>
                <c:pt idx="35">
                  <c:v>20263.703125</c:v>
                </c:pt>
              </c:numCache>
            </c:numRef>
          </c:val>
          <c:smooth val="0"/>
        </c:ser>
        <c:ser>
          <c:idx val="0"/>
          <c:order val="2"/>
          <c:tx>
            <c:v>Pre-tax</c:v>
          </c:tx>
          <c:spPr>
            <a:ln w="15875">
              <a:solidFill>
                <a:sysClr val="windowText" lastClr="000000"/>
              </a:solidFill>
            </a:ln>
          </c:spPr>
          <c:marker>
            <c:symbol val="circle"/>
            <c:size val="9"/>
            <c:spPr>
              <a:solidFill>
                <a:sysClr val="windowText" lastClr="000000"/>
              </a:solidFill>
              <a:ln>
                <a:solidFill>
                  <a:sysClr val="windowText" lastClr="000000"/>
                </a:solidFill>
              </a:ln>
            </c:spPr>
          </c:marker>
          <c:cat>
            <c:numRef>
              <c:f>Data!$DA$72:$DA$108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Data!$FK$72:$FK$108</c:f>
              <c:numCache>
                <c:formatCode>#,##0</c:formatCode>
                <c:ptCount val="37"/>
                <c:pt idx="0">
                  <c:v>21121.36882432169</c:v>
                </c:pt>
                <c:pt idx="1">
                  <c:v>20606.90909602442</c:v>
                </c:pt>
                <c:pt idx="2">
                  <c:v>20306.86944168844</c:v>
                </c:pt>
                <c:pt idx="3">
                  <c:v>19077.88085581281</c:v>
                </c:pt>
                <c:pt idx="4">
                  <c:v>18690.08037609332</c:v>
                </c:pt>
                <c:pt idx="5">
                  <c:v>19209.96611402722</c:v>
                </c:pt>
                <c:pt idx="6">
                  <c:v>19594.72908254249</c:v>
                </c:pt>
                <c:pt idx="7">
                  <c:v>19809.9307264685</c:v>
                </c:pt>
                <c:pt idx="8">
                  <c:v>20215.11732202132</c:v>
                </c:pt>
                <c:pt idx="9">
                  <c:v>20614.53769498871</c:v>
                </c:pt>
                <c:pt idx="10">
                  <c:v>21088.16367965307</c:v>
                </c:pt>
                <c:pt idx="11">
                  <c:v>21091.86110168391</c:v>
                </c:pt>
                <c:pt idx="12">
                  <c:v>20684.06933086084</c:v>
                </c:pt>
                <c:pt idx="13">
                  <c:v>20617.18959620798</c:v>
                </c:pt>
                <c:pt idx="14">
                  <c:v>21083.50849422704</c:v>
                </c:pt>
                <c:pt idx="15">
                  <c:v>21662.64312717433</c:v>
                </c:pt>
                <c:pt idx="16">
                  <c:v>21753.10135070867</c:v>
                </c:pt>
                <c:pt idx="17">
                  <c:v>22213.46701273882</c:v>
                </c:pt>
                <c:pt idx="18">
                  <c:v>22706.47269398773</c:v>
                </c:pt>
                <c:pt idx="19">
                  <c:v>23523.42960898532</c:v>
                </c:pt>
                <c:pt idx="20">
                  <c:v>24038.72449752273</c:v>
                </c:pt>
                <c:pt idx="21">
                  <c:v>24541.20618886203</c:v>
                </c:pt>
                <c:pt idx="22">
                  <c:v>24601.00836722442</c:v>
                </c:pt>
                <c:pt idx="23">
                  <c:v>24288.62668289076</c:v>
                </c:pt>
                <c:pt idx="24">
                  <c:v>24198.89121540816</c:v>
                </c:pt>
                <c:pt idx="25">
                  <c:v>24658.78909063186</c:v>
                </c:pt>
                <c:pt idx="26">
                  <c:v>25108.28221591153</c:v>
                </c:pt>
                <c:pt idx="27">
                  <c:v>25407.06769019105</c:v>
                </c:pt>
                <c:pt idx="28">
                  <c:v>25488.7231660563</c:v>
                </c:pt>
                <c:pt idx="29">
                  <c:v>25392.55598380225</c:v>
                </c:pt>
                <c:pt idx="30">
                  <c:v>23520.96032153781</c:v>
                </c:pt>
                <c:pt idx="31">
                  <c:v>24056.72568739087</c:v>
                </c:pt>
                <c:pt idx="32">
                  <c:v>24086.57594174798</c:v>
                </c:pt>
                <c:pt idx="33">
                  <c:v>23898.03771043063</c:v>
                </c:pt>
                <c:pt idx="34">
                  <c:v>24451.13041081308</c:v>
                </c:pt>
                <c:pt idx="35">
                  <c:v>24925.391078463</c:v>
                </c:pt>
              </c:numCache>
            </c:numRef>
          </c:val>
          <c:smooth val="0"/>
        </c:ser>
        <c:ser>
          <c:idx val="1"/>
          <c:order val="3"/>
          <c:spPr>
            <a:ln w="15875">
              <a:solidFill>
                <a:sysClr val="windowText" lastClr="000000"/>
              </a:solidFill>
              <a:prstDash val="solid"/>
            </a:ln>
          </c:spPr>
          <c:marker>
            <c:symbol val="circle"/>
            <c:size val="9"/>
            <c:spPr>
              <a:solidFill>
                <a:srgbClr val="4BACC6">
                  <a:lumMod val="20000"/>
                  <a:lumOff val="80000"/>
                </a:srgbClr>
              </a:solidFill>
              <a:ln>
                <a:solidFill>
                  <a:sysClr val="windowText" lastClr="000000"/>
                </a:solidFill>
              </a:ln>
            </c:spPr>
          </c:marker>
          <c:cat>
            <c:numRef>
              <c:f>Data!$DA$72:$DA$108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Data!$FN$72:$FN$108</c:f>
              <c:numCache>
                <c:formatCode>#,##0</c:formatCode>
                <c:ptCount val="37"/>
                <c:pt idx="0">
                  <c:v>19157.03713248299</c:v>
                </c:pt>
                <c:pt idx="1">
                  <c:v>19771.73940361368</c:v>
                </c:pt>
                <c:pt idx="2">
                  <c:v>21103.07447088534</c:v>
                </c:pt>
                <c:pt idx="3">
                  <c:v>21192.31884622167</c:v>
                </c:pt>
                <c:pt idx="4">
                  <c:v>21946.66335306521</c:v>
                </c:pt>
                <c:pt idx="5">
                  <c:v>23235.27478730061</c:v>
                </c:pt>
                <c:pt idx="6">
                  <c:v>23706.3036844839</c:v>
                </c:pt>
                <c:pt idx="7">
                  <c:v>23697.81859414237</c:v>
                </c:pt>
                <c:pt idx="8">
                  <c:v>23570.21037573251</c:v>
                </c:pt>
                <c:pt idx="9">
                  <c:v>23475.47074250724</c:v>
                </c:pt>
                <c:pt idx="10">
                  <c:v>23998.95409717812</c:v>
                </c:pt>
                <c:pt idx="11">
                  <c:v>24268.70234187771</c:v>
                </c:pt>
                <c:pt idx="12">
                  <c:v>24841.02196504485</c:v>
                </c:pt>
                <c:pt idx="13">
                  <c:v>24262.61247607047</c:v>
                </c:pt>
                <c:pt idx="14">
                  <c:v>24023.56908397334</c:v>
                </c:pt>
                <c:pt idx="15">
                  <c:v>25113.65501276307</c:v>
                </c:pt>
                <c:pt idx="16">
                  <c:v>26272.75015570301</c:v>
                </c:pt>
                <c:pt idx="17">
                  <c:v>26879.70295430394</c:v>
                </c:pt>
                <c:pt idx="18">
                  <c:v>27419.75490525186</c:v>
                </c:pt>
                <c:pt idx="19">
                  <c:v>27419.42637875544</c:v>
                </c:pt>
                <c:pt idx="20">
                  <c:v>27969.2474526043</c:v>
                </c:pt>
                <c:pt idx="21">
                  <c:v>28116.79850114691</c:v>
                </c:pt>
                <c:pt idx="22">
                  <c:v>28808.88807778891</c:v>
                </c:pt>
                <c:pt idx="23">
                  <c:v>28246.66491373846</c:v>
                </c:pt>
                <c:pt idx="24">
                  <c:v>28229.44107696072</c:v>
                </c:pt>
                <c:pt idx="25">
                  <c:v>28672.28991032052</c:v>
                </c:pt>
                <c:pt idx="26">
                  <c:v>30021.67765799676</c:v>
                </c:pt>
                <c:pt idx="27">
                  <c:v>31351.6912671301</c:v>
                </c:pt>
                <c:pt idx="28">
                  <c:v>32102.27956040583</c:v>
                </c:pt>
                <c:pt idx="29">
                  <c:v>32852.86785368156</c:v>
                </c:pt>
                <c:pt idx="30">
                  <c:v>32516.42541296875</c:v>
                </c:pt>
                <c:pt idx="31">
                  <c:v>32794.19751174324</c:v>
                </c:pt>
                <c:pt idx="32">
                  <c:v>33853.89114381118</c:v>
                </c:pt>
                <c:pt idx="33">
                  <c:v>33850.7672138829</c:v>
                </c:pt>
                <c:pt idx="34">
                  <c:v>34590.21226634087</c:v>
                </c:pt>
                <c:pt idx="35">
                  <c:v>34194.1796875</c:v>
                </c:pt>
              </c:numCache>
            </c:numRef>
          </c:val>
          <c:smooth val="0"/>
        </c:ser>
        <c:ser>
          <c:idx val="4"/>
          <c:order val="4"/>
          <c:tx>
            <c:v>Disposable, 20-44</c:v>
          </c:tx>
          <c:spPr>
            <a:ln w="9525">
              <a:solidFill>
                <a:sysClr val="windowText" lastClr="000000"/>
              </a:solidFill>
            </a:ln>
          </c:spPr>
          <c:marker>
            <c:symbol val="circle"/>
            <c:size val="9"/>
            <c:spPr>
              <a:solidFill>
                <a:sysClr val="window" lastClr="FFFFFF"/>
              </a:solidFill>
              <a:ln>
                <a:solidFill>
                  <a:sysClr val="windowText" lastClr="000000"/>
                </a:solidFill>
              </a:ln>
            </c:spPr>
          </c:marker>
          <c:val>
            <c:numRef>
              <c:f>Data!$FR$72:$FR$108</c:f>
              <c:numCache>
                <c:formatCode>#,##0</c:formatCode>
                <c:ptCount val="37"/>
                <c:pt idx="0">
                  <c:v>14670.58657136907</c:v>
                </c:pt>
                <c:pt idx="1">
                  <c:v>14192.60746803351</c:v>
                </c:pt>
                <c:pt idx="2">
                  <c:v>13699.37374530753</c:v>
                </c:pt>
                <c:pt idx="3">
                  <c:v>12830.85477615501</c:v>
                </c:pt>
                <c:pt idx="4">
                  <c:v>12438.40818148341</c:v>
                </c:pt>
                <c:pt idx="5">
                  <c:v>12646.65902238101</c:v>
                </c:pt>
                <c:pt idx="6">
                  <c:v>12793.57153997514</c:v>
                </c:pt>
                <c:pt idx="7">
                  <c:v>12927.7093690108</c:v>
                </c:pt>
                <c:pt idx="8">
                  <c:v>13186.31874444561</c:v>
                </c:pt>
                <c:pt idx="9">
                  <c:v>13542.00063437245</c:v>
                </c:pt>
                <c:pt idx="10">
                  <c:v>13739.79406852767</c:v>
                </c:pt>
                <c:pt idx="11">
                  <c:v>13803.72256026501</c:v>
                </c:pt>
                <c:pt idx="12">
                  <c:v>13368.26613420355</c:v>
                </c:pt>
                <c:pt idx="13">
                  <c:v>13467.47169127678</c:v>
                </c:pt>
                <c:pt idx="14">
                  <c:v>13699.31963878739</c:v>
                </c:pt>
                <c:pt idx="15">
                  <c:v>13877.72808216904</c:v>
                </c:pt>
                <c:pt idx="16">
                  <c:v>13589.59223637036</c:v>
                </c:pt>
                <c:pt idx="17">
                  <c:v>13645.68983279441</c:v>
                </c:pt>
                <c:pt idx="18">
                  <c:v>13820.65065515322</c:v>
                </c:pt>
                <c:pt idx="19">
                  <c:v>14320.43472800355</c:v>
                </c:pt>
                <c:pt idx="20">
                  <c:v>14461.82978384957</c:v>
                </c:pt>
                <c:pt idx="21">
                  <c:v>14551.39417259779</c:v>
                </c:pt>
                <c:pt idx="22">
                  <c:v>14731.72503621284</c:v>
                </c:pt>
                <c:pt idx="23">
                  <c:v>14900.10940547393</c:v>
                </c:pt>
                <c:pt idx="24">
                  <c:v>14853.99094149538</c:v>
                </c:pt>
                <c:pt idx="25">
                  <c:v>15025.65531991118</c:v>
                </c:pt>
                <c:pt idx="26">
                  <c:v>14849.49669501006</c:v>
                </c:pt>
                <c:pt idx="27">
                  <c:v>14631.63104755341</c:v>
                </c:pt>
                <c:pt idx="28">
                  <c:v>14346.69497199358</c:v>
                </c:pt>
                <c:pt idx="29">
                  <c:v>15399.92196030759</c:v>
                </c:pt>
                <c:pt idx="30">
                  <c:v>14236.44513371094</c:v>
                </c:pt>
                <c:pt idx="31">
                  <c:v>15032.99108214978</c:v>
                </c:pt>
                <c:pt idx="32">
                  <c:v>14818.48015458812</c:v>
                </c:pt>
                <c:pt idx="33">
                  <c:v>14337.18140201928</c:v>
                </c:pt>
                <c:pt idx="34">
                  <c:v>14031.0971674918</c:v>
                </c:pt>
                <c:pt idx="35">
                  <c:v>14534.73828125</c:v>
                </c:pt>
              </c:numCache>
            </c:numRef>
          </c:val>
          <c:smooth val="0"/>
        </c:ser>
        <c:dLbls>
          <c:showLegendKey val="0"/>
          <c:showVal val="0"/>
          <c:showCatName val="0"/>
          <c:showSerName val="0"/>
          <c:showPercent val="0"/>
          <c:showBubbleSize val="0"/>
        </c:dLbls>
        <c:marker val="1"/>
        <c:smooth val="0"/>
        <c:axId val="2082300904"/>
        <c:axId val="2082292840"/>
      </c:lineChart>
      <c:catAx>
        <c:axId val="2082300904"/>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082292840"/>
        <c:crossesAt val="0.0"/>
        <c:auto val="1"/>
        <c:lblAlgn val="ctr"/>
        <c:lblOffset val="100"/>
        <c:tickLblSkip val="4"/>
        <c:tickMarkSkip val="4"/>
        <c:noMultiLvlLbl val="0"/>
      </c:catAx>
      <c:valAx>
        <c:axId val="2082292840"/>
        <c:scaling>
          <c:orientation val="minMax"/>
          <c:max val="36000.0"/>
          <c:min val="0.0"/>
        </c:scaling>
        <c:delete val="0"/>
        <c:axPos val="l"/>
        <c:majorGridlines>
          <c:spPr>
            <a:ln w="3175">
              <a:solidFill>
                <a:schemeClr val="bg1">
                  <a:lumMod val="65000"/>
                </a:schemeClr>
              </a:solidFill>
              <a:prstDash val="solid"/>
            </a:ln>
          </c:spPr>
        </c:majorGridlines>
        <c:title>
          <c:tx>
            <c:rich>
              <a:bodyPr rot="-5400000" vert="horz"/>
              <a:lstStyle/>
              <a:p>
                <a:pPr>
                  <a:defRPr sz="1600"/>
                </a:pPr>
                <a:r>
                  <a:rPr lang="fr-FR"/>
                  <a:t>Average income in constant 2014</a:t>
                </a:r>
                <a:r>
                  <a:rPr lang="fr-FR" baseline="0"/>
                  <a:t> $</a:t>
                </a:r>
                <a:endParaRPr lang="fr-FR"/>
              </a:p>
            </c:rich>
          </c:tx>
          <c:layout>
            <c:manualLayout>
              <c:xMode val="edge"/>
              <c:yMode val="edge"/>
              <c:x val="0.000194225721784777"/>
              <c:y val="0.209180519101779"/>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082300904"/>
        <c:crosses val="autoZero"/>
        <c:crossBetween val="midCat"/>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i="0" baseline="0">
                <a:effectLst/>
              </a:rPr>
              <a:t>Figure S.25: Pre-tax national income share: top 1% vs. bottom 50%</a:t>
            </a:r>
            <a:endParaRPr lang="fr-FR" sz="1800">
              <a:effectLst/>
            </a:endParaRPr>
          </a:p>
        </c:rich>
      </c:tx>
      <c:layout>
        <c:manualLayout>
          <c:xMode val="edge"/>
          <c:yMode val="edge"/>
          <c:x val="0.165075970676079"/>
          <c:y val="0.00452524316813339"/>
        </c:manualLayout>
      </c:layout>
      <c:overlay val="0"/>
    </c:title>
    <c:autoTitleDeleted val="0"/>
    <c:plotArea>
      <c:layout>
        <c:manualLayout>
          <c:layoutTarget val="inner"/>
          <c:xMode val="edge"/>
          <c:yMode val="edge"/>
          <c:x val="0.0948861254412166"/>
          <c:y val="0.0828640396194819"/>
          <c:w val="0.890221667119197"/>
          <c:h val="0.746539174119073"/>
        </c:manualLayout>
      </c:layout>
      <c:lineChart>
        <c:grouping val="standard"/>
        <c:varyColors val="0"/>
        <c:ser>
          <c:idx val="0"/>
          <c:order val="0"/>
          <c:tx>
            <c:v>DINA pre-tax adult</c:v>
          </c:tx>
          <c:spPr>
            <a:ln w="19050">
              <a:solidFill>
                <a:srgbClr val="000000"/>
              </a:solidFill>
              <a:prstDash val="solid"/>
            </a:ln>
          </c:spPr>
          <c:marker>
            <c:symbol val="circle"/>
            <c:size val="10"/>
            <c:spPr>
              <a:solidFill>
                <a:sysClr val="window" lastClr="FFFFFF"/>
              </a:solidFill>
              <a:ln w="19050">
                <a:solidFill>
                  <a:srgbClr val="000000"/>
                </a:solidFill>
                <a:prstDash val="solid"/>
              </a:ln>
            </c:spPr>
          </c:marker>
          <c:cat>
            <c:numRef>
              <c:f>Data!$BL$55:$BL$109</c:f>
              <c:numCache>
                <c:formatCode>General</c:formatCode>
                <c:ptCount val="55"/>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pt idx="54">
                  <c:v>2016.0</c:v>
                </c:pt>
              </c:numCache>
            </c:numRef>
          </c:cat>
          <c:val>
            <c:numRef>
              <c:f>Data!$BM$55:$BM$109</c:f>
              <c:numCache>
                <c:formatCode>0.0%</c:formatCode>
                <c:ptCount val="55"/>
                <c:pt idx="0">
                  <c:v>0.195045232772827</c:v>
                </c:pt>
                <c:pt idx="1">
                  <c:v>0.19102069735527</c:v>
                </c:pt>
                <c:pt idx="2">
                  <c:v>0.186996161937714</c:v>
                </c:pt>
                <c:pt idx="3">
                  <c:v>0.191298365592957</c:v>
                </c:pt>
                <c:pt idx="4">
                  <c:v>0.195600569248199</c:v>
                </c:pt>
                <c:pt idx="5">
                  <c:v>0.204435497522354</c:v>
                </c:pt>
                <c:pt idx="6">
                  <c:v>0.206905476748943</c:v>
                </c:pt>
                <c:pt idx="7">
                  <c:v>0.210194943472743</c:v>
                </c:pt>
                <c:pt idx="8">
                  <c:v>0.208391844760627</c:v>
                </c:pt>
                <c:pt idx="9">
                  <c:v>0.204157650354318</c:v>
                </c:pt>
                <c:pt idx="10">
                  <c:v>0.202389836282236</c:v>
                </c:pt>
                <c:pt idx="11">
                  <c:v>0.203795388333674</c:v>
                </c:pt>
                <c:pt idx="12">
                  <c:v>0.204988557843535</c:v>
                </c:pt>
                <c:pt idx="13">
                  <c:v>0.202699218876205</c:v>
                </c:pt>
                <c:pt idx="14">
                  <c:v>0.202117168577274</c:v>
                </c:pt>
                <c:pt idx="15">
                  <c:v>0.200282162346383</c:v>
                </c:pt>
                <c:pt idx="16">
                  <c:v>0.199755580702906</c:v>
                </c:pt>
                <c:pt idx="17">
                  <c:v>0.200782001018524</c:v>
                </c:pt>
                <c:pt idx="18">
                  <c:v>0.198927223682404</c:v>
                </c:pt>
                <c:pt idx="19">
                  <c:v>0.195094406604767</c:v>
                </c:pt>
                <c:pt idx="20">
                  <c:v>0.189571619033813</c:v>
                </c:pt>
                <c:pt idx="21">
                  <c:v>0.183078229427338</c:v>
                </c:pt>
                <c:pt idx="22">
                  <c:v>0.178832828998566</c:v>
                </c:pt>
                <c:pt idx="23">
                  <c:v>0.178811967372894</c:v>
                </c:pt>
                <c:pt idx="24">
                  <c:v>0.176670491695404</c:v>
                </c:pt>
                <c:pt idx="25">
                  <c:v>0.172628223896027</c:v>
                </c:pt>
                <c:pt idx="26">
                  <c:v>0.169444799423218</c:v>
                </c:pt>
                <c:pt idx="27">
                  <c:v>0.169311940670013</c:v>
                </c:pt>
                <c:pt idx="28">
                  <c:v>0.168038189411163</c:v>
                </c:pt>
                <c:pt idx="29">
                  <c:v>0.166191279888153</c:v>
                </c:pt>
                <c:pt idx="30">
                  <c:v>0.158307671546936</c:v>
                </c:pt>
                <c:pt idx="31">
                  <c:v>0.158946096897125</c:v>
                </c:pt>
                <c:pt idx="32">
                  <c:v>0.15776264667511</c:v>
                </c:pt>
                <c:pt idx="33">
                  <c:v>0.153797626495361</c:v>
                </c:pt>
                <c:pt idx="34">
                  <c:v>0.15079790353775</c:v>
                </c:pt>
                <c:pt idx="35">
                  <c:v>0.148629903793335</c:v>
                </c:pt>
                <c:pt idx="36">
                  <c:v>0.149060547351837</c:v>
                </c:pt>
                <c:pt idx="37">
                  <c:v>0.147689044475555</c:v>
                </c:pt>
                <c:pt idx="38">
                  <c:v>0.146150231361389</c:v>
                </c:pt>
                <c:pt idx="39">
                  <c:v>0.14948296546936</c:v>
                </c:pt>
                <c:pt idx="40">
                  <c:v>0.148216068744659</c:v>
                </c:pt>
                <c:pt idx="41">
                  <c:v>0.145138204097748</c:v>
                </c:pt>
                <c:pt idx="42">
                  <c:v>0.141883432865143</c:v>
                </c:pt>
                <c:pt idx="43">
                  <c:v>0.138319551944733</c:v>
                </c:pt>
                <c:pt idx="44">
                  <c:v>0.135355949401855</c:v>
                </c:pt>
                <c:pt idx="45">
                  <c:v>0.137384176254272</c:v>
                </c:pt>
                <c:pt idx="46">
                  <c:v>0.137108743190765</c:v>
                </c:pt>
                <c:pt idx="47">
                  <c:v>0.135897099971771</c:v>
                </c:pt>
                <c:pt idx="48">
                  <c:v>0.130317747592926</c:v>
                </c:pt>
                <c:pt idx="49">
                  <c:v>0.12730598449707</c:v>
                </c:pt>
                <c:pt idx="50">
                  <c:v>0.123801648616791</c:v>
                </c:pt>
                <c:pt idx="51">
                  <c:v>0.127659142017364</c:v>
                </c:pt>
                <c:pt idx="52">
                  <c:v>0.125450611114502</c:v>
                </c:pt>
              </c:numCache>
            </c:numRef>
          </c:val>
          <c:smooth val="0"/>
        </c:ser>
        <c:ser>
          <c:idx val="1"/>
          <c:order val="1"/>
          <c:tx>
            <c:v>Piketty-Saez</c:v>
          </c:tx>
          <c:spPr>
            <a:ln w="22225">
              <a:solidFill>
                <a:sysClr val="windowText" lastClr="000000"/>
              </a:solidFill>
            </a:ln>
          </c:spPr>
          <c:marker>
            <c:symbol val="circle"/>
            <c:size val="10"/>
            <c:spPr>
              <a:solidFill>
                <a:srgbClr val="FF0000"/>
              </a:solidFill>
              <a:ln>
                <a:solidFill>
                  <a:sysClr val="windowText" lastClr="000000"/>
                </a:solidFill>
              </a:ln>
            </c:spPr>
          </c:marker>
          <c:cat>
            <c:numRef>
              <c:f>Data!$BL$55:$BL$109</c:f>
              <c:numCache>
                <c:formatCode>General</c:formatCode>
                <c:ptCount val="55"/>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pt idx="54">
                  <c:v>2016.0</c:v>
                </c:pt>
              </c:numCache>
            </c:numRef>
          </c:cat>
          <c:val>
            <c:numRef>
              <c:f>Data!$BP$55:$BP$109</c:f>
              <c:numCache>
                <c:formatCode>0.0%</c:formatCode>
                <c:ptCount val="55"/>
                <c:pt idx="0">
                  <c:v>0.125739067792892</c:v>
                </c:pt>
                <c:pt idx="1">
                  <c:v>0.127462238073349</c:v>
                </c:pt>
                <c:pt idx="2">
                  <c:v>0.129195377230644</c:v>
                </c:pt>
                <c:pt idx="3">
                  <c:v>0.127784363925457</c:v>
                </c:pt>
                <c:pt idx="4">
                  <c:v>0.126381576061249</c:v>
                </c:pt>
                <c:pt idx="5">
                  <c:v>0.12336727976799</c:v>
                </c:pt>
                <c:pt idx="6">
                  <c:v>0.121714532375336</c:v>
                </c:pt>
                <c:pt idx="7">
                  <c:v>0.114978240802884</c:v>
                </c:pt>
                <c:pt idx="8">
                  <c:v>0.110428175423294</c:v>
                </c:pt>
                <c:pt idx="9">
                  <c:v>0.11082132125739</c:v>
                </c:pt>
                <c:pt idx="10">
                  <c:v>0.110847152682254</c:v>
                </c:pt>
                <c:pt idx="11">
                  <c:v>0.109203146748769</c:v>
                </c:pt>
                <c:pt idx="12">
                  <c:v>0.10653001488572</c:v>
                </c:pt>
                <c:pt idx="13">
                  <c:v>0.105555878135874</c:v>
                </c:pt>
                <c:pt idx="14">
                  <c:v>0.10529308792286</c:v>
                </c:pt>
                <c:pt idx="15">
                  <c:v>0.106653411006761</c:v>
                </c:pt>
                <c:pt idx="16">
                  <c:v>0.107694097810942</c:v>
                </c:pt>
                <c:pt idx="17">
                  <c:v>0.11153456568718</c:v>
                </c:pt>
                <c:pt idx="18">
                  <c:v>0.106700770556927</c:v>
                </c:pt>
                <c:pt idx="19">
                  <c:v>0.110486589372158</c:v>
                </c:pt>
                <c:pt idx="20">
                  <c:v>0.112639412283897</c:v>
                </c:pt>
                <c:pt idx="21">
                  <c:v>0.115138083696365</c:v>
                </c:pt>
                <c:pt idx="22">
                  <c:v>0.12498427182436</c:v>
                </c:pt>
                <c:pt idx="23">
                  <c:v>0.12553958594799</c:v>
                </c:pt>
                <c:pt idx="24">
                  <c:v>0.122091084718704</c:v>
                </c:pt>
                <c:pt idx="25">
                  <c:v>0.133065238595009</c:v>
                </c:pt>
                <c:pt idx="26">
                  <c:v>0.148763388395309</c:v>
                </c:pt>
                <c:pt idx="27">
                  <c:v>0.144642427563667</c:v>
                </c:pt>
                <c:pt idx="28">
                  <c:v>0.145420491695404</c:v>
                </c:pt>
                <c:pt idx="29">
                  <c:v>0.138914734125137</c:v>
                </c:pt>
                <c:pt idx="30">
                  <c:v>0.150142252445221</c:v>
                </c:pt>
                <c:pt idx="31">
                  <c:v>0.14641934633255</c:v>
                </c:pt>
                <c:pt idx="32">
                  <c:v>0.14685395359993</c:v>
                </c:pt>
                <c:pt idx="33">
                  <c:v>0.152846366167068</c:v>
                </c:pt>
                <c:pt idx="34">
                  <c:v>0.159640312194824</c:v>
                </c:pt>
                <c:pt idx="35">
                  <c:v>0.166275322437286</c:v>
                </c:pt>
                <c:pt idx="36">
                  <c:v>0.169237911701202</c:v>
                </c:pt>
                <c:pt idx="37">
                  <c:v>0.177075237035751</c:v>
                </c:pt>
                <c:pt idx="38">
                  <c:v>0.182670176029205</c:v>
                </c:pt>
                <c:pt idx="39">
                  <c:v>0.172694012522697</c:v>
                </c:pt>
                <c:pt idx="40">
                  <c:v>0.170568764209747</c:v>
                </c:pt>
                <c:pt idx="41">
                  <c:v>0.172032579779625</c:v>
                </c:pt>
                <c:pt idx="42">
                  <c:v>0.183206975460052</c:v>
                </c:pt>
                <c:pt idx="43">
                  <c:v>0.193739235401154</c:v>
                </c:pt>
                <c:pt idx="44">
                  <c:v>0.200987532734871</c:v>
                </c:pt>
                <c:pt idx="45">
                  <c:v>0.198638767004013</c:v>
                </c:pt>
                <c:pt idx="46">
                  <c:v>0.195216968655586</c:v>
                </c:pt>
                <c:pt idx="47">
                  <c:v>0.185398623347282</c:v>
                </c:pt>
                <c:pt idx="48">
                  <c:v>0.197980239987373</c:v>
                </c:pt>
                <c:pt idx="49">
                  <c:v>0.196005120873451</c:v>
                </c:pt>
                <c:pt idx="50">
                  <c:v>0.207798287272453</c:v>
                </c:pt>
                <c:pt idx="51">
                  <c:v>0.195956990122795</c:v>
                </c:pt>
                <c:pt idx="52">
                  <c:v>0.201958850026131</c:v>
                </c:pt>
              </c:numCache>
            </c:numRef>
          </c:val>
          <c:smooth val="0"/>
        </c:ser>
        <c:dLbls>
          <c:showLegendKey val="0"/>
          <c:showVal val="0"/>
          <c:showCatName val="0"/>
          <c:showSerName val="0"/>
          <c:showPercent val="0"/>
          <c:showBubbleSize val="0"/>
        </c:dLbls>
        <c:marker val="1"/>
        <c:smooth val="0"/>
        <c:axId val="2082223704"/>
        <c:axId val="2082210632"/>
      </c:lineChart>
      <c:catAx>
        <c:axId val="2082223704"/>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082210632"/>
        <c:crossesAt val="0.0"/>
        <c:auto val="1"/>
        <c:lblAlgn val="ctr"/>
        <c:lblOffset val="100"/>
        <c:tickLblSkip val="4"/>
        <c:tickMarkSkip val="4"/>
        <c:noMultiLvlLbl val="0"/>
      </c:catAx>
      <c:valAx>
        <c:axId val="2082210632"/>
        <c:scaling>
          <c:orientation val="minMax"/>
          <c:max val="0.22"/>
          <c:min val="0.1"/>
        </c:scaling>
        <c:delete val="0"/>
        <c:axPos val="l"/>
        <c:majorGridlines>
          <c:spPr>
            <a:ln w="3175">
              <a:solidFill>
                <a:schemeClr val="bg1">
                  <a:lumMod val="65000"/>
                </a:schemeClr>
              </a:solidFill>
              <a:prstDash val="solid"/>
            </a:ln>
          </c:spPr>
        </c:majorGridlines>
        <c:title>
          <c:tx>
            <c:rich>
              <a:bodyPr rot="-5400000" vert="horz"/>
              <a:lstStyle/>
              <a:p>
                <a:pPr>
                  <a:defRPr/>
                </a:pPr>
                <a:r>
                  <a:rPr lang="fr-FR" sz="1800"/>
                  <a:t>% of national income</a:t>
                </a:r>
              </a:p>
            </c:rich>
          </c:tx>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s-ES"/>
          </a:p>
        </c:txPr>
        <c:crossAx val="2082223704"/>
        <c:crosses val="autoZero"/>
        <c:crossBetween val="midCat"/>
        <c:majorUnit val="0.02"/>
      </c:valAx>
      <c:spPr>
        <a:solidFill>
          <a:srgbClr val="FFFFFF"/>
        </a:solidFill>
        <a:ln w="3175">
          <a:noFill/>
          <a:prstDash val="solid"/>
        </a:ln>
      </c:spPr>
    </c:plotArea>
    <c:plotVisOnly val="1"/>
    <c:dispBlanksAs val="span"/>
    <c:showDLblsOverMax val="0"/>
  </c:chart>
  <c:spPr>
    <a:noFill/>
    <a:ln w="9525">
      <a:noFill/>
    </a:ln>
  </c:spPr>
  <c:txPr>
    <a:bodyPr/>
    <a:lstStyle/>
    <a:p>
      <a:pPr algn="ctr">
        <a:defRPr sz="950" b="0" i="0" u="none" strike="noStrike" baseline="0">
          <a:solidFill>
            <a:srgbClr val="000000"/>
          </a:solidFill>
          <a:latin typeface="Arial"/>
          <a:ea typeface="Arial"/>
          <a:cs typeface="Arial"/>
        </a:defRPr>
      </a:pPr>
      <a:endParaRPr lang="es-ES"/>
    </a:p>
  </c:txPr>
  <c:userShapes r:id="rId2"/>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b="1">
                <a:latin typeface="Arial"/>
                <a:cs typeface="Arial"/>
              </a:rPr>
              <a:t>Average annual</a:t>
            </a:r>
            <a:r>
              <a:rPr lang="fr-FR" b="1" baseline="0">
                <a:latin typeface="Arial"/>
                <a:cs typeface="Arial"/>
              </a:rPr>
              <a:t> </a:t>
            </a:r>
            <a:r>
              <a:rPr lang="fr-FR" b="1">
                <a:latin typeface="Arial"/>
                <a:cs typeface="Arial"/>
              </a:rPr>
              <a:t>growth by percentile, 1980-2014</a:t>
            </a:r>
          </a:p>
        </c:rich>
      </c:tx>
      <c:layout>
        <c:manualLayout>
          <c:xMode val="edge"/>
          <c:yMode val="edge"/>
          <c:x val="0.225623680373287"/>
          <c:y val="0.0"/>
        </c:manualLayout>
      </c:layout>
      <c:overlay val="0"/>
    </c:title>
    <c:autoTitleDeleted val="0"/>
    <c:plotArea>
      <c:layout>
        <c:manualLayout>
          <c:layoutTarget val="inner"/>
          <c:xMode val="edge"/>
          <c:yMode val="edge"/>
          <c:x val="0.109156638210089"/>
          <c:y val="0.0465116279069767"/>
          <c:w val="0.878107140205039"/>
          <c:h val="0.849120898192974"/>
        </c:manualLayout>
      </c:layout>
      <c:lineChart>
        <c:grouping val="standard"/>
        <c:varyColors val="0"/>
        <c:ser>
          <c:idx val="1"/>
          <c:order val="0"/>
          <c:spPr>
            <a:ln w="22225">
              <a:solidFill>
                <a:schemeClr val="tx1"/>
              </a:solidFill>
            </a:ln>
            <a:effectLst/>
          </c:spPr>
          <c:marker>
            <c:symbol val="circle"/>
            <c:size val="8"/>
            <c:spPr>
              <a:solidFill>
                <a:schemeClr val="accent1">
                  <a:lumMod val="60000"/>
                  <a:lumOff val="40000"/>
                </a:schemeClr>
              </a:solidFill>
              <a:ln w="3175">
                <a:solidFill>
                  <a:schemeClr val="tx1"/>
                </a:solidFill>
              </a:ln>
              <a:effectLst/>
            </c:spPr>
          </c:marker>
          <c:cat>
            <c:numRef>
              <c:f>DataFS40!$B$10:$B$135</c:f>
              <c:numCache>
                <c:formatCode>General</c:formatCode>
                <c:ptCount val="126"/>
                <c:pt idx="0">
                  <c:v>5.0</c:v>
                </c:pt>
                <c:pt idx="1">
                  <c:v>6.0</c:v>
                </c:pt>
                <c:pt idx="2">
                  <c:v>7.0</c:v>
                </c:pt>
                <c:pt idx="3">
                  <c:v>8.0</c:v>
                </c:pt>
                <c:pt idx="4">
                  <c:v>9.0</c:v>
                </c:pt>
                <c:pt idx="5">
                  <c:v>10.0</c:v>
                </c:pt>
                <c:pt idx="6">
                  <c:v>11.0</c:v>
                </c:pt>
                <c:pt idx="7">
                  <c:v>12.0</c:v>
                </c:pt>
                <c:pt idx="8">
                  <c:v>13.0</c:v>
                </c:pt>
                <c:pt idx="9">
                  <c:v>14.0</c:v>
                </c:pt>
                <c:pt idx="10">
                  <c:v>15.0</c:v>
                </c:pt>
                <c:pt idx="11">
                  <c:v>16.0</c:v>
                </c:pt>
                <c:pt idx="12">
                  <c:v>17.0</c:v>
                </c:pt>
                <c:pt idx="13">
                  <c:v>18.0</c:v>
                </c:pt>
                <c:pt idx="14">
                  <c:v>19.0</c:v>
                </c:pt>
                <c:pt idx="15">
                  <c:v>20.0</c:v>
                </c:pt>
                <c:pt idx="16">
                  <c:v>21.0</c:v>
                </c:pt>
                <c:pt idx="17">
                  <c:v>22.0</c:v>
                </c:pt>
                <c:pt idx="18">
                  <c:v>23.0</c:v>
                </c:pt>
                <c:pt idx="19">
                  <c:v>24.0</c:v>
                </c:pt>
                <c:pt idx="20">
                  <c:v>25.0</c:v>
                </c:pt>
                <c:pt idx="21">
                  <c:v>26.0</c:v>
                </c:pt>
                <c:pt idx="22">
                  <c:v>27.0</c:v>
                </c:pt>
                <c:pt idx="23">
                  <c:v>28.0</c:v>
                </c:pt>
                <c:pt idx="24">
                  <c:v>29.0</c:v>
                </c:pt>
                <c:pt idx="25">
                  <c:v>30.0</c:v>
                </c:pt>
                <c:pt idx="26">
                  <c:v>31.0</c:v>
                </c:pt>
                <c:pt idx="27">
                  <c:v>32.0</c:v>
                </c:pt>
                <c:pt idx="28">
                  <c:v>33.0</c:v>
                </c:pt>
                <c:pt idx="29">
                  <c:v>34.0</c:v>
                </c:pt>
                <c:pt idx="30">
                  <c:v>35.0</c:v>
                </c:pt>
                <c:pt idx="31">
                  <c:v>36.0</c:v>
                </c:pt>
                <c:pt idx="32">
                  <c:v>37.0</c:v>
                </c:pt>
                <c:pt idx="33">
                  <c:v>38.0</c:v>
                </c:pt>
                <c:pt idx="34">
                  <c:v>39.0</c:v>
                </c:pt>
                <c:pt idx="35">
                  <c:v>40.0</c:v>
                </c:pt>
                <c:pt idx="36">
                  <c:v>41.0</c:v>
                </c:pt>
                <c:pt idx="37">
                  <c:v>42.0</c:v>
                </c:pt>
                <c:pt idx="38">
                  <c:v>43.0</c:v>
                </c:pt>
                <c:pt idx="39">
                  <c:v>44.0</c:v>
                </c:pt>
                <c:pt idx="40">
                  <c:v>45.0</c:v>
                </c:pt>
                <c:pt idx="41">
                  <c:v>46.0</c:v>
                </c:pt>
                <c:pt idx="42">
                  <c:v>47.0</c:v>
                </c:pt>
                <c:pt idx="43">
                  <c:v>48.0</c:v>
                </c:pt>
                <c:pt idx="44">
                  <c:v>49.0</c:v>
                </c:pt>
                <c:pt idx="45">
                  <c:v>50.0</c:v>
                </c:pt>
                <c:pt idx="46">
                  <c:v>51.0</c:v>
                </c:pt>
                <c:pt idx="47">
                  <c:v>52.0</c:v>
                </c:pt>
                <c:pt idx="48">
                  <c:v>53.0</c:v>
                </c:pt>
                <c:pt idx="49">
                  <c:v>54.0</c:v>
                </c:pt>
                <c:pt idx="50">
                  <c:v>55.0</c:v>
                </c:pt>
                <c:pt idx="51">
                  <c:v>56.0</c:v>
                </c:pt>
                <c:pt idx="52">
                  <c:v>57.0</c:v>
                </c:pt>
                <c:pt idx="53">
                  <c:v>58.0</c:v>
                </c:pt>
                <c:pt idx="54">
                  <c:v>59.0</c:v>
                </c:pt>
                <c:pt idx="55">
                  <c:v>60.0</c:v>
                </c:pt>
                <c:pt idx="56">
                  <c:v>61.0</c:v>
                </c:pt>
                <c:pt idx="57">
                  <c:v>62.0</c:v>
                </c:pt>
                <c:pt idx="58">
                  <c:v>63.0</c:v>
                </c:pt>
                <c:pt idx="59">
                  <c:v>64.0</c:v>
                </c:pt>
                <c:pt idx="60">
                  <c:v>65.0</c:v>
                </c:pt>
                <c:pt idx="61">
                  <c:v>66.0</c:v>
                </c:pt>
                <c:pt idx="62">
                  <c:v>67.0</c:v>
                </c:pt>
                <c:pt idx="63">
                  <c:v>68.0</c:v>
                </c:pt>
                <c:pt idx="64">
                  <c:v>69.0</c:v>
                </c:pt>
                <c:pt idx="65">
                  <c:v>70.0</c:v>
                </c:pt>
                <c:pt idx="66">
                  <c:v>71.0</c:v>
                </c:pt>
                <c:pt idx="67">
                  <c:v>72.0</c:v>
                </c:pt>
                <c:pt idx="68">
                  <c:v>73.0</c:v>
                </c:pt>
                <c:pt idx="69">
                  <c:v>74.0</c:v>
                </c:pt>
                <c:pt idx="70">
                  <c:v>75.0</c:v>
                </c:pt>
                <c:pt idx="71">
                  <c:v>76.0</c:v>
                </c:pt>
                <c:pt idx="72">
                  <c:v>77.0</c:v>
                </c:pt>
                <c:pt idx="73">
                  <c:v>78.0</c:v>
                </c:pt>
                <c:pt idx="74">
                  <c:v>79.0</c:v>
                </c:pt>
                <c:pt idx="75">
                  <c:v>80.0</c:v>
                </c:pt>
                <c:pt idx="76">
                  <c:v>81.0</c:v>
                </c:pt>
                <c:pt idx="77">
                  <c:v>82.0</c:v>
                </c:pt>
                <c:pt idx="78">
                  <c:v>83.0</c:v>
                </c:pt>
                <c:pt idx="79">
                  <c:v>84.0</c:v>
                </c:pt>
                <c:pt idx="80">
                  <c:v>85.0</c:v>
                </c:pt>
                <c:pt idx="81">
                  <c:v>86.0</c:v>
                </c:pt>
                <c:pt idx="82">
                  <c:v>87.0</c:v>
                </c:pt>
                <c:pt idx="83">
                  <c:v>88.0</c:v>
                </c:pt>
                <c:pt idx="84">
                  <c:v>89.0</c:v>
                </c:pt>
                <c:pt idx="85">
                  <c:v>90.0</c:v>
                </c:pt>
                <c:pt idx="86">
                  <c:v>91.0</c:v>
                </c:pt>
                <c:pt idx="87">
                  <c:v>92.0</c:v>
                </c:pt>
                <c:pt idx="88">
                  <c:v>93.0</c:v>
                </c:pt>
                <c:pt idx="89">
                  <c:v>94.0</c:v>
                </c:pt>
                <c:pt idx="90">
                  <c:v>95.0</c:v>
                </c:pt>
                <c:pt idx="91">
                  <c:v>96.0</c:v>
                </c:pt>
                <c:pt idx="92">
                  <c:v>97.0</c:v>
                </c:pt>
                <c:pt idx="93">
                  <c:v>98.0</c:v>
                </c:pt>
                <c:pt idx="94">
                  <c:v>99.0</c:v>
                </c:pt>
                <c:pt idx="95">
                  <c:v>99.0</c:v>
                </c:pt>
                <c:pt idx="96">
                  <c:v>99.1</c:v>
                </c:pt>
                <c:pt idx="97">
                  <c:v>99.2</c:v>
                </c:pt>
                <c:pt idx="98">
                  <c:v>99.3</c:v>
                </c:pt>
                <c:pt idx="99">
                  <c:v>99.4</c:v>
                </c:pt>
                <c:pt idx="100">
                  <c:v>99.5</c:v>
                </c:pt>
                <c:pt idx="101">
                  <c:v>99.6</c:v>
                </c:pt>
                <c:pt idx="102">
                  <c:v>99.7</c:v>
                </c:pt>
                <c:pt idx="103">
                  <c:v>99.8</c:v>
                </c:pt>
                <c:pt idx="104">
                  <c:v>99.9</c:v>
                </c:pt>
                <c:pt idx="105">
                  <c:v>99.9</c:v>
                </c:pt>
                <c:pt idx="106">
                  <c:v>99.91</c:v>
                </c:pt>
                <c:pt idx="107">
                  <c:v>99.92</c:v>
                </c:pt>
                <c:pt idx="108">
                  <c:v>99.93</c:v>
                </c:pt>
                <c:pt idx="109">
                  <c:v>99.94</c:v>
                </c:pt>
                <c:pt idx="110">
                  <c:v>99.95</c:v>
                </c:pt>
                <c:pt idx="111">
                  <c:v>99.96</c:v>
                </c:pt>
                <c:pt idx="112">
                  <c:v>99.97</c:v>
                </c:pt>
                <c:pt idx="113">
                  <c:v>99.98</c:v>
                </c:pt>
                <c:pt idx="114">
                  <c:v>99.99</c:v>
                </c:pt>
                <c:pt idx="115">
                  <c:v>99.99</c:v>
                </c:pt>
                <c:pt idx="116" formatCode="0.000">
                  <c:v>99.991</c:v>
                </c:pt>
                <c:pt idx="117" formatCode="0.000">
                  <c:v>99.992</c:v>
                </c:pt>
                <c:pt idx="118" formatCode="0.000">
                  <c:v>99.993</c:v>
                </c:pt>
                <c:pt idx="119" formatCode="0.000">
                  <c:v>99.994</c:v>
                </c:pt>
                <c:pt idx="120" formatCode="0.000">
                  <c:v>99.995</c:v>
                </c:pt>
                <c:pt idx="121" formatCode="0.000">
                  <c:v>99.996</c:v>
                </c:pt>
                <c:pt idx="122" formatCode="0.000">
                  <c:v>99.997</c:v>
                </c:pt>
                <c:pt idx="123" formatCode="0.000">
                  <c:v>99.998</c:v>
                </c:pt>
                <c:pt idx="124" formatCode="0.000">
                  <c:v>99.999</c:v>
                </c:pt>
                <c:pt idx="125">
                  <c:v>100.0</c:v>
                </c:pt>
              </c:numCache>
            </c:numRef>
          </c:cat>
          <c:val>
            <c:numRef>
              <c:f>DataFS40!$E$10:$E$135</c:f>
              <c:numCache>
                <c:formatCode>0.0%</c:formatCode>
                <c:ptCount val="126"/>
                <c:pt idx="0">
                  <c:v>-0.000852980200119257</c:v>
                </c:pt>
                <c:pt idx="1">
                  <c:v>0.000397523309315861</c:v>
                </c:pt>
                <c:pt idx="2">
                  <c:v>0.000732152581228495</c:v>
                </c:pt>
                <c:pt idx="3">
                  <c:v>0.00127372055592612</c:v>
                </c:pt>
                <c:pt idx="4">
                  <c:v>0.00207253852611799</c:v>
                </c:pt>
                <c:pt idx="5">
                  <c:v>0.00258658501666709</c:v>
                </c:pt>
                <c:pt idx="6">
                  <c:v>0.00300822564232317</c:v>
                </c:pt>
                <c:pt idx="7">
                  <c:v>0.00336979481428545</c:v>
                </c:pt>
                <c:pt idx="8">
                  <c:v>0.00371978091984415</c:v>
                </c:pt>
                <c:pt idx="9">
                  <c:v>0.00404172082718768</c:v>
                </c:pt>
                <c:pt idx="10">
                  <c:v>0.0041952914618677</c:v>
                </c:pt>
                <c:pt idx="11">
                  <c:v>0.00439379370172332</c:v>
                </c:pt>
                <c:pt idx="12">
                  <c:v>0.00462272148135501</c:v>
                </c:pt>
                <c:pt idx="13">
                  <c:v>0.00473612423893765</c:v>
                </c:pt>
                <c:pt idx="14">
                  <c:v>0.00480110611528439</c:v>
                </c:pt>
                <c:pt idx="15">
                  <c:v>0.0049500909988962</c:v>
                </c:pt>
                <c:pt idx="16">
                  <c:v>0.00501852333434249</c:v>
                </c:pt>
                <c:pt idx="17">
                  <c:v>0.00513834572276894</c:v>
                </c:pt>
                <c:pt idx="18">
                  <c:v>0.00521157367852742</c:v>
                </c:pt>
                <c:pt idx="19">
                  <c:v>0.00522005999917474</c:v>
                </c:pt>
                <c:pt idx="20">
                  <c:v>0.0053072343091094</c:v>
                </c:pt>
                <c:pt idx="21">
                  <c:v>0.00540197505131767</c:v>
                </c:pt>
                <c:pt idx="22">
                  <c:v>0.00554151637831679</c:v>
                </c:pt>
                <c:pt idx="23">
                  <c:v>0.00567631489019704</c:v>
                </c:pt>
                <c:pt idx="24">
                  <c:v>0.00580325650019842</c:v>
                </c:pt>
                <c:pt idx="25">
                  <c:v>0.0059468248834591</c:v>
                </c:pt>
                <c:pt idx="26">
                  <c:v>0.00603705773372431</c:v>
                </c:pt>
                <c:pt idx="27">
                  <c:v>0.00616118419777645</c:v>
                </c:pt>
                <c:pt idx="28">
                  <c:v>0.00633175656020723</c:v>
                </c:pt>
                <c:pt idx="29">
                  <c:v>0.00648740299698702</c:v>
                </c:pt>
                <c:pt idx="30">
                  <c:v>0.00666711501333483</c:v>
                </c:pt>
                <c:pt idx="31">
                  <c:v>0.00686276615625902</c:v>
                </c:pt>
                <c:pt idx="32">
                  <c:v>0.0070012195539284</c:v>
                </c:pt>
                <c:pt idx="33">
                  <c:v>0.00717218589303492</c:v>
                </c:pt>
                <c:pt idx="34">
                  <c:v>0.00732533315346795</c:v>
                </c:pt>
                <c:pt idx="35">
                  <c:v>0.00746707813643588</c:v>
                </c:pt>
                <c:pt idx="36">
                  <c:v>0.00762229945668924</c:v>
                </c:pt>
                <c:pt idx="37">
                  <c:v>0.00777229444400285</c:v>
                </c:pt>
                <c:pt idx="38">
                  <c:v>0.00794281930281859</c:v>
                </c:pt>
                <c:pt idx="39">
                  <c:v>0.00807572449446669</c:v>
                </c:pt>
                <c:pt idx="40">
                  <c:v>0.00821921031854078</c:v>
                </c:pt>
                <c:pt idx="41">
                  <c:v>0.00838701409847919</c:v>
                </c:pt>
                <c:pt idx="42">
                  <c:v>0.0085511674917198</c:v>
                </c:pt>
                <c:pt idx="43">
                  <c:v>0.00869826822940811</c:v>
                </c:pt>
                <c:pt idx="44">
                  <c:v>0.00887639091707437</c:v>
                </c:pt>
                <c:pt idx="45">
                  <c:v>0.0090538504324702</c:v>
                </c:pt>
                <c:pt idx="46">
                  <c:v>0.00919477772875376</c:v>
                </c:pt>
                <c:pt idx="47">
                  <c:v>0.00932143245469019</c:v>
                </c:pt>
                <c:pt idx="48">
                  <c:v>0.00946485696407295</c:v>
                </c:pt>
                <c:pt idx="49">
                  <c:v>0.00960874103498965</c:v>
                </c:pt>
                <c:pt idx="50">
                  <c:v>0.0097672412490859</c:v>
                </c:pt>
                <c:pt idx="51">
                  <c:v>0.00986727725029168</c:v>
                </c:pt>
                <c:pt idx="52">
                  <c:v>0.00996768188647934</c:v>
                </c:pt>
                <c:pt idx="53">
                  <c:v>0.0100889717815109</c:v>
                </c:pt>
                <c:pt idx="54">
                  <c:v>0.0102076930934074</c:v>
                </c:pt>
                <c:pt idx="55">
                  <c:v>0.0103665800955299</c:v>
                </c:pt>
                <c:pt idx="56">
                  <c:v>0.0104793788886077</c:v>
                </c:pt>
                <c:pt idx="57">
                  <c:v>0.0105946411513975</c:v>
                </c:pt>
                <c:pt idx="58">
                  <c:v>0.0106933764742316</c:v>
                </c:pt>
                <c:pt idx="59">
                  <c:v>0.0107917973101479</c:v>
                </c:pt>
                <c:pt idx="60">
                  <c:v>0.0108899832250693</c:v>
                </c:pt>
                <c:pt idx="61">
                  <c:v>0.0109795483127562</c:v>
                </c:pt>
                <c:pt idx="62">
                  <c:v>0.0110627477319265</c:v>
                </c:pt>
                <c:pt idx="63">
                  <c:v>0.0111535975203667</c:v>
                </c:pt>
                <c:pt idx="64">
                  <c:v>0.0112342136388801</c:v>
                </c:pt>
                <c:pt idx="65">
                  <c:v>0.011344567125702</c:v>
                </c:pt>
                <c:pt idx="66">
                  <c:v>0.0114925717729593</c:v>
                </c:pt>
                <c:pt idx="67">
                  <c:v>0.0116322536135545</c:v>
                </c:pt>
                <c:pt idx="68">
                  <c:v>0.0117821435798486</c:v>
                </c:pt>
                <c:pt idx="69">
                  <c:v>0.0119229093493345</c:v>
                </c:pt>
                <c:pt idx="70">
                  <c:v>0.0120907641074561</c:v>
                </c:pt>
                <c:pt idx="71">
                  <c:v>0.0122556195068451</c:v>
                </c:pt>
                <c:pt idx="72">
                  <c:v>0.0124085064425476</c:v>
                </c:pt>
                <c:pt idx="73">
                  <c:v>0.0125698297954278</c:v>
                </c:pt>
                <c:pt idx="74">
                  <c:v>0.0127448183421939</c:v>
                </c:pt>
                <c:pt idx="75">
                  <c:v>0.0129385990456929</c:v>
                </c:pt>
                <c:pt idx="76">
                  <c:v>0.0130944807058952</c:v>
                </c:pt>
                <c:pt idx="77">
                  <c:v>0.0132459893333989</c:v>
                </c:pt>
                <c:pt idx="78">
                  <c:v>0.0133907377507292</c:v>
                </c:pt>
                <c:pt idx="79">
                  <c:v>0.0135595236417525</c:v>
                </c:pt>
                <c:pt idx="80">
                  <c:v>0.0136897284665938</c:v>
                </c:pt>
                <c:pt idx="81">
                  <c:v>0.0138657565655105</c:v>
                </c:pt>
                <c:pt idx="82">
                  <c:v>0.0140564786907682</c:v>
                </c:pt>
                <c:pt idx="83">
                  <c:v>0.0142991148030427</c:v>
                </c:pt>
                <c:pt idx="84">
                  <c:v>0.0145310889502015</c:v>
                </c:pt>
                <c:pt idx="85">
                  <c:v>0.0147780742003001</c:v>
                </c:pt>
                <c:pt idx="86">
                  <c:v>0.0150776389800344</c:v>
                </c:pt>
                <c:pt idx="87">
                  <c:v>0.0153391398543179</c:v>
                </c:pt>
                <c:pt idx="88">
                  <c:v>0.0157275814444417</c:v>
                </c:pt>
                <c:pt idx="89">
                  <c:v>0.0161340261506135</c:v>
                </c:pt>
                <c:pt idx="90">
                  <c:v>0.0166555191116424</c:v>
                </c:pt>
                <c:pt idx="91">
                  <c:v>0.0174379244042957</c:v>
                </c:pt>
                <c:pt idx="92">
                  <c:v>0.0186315032992133</c:v>
                </c:pt>
                <c:pt idx="93">
                  <c:v>0.0210457188988622</c:v>
                </c:pt>
                <c:pt idx="94">
                  <c:v>0.0229308297802973</c:v>
                </c:pt>
                <c:pt idx="95">
                  <c:v>0.0229308297802973</c:v>
                </c:pt>
                <c:pt idx="96">
                  <c:v>0.0233771969249268</c:v>
                </c:pt>
                <c:pt idx="97">
                  <c:v>0.0238894377635299</c:v>
                </c:pt>
                <c:pt idx="98">
                  <c:v>0.0245990435986247</c:v>
                </c:pt>
                <c:pt idx="99">
                  <c:v>0.0253442229368475</c:v>
                </c:pt>
                <c:pt idx="100">
                  <c:v>0.0261949145748308</c:v>
                </c:pt>
                <c:pt idx="101">
                  <c:v>0.0271684363857214</c:v>
                </c:pt>
                <c:pt idx="102">
                  <c:v>0.0284029285805933</c:v>
                </c:pt>
                <c:pt idx="103">
                  <c:v>0.0305831218367976</c:v>
                </c:pt>
                <c:pt idx="104">
                  <c:v>0.0324072755736884</c:v>
                </c:pt>
                <c:pt idx="105">
                  <c:v>0.0324072755736884</c:v>
                </c:pt>
                <c:pt idx="106">
                  <c:v>0.0328671374656104</c:v>
                </c:pt>
                <c:pt idx="107">
                  <c:v>0.0332063247656635</c:v>
                </c:pt>
                <c:pt idx="108">
                  <c:v>0.0336724560421464</c:v>
                </c:pt>
                <c:pt idx="109">
                  <c:v>0.0345126166667122</c:v>
                </c:pt>
                <c:pt idx="110">
                  <c:v>0.0352463807820598</c:v>
                </c:pt>
                <c:pt idx="111">
                  <c:v>0.0362802281042529</c:v>
                </c:pt>
                <c:pt idx="112">
                  <c:v>0.0374770555318535</c:v>
                </c:pt>
                <c:pt idx="113">
                  <c:v>0.0393077774798205</c:v>
                </c:pt>
                <c:pt idx="114">
                  <c:v>0.040357714223934</c:v>
                </c:pt>
                <c:pt idx="115">
                  <c:v>0.040357714223934</c:v>
                </c:pt>
                <c:pt idx="116">
                  <c:v>0.0409096388675585</c:v>
                </c:pt>
                <c:pt idx="117">
                  <c:v>0.0413661343679599</c:v>
                </c:pt>
                <c:pt idx="118">
                  <c:v>0.0416008590914643</c:v>
                </c:pt>
                <c:pt idx="119">
                  <c:v>0.0421622965122568</c:v>
                </c:pt>
                <c:pt idx="120">
                  <c:v>0.0432138592360607</c:v>
                </c:pt>
                <c:pt idx="121">
                  <c:v>0.0443176345078136</c:v>
                </c:pt>
                <c:pt idx="122">
                  <c:v>0.0456557249038616</c:v>
                </c:pt>
                <c:pt idx="123">
                  <c:v>0.0477376909268914</c:v>
                </c:pt>
                <c:pt idx="124">
                  <c:v>0.0596247902401841</c:v>
                </c:pt>
              </c:numCache>
            </c:numRef>
          </c:val>
          <c:smooth val="0"/>
        </c:ser>
        <c:ser>
          <c:idx val="0"/>
          <c:order val="1"/>
          <c:spPr>
            <a:ln w="25400">
              <a:solidFill>
                <a:schemeClr val="tx1"/>
              </a:solidFill>
            </a:ln>
            <a:effectLst/>
          </c:spPr>
          <c:marker>
            <c:symbol val="none"/>
          </c:marker>
          <c:cat>
            <c:numRef>
              <c:f>DataFS40!$B$10:$B$135</c:f>
              <c:numCache>
                <c:formatCode>General</c:formatCode>
                <c:ptCount val="126"/>
                <c:pt idx="0">
                  <c:v>5.0</c:v>
                </c:pt>
                <c:pt idx="1">
                  <c:v>6.0</c:v>
                </c:pt>
                <c:pt idx="2">
                  <c:v>7.0</c:v>
                </c:pt>
                <c:pt idx="3">
                  <c:v>8.0</c:v>
                </c:pt>
                <c:pt idx="4">
                  <c:v>9.0</c:v>
                </c:pt>
                <c:pt idx="5">
                  <c:v>10.0</c:v>
                </c:pt>
                <c:pt idx="6">
                  <c:v>11.0</c:v>
                </c:pt>
                <c:pt idx="7">
                  <c:v>12.0</c:v>
                </c:pt>
                <c:pt idx="8">
                  <c:v>13.0</c:v>
                </c:pt>
                <c:pt idx="9">
                  <c:v>14.0</c:v>
                </c:pt>
                <c:pt idx="10">
                  <c:v>15.0</c:v>
                </c:pt>
                <c:pt idx="11">
                  <c:v>16.0</c:v>
                </c:pt>
                <c:pt idx="12">
                  <c:v>17.0</c:v>
                </c:pt>
                <c:pt idx="13">
                  <c:v>18.0</c:v>
                </c:pt>
                <c:pt idx="14">
                  <c:v>19.0</c:v>
                </c:pt>
                <c:pt idx="15">
                  <c:v>20.0</c:v>
                </c:pt>
                <c:pt idx="16">
                  <c:v>21.0</c:v>
                </c:pt>
                <c:pt idx="17">
                  <c:v>22.0</c:v>
                </c:pt>
                <c:pt idx="18">
                  <c:v>23.0</c:v>
                </c:pt>
                <c:pt idx="19">
                  <c:v>24.0</c:v>
                </c:pt>
                <c:pt idx="20">
                  <c:v>25.0</c:v>
                </c:pt>
                <c:pt idx="21">
                  <c:v>26.0</c:v>
                </c:pt>
                <c:pt idx="22">
                  <c:v>27.0</c:v>
                </c:pt>
                <c:pt idx="23">
                  <c:v>28.0</c:v>
                </c:pt>
                <c:pt idx="24">
                  <c:v>29.0</c:v>
                </c:pt>
                <c:pt idx="25">
                  <c:v>30.0</c:v>
                </c:pt>
                <c:pt idx="26">
                  <c:v>31.0</c:v>
                </c:pt>
                <c:pt idx="27">
                  <c:v>32.0</c:v>
                </c:pt>
                <c:pt idx="28">
                  <c:v>33.0</c:v>
                </c:pt>
                <c:pt idx="29">
                  <c:v>34.0</c:v>
                </c:pt>
                <c:pt idx="30">
                  <c:v>35.0</c:v>
                </c:pt>
                <c:pt idx="31">
                  <c:v>36.0</c:v>
                </c:pt>
                <c:pt idx="32">
                  <c:v>37.0</c:v>
                </c:pt>
                <c:pt idx="33">
                  <c:v>38.0</c:v>
                </c:pt>
                <c:pt idx="34">
                  <c:v>39.0</c:v>
                </c:pt>
                <c:pt idx="35">
                  <c:v>40.0</c:v>
                </c:pt>
                <c:pt idx="36">
                  <c:v>41.0</c:v>
                </c:pt>
                <c:pt idx="37">
                  <c:v>42.0</c:v>
                </c:pt>
                <c:pt idx="38">
                  <c:v>43.0</c:v>
                </c:pt>
                <c:pt idx="39">
                  <c:v>44.0</c:v>
                </c:pt>
                <c:pt idx="40">
                  <c:v>45.0</c:v>
                </c:pt>
                <c:pt idx="41">
                  <c:v>46.0</c:v>
                </c:pt>
                <c:pt idx="42">
                  <c:v>47.0</c:v>
                </c:pt>
                <c:pt idx="43">
                  <c:v>48.0</c:v>
                </c:pt>
                <c:pt idx="44">
                  <c:v>49.0</c:v>
                </c:pt>
                <c:pt idx="45">
                  <c:v>50.0</c:v>
                </c:pt>
                <c:pt idx="46">
                  <c:v>51.0</c:v>
                </c:pt>
                <c:pt idx="47">
                  <c:v>52.0</c:v>
                </c:pt>
                <c:pt idx="48">
                  <c:v>53.0</c:v>
                </c:pt>
                <c:pt idx="49">
                  <c:v>54.0</c:v>
                </c:pt>
                <c:pt idx="50">
                  <c:v>55.0</c:v>
                </c:pt>
                <c:pt idx="51">
                  <c:v>56.0</c:v>
                </c:pt>
                <c:pt idx="52">
                  <c:v>57.0</c:v>
                </c:pt>
                <c:pt idx="53">
                  <c:v>58.0</c:v>
                </c:pt>
                <c:pt idx="54">
                  <c:v>59.0</c:v>
                </c:pt>
                <c:pt idx="55">
                  <c:v>60.0</c:v>
                </c:pt>
                <c:pt idx="56">
                  <c:v>61.0</c:v>
                </c:pt>
                <c:pt idx="57">
                  <c:v>62.0</c:v>
                </c:pt>
                <c:pt idx="58">
                  <c:v>63.0</c:v>
                </c:pt>
                <c:pt idx="59">
                  <c:v>64.0</c:v>
                </c:pt>
                <c:pt idx="60">
                  <c:v>65.0</c:v>
                </c:pt>
                <c:pt idx="61">
                  <c:v>66.0</c:v>
                </c:pt>
                <c:pt idx="62">
                  <c:v>67.0</c:v>
                </c:pt>
                <c:pt idx="63">
                  <c:v>68.0</c:v>
                </c:pt>
                <c:pt idx="64">
                  <c:v>69.0</c:v>
                </c:pt>
                <c:pt idx="65">
                  <c:v>70.0</c:v>
                </c:pt>
                <c:pt idx="66">
                  <c:v>71.0</c:v>
                </c:pt>
                <c:pt idx="67">
                  <c:v>72.0</c:v>
                </c:pt>
                <c:pt idx="68">
                  <c:v>73.0</c:v>
                </c:pt>
                <c:pt idx="69">
                  <c:v>74.0</c:v>
                </c:pt>
                <c:pt idx="70">
                  <c:v>75.0</c:v>
                </c:pt>
                <c:pt idx="71">
                  <c:v>76.0</c:v>
                </c:pt>
                <c:pt idx="72">
                  <c:v>77.0</c:v>
                </c:pt>
                <c:pt idx="73">
                  <c:v>78.0</c:v>
                </c:pt>
                <c:pt idx="74">
                  <c:v>79.0</c:v>
                </c:pt>
                <c:pt idx="75">
                  <c:v>80.0</c:v>
                </c:pt>
                <c:pt idx="76">
                  <c:v>81.0</c:v>
                </c:pt>
                <c:pt idx="77">
                  <c:v>82.0</c:v>
                </c:pt>
                <c:pt idx="78">
                  <c:v>83.0</c:v>
                </c:pt>
                <c:pt idx="79">
                  <c:v>84.0</c:v>
                </c:pt>
                <c:pt idx="80">
                  <c:v>85.0</c:v>
                </c:pt>
                <c:pt idx="81">
                  <c:v>86.0</c:v>
                </c:pt>
                <c:pt idx="82">
                  <c:v>87.0</c:v>
                </c:pt>
                <c:pt idx="83">
                  <c:v>88.0</c:v>
                </c:pt>
                <c:pt idx="84">
                  <c:v>89.0</c:v>
                </c:pt>
                <c:pt idx="85">
                  <c:v>90.0</c:v>
                </c:pt>
                <c:pt idx="86">
                  <c:v>91.0</c:v>
                </c:pt>
                <c:pt idx="87">
                  <c:v>92.0</c:v>
                </c:pt>
                <c:pt idx="88">
                  <c:v>93.0</c:v>
                </c:pt>
                <c:pt idx="89">
                  <c:v>94.0</c:v>
                </c:pt>
                <c:pt idx="90">
                  <c:v>95.0</c:v>
                </c:pt>
                <c:pt idx="91">
                  <c:v>96.0</c:v>
                </c:pt>
                <c:pt idx="92">
                  <c:v>97.0</c:v>
                </c:pt>
                <c:pt idx="93">
                  <c:v>98.0</c:v>
                </c:pt>
                <c:pt idx="94">
                  <c:v>99.0</c:v>
                </c:pt>
                <c:pt idx="95">
                  <c:v>99.0</c:v>
                </c:pt>
                <c:pt idx="96">
                  <c:v>99.1</c:v>
                </c:pt>
                <c:pt idx="97">
                  <c:v>99.2</c:v>
                </c:pt>
                <c:pt idx="98">
                  <c:v>99.3</c:v>
                </c:pt>
                <c:pt idx="99">
                  <c:v>99.4</c:v>
                </c:pt>
                <c:pt idx="100">
                  <c:v>99.5</c:v>
                </c:pt>
                <c:pt idx="101">
                  <c:v>99.6</c:v>
                </c:pt>
                <c:pt idx="102">
                  <c:v>99.7</c:v>
                </c:pt>
                <c:pt idx="103">
                  <c:v>99.8</c:v>
                </c:pt>
                <c:pt idx="104">
                  <c:v>99.9</c:v>
                </c:pt>
                <c:pt idx="105">
                  <c:v>99.9</c:v>
                </c:pt>
                <c:pt idx="106">
                  <c:v>99.91</c:v>
                </c:pt>
                <c:pt idx="107">
                  <c:v>99.92</c:v>
                </c:pt>
                <c:pt idx="108">
                  <c:v>99.93</c:v>
                </c:pt>
                <c:pt idx="109">
                  <c:v>99.94</c:v>
                </c:pt>
                <c:pt idx="110">
                  <c:v>99.95</c:v>
                </c:pt>
                <c:pt idx="111">
                  <c:v>99.96</c:v>
                </c:pt>
                <c:pt idx="112">
                  <c:v>99.97</c:v>
                </c:pt>
                <c:pt idx="113">
                  <c:v>99.98</c:v>
                </c:pt>
                <c:pt idx="114">
                  <c:v>99.99</c:v>
                </c:pt>
                <c:pt idx="115">
                  <c:v>99.99</c:v>
                </c:pt>
                <c:pt idx="116" formatCode="0.000">
                  <c:v>99.991</c:v>
                </c:pt>
                <c:pt idx="117" formatCode="0.000">
                  <c:v>99.992</c:v>
                </c:pt>
                <c:pt idx="118" formatCode="0.000">
                  <c:v>99.993</c:v>
                </c:pt>
                <c:pt idx="119" formatCode="0.000">
                  <c:v>99.994</c:v>
                </c:pt>
                <c:pt idx="120" formatCode="0.000">
                  <c:v>99.995</c:v>
                </c:pt>
                <c:pt idx="121" formatCode="0.000">
                  <c:v>99.996</c:v>
                </c:pt>
                <c:pt idx="122" formatCode="0.000">
                  <c:v>99.997</c:v>
                </c:pt>
                <c:pt idx="123" formatCode="0.000">
                  <c:v>99.998</c:v>
                </c:pt>
                <c:pt idx="124" formatCode="0.000">
                  <c:v>99.999</c:v>
                </c:pt>
                <c:pt idx="125">
                  <c:v>100.0</c:v>
                </c:pt>
              </c:numCache>
            </c:numRef>
          </c:cat>
          <c:val>
            <c:numRef>
              <c:f>DataFS40!$D$10:$D$135</c:f>
              <c:numCache>
                <c:formatCode>0.0%</c:formatCode>
                <c:ptCount val="126"/>
                <c:pt idx="0">
                  <c:v>0.0140730635272845</c:v>
                </c:pt>
                <c:pt idx="1">
                  <c:v>0.0140730635272845</c:v>
                </c:pt>
                <c:pt idx="2">
                  <c:v>0.0140730635272845</c:v>
                </c:pt>
                <c:pt idx="3">
                  <c:v>0.0140730635272845</c:v>
                </c:pt>
                <c:pt idx="4">
                  <c:v>0.0140730635272845</c:v>
                </c:pt>
                <c:pt idx="5">
                  <c:v>0.0140730635272845</c:v>
                </c:pt>
                <c:pt idx="6">
                  <c:v>0.0140730635272845</c:v>
                </c:pt>
                <c:pt idx="7">
                  <c:v>0.0140730635272845</c:v>
                </c:pt>
                <c:pt idx="8">
                  <c:v>0.0140730635272845</c:v>
                </c:pt>
                <c:pt idx="9">
                  <c:v>0.0140730635272845</c:v>
                </c:pt>
                <c:pt idx="10">
                  <c:v>0.0140730635272845</c:v>
                </c:pt>
                <c:pt idx="11">
                  <c:v>0.0140730635272845</c:v>
                </c:pt>
                <c:pt idx="12">
                  <c:v>0.0140730635272845</c:v>
                </c:pt>
                <c:pt idx="13">
                  <c:v>0.0140730635272845</c:v>
                </c:pt>
                <c:pt idx="14">
                  <c:v>0.0140730635272845</c:v>
                </c:pt>
                <c:pt idx="15">
                  <c:v>0.0140730635272845</c:v>
                </c:pt>
                <c:pt idx="16">
                  <c:v>0.0140730635272845</c:v>
                </c:pt>
                <c:pt idx="17">
                  <c:v>0.0140730635272845</c:v>
                </c:pt>
                <c:pt idx="18">
                  <c:v>0.0140730635272845</c:v>
                </c:pt>
                <c:pt idx="19">
                  <c:v>0.0140730635272845</c:v>
                </c:pt>
                <c:pt idx="20">
                  <c:v>0.0140730635272845</c:v>
                </c:pt>
                <c:pt idx="21">
                  <c:v>0.0140730635272845</c:v>
                </c:pt>
                <c:pt idx="22">
                  <c:v>0.0140730635272845</c:v>
                </c:pt>
                <c:pt idx="23">
                  <c:v>0.0140730635272845</c:v>
                </c:pt>
                <c:pt idx="24">
                  <c:v>0.0140730635272845</c:v>
                </c:pt>
                <c:pt idx="25">
                  <c:v>0.0140730635272845</c:v>
                </c:pt>
                <c:pt idx="26">
                  <c:v>0.0140730635272845</c:v>
                </c:pt>
                <c:pt idx="27">
                  <c:v>0.0140730635272845</c:v>
                </c:pt>
                <c:pt idx="28">
                  <c:v>0.0140730635272845</c:v>
                </c:pt>
                <c:pt idx="29">
                  <c:v>0.0140730635272845</c:v>
                </c:pt>
                <c:pt idx="30">
                  <c:v>0.0140730635272845</c:v>
                </c:pt>
                <c:pt idx="31">
                  <c:v>0.0140730635272845</c:v>
                </c:pt>
                <c:pt idx="32">
                  <c:v>0.0140730635272845</c:v>
                </c:pt>
                <c:pt idx="33">
                  <c:v>0.0140730635272845</c:v>
                </c:pt>
                <c:pt idx="34">
                  <c:v>0.0140730635272845</c:v>
                </c:pt>
                <c:pt idx="35">
                  <c:v>0.0140730635272845</c:v>
                </c:pt>
                <c:pt idx="36">
                  <c:v>0.0140730635272845</c:v>
                </c:pt>
                <c:pt idx="37">
                  <c:v>0.0140730635272845</c:v>
                </c:pt>
                <c:pt idx="38">
                  <c:v>0.0140730635272845</c:v>
                </c:pt>
                <c:pt idx="39">
                  <c:v>0.0140730635272845</c:v>
                </c:pt>
                <c:pt idx="40">
                  <c:v>0.0140730635272845</c:v>
                </c:pt>
                <c:pt idx="41">
                  <c:v>0.0140730635272845</c:v>
                </c:pt>
                <c:pt idx="42">
                  <c:v>0.0140730635272845</c:v>
                </c:pt>
                <c:pt idx="43">
                  <c:v>0.0140730635272845</c:v>
                </c:pt>
                <c:pt idx="44">
                  <c:v>0.0140730635272845</c:v>
                </c:pt>
                <c:pt idx="45">
                  <c:v>0.0140730635272845</c:v>
                </c:pt>
                <c:pt idx="46">
                  <c:v>0.0140730635272845</c:v>
                </c:pt>
                <c:pt idx="47">
                  <c:v>0.0140730635272845</c:v>
                </c:pt>
                <c:pt idx="48">
                  <c:v>0.0140730635272845</c:v>
                </c:pt>
                <c:pt idx="49">
                  <c:v>0.0140730635272845</c:v>
                </c:pt>
                <c:pt idx="50">
                  <c:v>0.0140730635272845</c:v>
                </c:pt>
                <c:pt idx="51">
                  <c:v>0.0140730635272845</c:v>
                </c:pt>
                <c:pt idx="52">
                  <c:v>0.0140730635272845</c:v>
                </c:pt>
                <c:pt idx="53">
                  <c:v>0.0140730635272845</c:v>
                </c:pt>
                <c:pt idx="54">
                  <c:v>0.0140730635272845</c:v>
                </c:pt>
                <c:pt idx="55">
                  <c:v>0.0140730635272845</c:v>
                </c:pt>
                <c:pt idx="56">
                  <c:v>0.0140730635272845</c:v>
                </c:pt>
                <c:pt idx="57">
                  <c:v>0.0140730635272845</c:v>
                </c:pt>
                <c:pt idx="58">
                  <c:v>0.0140730635272845</c:v>
                </c:pt>
                <c:pt idx="59">
                  <c:v>0.0140730635272845</c:v>
                </c:pt>
                <c:pt idx="60">
                  <c:v>0.0140730635272845</c:v>
                </c:pt>
                <c:pt idx="61">
                  <c:v>0.0140730635272845</c:v>
                </c:pt>
                <c:pt idx="62">
                  <c:v>0.0140730635272845</c:v>
                </c:pt>
                <c:pt idx="63">
                  <c:v>0.0140730635272845</c:v>
                </c:pt>
                <c:pt idx="64">
                  <c:v>0.0140730635272845</c:v>
                </c:pt>
                <c:pt idx="65">
                  <c:v>0.0140730635272845</c:v>
                </c:pt>
                <c:pt idx="66">
                  <c:v>0.0140730635272845</c:v>
                </c:pt>
                <c:pt idx="67">
                  <c:v>0.0140730635272845</c:v>
                </c:pt>
                <c:pt idx="68">
                  <c:v>0.0140730635272845</c:v>
                </c:pt>
                <c:pt idx="69">
                  <c:v>0.0140730635272845</c:v>
                </c:pt>
                <c:pt idx="70">
                  <c:v>0.0140730635272845</c:v>
                </c:pt>
                <c:pt idx="71">
                  <c:v>0.0140730635272845</c:v>
                </c:pt>
                <c:pt idx="72">
                  <c:v>0.0140730635272845</c:v>
                </c:pt>
                <c:pt idx="73">
                  <c:v>0.0140730635272845</c:v>
                </c:pt>
                <c:pt idx="74">
                  <c:v>0.0140730635272845</c:v>
                </c:pt>
                <c:pt idx="75">
                  <c:v>0.0140730635272845</c:v>
                </c:pt>
                <c:pt idx="76">
                  <c:v>0.0140730635272845</c:v>
                </c:pt>
                <c:pt idx="77">
                  <c:v>0.0140730635272845</c:v>
                </c:pt>
                <c:pt idx="78">
                  <c:v>0.0140730635272845</c:v>
                </c:pt>
                <c:pt idx="79">
                  <c:v>0.0140730635272845</c:v>
                </c:pt>
                <c:pt idx="80">
                  <c:v>0.0140730635272845</c:v>
                </c:pt>
                <c:pt idx="81">
                  <c:v>0.0140730635272845</c:v>
                </c:pt>
                <c:pt idx="82">
                  <c:v>0.0140730635272845</c:v>
                </c:pt>
                <c:pt idx="83">
                  <c:v>0.0140730635272845</c:v>
                </c:pt>
                <c:pt idx="84">
                  <c:v>0.0140730635272845</c:v>
                </c:pt>
                <c:pt idx="85">
                  <c:v>0.0140730635272845</c:v>
                </c:pt>
                <c:pt idx="86">
                  <c:v>0.0140730635272845</c:v>
                </c:pt>
                <c:pt idx="87">
                  <c:v>0.0140730635272845</c:v>
                </c:pt>
                <c:pt idx="88">
                  <c:v>0.0140730635272845</c:v>
                </c:pt>
                <c:pt idx="89">
                  <c:v>0.0140730635272845</c:v>
                </c:pt>
                <c:pt idx="90">
                  <c:v>0.0140730635272845</c:v>
                </c:pt>
                <c:pt idx="91">
                  <c:v>0.0140730635272845</c:v>
                </c:pt>
                <c:pt idx="92">
                  <c:v>0.0140730635272845</c:v>
                </c:pt>
                <c:pt idx="93">
                  <c:v>0.0140730635272845</c:v>
                </c:pt>
                <c:pt idx="94">
                  <c:v>0.0140730635272845</c:v>
                </c:pt>
                <c:pt idx="95">
                  <c:v>0.0140730635272845</c:v>
                </c:pt>
                <c:pt idx="96">
                  <c:v>0.0140730635272845</c:v>
                </c:pt>
                <c:pt idx="97">
                  <c:v>0.0140730635272845</c:v>
                </c:pt>
                <c:pt idx="98">
                  <c:v>0.0140730635272845</c:v>
                </c:pt>
                <c:pt idx="99">
                  <c:v>0.0140730635272845</c:v>
                </c:pt>
                <c:pt idx="100">
                  <c:v>0.0140730635272845</c:v>
                </c:pt>
                <c:pt idx="101">
                  <c:v>0.0140730635272845</c:v>
                </c:pt>
                <c:pt idx="102">
                  <c:v>0.0140730635272845</c:v>
                </c:pt>
                <c:pt idx="103">
                  <c:v>0.0140730635272845</c:v>
                </c:pt>
                <c:pt idx="104">
                  <c:v>0.0140730635272845</c:v>
                </c:pt>
                <c:pt idx="105">
                  <c:v>0.0140730635272845</c:v>
                </c:pt>
                <c:pt idx="106">
                  <c:v>0.0140730635272845</c:v>
                </c:pt>
                <c:pt idx="107">
                  <c:v>0.0140730635272845</c:v>
                </c:pt>
                <c:pt idx="108">
                  <c:v>0.0140730635272845</c:v>
                </c:pt>
                <c:pt idx="109">
                  <c:v>0.0140730635272845</c:v>
                </c:pt>
                <c:pt idx="110">
                  <c:v>0.0140730635272845</c:v>
                </c:pt>
                <c:pt idx="111">
                  <c:v>0.0140730635272845</c:v>
                </c:pt>
                <c:pt idx="112">
                  <c:v>0.0140730635272845</c:v>
                </c:pt>
                <c:pt idx="113">
                  <c:v>0.0140730635272845</c:v>
                </c:pt>
                <c:pt idx="114">
                  <c:v>0.0140730635272845</c:v>
                </c:pt>
                <c:pt idx="115">
                  <c:v>0.0140730635272845</c:v>
                </c:pt>
                <c:pt idx="116">
                  <c:v>0.0140730635272845</c:v>
                </c:pt>
                <c:pt idx="117">
                  <c:v>0.0140730635272845</c:v>
                </c:pt>
                <c:pt idx="118">
                  <c:v>0.0140730635272845</c:v>
                </c:pt>
                <c:pt idx="119">
                  <c:v>0.0140730635272845</c:v>
                </c:pt>
                <c:pt idx="120">
                  <c:v>0.0140730635272845</c:v>
                </c:pt>
                <c:pt idx="121">
                  <c:v>0.0140730635272845</c:v>
                </c:pt>
                <c:pt idx="122">
                  <c:v>0.0140730635272845</c:v>
                </c:pt>
                <c:pt idx="123">
                  <c:v>0.0140730635272845</c:v>
                </c:pt>
                <c:pt idx="124">
                  <c:v>0.0140730635272845</c:v>
                </c:pt>
              </c:numCache>
            </c:numRef>
          </c:val>
          <c:smooth val="0"/>
        </c:ser>
        <c:ser>
          <c:idx val="2"/>
          <c:order val="2"/>
          <c:spPr>
            <a:ln w="12700">
              <a:solidFill>
                <a:schemeClr val="tx1"/>
              </a:solidFill>
            </a:ln>
            <a:effectLst/>
          </c:spPr>
          <c:marker>
            <c:symbol val="circle"/>
            <c:size val="8"/>
            <c:spPr>
              <a:solidFill>
                <a:srgbClr val="FF0000"/>
              </a:solidFill>
              <a:ln w="3175">
                <a:solidFill>
                  <a:schemeClr val="tx1"/>
                </a:solidFill>
              </a:ln>
              <a:effectLst/>
            </c:spPr>
          </c:marker>
          <c:cat>
            <c:numRef>
              <c:f>DataFS40!$B$10:$B$135</c:f>
              <c:numCache>
                <c:formatCode>General</c:formatCode>
                <c:ptCount val="126"/>
                <c:pt idx="0">
                  <c:v>5.0</c:v>
                </c:pt>
                <c:pt idx="1">
                  <c:v>6.0</c:v>
                </c:pt>
                <c:pt idx="2">
                  <c:v>7.0</c:v>
                </c:pt>
                <c:pt idx="3">
                  <c:v>8.0</c:v>
                </c:pt>
                <c:pt idx="4">
                  <c:v>9.0</c:v>
                </c:pt>
                <c:pt idx="5">
                  <c:v>10.0</c:v>
                </c:pt>
                <c:pt idx="6">
                  <c:v>11.0</c:v>
                </c:pt>
                <c:pt idx="7">
                  <c:v>12.0</c:v>
                </c:pt>
                <c:pt idx="8">
                  <c:v>13.0</c:v>
                </c:pt>
                <c:pt idx="9">
                  <c:v>14.0</c:v>
                </c:pt>
                <c:pt idx="10">
                  <c:v>15.0</c:v>
                </c:pt>
                <c:pt idx="11">
                  <c:v>16.0</c:v>
                </c:pt>
                <c:pt idx="12">
                  <c:v>17.0</c:v>
                </c:pt>
                <c:pt idx="13">
                  <c:v>18.0</c:v>
                </c:pt>
                <c:pt idx="14">
                  <c:v>19.0</c:v>
                </c:pt>
                <c:pt idx="15">
                  <c:v>20.0</c:v>
                </c:pt>
                <c:pt idx="16">
                  <c:v>21.0</c:v>
                </c:pt>
                <c:pt idx="17">
                  <c:v>22.0</c:v>
                </c:pt>
                <c:pt idx="18">
                  <c:v>23.0</c:v>
                </c:pt>
                <c:pt idx="19">
                  <c:v>24.0</c:v>
                </c:pt>
                <c:pt idx="20">
                  <c:v>25.0</c:v>
                </c:pt>
                <c:pt idx="21">
                  <c:v>26.0</c:v>
                </c:pt>
                <c:pt idx="22">
                  <c:v>27.0</c:v>
                </c:pt>
                <c:pt idx="23">
                  <c:v>28.0</c:v>
                </c:pt>
                <c:pt idx="24">
                  <c:v>29.0</c:v>
                </c:pt>
                <c:pt idx="25">
                  <c:v>30.0</c:v>
                </c:pt>
                <c:pt idx="26">
                  <c:v>31.0</c:v>
                </c:pt>
                <c:pt idx="27">
                  <c:v>32.0</c:v>
                </c:pt>
                <c:pt idx="28">
                  <c:v>33.0</c:v>
                </c:pt>
                <c:pt idx="29">
                  <c:v>34.0</c:v>
                </c:pt>
                <c:pt idx="30">
                  <c:v>35.0</c:v>
                </c:pt>
                <c:pt idx="31">
                  <c:v>36.0</c:v>
                </c:pt>
                <c:pt idx="32">
                  <c:v>37.0</c:v>
                </c:pt>
                <c:pt idx="33">
                  <c:v>38.0</c:v>
                </c:pt>
                <c:pt idx="34">
                  <c:v>39.0</c:v>
                </c:pt>
                <c:pt idx="35">
                  <c:v>40.0</c:v>
                </c:pt>
                <c:pt idx="36">
                  <c:v>41.0</c:v>
                </c:pt>
                <c:pt idx="37">
                  <c:v>42.0</c:v>
                </c:pt>
                <c:pt idx="38">
                  <c:v>43.0</c:v>
                </c:pt>
                <c:pt idx="39">
                  <c:v>44.0</c:v>
                </c:pt>
                <c:pt idx="40">
                  <c:v>45.0</c:v>
                </c:pt>
                <c:pt idx="41">
                  <c:v>46.0</c:v>
                </c:pt>
                <c:pt idx="42">
                  <c:v>47.0</c:v>
                </c:pt>
                <c:pt idx="43">
                  <c:v>48.0</c:v>
                </c:pt>
                <c:pt idx="44">
                  <c:v>49.0</c:v>
                </c:pt>
                <c:pt idx="45">
                  <c:v>50.0</c:v>
                </c:pt>
                <c:pt idx="46">
                  <c:v>51.0</c:v>
                </c:pt>
                <c:pt idx="47">
                  <c:v>52.0</c:v>
                </c:pt>
                <c:pt idx="48">
                  <c:v>53.0</c:v>
                </c:pt>
                <c:pt idx="49">
                  <c:v>54.0</c:v>
                </c:pt>
                <c:pt idx="50">
                  <c:v>55.0</c:v>
                </c:pt>
                <c:pt idx="51">
                  <c:v>56.0</c:v>
                </c:pt>
                <c:pt idx="52">
                  <c:v>57.0</c:v>
                </c:pt>
                <c:pt idx="53">
                  <c:v>58.0</c:v>
                </c:pt>
                <c:pt idx="54">
                  <c:v>59.0</c:v>
                </c:pt>
                <c:pt idx="55">
                  <c:v>60.0</c:v>
                </c:pt>
                <c:pt idx="56">
                  <c:v>61.0</c:v>
                </c:pt>
                <c:pt idx="57">
                  <c:v>62.0</c:v>
                </c:pt>
                <c:pt idx="58">
                  <c:v>63.0</c:v>
                </c:pt>
                <c:pt idx="59">
                  <c:v>64.0</c:v>
                </c:pt>
                <c:pt idx="60">
                  <c:v>65.0</c:v>
                </c:pt>
                <c:pt idx="61">
                  <c:v>66.0</c:v>
                </c:pt>
                <c:pt idx="62">
                  <c:v>67.0</c:v>
                </c:pt>
                <c:pt idx="63">
                  <c:v>68.0</c:v>
                </c:pt>
                <c:pt idx="64">
                  <c:v>69.0</c:v>
                </c:pt>
                <c:pt idx="65">
                  <c:v>70.0</c:v>
                </c:pt>
                <c:pt idx="66">
                  <c:v>71.0</c:v>
                </c:pt>
                <c:pt idx="67">
                  <c:v>72.0</c:v>
                </c:pt>
                <c:pt idx="68">
                  <c:v>73.0</c:v>
                </c:pt>
                <c:pt idx="69">
                  <c:v>74.0</c:v>
                </c:pt>
                <c:pt idx="70">
                  <c:v>75.0</c:v>
                </c:pt>
                <c:pt idx="71">
                  <c:v>76.0</c:v>
                </c:pt>
                <c:pt idx="72">
                  <c:v>77.0</c:v>
                </c:pt>
                <c:pt idx="73">
                  <c:v>78.0</c:v>
                </c:pt>
                <c:pt idx="74">
                  <c:v>79.0</c:v>
                </c:pt>
                <c:pt idx="75">
                  <c:v>80.0</c:v>
                </c:pt>
                <c:pt idx="76">
                  <c:v>81.0</c:v>
                </c:pt>
                <c:pt idx="77">
                  <c:v>82.0</c:v>
                </c:pt>
                <c:pt idx="78">
                  <c:v>83.0</c:v>
                </c:pt>
                <c:pt idx="79">
                  <c:v>84.0</c:v>
                </c:pt>
                <c:pt idx="80">
                  <c:v>85.0</c:v>
                </c:pt>
                <c:pt idx="81">
                  <c:v>86.0</c:v>
                </c:pt>
                <c:pt idx="82">
                  <c:v>87.0</c:v>
                </c:pt>
                <c:pt idx="83">
                  <c:v>88.0</c:v>
                </c:pt>
                <c:pt idx="84">
                  <c:v>89.0</c:v>
                </c:pt>
                <c:pt idx="85">
                  <c:v>90.0</c:v>
                </c:pt>
                <c:pt idx="86">
                  <c:v>91.0</c:v>
                </c:pt>
                <c:pt idx="87">
                  <c:v>92.0</c:v>
                </c:pt>
                <c:pt idx="88">
                  <c:v>93.0</c:v>
                </c:pt>
                <c:pt idx="89">
                  <c:v>94.0</c:v>
                </c:pt>
                <c:pt idx="90">
                  <c:v>95.0</c:v>
                </c:pt>
                <c:pt idx="91">
                  <c:v>96.0</c:v>
                </c:pt>
                <c:pt idx="92">
                  <c:v>97.0</c:v>
                </c:pt>
                <c:pt idx="93">
                  <c:v>98.0</c:v>
                </c:pt>
                <c:pt idx="94">
                  <c:v>99.0</c:v>
                </c:pt>
                <c:pt idx="95">
                  <c:v>99.0</c:v>
                </c:pt>
                <c:pt idx="96">
                  <c:v>99.1</c:v>
                </c:pt>
                <c:pt idx="97">
                  <c:v>99.2</c:v>
                </c:pt>
                <c:pt idx="98">
                  <c:v>99.3</c:v>
                </c:pt>
                <c:pt idx="99">
                  <c:v>99.4</c:v>
                </c:pt>
                <c:pt idx="100">
                  <c:v>99.5</c:v>
                </c:pt>
                <c:pt idx="101">
                  <c:v>99.6</c:v>
                </c:pt>
                <c:pt idx="102">
                  <c:v>99.7</c:v>
                </c:pt>
                <c:pt idx="103">
                  <c:v>99.8</c:v>
                </c:pt>
                <c:pt idx="104">
                  <c:v>99.9</c:v>
                </c:pt>
                <c:pt idx="105">
                  <c:v>99.9</c:v>
                </c:pt>
                <c:pt idx="106">
                  <c:v>99.91</c:v>
                </c:pt>
                <c:pt idx="107">
                  <c:v>99.92</c:v>
                </c:pt>
                <c:pt idx="108">
                  <c:v>99.93</c:v>
                </c:pt>
                <c:pt idx="109">
                  <c:v>99.94</c:v>
                </c:pt>
                <c:pt idx="110">
                  <c:v>99.95</c:v>
                </c:pt>
                <c:pt idx="111">
                  <c:v>99.96</c:v>
                </c:pt>
                <c:pt idx="112">
                  <c:v>99.97</c:v>
                </c:pt>
                <c:pt idx="113">
                  <c:v>99.98</c:v>
                </c:pt>
                <c:pt idx="114">
                  <c:v>99.99</c:v>
                </c:pt>
                <c:pt idx="115">
                  <c:v>99.99</c:v>
                </c:pt>
                <c:pt idx="116" formatCode="0.000">
                  <c:v>99.991</c:v>
                </c:pt>
                <c:pt idx="117" formatCode="0.000">
                  <c:v>99.992</c:v>
                </c:pt>
                <c:pt idx="118" formatCode="0.000">
                  <c:v>99.993</c:v>
                </c:pt>
                <c:pt idx="119" formatCode="0.000">
                  <c:v>99.994</c:v>
                </c:pt>
                <c:pt idx="120" formatCode="0.000">
                  <c:v>99.995</c:v>
                </c:pt>
                <c:pt idx="121" formatCode="0.000">
                  <c:v>99.996</c:v>
                </c:pt>
                <c:pt idx="122" formatCode="0.000">
                  <c:v>99.997</c:v>
                </c:pt>
                <c:pt idx="123" formatCode="0.000">
                  <c:v>99.998</c:v>
                </c:pt>
                <c:pt idx="124" formatCode="0.000">
                  <c:v>99.999</c:v>
                </c:pt>
                <c:pt idx="125">
                  <c:v>100.0</c:v>
                </c:pt>
              </c:numCache>
            </c:numRef>
          </c:cat>
          <c:val>
            <c:numRef>
              <c:f>DataFS40!$F$10:$F$135</c:f>
              <c:numCache>
                <c:formatCode>0.0%</c:formatCode>
                <c:ptCount val="126"/>
                <c:pt idx="5">
                  <c:v>-0.00555235191248382</c:v>
                </c:pt>
                <c:pt idx="6">
                  <c:v>-0.0044853969159746</c:v>
                </c:pt>
                <c:pt idx="7">
                  <c:v>-0.00368596028271084</c:v>
                </c:pt>
                <c:pt idx="8">
                  <c:v>-0.0033040501015299</c:v>
                </c:pt>
                <c:pt idx="9">
                  <c:v>-0.00282674568139096</c:v>
                </c:pt>
                <c:pt idx="10">
                  <c:v>-0.00245045733981919</c:v>
                </c:pt>
                <c:pt idx="11">
                  <c:v>-0.00199171782036023</c:v>
                </c:pt>
                <c:pt idx="12">
                  <c:v>-0.00154128247034757</c:v>
                </c:pt>
                <c:pt idx="13">
                  <c:v>-0.00118397203551535</c:v>
                </c:pt>
                <c:pt idx="14">
                  <c:v>-0.000886285385039653</c:v>
                </c:pt>
                <c:pt idx="15">
                  <c:v>-0.000564738616290028</c:v>
                </c:pt>
                <c:pt idx="16">
                  <c:v>-0.000364891052550331</c:v>
                </c:pt>
                <c:pt idx="17">
                  <c:v>-0.00017918656795024</c:v>
                </c:pt>
                <c:pt idx="18">
                  <c:v>-5.33488142301364E-5</c:v>
                </c:pt>
                <c:pt idx="19">
                  <c:v>5.65960044649483E-5</c:v>
                </c:pt>
                <c:pt idx="20">
                  <c:v>0.000181942542293756</c:v>
                </c:pt>
                <c:pt idx="21">
                  <c:v>0.000281623653033858</c:v>
                </c:pt>
                <c:pt idx="22">
                  <c:v>0.000404609390185273</c:v>
                </c:pt>
                <c:pt idx="23">
                  <c:v>0.000606164589522784</c:v>
                </c:pt>
                <c:pt idx="24">
                  <c:v>0.00079754859423442</c:v>
                </c:pt>
                <c:pt idx="25">
                  <c:v>0.000878280198066905</c:v>
                </c:pt>
                <c:pt idx="26">
                  <c:v>0.00088045089667399</c:v>
                </c:pt>
                <c:pt idx="27">
                  <c:v>0.00102716268355696</c:v>
                </c:pt>
                <c:pt idx="28">
                  <c:v>0.00115324520663496</c:v>
                </c:pt>
                <c:pt idx="29">
                  <c:v>0.00135354159541534</c:v>
                </c:pt>
                <c:pt idx="30">
                  <c:v>0.00157461537139181</c:v>
                </c:pt>
                <c:pt idx="31">
                  <c:v>0.00166169692806783</c:v>
                </c:pt>
                <c:pt idx="32">
                  <c:v>0.00182288073148173</c:v>
                </c:pt>
                <c:pt idx="33">
                  <c:v>0.00200266347913769</c:v>
                </c:pt>
                <c:pt idx="34">
                  <c:v>0.00221955840456478</c:v>
                </c:pt>
                <c:pt idx="35">
                  <c:v>0.00242270658359422</c:v>
                </c:pt>
                <c:pt idx="36">
                  <c:v>0.00267097078308764</c:v>
                </c:pt>
                <c:pt idx="37">
                  <c:v>0.00292829175001308</c:v>
                </c:pt>
                <c:pt idx="38">
                  <c:v>0.00314934137638878</c:v>
                </c:pt>
                <c:pt idx="39">
                  <c:v>0.00339260371268457</c:v>
                </c:pt>
                <c:pt idx="40">
                  <c:v>0.003658022739504</c:v>
                </c:pt>
                <c:pt idx="41">
                  <c:v>0.00397292017048878</c:v>
                </c:pt>
                <c:pt idx="42">
                  <c:v>0.00431115814496175</c:v>
                </c:pt>
                <c:pt idx="43">
                  <c:v>0.00456529688619489</c:v>
                </c:pt>
                <c:pt idx="44">
                  <c:v>0.00483661446908545</c:v>
                </c:pt>
                <c:pt idx="45">
                  <c:v>0.00506684284476289</c:v>
                </c:pt>
                <c:pt idx="46">
                  <c:v>0.0053023625720725</c:v>
                </c:pt>
                <c:pt idx="47">
                  <c:v>0.00552701237034259</c:v>
                </c:pt>
                <c:pt idx="48">
                  <c:v>0.00580037514328668</c:v>
                </c:pt>
                <c:pt idx="49">
                  <c:v>0.00606340117868709</c:v>
                </c:pt>
                <c:pt idx="50">
                  <c:v>0.00630593431745829</c:v>
                </c:pt>
                <c:pt idx="51">
                  <c:v>0.00658894060281345</c:v>
                </c:pt>
                <c:pt idx="52">
                  <c:v>0.00685807767149993</c:v>
                </c:pt>
                <c:pt idx="53">
                  <c:v>0.00709727198197174</c:v>
                </c:pt>
                <c:pt idx="54">
                  <c:v>0.00728851262214824</c:v>
                </c:pt>
                <c:pt idx="55">
                  <c:v>0.00748638876633301</c:v>
                </c:pt>
                <c:pt idx="56">
                  <c:v>0.00771659073368114</c:v>
                </c:pt>
                <c:pt idx="57">
                  <c:v>0.00792728463208814</c:v>
                </c:pt>
                <c:pt idx="58">
                  <c:v>0.00813219505378981</c:v>
                </c:pt>
                <c:pt idx="59">
                  <c:v>0.0083410300763429</c:v>
                </c:pt>
                <c:pt idx="60">
                  <c:v>0.00854628174063077</c:v>
                </c:pt>
                <c:pt idx="61">
                  <c:v>0.00876286666362991</c:v>
                </c:pt>
                <c:pt idx="62">
                  <c:v>0.00897644279439169</c:v>
                </c:pt>
                <c:pt idx="63">
                  <c:v>0.00914953723967593</c:v>
                </c:pt>
                <c:pt idx="64">
                  <c:v>0.00932870446176315</c:v>
                </c:pt>
                <c:pt idx="65">
                  <c:v>0.00949366815196928</c:v>
                </c:pt>
                <c:pt idx="66">
                  <c:v>0.00966941436144086</c:v>
                </c:pt>
                <c:pt idx="67">
                  <c:v>0.00983962545985095</c:v>
                </c:pt>
                <c:pt idx="68">
                  <c:v>0.010037290489868</c:v>
                </c:pt>
                <c:pt idx="69">
                  <c:v>0.0102832630214276</c:v>
                </c:pt>
                <c:pt idx="70">
                  <c:v>0.0105249763168049</c:v>
                </c:pt>
                <c:pt idx="71">
                  <c:v>0.010741975647643</c:v>
                </c:pt>
                <c:pt idx="72">
                  <c:v>0.0110152330682995</c:v>
                </c:pt>
                <c:pt idx="73">
                  <c:v>0.011350412671371</c:v>
                </c:pt>
                <c:pt idx="74">
                  <c:v>0.0116163390518289</c:v>
                </c:pt>
                <c:pt idx="75">
                  <c:v>0.0119332025961489</c:v>
                </c:pt>
                <c:pt idx="76">
                  <c:v>0.0122444766697811</c:v>
                </c:pt>
                <c:pt idx="77">
                  <c:v>0.0125203818300366</c:v>
                </c:pt>
                <c:pt idx="78">
                  <c:v>0.0127808372577463</c:v>
                </c:pt>
                <c:pt idx="79">
                  <c:v>0.0130277316899958</c:v>
                </c:pt>
                <c:pt idx="80">
                  <c:v>0.013293664582076</c:v>
                </c:pt>
                <c:pt idx="81">
                  <c:v>0.0135904353516278</c:v>
                </c:pt>
                <c:pt idx="82">
                  <c:v>0.0138899861313155</c:v>
                </c:pt>
                <c:pt idx="83">
                  <c:v>0.0142091866569261</c:v>
                </c:pt>
                <c:pt idx="84">
                  <c:v>0.0145823519954154</c:v>
                </c:pt>
                <c:pt idx="85">
                  <c:v>0.0148921864199314</c:v>
                </c:pt>
                <c:pt idx="86">
                  <c:v>0.0152344632728592</c:v>
                </c:pt>
                <c:pt idx="87">
                  <c:v>0.0155890182274649</c:v>
                </c:pt>
                <c:pt idx="88">
                  <c:v>0.0160232212114457</c:v>
                </c:pt>
                <c:pt idx="89">
                  <c:v>0.0166239587310446</c:v>
                </c:pt>
                <c:pt idx="90">
                  <c:v>0.0173023040253795</c:v>
                </c:pt>
                <c:pt idx="91">
                  <c:v>0.0181186931966129</c:v>
                </c:pt>
                <c:pt idx="92">
                  <c:v>0.0195219008382446</c:v>
                </c:pt>
                <c:pt idx="93">
                  <c:v>0.0216674253570255</c:v>
                </c:pt>
                <c:pt idx="94">
                  <c:v>0.0230170485049579</c:v>
                </c:pt>
                <c:pt idx="95">
                  <c:v>0.0230170485049579</c:v>
                </c:pt>
                <c:pt idx="96">
                  <c:v>0.0234894776439962</c:v>
                </c:pt>
                <c:pt idx="97">
                  <c:v>0.0241153520273181</c:v>
                </c:pt>
                <c:pt idx="98">
                  <c:v>0.0247139418118387</c:v>
                </c:pt>
                <c:pt idx="99">
                  <c:v>0.0254126785865643</c:v>
                </c:pt>
                <c:pt idx="100">
                  <c:v>0.026185080197112</c:v>
                </c:pt>
                <c:pt idx="101">
                  <c:v>0.0271038802242347</c:v>
                </c:pt>
                <c:pt idx="102">
                  <c:v>0.0286575920377634</c:v>
                </c:pt>
                <c:pt idx="103">
                  <c:v>0.0311591562588167</c:v>
                </c:pt>
                <c:pt idx="104">
                  <c:v>0.033137520773715</c:v>
                </c:pt>
                <c:pt idx="105">
                  <c:v>0.033137520773715</c:v>
                </c:pt>
                <c:pt idx="106">
                  <c:v>0.0336857347311457</c:v>
                </c:pt>
                <c:pt idx="107">
                  <c:v>0.0343451733256168</c:v>
                </c:pt>
                <c:pt idx="108">
                  <c:v>0.0350115063894225</c:v>
                </c:pt>
                <c:pt idx="109">
                  <c:v>0.0357288500724406</c:v>
                </c:pt>
                <c:pt idx="110">
                  <c:v>0.0364597267582436</c:v>
                </c:pt>
                <c:pt idx="111">
                  <c:v>0.0377473174141705</c:v>
                </c:pt>
                <c:pt idx="112">
                  <c:v>0.0391830071001187</c:v>
                </c:pt>
                <c:pt idx="113">
                  <c:v>0.0412556862556312</c:v>
                </c:pt>
                <c:pt idx="114">
                  <c:v>0.0427608031421829</c:v>
                </c:pt>
                <c:pt idx="115">
                  <c:v>0.0427608031421829</c:v>
                </c:pt>
                <c:pt idx="116">
                  <c:v>0.0430140391209088</c:v>
                </c:pt>
                <c:pt idx="117">
                  <c:v>0.043433357506796</c:v>
                </c:pt>
                <c:pt idx="118">
                  <c:v>0.0439304467653185</c:v>
                </c:pt>
                <c:pt idx="119">
                  <c:v>0.0443238844313485</c:v>
                </c:pt>
                <c:pt idx="120">
                  <c:v>0.0452325656500811</c:v>
                </c:pt>
                <c:pt idx="121">
                  <c:v>0.046634377686255</c:v>
                </c:pt>
                <c:pt idx="122">
                  <c:v>0.0481338808695393</c:v>
                </c:pt>
                <c:pt idx="123">
                  <c:v>0.0494621191762614</c:v>
                </c:pt>
                <c:pt idx="124">
                  <c:v>0.060455337952485</c:v>
                </c:pt>
              </c:numCache>
            </c:numRef>
          </c:val>
          <c:smooth val="0"/>
        </c:ser>
        <c:dLbls>
          <c:showLegendKey val="0"/>
          <c:showVal val="0"/>
          <c:showCatName val="0"/>
          <c:showSerName val="0"/>
          <c:showPercent val="0"/>
          <c:showBubbleSize val="0"/>
        </c:dLbls>
        <c:marker val="1"/>
        <c:smooth val="0"/>
        <c:axId val="-2123709656"/>
        <c:axId val="-2130470424"/>
      </c:lineChart>
      <c:dateAx>
        <c:axId val="-2123709656"/>
        <c:scaling>
          <c:orientation val="minMax"/>
        </c:scaling>
        <c:delete val="0"/>
        <c:axPos val="b"/>
        <c:majorGridlines>
          <c:spPr>
            <a:ln>
              <a:solidFill>
                <a:schemeClr val="bg1">
                  <a:lumMod val="85000"/>
                </a:schemeClr>
              </a:solidFill>
            </a:ln>
          </c:spPr>
        </c:majorGridlines>
        <c:title>
          <c:tx>
            <c:rich>
              <a:bodyPr/>
              <a:lstStyle/>
              <a:p>
                <a:pPr>
                  <a:defRPr/>
                </a:pPr>
                <a:r>
                  <a:rPr lang="fr-FR" sz="1400" b="0">
                    <a:latin typeface="Arial"/>
                    <a:cs typeface="Arial"/>
                  </a:rPr>
                  <a:t>Income percentile</a:t>
                </a:r>
              </a:p>
            </c:rich>
          </c:tx>
          <c:overlay val="0"/>
        </c:title>
        <c:numFmt formatCode="General" sourceLinked="1"/>
        <c:majorTickMark val="none"/>
        <c:minorTickMark val="none"/>
        <c:tickLblPos val="low"/>
        <c:txPr>
          <a:bodyPr rot="-5400000" vert="horz"/>
          <a:lstStyle/>
          <a:p>
            <a:pPr>
              <a:defRPr sz="1600">
                <a:latin typeface="Arial"/>
                <a:cs typeface="Arial"/>
              </a:defRPr>
            </a:pPr>
            <a:endParaRPr lang="es-ES"/>
          </a:p>
        </c:txPr>
        <c:crossAx val="-2130470424"/>
        <c:crosses val="autoZero"/>
        <c:auto val="0"/>
        <c:lblOffset val="100"/>
        <c:baseTimeUnit val="days"/>
        <c:majorUnit val="5.0"/>
        <c:majorTimeUnit val="days"/>
        <c:minorUnit val="2.0"/>
        <c:minorTimeUnit val="days"/>
      </c:dateAx>
      <c:valAx>
        <c:axId val="-2130470424"/>
        <c:scaling>
          <c:orientation val="minMax"/>
          <c:max val="0.061"/>
          <c:min val="-0.01"/>
        </c:scaling>
        <c:delete val="0"/>
        <c:axPos val="l"/>
        <c:majorGridlines>
          <c:spPr>
            <a:ln>
              <a:solidFill>
                <a:schemeClr val="bg1">
                  <a:lumMod val="85000"/>
                </a:schemeClr>
              </a:solidFill>
            </a:ln>
          </c:spPr>
        </c:majorGridlines>
        <c:title>
          <c:tx>
            <c:rich>
              <a:bodyPr rot="-5400000" vert="horz"/>
              <a:lstStyle/>
              <a:p>
                <a:pPr>
                  <a:defRPr/>
                </a:pPr>
                <a:r>
                  <a:rPr lang="fr-FR" sz="1400" b="0">
                    <a:latin typeface="Arial"/>
                    <a:cs typeface="Arial"/>
                  </a:rPr>
                  <a:t>Real</a:t>
                </a:r>
                <a:r>
                  <a:rPr lang="fr-FR" sz="1400" b="0" baseline="0">
                    <a:latin typeface="Arial"/>
                    <a:cs typeface="Arial"/>
                  </a:rPr>
                  <a:t> average annual growth, 1980-2014</a:t>
                </a:r>
                <a:endParaRPr lang="fr-FR" sz="1400" b="0">
                  <a:latin typeface="Arial"/>
                  <a:cs typeface="Arial"/>
                </a:endParaRPr>
              </a:p>
            </c:rich>
          </c:tx>
          <c:layout>
            <c:manualLayout>
              <c:xMode val="edge"/>
              <c:yMode val="edge"/>
              <c:x val="0.000296685390188575"/>
              <c:y val="0.204078069672031"/>
            </c:manualLayout>
          </c:layout>
          <c:overlay val="0"/>
        </c:title>
        <c:numFmt formatCode="0%" sourceLinked="0"/>
        <c:majorTickMark val="none"/>
        <c:minorTickMark val="none"/>
        <c:tickLblPos val="nextTo"/>
        <c:txPr>
          <a:bodyPr/>
          <a:lstStyle/>
          <a:p>
            <a:pPr>
              <a:defRPr sz="1600">
                <a:latin typeface="Arial"/>
                <a:cs typeface="Arial"/>
              </a:defRPr>
            </a:pPr>
            <a:endParaRPr lang="es-ES"/>
          </a:p>
        </c:txPr>
        <c:crossAx val="-2123709656"/>
        <c:crosses val="autoZero"/>
        <c:crossBetween val="between"/>
      </c:valAx>
    </c:plotArea>
    <c:plotVisOnly val="1"/>
    <c:dispBlanksAs val="gap"/>
    <c:showDLblsOverMax val="0"/>
  </c:chart>
  <c:spPr>
    <a:ln>
      <a:noFill/>
    </a:ln>
  </c:spPr>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a:t>Figure S.25b: Real pre-tax income of bottom 50% vs. top 1%</a:t>
            </a:r>
            <a:r>
              <a:rPr lang="fr-FR" sz="1800" b="1" baseline="0"/>
              <a:t> </a:t>
            </a:r>
            <a:endParaRPr lang="fr-FR" sz="1800" b="1"/>
          </a:p>
        </c:rich>
      </c:tx>
      <c:layout>
        <c:manualLayout>
          <c:xMode val="edge"/>
          <c:yMode val="edge"/>
          <c:x val="0.137266258384369"/>
          <c:y val="0.00435764156931364"/>
        </c:manualLayout>
      </c:layout>
      <c:overlay val="0"/>
    </c:title>
    <c:autoTitleDeleted val="0"/>
    <c:plotArea>
      <c:layout>
        <c:manualLayout>
          <c:layoutTarget val="inner"/>
          <c:xMode val="edge"/>
          <c:yMode val="edge"/>
          <c:x val="0.140758471857684"/>
          <c:y val="0.0915787487348397"/>
          <c:w val="0.734735270160197"/>
          <c:h val="0.725843695443048"/>
        </c:manualLayout>
      </c:layout>
      <c:lineChart>
        <c:grouping val="standard"/>
        <c:varyColors val="0"/>
        <c:ser>
          <c:idx val="0"/>
          <c:order val="0"/>
          <c:tx>
            <c:v>Top 1% (left y-axis)</c:v>
          </c:tx>
          <c:spPr>
            <a:ln w="12700">
              <a:solidFill>
                <a:srgbClr val="000000"/>
              </a:solidFill>
              <a:prstDash val="solid"/>
            </a:ln>
          </c:spPr>
          <c:marker>
            <c:symbol val="circle"/>
            <c:size val="9"/>
            <c:spPr>
              <a:solidFill>
                <a:srgbClr val="FF0000"/>
              </a:solidFill>
              <a:ln>
                <a:solidFill>
                  <a:srgbClr val="000000"/>
                </a:solidFill>
                <a:prstDash val="solid"/>
              </a:ln>
            </c:spPr>
          </c:marker>
          <c:cat>
            <c:numRef>
              <c:f>Data!$DA$55:$DA$108</c:f>
              <c:numCache>
                <c:formatCode>General</c:formatCode>
                <c:ptCount val="54"/>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numCache>
            </c:numRef>
          </c:cat>
          <c:val>
            <c:numRef>
              <c:f>Data!$EC$55:$EC$108</c:f>
              <c:numCache>
                <c:formatCode>#,##0</c:formatCode>
                <c:ptCount val="54"/>
                <c:pt idx="0">
                  <c:v>375616.1352908431</c:v>
                </c:pt>
                <c:pt idx="1">
                  <c:v>393636.4165374484</c:v>
                </c:pt>
                <c:pt idx="2">
                  <c:v>415304.1871741273</c:v>
                </c:pt>
                <c:pt idx="3">
                  <c:v>432020.0220307087</c:v>
                </c:pt>
                <c:pt idx="4">
                  <c:v>447194.9329601764</c:v>
                </c:pt>
                <c:pt idx="5">
                  <c:v>442569.1798161533</c:v>
                </c:pt>
                <c:pt idx="6">
                  <c:v>449296.1260192037</c:v>
                </c:pt>
                <c:pt idx="7">
                  <c:v>430109.208469362</c:v>
                </c:pt>
                <c:pt idx="8">
                  <c:v>403070.6580440092</c:v>
                </c:pt>
                <c:pt idx="9">
                  <c:v>406551.6646366009</c:v>
                </c:pt>
                <c:pt idx="10">
                  <c:v>421502.552289719</c:v>
                </c:pt>
                <c:pt idx="11">
                  <c:v>432580.2807865384</c:v>
                </c:pt>
                <c:pt idx="12">
                  <c:v>410094.9204538768</c:v>
                </c:pt>
                <c:pt idx="13">
                  <c:v>393286.5065147226</c:v>
                </c:pt>
                <c:pt idx="14">
                  <c:v>406636.9142586174</c:v>
                </c:pt>
                <c:pt idx="15">
                  <c:v>424630.5806670933</c:v>
                </c:pt>
                <c:pt idx="16">
                  <c:v>444028.2844699135</c:v>
                </c:pt>
                <c:pt idx="17">
                  <c:v>461602.1364098951</c:v>
                </c:pt>
                <c:pt idx="18">
                  <c:v>428781.3645297556</c:v>
                </c:pt>
                <c:pt idx="19">
                  <c:v>447424.2648051055</c:v>
                </c:pt>
                <c:pt idx="20">
                  <c:v>441176.6929743243</c:v>
                </c:pt>
                <c:pt idx="21">
                  <c:v>458298.1824046572</c:v>
                </c:pt>
                <c:pt idx="22">
                  <c:v>530655.0272546104</c:v>
                </c:pt>
                <c:pt idx="23">
                  <c:v>542557.310201553</c:v>
                </c:pt>
                <c:pt idx="24">
                  <c:v>532610.1594343887</c:v>
                </c:pt>
                <c:pt idx="25">
                  <c:v>598599.883636341</c:v>
                </c:pt>
                <c:pt idx="26">
                  <c:v>697396.1216857946</c:v>
                </c:pt>
                <c:pt idx="27">
                  <c:v>686330.888091108</c:v>
                </c:pt>
                <c:pt idx="28">
                  <c:v>689619.8254004385</c:v>
                </c:pt>
                <c:pt idx="29">
                  <c:v>645531.4279892894</c:v>
                </c:pt>
                <c:pt idx="30">
                  <c:v>711407.1146699662</c:v>
                </c:pt>
                <c:pt idx="31">
                  <c:v>699456.8000559896</c:v>
                </c:pt>
                <c:pt idx="32">
                  <c:v>724370.1009803799</c:v>
                </c:pt>
                <c:pt idx="33">
                  <c:v>770668.4369320314</c:v>
                </c:pt>
                <c:pt idx="34">
                  <c:v>830325.3722328194</c:v>
                </c:pt>
                <c:pt idx="35">
                  <c:v>896398.252612214</c:v>
                </c:pt>
                <c:pt idx="36">
                  <c:v>947308.7226618496</c:v>
                </c:pt>
                <c:pt idx="37">
                  <c:v>1.02103522142178E6</c:v>
                </c:pt>
                <c:pt idx="38">
                  <c:v>1.08799743664047E6</c:v>
                </c:pt>
                <c:pt idx="39">
                  <c:v>1.02382254029668E6</c:v>
                </c:pt>
                <c:pt idx="40">
                  <c:v>1.0088366761373E6</c:v>
                </c:pt>
                <c:pt idx="41">
                  <c:v>1.02865480839396E6</c:v>
                </c:pt>
                <c:pt idx="42">
                  <c:v>1.12610198580745E6</c:v>
                </c:pt>
                <c:pt idx="43">
                  <c:v>1.21835602355084E6</c:v>
                </c:pt>
                <c:pt idx="44">
                  <c:v>1.29560206531961E6</c:v>
                </c:pt>
                <c:pt idx="45">
                  <c:v>1.26413773083017E6</c:v>
                </c:pt>
                <c:pt idx="46">
                  <c:v>1.21479089395525E6</c:v>
                </c:pt>
                <c:pt idx="47">
                  <c:v>1.101002752715E6</c:v>
                </c:pt>
                <c:pt idx="48">
                  <c:v>1.20259500210057E6</c:v>
                </c:pt>
                <c:pt idx="49">
                  <c:v>1.20978722754343E6</c:v>
                </c:pt>
                <c:pt idx="50">
                  <c:v>1.31309748271687E6</c:v>
                </c:pt>
                <c:pt idx="51">
                  <c:v>1.2399991813863E6</c:v>
                </c:pt>
                <c:pt idx="52">
                  <c:v>1.30530107490419E6</c:v>
                </c:pt>
              </c:numCache>
            </c:numRef>
          </c:val>
          <c:smooth val="0"/>
        </c:ser>
        <c:dLbls>
          <c:showLegendKey val="0"/>
          <c:showVal val="0"/>
          <c:showCatName val="0"/>
          <c:showSerName val="0"/>
          <c:showPercent val="0"/>
          <c:showBubbleSize val="0"/>
        </c:dLbls>
        <c:marker val="1"/>
        <c:smooth val="0"/>
        <c:axId val="-2125414520"/>
        <c:axId val="-2125411288"/>
      </c:lineChart>
      <c:lineChart>
        <c:grouping val="standard"/>
        <c:varyColors val="0"/>
        <c:ser>
          <c:idx val="1"/>
          <c:order val="1"/>
          <c:tx>
            <c:v>Bottom 90% (right y-axis)</c:v>
          </c:tx>
          <c:spPr>
            <a:ln>
              <a:solidFill>
                <a:sysClr val="windowText" lastClr="000000"/>
              </a:solidFill>
            </a:ln>
          </c:spPr>
          <c:marker>
            <c:symbol val="circle"/>
            <c:size val="9"/>
            <c:spPr>
              <a:solidFill>
                <a:sysClr val="window" lastClr="FFFFFF"/>
              </a:solidFill>
              <a:ln>
                <a:solidFill>
                  <a:sysClr val="windowText" lastClr="000000"/>
                </a:solidFill>
              </a:ln>
            </c:spPr>
          </c:marker>
          <c:cat>
            <c:numRef>
              <c:f>Data!$DA$55:$DA$108</c:f>
              <c:numCache>
                <c:formatCode>General</c:formatCode>
                <c:ptCount val="54"/>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numCache>
            </c:numRef>
          </c:cat>
          <c:val>
            <c:numRef>
              <c:f>Data!$DX$55:$DX$108</c:f>
              <c:numCache>
                <c:formatCode>#,##0</c:formatCode>
                <c:ptCount val="54"/>
                <c:pt idx="0">
                  <c:v>11653.04273795061</c:v>
                </c:pt>
                <c:pt idx="1">
                  <c:v>11837.59472956325</c:v>
                </c:pt>
                <c:pt idx="2">
                  <c:v>12022.1467211759</c:v>
                </c:pt>
                <c:pt idx="3">
                  <c:v>12932.30240187869</c:v>
                </c:pt>
                <c:pt idx="4">
                  <c:v>13842.45808258147</c:v>
                </c:pt>
                <c:pt idx="5">
                  <c:v>14667.88448832304</c:v>
                </c:pt>
                <c:pt idx="6">
                  <c:v>15275.38697988614</c:v>
                </c:pt>
                <c:pt idx="7">
                  <c:v>15725.89389610074</c:v>
                </c:pt>
                <c:pt idx="8">
                  <c:v>15212.89972902188</c:v>
                </c:pt>
                <c:pt idx="9">
                  <c:v>14979.18120053281</c:v>
                </c:pt>
                <c:pt idx="10">
                  <c:v>15391.97543395597</c:v>
                </c:pt>
                <c:pt idx="11">
                  <c:v>16145.66410090677</c:v>
                </c:pt>
                <c:pt idx="12">
                  <c:v>15782.36263516522</c:v>
                </c:pt>
                <c:pt idx="13">
                  <c:v>15104.58139763089</c:v>
                </c:pt>
                <c:pt idx="14">
                  <c:v>15611.33847820376</c:v>
                </c:pt>
                <c:pt idx="15">
                  <c:v>15948.093941227</c:v>
                </c:pt>
                <c:pt idx="16">
                  <c:v>16472.04992951635</c:v>
                </c:pt>
                <c:pt idx="17">
                  <c:v>16619.31438954047</c:v>
                </c:pt>
                <c:pt idx="18">
                  <c:v>15987.9419740741</c:v>
                </c:pt>
                <c:pt idx="19">
                  <c:v>15801.00751389882</c:v>
                </c:pt>
                <c:pt idx="20">
                  <c:v>14849.96739086901</c:v>
                </c:pt>
                <c:pt idx="21">
                  <c:v>14574.57291119747</c:v>
                </c:pt>
                <c:pt idx="22">
                  <c:v>15185.67710337404</c:v>
                </c:pt>
                <c:pt idx="23">
                  <c:v>15455.80054563472</c:v>
                </c:pt>
                <c:pt idx="24">
                  <c:v>15414.14739102986</c:v>
                </c:pt>
                <c:pt idx="25">
                  <c:v>15531.51459052594</c:v>
                </c:pt>
                <c:pt idx="26">
                  <c:v>15886.99306089554</c:v>
                </c:pt>
                <c:pt idx="27">
                  <c:v>16067.76331976726</c:v>
                </c:pt>
                <c:pt idx="28">
                  <c:v>15937.57048835431</c:v>
                </c:pt>
                <c:pt idx="29">
                  <c:v>15445.68974647794</c:v>
                </c:pt>
                <c:pt idx="30">
                  <c:v>15001.93343461609</c:v>
                </c:pt>
                <c:pt idx="31">
                  <c:v>15185.96156884185</c:v>
                </c:pt>
                <c:pt idx="32">
                  <c:v>15563.56386758333</c:v>
                </c:pt>
                <c:pt idx="33">
                  <c:v>15509.29595349107</c:v>
                </c:pt>
                <c:pt idx="34">
                  <c:v>15686.68009545158</c:v>
                </c:pt>
                <c:pt idx="35">
                  <c:v>16025.4190571806</c:v>
                </c:pt>
                <c:pt idx="36">
                  <c:v>16687.31967816426</c:v>
                </c:pt>
                <c:pt idx="37">
                  <c:v>17031.82429706125</c:v>
                </c:pt>
                <c:pt idx="38">
                  <c:v>17409.63747253193</c:v>
                </c:pt>
                <c:pt idx="39">
                  <c:v>17724.30059412828</c:v>
                </c:pt>
                <c:pt idx="40">
                  <c:v>17532.6129417961</c:v>
                </c:pt>
                <c:pt idx="41">
                  <c:v>17356.84156083257</c:v>
                </c:pt>
                <c:pt idx="42">
                  <c:v>17442.04499871273</c:v>
                </c:pt>
                <c:pt idx="43">
                  <c:v>17396.83331956776</c:v>
                </c:pt>
                <c:pt idx="44">
                  <c:v>17450.57966651831</c:v>
                </c:pt>
                <c:pt idx="45">
                  <c:v>17486.26649686552</c:v>
                </c:pt>
                <c:pt idx="46">
                  <c:v>17063.93187609051</c:v>
                </c:pt>
                <c:pt idx="47">
                  <c:v>16140.68955351811</c:v>
                </c:pt>
                <c:pt idx="48">
                  <c:v>15831.82967656288</c:v>
                </c:pt>
                <c:pt idx="49">
                  <c:v>15715.21737269655</c:v>
                </c:pt>
                <c:pt idx="50">
                  <c:v>15646.29191979455</c:v>
                </c:pt>
                <c:pt idx="51">
                  <c:v>16156.32404833465</c:v>
                </c:pt>
                <c:pt idx="52">
                  <c:v>16216.25568911288</c:v>
                </c:pt>
              </c:numCache>
            </c:numRef>
          </c:val>
          <c:smooth val="0"/>
        </c:ser>
        <c:dLbls>
          <c:showLegendKey val="0"/>
          <c:showVal val="0"/>
          <c:showCatName val="0"/>
          <c:showSerName val="0"/>
          <c:showPercent val="0"/>
          <c:showBubbleSize val="0"/>
        </c:dLbls>
        <c:marker val="1"/>
        <c:smooth val="0"/>
        <c:axId val="-2125377208"/>
        <c:axId val="-2125427976"/>
      </c:lineChart>
      <c:catAx>
        <c:axId val="-2125414520"/>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25411288"/>
        <c:crossesAt val="0.0"/>
        <c:auto val="1"/>
        <c:lblAlgn val="ctr"/>
        <c:lblOffset val="100"/>
        <c:tickLblSkip val="4"/>
        <c:tickMarkSkip val="4"/>
        <c:noMultiLvlLbl val="0"/>
      </c:catAx>
      <c:valAx>
        <c:axId val="-2125411288"/>
        <c:scaling>
          <c:orientation val="minMax"/>
          <c:max val="1.44E6"/>
          <c:min val="0.0"/>
        </c:scaling>
        <c:delete val="0"/>
        <c:axPos val="l"/>
        <c:majorGridlines>
          <c:spPr>
            <a:ln w="3175">
              <a:solidFill>
                <a:schemeClr val="bg1">
                  <a:lumMod val="65000"/>
                </a:schemeClr>
              </a:solidFill>
              <a:prstDash val="solid"/>
            </a:ln>
          </c:spPr>
        </c:majorGridlines>
        <c:title>
          <c:tx>
            <c:rich>
              <a:bodyPr rot="-5400000" vert="horz"/>
              <a:lstStyle/>
              <a:p>
                <a:pPr>
                  <a:defRPr sz="1600"/>
                </a:pPr>
                <a:r>
                  <a:rPr lang="fr-FR"/>
                  <a:t>Top 1% real average pre-tax income (2014$) </a:t>
                </a:r>
              </a:p>
            </c:rich>
          </c:tx>
          <c:layout>
            <c:manualLayout>
              <c:xMode val="edge"/>
              <c:yMode val="edge"/>
              <c:x val="0.000500787401574803"/>
              <c:y val="0.13686617604172"/>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125414520"/>
        <c:crosses val="autoZero"/>
        <c:crossBetween val="midCat"/>
        <c:majorUnit val="200000.0"/>
      </c:valAx>
      <c:valAx>
        <c:axId val="-2125427976"/>
        <c:scaling>
          <c:orientation val="minMax"/>
          <c:max val="54000.0"/>
          <c:min val="0.0"/>
        </c:scaling>
        <c:delete val="0"/>
        <c:axPos val="r"/>
        <c:title>
          <c:tx>
            <c:rich>
              <a:bodyPr rot="-5400000" vert="horz"/>
              <a:lstStyle/>
              <a:p>
                <a:pPr>
                  <a:defRPr sz="1600"/>
                </a:pPr>
                <a:r>
                  <a:rPr lang="en-US" sz="1600"/>
                  <a:t>Bottom</a:t>
                </a:r>
                <a:r>
                  <a:rPr lang="en-US" sz="1600" baseline="0"/>
                  <a:t> 50% real average pre-tax income (2014$)</a:t>
                </a:r>
                <a:endParaRPr lang="en-US" sz="1600"/>
              </a:p>
            </c:rich>
          </c:tx>
          <c:layout>
            <c:manualLayout>
              <c:xMode val="edge"/>
              <c:yMode val="edge"/>
              <c:x val="0.959376961213182"/>
              <c:y val="0.0868526238141801"/>
            </c:manualLayout>
          </c:layout>
          <c:overlay val="0"/>
        </c:title>
        <c:numFmt formatCode="#,##0" sourceLinked="0"/>
        <c:majorTickMark val="out"/>
        <c:minorTickMark val="none"/>
        <c:tickLblPos val="nextTo"/>
        <c:txPr>
          <a:bodyPr/>
          <a:lstStyle/>
          <a:p>
            <a:pPr>
              <a:defRPr sz="1400"/>
            </a:pPr>
            <a:endParaRPr lang="es-ES"/>
          </a:p>
        </c:txPr>
        <c:crossAx val="-2125377208"/>
        <c:crosses val="max"/>
        <c:crossBetween val="between"/>
        <c:majorUnit val="7500.0"/>
      </c:valAx>
      <c:catAx>
        <c:axId val="-2125377208"/>
        <c:scaling>
          <c:orientation val="minMax"/>
        </c:scaling>
        <c:delete val="1"/>
        <c:axPos val="b"/>
        <c:numFmt formatCode="General" sourceLinked="1"/>
        <c:majorTickMark val="out"/>
        <c:minorTickMark val="none"/>
        <c:tickLblPos val="none"/>
        <c:crossAx val="-2125427976"/>
        <c:crosses val="autoZero"/>
        <c:auto val="1"/>
        <c:lblAlgn val="ctr"/>
        <c:lblOffset val="100"/>
        <c:noMultiLvlLbl val="0"/>
      </c:cat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1800"/>
              <a:t>Figure S.26: Pre-tax</a:t>
            </a:r>
            <a:r>
              <a:rPr lang="fr-FR" sz="1800" baseline="0"/>
              <a:t> l</a:t>
            </a:r>
            <a:r>
              <a:rPr lang="fr-FR" sz="1800"/>
              <a:t>abor income of top 1% adult income earners</a:t>
            </a:r>
          </a:p>
        </c:rich>
      </c:tx>
      <c:layout>
        <c:manualLayout>
          <c:xMode val="edge"/>
          <c:yMode val="edge"/>
          <c:x val="0.170840510453435"/>
          <c:y val="1.65674991983468E-5"/>
        </c:manualLayout>
      </c:layout>
      <c:overlay val="0"/>
    </c:title>
    <c:autoTitleDeleted val="0"/>
    <c:plotArea>
      <c:layout>
        <c:manualLayout>
          <c:layoutTarget val="inner"/>
          <c:xMode val="edge"/>
          <c:yMode val="edge"/>
          <c:x val="0.0977508552810211"/>
          <c:y val="0.0724847685894467"/>
          <c:w val="0.885983165897364"/>
          <c:h val="0.743399900238714"/>
        </c:manualLayout>
      </c:layout>
      <c:areaChart>
        <c:grouping val="stacked"/>
        <c:varyColors val="0"/>
        <c:ser>
          <c:idx val="5"/>
          <c:order val="0"/>
          <c:tx>
            <c:strRef>
              <c:f>Data!$CI$3</c:f>
              <c:strCache>
                <c:ptCount val="1"/>
                <c:pt idx="0">
                  <c:v>Labor component of mixed income </c:v>
                </c:pt>
              </c:strCache>
            </c:strRef>
          </c:tx>
          <c:spPr>
            <a:solidFill>
              <a:schemeClr val="bg1">
                <a:lumMod val="85000"/>
              </a:schemeClr>
            </a:solidFill>
            <a:ln w="12700">
              <a:solidFill>
                <a:schemeClr val="tx1"/>
              </a:solidFill>
            </a:ln>
          </c:spPr>
          <c:cat>
            <c:numRef>
              <c:f>Data!$BL$6:$BL$107</c:f>
              <c:numCache>
                <c:formatCode>General</c:formatCode>
                <c:ptCount val="102"/>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numCache>
            </c:numRef>
          </c:cat>
          <c:val>
            <c:numRef>
              <c:f>Data!$CL$6:$CL$107</c:f>
              <c:numCache>
                <c:formatCode>0.0%</c:formatCode>
                <c:ptCount val="102"/>
                <c:pt idx="0">
                  <c:v>0.0560482194416927</c:v>
                </c:pt>
                <c:pt idx="1">
                  <c:v>0.0572365099490075</c:v>
                </c:pt>
                <c:pt idx="2">
                  <c:v>0.053521876631238</c:v>
                </c:pt>
                <c:pt idx="3">
                  <c:v>0.0520102424699318</c:v>
                </c:pt>
                <c:pt idx="4">
                  <c:v>0.0356470146441184</c:v>
                </c:pt>
                <c:pt idx="5">
                  <c:v>0.0351983070982908</c:v>
                </c:pt>
                <c:pt idx="6">
                  <c:v>0.042984580920272</c:v>
                </c:pt>
                <c:pt idx="7">
                  <c:v>0.0370813305275348</c:v>
                </c:pt>
                <c:pt idx="8">
                  <c:v>0.0357079147660809</c:v>
                </c:pt>
                <c:pt idx="9">
                  <c:v>0.0361305569635452</c:v>
                </c:pt>
                <c:pt idx="10">
                  <c:v>0.0251736397697339</c:v>
                </c:pt>
                <c:pt idx="11">
                  <c:v>0.0295016012175028</c:v>
                </c:pt>
                <c:pt idx="12">
                  <c:v>0.0348935758000625</c:v>
                </c:pt>
                <c:pt idx="13">
                  <c:v>0.0319361497171117</c:v>
                </c:pt>
                <c:pt idx="14">
                  <c:v>0.0338795126303427</c:v>
                </c:pt>
                <c:pt idx="15">
                  <c:v>0.036709130277068</c:v>
                </c:pt>
                <c:pt idx="16">
                  <c:v>0.0336362896399167</c:v>
                </c:pt>
                <c:pt idx="17">
                  <c:v>0.0247405062098231</c:v>
                </c:pt>
                <c:pt idx="18">
                  <c:v>0.0230182408786207</c:v>
                </c:pt>
                <c:pt idx="19">
                  <c:v>0.0215720385061688</c:v>
                </c:pt>
                <c:pt idx="20">
                  <c:v>0.0271318587241084</c:v>
                </c:pt>
                <c:pt idx="21">
                  <c:v>0.0276329578241677</c:v>
                </c:pt>
                <c:pt idx="22">
                  <c:v>0.0310532497944353</c:v>
                </c:pt>
                <c:pt idx="23">
                  <c:v>0.0326002457571712</c:v>
                </c:pt>
                <c:pt idx="24">
                  <c:v>0.0305137623959874</c:v>
                </c:pt>
                <c:pt idx="25">
                  <c:v>0.0293546562638026</c:v>
                </c:pt>
                <c:pt idx="26">
                  <c:v>0.031729578714001</c:v>
                </c:pt>
                <c:pt idx="27">
                  <c:v>0.032492000449057</c:v>
                </c:pt>
                <c:pt idx="28">
                  <c:v>0.039879559484585</c:v>
                </c:pt>
                <c:pt idx="29">
                  <c:v>0.0425788797540817</c:v>
                </c:pt>
                <c:pt idx="30">
                  <c:v>0.0443663559476434</c:v>
                </c:pt>
                <c:pt idx="31">
                  <c:v>0.0334058385535089</c:v>
                </c:pt>
                <c:pt idx="32">
                  <c:v>0.0373847004701016</c:v>
                </c:pt>
                <c:pt idx="33">
                  <c:v>0.0409288992751421</c:v>
                </c:pt>
                <c:pt idx="34">
                  <c:v>0.0337461996241773</c:v>
                </c:pt>
                <c:pt idx="35">
                  <c:v>0.03325476634949</c:v>
                </c:pt>
                <c:pt idx="36">
                  <c:v>0.0283321252930219</c:v>
                </c:pt>
                <c:pt idx="37">
                  <c:v>0.0303689059727731</c:v>
                </c:pt>
                <c:pt idx="38">
                  <c:v>0.0300484070505388</c:v>
                </c:pt>
                <c:pt idx="39">
                  <c:v>0.0286455409596244</c:v>
                </c:pt>
                <c:pt idx="40">
                  <c:v>0.0250528106376054</c:v>
                </c:pt>
                <c:pt idx="41">
                  <c:v>0.0251924683524763</c:v>
                </c:pt>
                <c:pt idx="42">
                  <c:v>0.0241391552226461</c:v>
                </c:pt>
                <c:pt idx="43">
                  <c:v>0.0226144737894506</c:v>
                </c:pt>
                <c:pt idx="44">
                  <c:v>0.0232990196413839</c:v>
                </c:pt>
                <c:pt idx="45">
                  <c:v>0.0231588710898123</c:v>
                </c:pt>
                <c:pt idx="46">
                  <c:v>0.0222711548891748</c:v>
                </c:pt>
                <c:pt idx="47">
                  <c:v>0.0201294398796423</c:v>
                </c:pt>
                <c:pt idx="48">
                  <c:v>0.0205254111670574</c:v>
                </c:pt>
                <c:pt idx="49">
                  <c:v>0.0195239782098055</c:v>
                </c:pt>
                <c:pt idx="50">
                  <c:v>0.0198832085255032</c:v>
                </c:pt>
                <c:pt idx="51">
                  <c:v>0.0202214554496971</c:v>
                </c:pt>
                <c:pt idx="52">
                  <c:v>0.0201139792278077</c:v>
                </c:pt>
                <c:pt idx="53">
                  <c:v>0.0200672162446589</c:v>
                </c:pt>
                <c:pt idx="54">
                  <c:v>0.0203839425427024</c:v>
                </c:pt>
                <c:pt idx="55">
                  <c:v>0.0205980351865284</c:v>
                </c:pt>
                <c:pt idx="56">
                  <c:v>0.0200538906930877</c:v>
                </c:pt>
                <c:pt idx="57">
                  <c:v>0.020534228803501</c:v>
                </c:pt>
                <c:pt idx="58">
                  <c:v>0.02078721410134</c:v>
                </c:pt>
                <c:pt idx="59">
                  <c:v>0.0213087910494133</c:v>
                </c:pt>
                <c:pt idx="60">
                  <c:v>0.0227592827111228</c:v>
                </c:pt>
                <c:pt idx="61">
                  <c:v>0.0232055171320926</c:v>
                </c:pt>
                <c:pt idx="62">
                  <c:v>0.0231599530049308</c:v>
                </c:pt>
                <c:pt idx="63">
                  <c:v>0.0223566331701598</c:v>
                </c:pt>
                <c:pt idx="64">
                  <c:v>0.0222767606735454</c:v>
                </c:pt>
                <c:pt idx="65">
                  <c:v>0.0228628365827992</c:v>
                </c:pt>
                <c:pt idx="66">
                  <c:v>0.0247724960794785</c:v>
                </c:pt>
                <c:pt idx="67">
                  <c:v>0.0229798259705707</c:v>
                </c:pt>
                <c:pt idx="68">
                  <c:v>0.0231959102701293</c:v>
                </c:pt>
                <c:pt idx="69">
                  <c:v>0.023085304989766</c:v>
                </c:pt>
                <c:pt idx="70">
                  <c:v>0.0224734437114361</c:v>
                </c:pt>
                <c:pt idx="71">
                  <c:v>0.0268383602458749</c:v>
                </c:pt>
                <c:pt idx="72">
                  <c:v>0.0269420597630536</c:v>
                </c:pt>
                <c:pt idx="73">
                  <c:v>0.0264904484790665</c:v>
                </c:pt>
                <c:pt idx="74">
                  <c:v>0.0262478424259818</c:v>
                </c:pt>
                <c:pt idx="75">
                  <c:v>0.0278079216741622</c:v>
                </c:pt>
                <c:pt idx="76">
                  <c:v>0.0285449657453382</c:v>
                </c:pt>
                <c:pt idx="77">
                  <c:v>0.0281182758012615</c:v>
                </c:pt>
                <c:pt idx="78">
                  <c:v>0.026009654605629</c:v>
                </c:pt>
                <c:pt idx="79">
                  <c:v>0.0273675630832437</c:v>
                </c:pt>
                <c:pt idx="80">
                  <c:v>0.0272392508805081</c:v>
                </c:pt>
                <c:pt idx="81">
                  <c:v>0.0267159083333588</c:v>
                </c:pt>
                <c:pt idx="82">
                  <c:v>0.0261415635493155</c:v>
                </c:pt>
                <c:pt idx="83">
                  <c:v>0.0286131275050171</c:v>
                </c:pt>
                <c:pt idx="84">
                  <c:v>0.0295098319606673</c:v>
                </c:pt>
                <c:pt idx="85">
                  <c:v>0.0311524655199658</c:v>
                </c:pt>
                <c:pt idx="86">
                  <c:v>0.0324760472404083</c:v>
                </c:pt>
                <c:pt idx="87">
                  <c:v>0.0338056328538024</c:v>
                </c:pt>
                <c:pt idx="88">
                  <c:v>0.0365384872236567</c:v>
                </c:pt>
                <c:pt idx="89">
                  <c:v>0.0357876529915499</c:v>
                </c:pt>
                <c:pt idx="90">
                  <c:v>0.0353419623067781</c:v>
                </c:pt>
                <c:pt idx="91">
                  <c:v>0.0359628546015393</c:v>
                </c:pt>
                <c:pt idx="92">
                  <c:v>0.0374012906123136</c:v>
                </c:pt>
                <c:pt idx="93">
                  <c:v>0.0391411646535667</c:v>
                </c:pt>
                <c:pt idx="94">
                  <c:v>0.0357130378747849</c:v>
                </c:pt>
                <c:pt idx="95">
                  <c:v>0.0375406225773811</c:v>
                </c:pt>
                <c:pt idx="96">
                  <c:v>0.0331469923304123</c:v>
                </c:pt>
                <c:pt idx="97">
                  <c:v>0.0329848947253529</c:v>
                </c:pt>
                <c:pt idx="98">
                  <c:v>0.0336009137324427</c:v>
                </c:pt>
                <c:pt idx="99">
                  <c:v>0.0360813987808059</c:v>
                </c:pt>
                <c:pt idx="100">
                  <c:v>0.036269256503323</c:v>
                </c:pt>
                <c:pt idx="101">
                  <c:v>0.0364219276847074</c:v>
                </c:pt>
              </c:numCache>
            </c:numRef>
          </c:val>
        </c:ser>
        <c:ser>
          <c:idx val="1"/>
          <c:order val="1"/>
          <c:tx>
            <c:strRef>
              <c:f>Data!$CH$3</c:f>
              <c:strCache>
                <c:ptCount val="1"/>
                <c:pt idx="0">
                  <c:v>Compensation of employees </c:v>
                </c:pt>
              </c:strCache>
            </c:strRef>
          </c:tx>
          <c:spPr>
            <a:solidFill>
              <a:schemeClr val="tx1">
                <a:lumMod val="50000"/>
                <a:lumOff val="50000"/>
              </a:schemeClr>
            </a:solidFill>
            <a:ln w="12700">
              <a:solidFill>
                <a:schemeClr val="tx1"/>
              </a:solidFill>
            </a:ln>
          </c:spPr>
          <c:cat>
            <c:numRef>
              <c:f>Data!$BL$6:$BL$107</c:f>
              <c:numCache>
                <c:formatCode>General</c:formatCode>
                <c:ptCount val="102"/>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numCache>
            </c:numRef>
          </c:cat>
          <c:val>
            <c:numRef>
              <c:f>Data!$CK$6:$CK$107</c:f>
              <c:numCache>
                <c:formatCode>0.0%</c:formatCode>
                <c:ptCount val="102"/>
                <c:pt idx="0">
                  <c:v>0.0175457233242824</c:v>
                </c:pt>
                <c:pt idx="1">
                  <c:v>0.0171318827730954</c:v>
                </c:pt>
                <c:pt idx="2">
                  <c:v>0.0164883848104262</c:v>
                </c:pt>
                <c:pt idx="3">
                  <c:v>0.019064232250207</c:v>
                </c:pt>
                <c:pt idx="4">
                  <c:v>0.0236376806334825</c:v>
                </c:pt>
                <c:pt idx="5">
                  <c:v>0.0249815527180325</c:v>
                </c:pt>
                <c:pt idx="6">
                  <c:v>0.0244608878382508</c:v>
                </c:pt>
                <c:pt idx="7">
                  <c:v>0.0249627865136842</c:v>
                </c:pt>
                <c:pt idx="8">
                  <c:v>0.0315697754130714</c:v>
                </c:pt>
                <c:pt idx="9">
                  <c:v>0.0305291781207512</c:v>
                </c:pt>
                <c:pt idx="10">
                  <c:v>0.0291665708880436</c:v>
                </c:pt>
                <c:pt idx="11">
                  <c:v>0.032023691722478</c:v>
                </c:pt>
                <c:pt idx="12">
                  <c:v>0.0318486091985146</c:v>
                </c:pt>
                <c:pt idx="13">
                  <c:v>0.0323294327898163</c:v>
                </c:pt>
                <c:pt idx="14">
                  <c:v>0.0345638492766693</c:v>
                </c:pt>
                <c:pt idx="15">
                  <c:v>0.0360300283255194</c:v>
                </c:pt>
                <c:pt idx="16">
                  <c:v>0.0320429886489294</c:v>
                </c:pt>
                <c:pt idx="17">
                  <c:v>0.0328711727797705</c:v>
                </c:pt>
                <c:pt idx="18">
                  <c:v>0.0364652887333857</c:v>
                </c:pt>
                <c:pt idx="19">
                  <c:v>0.0452345950294096</c:v>
                </c:pt>
                <c:pt idx="20">
                  <c:v>0.0471985625030579</c:v>
                </c:pt>
                <c:pt idx="21">
                  <c:v>0.0446226168119778</c:v>
                </c:pt>
                <c:pt idx="22">
                  <c:v>0.0412439073595801</c:v>
                </c:pt>
                <c:pt idx="23">
                  <c:v>0.0414243505397796</c:v>
                </c:pt>
                <c:pt idx="24">
                  <c:v>0.037624360405701</c:v>
                </c:pt>
                <c:pt idx="25">
                  <c:v>0.039350149857249</c:v>
                </c:pt>
                <c:pt idx="26">
                  <c:v>0.0384139497250681</c:v>
                </c:pt>
                <c:pt idx="27">
                  <c:v>0.0393605921403765</c:v>
                </c:pt>
                <c:pt idx="28">
                  <c:v>0.034491421298946</c:v>
                </c:pt>
                <c:pt idx="29">
                  <c:v>0.0246882914261226</c:v>
                </c:pt>
                <c:pt idx="30">
                  <c:v>0.0153948666290466</c:v>
                </c:pt>
                <c:pt idx="31">
                  <c:v>0.0151570965541042</c:v>
                </c:pt>
                <c:pt idx="32">
                  <c:v>0.0160056257549373</c:v>
                </c:pt>
                <c:pt idx="33">
                  <c:v>0.019969705221683</c:v>
                </c:pt>
                <c:pt idx="34">
                  <c:v>0.0194049181828394</c:v>
                </c:pt>
                <c:pt idx="35">
                  <c:v>0.0207075222845038</c:v>
                </c:pt>
                <c:pt idx="36">
                  <c:v>0.022389822771681</c:v>
                </c:pt>
                <c:pt idx="37">
                  <c:v>0.0216670643574418</c:v>
                </c:pt>
                <c:pt idx="38">
                  <c:v>0.0195027424886696</c:v>
                </c:pt>
                <c:pt idx="39">
                  <c:v>0.0175291755493735</c:v>
                </c:pt>
                <c:pt idx="40">
                  <c:v>0.0174451318791779</c:v>
                </c:pt>
                <c:pt idx="41">
                  <c:v>0.0178064425233065</c:v>
                </c:pt>
                <c:pt idx="42">
                  <c:v>0.0165743832999797</c:v>
                </c:pt>
                <c:pt idx="43">
                  <c:v>0.0168351487290016</c:v>
                </c:pt>
                <c:pt idx="44">
                  <c:v>0.0170433922069396</c:v>
                </c:pt>
                <c:pt idx="45">
                  <c:v>0.0172816092513937</c:v>
                </c:pt>
                <c:pt idx="46">
                  <c:v>0.0165187832337599</c:v>
                </c:pt>
                <c:pt idx="47">
                  <c:v>0.0164415579464555</c:v>
                </c:pt>
                <c:pt idx="48">
                  <c:v>0.0161274634727159</c:v>
                </c:pt>
                <c:pt idx="49">
                  <c:v>0.0159472784851452</c:v>
                </c:pt>
                <c:pt idx="50">
                  <c:v>0.0157635304368145</c:v>
                </c:pt>
                <c:pt idx="51">
                  <c:v>0.0155452046011733</c:v>
                </c:pt>
                <c:pt idx="52">
                  <c:v>0.0156112076069317</c:v>
                </c:pt>
                <c:pt idx="53">
                  <c:v>0.0157233405320801</c:v>
                </c:pt>
                <c:pt idx="54">
                  <c:v>0.0163974473648865</c:v>
                </c:pt>
                <c:pt idx="55">
                  <c:v>0.0168113556147654</c:v>
                </c:pt>
                <c:pt idx="56">
                  <c:v>0.0169860162345318</c:v>
                </c:pt>
                <c:pt idx="57">
                  <c:v>0.0164864460642934</c:v>
                </c:pt>
                <c:pt idx="58">
                  <c:v>0.0164927637896302</c:v>
                </c:pt>
                <c:pt idx="59">
                  <c:v>0.0167672937201612</c:v>
                </c:pt>
                <c:pt idx="60">
                  <c:v>0.0166691728364068</c:v>
                </c:pt>
                <c:pt idx="61">
                  <c:v>0.017782355256846</c:v>
                </c:pt>
                <c:pt idx="62">
                  <c:v>0.0180067308897925</c:v>
                </c:pt>
                <c:pt idx="63">
                  <c:v>0.0181512201361706</c:v>
                </c:pt>
                <c:pt idx="64">
                  <c:v>0.0186231191439873</c:v>
                </c:pt>
                <c:pt idx="65">
                  <c:v>0.0197151687120694</c:v>
                </c:pt>
                <c:pt idx="66">
                  <c:v>0.0205417900354502</c:v>
                </c:pt>
                <c:pt idx="67">
                  <c:v>0.0238661552788295</c:v>
                </c:pt>
                <c:pt idx="68">
                  <c:v>0.0241161170109725</c:v>
                </c:pt>
                <c:pt idx="69">
                  <c:v>0.0268910258787112</c:v>
                </c:pt>
                <c:pt idx="70">
                  <c:v>0.0289499812050452</c:v>
                </c:pt>
                <c:pt idx="71">
                  <c:v>0.0296262376592549</c:v>
                </c:pt>
                <c:pt idx="72">
                  <c:v>0.0304411384501556</c:v>
                </c:pt>
                <c:pt idx="73">
                  <c:v>0.0332912303953284</c:v>
                </c:pt>
                <c:pt idx="74">
                  <c:v>0.0393091372321619</c:v>
                </c:pt>
                <c:pt idx="75">
                  <c:v>0.0468320733870185</c:v>
                </c:pt>
                <c:pt idx="76">
                  <c:v>0.0426976182792302</c:v>
                </c:pt>
                <c:pt idx="77">
                  <c:v>0.0457291535152118</c:v>
                </c:pt>
                <c:pt idx="78">
                  <c:v>0.0425954313012333</c:v>
                </c:pt>
                <c:pt idx="79">
                  <c:v>0.0499734826485988</c:v>
                </c:pt>
                <c:pt idx="80">
                  <c:v>0.0458647862073582</c:v>
                </c:pt>
                <c:pt idx="81">
                  <c:v>0.0432230409301455</c:v>
                </c:pt>
                <c:pt idx="82">
                  <c:v>0.0467091161391227</c:v>
                </c:pt>
                <c:pt idx="83">
                  <c:v>0.0483791679027475</c:v>
                </c:pt>
                <c:pt idx="84">
                  <c:v>0.0528869862068548</c:v>
                </c:pt>
                <c:pt idx="85">
                  <c:v>0.0569096201905901</c:v>
                </c:pt>
                <c:pt idx="86">
                  <c:v>0.0631027000933776</c:v>
                </c:pt>
                <c:pt idx="87">
                  <c:v>0.0692723636282707</c:v>
                </c:pt>
                <c:pt idx="88">
                  <c:v>0.05833625896122</c:v>
                </c:pt>
                <c:pt idx="89">
                  <c:v>0.0510490682520288</c:v>
                </c:pt>
                <c:pt idx="90">
                  <c:v>0.0501854342063512</c:v>
                </c:pt>
                <c:pt idx="91">
                  <c:v>0.0542256495775085</c:v>
                </c:pt>
                <c:pt idx="92">
                  <c:v>0.0564012197550134</c:v>
                </c:pt>
                <c:pt idx="93">
                  <c:v>0.0571233977532763</c:v>
                </c:pt>
                <c:pt idx="94">
                  <c:v>0.0624121903534295</c:v>
                </c:pt>
                <c:pt idx="95">
                  <c:v>0.0593787110960807</c:v>
                </c:pt>
                <c:pt idx="96">
                  <c:v>0.0515768281124874</c:v>
                </c:pt>
                <c:pt idx="97">
                  <c:v>0.0540724478961785</c:v>
                </c:pt>
                <c:pt idx="98">
                  <c:v>0.0535409356222598</c:v>
                </c:pt>
                <c:pt idx="99">
                  <c:v>0.0569453569036453</c:v>
                </c:pt>
                <c:pt idx="100">
                  <c:v>0.0532130616228444</c:v>
                </c:pt>
                <c:pt idx="101">
                  <c:v>0.0552235487441681</c:v>
                </c:pt>
              </c:numCache>
            </c:numRef>
          </c:val>
        </c:ser>
        <c:dLbls>
          <c:showLegendKey val="0"/>
          <c:showVal val="0"/>
          <c:showCatName val="0"/>
          <c:showSerName val="0"/>
          <c:showPercent val="0"/>
          <c:showBubbleSize val="0"/>
        </c:dLbls>
        <c:axId val="-2134337496"/>
        <c:axId val="-2134334184"/>
      </c:areaChart>
      <c:catAx>
        <c:axId val="-2134337496"/>
        <c:scaling>
          <c:orientation val="minMax"/>
        </c:scaling>
        <c:delete val="0"/>
        <c:axPos val="b"/>
        <c:majorGridlines>
          <c:spPr>
            <a:ln>
              <a:solidFill>
                <a:schemeClr val="bg1">
                  <a:lumMod val="75000"/>
                </a:schemeClr>
              </a:solidFill>
            </a:ln>
          </c:spPr>
        </c:majorGridlines>
        <c:numFmt formatCode="General" sourceLinked="1"/>
        <c:majorTickMark val="none"/>
        <c:minorTickMark val="none"/>
        <c:tickLblPos val="nextTo"/>
        <c:txPr>
          <a:bodyPr rot="-5400000" vert="horz"/>
          <a:lstStyle/>
          <a:p>
            <a:pPr>
              <a:defRPr sz="1600" b="0"/>
            </a:pPr>
            <a:endParaRPr lang="es-ES"/>
          </a:p>
        </c:txPr>
        <c:crossAx val="-2134334184"/>
        <c:crosses val="autoZero"/>
        <c:auto val="1"/>
        <c:lblAlgn val="ctr"/>
        <c:lblOffset val="100"/>
        <c:tickLblSkip val="5"/>
        <c:tickMarkSkip val="5"/>
        <c:noMultiLvlLbl val="0"/>
      </c:catAx>
      <c:valAx>
        <c:axId val="-2134334184"/>
        <c:scaling>
          <c:orientation val="minMax"/>
          <c:max val="0.124"/>
          <c:min val="0.0"/>
        </c:scaling>
        <c:delete val="0"/>
        <c:axPos val="l"/>
        <c:majorGridlines>
          <c:spPr>
            <a:ln>
              <a:solidFill>
                <a:schemeClr val="bg1">
                  <a:lumMod val="75000"/>
                </a:schemeClr>
              </a:solidFill>
              <a:prstDash val="solid"/>
            </a:ln>
          </c:spPr>
        </c:majorGridlines>
        <c:title>
          <c:tx>
            <c:rich>
              <a:bodyPr rot="-5400000" vert="horz"/>
              <a:lstStyle/>
              <a:p>
                <a:pPr>
                  <a:defRPr sz="1600" b="0"/>
                </a:pPr>
                <a:r>
                  <a:rPr lang="fr-FR" sz="1600" b="0"/>
                  <a:t>%  of national income</a:t>
                </a:r>
              </a:p>
            </c:rich>
          </c:tx>
          <c:layout>
            <c:manualLayout>
              <c:xMode val="edge"/>
              <c:yMode val="edge"/>
              <c:x val="0.00027607928319305"/>
              <c:y val="0.278243666939823"/>
            </c:manualLayout>
          </c:layout>
          <c:overlay val="0"/>
        </c:title>
        <c:numFmt formatCode="0%" sourceLinked="0"/>
        <c:majorTickMark val="none"/>
        <c:minorTickMark val="none"/>
        <c:tickLblPos val="nextTo"/>
        <c:txPr>
          <a:bodyPr/>
          <a:lstStyle/>
          <a:p>
            <a:pPr>
              <a:defRPr sz="1600"/>
            </a:pPr>
            <a:endParaRPr lang="es-ES"/>
          </a:p>
        </c:txPr>
        <c:crossAx val="-2134337496"/>
        <c:crosses val="autoZero"/>
        <c:crossBetween val="midCat"/>
      </c:valAx>
    </c:plotArea>
    <c:plotVisOnly val="1"/>
    <c:dispBlanksAs val="zero"/>
    <c:showDLblsOverMax val="0"/>
  </c:chart>
  <c:spPr>
    <a:ln>
      <a:noFill/>
    </a:ln>
  </c:spPr>
  <c:txPr>
    <a:bodyPr/>
    <a:lstStyle/>
    <a:p>
      <a:pPr>
        <a:defRPr>
          <a:latin typeface="Arial"/>
          <a:cs typeface="Arial"/>
        </a:defRPr>
      </a:pPr>
      <a:endParaRPr lang="es-ES"/>
    </a:p>
  </c:txPr>
  <c:userShapes r:id="rId1"/>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1800"/>
              <a:t>Figure S.27: Pre-tax capital income of top 1% adult income earners</a:t>
            </a:r>
          </a:p>
        </c:rich>
      </c:tx>
      <c:layout>
        <c:manualLayout>
          <c:xMode val="edge"/>
          <c:yMode val="edge"/>
          <c:x val="0.152886668476785"/>
          <c:y val="1.65674991983468E-5"/>
        </c:manualLayout>
      </c:layout>
      <c:overlay val="0"/>
    </c:title>
    <c:autoTitleDeleted val="0"/>
    <c:plotArea>
      <c:layout>
        <c:manualLayout>
          <c:layoutTarget val="inner"/>
          <c:xMode val="edge"/>
          <c:yMode val="edge"/>
          <c:x val="0.0977508552810211"/>
          <c:y val="0.0724847685894467"/>
          <c:w val="0.883224545207711"/>
          <c:h val="0.768286778066769"/>
        </c:manualLayout>
      </c:layout>
      <c:areaChart>
        <c:grouping val="stacked"/>
        <c:varyColors val="0"/>
        <c:ser>
          <c:idx val="1"/>
          <c:order val="0"/>
          <c:tx>
            <c:strRef>
              <c:f>Data!$CD$3</c:f>
              <c:strCache>
                <c:ptCount val="1"/>
                <c:pt idx="0">
                  <c:v>Housing rents</c:v>
                </c:pt>
              </c:strCache>
            </c:strRef>
          </c:tx>
          <c:spPr>
            <a:solidFill>
              <a:schemeClr val="tx1">
                <a:lumMod val="65000"/>
                <a:lumOff val="35000"/>
              </a:schemeClr>
            </a:solidFill>
            <a:ln w="12700">
              <a:solidFill>
                <a:schemeClr val="tx1"/>
              </a:solidFill>
            </a:ln>
          </c:spPr>
          <c:cat>
            <c:numRef>
              <c:f>Data!$BL$6:$BL$107</c:f>
              <c:numCache>
                <c:formatCode>General</c:formatCode>
                <c:ptCount val="102"/>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numCache>
            </c:numRef>
          </c:cat>
          <c:val>
            <c:numRef>
              <c:f>Data!$CD$6:$CD$107</c:f>
              <c:numCache>
                <c:formatCode>0.0%</c:formatCode>
                <c:ptCount val="102"/>
                <c:pt idx="0">
                  <c:v>0.0149910820116953</c:v>
                </c:pt>
                <c:pt idx="1">
                  <c:v>0.0159255494878994</c:v>
                </c:pt>
                <c:pt idx="2">
                  <c:v>0.0156105714190829</c:v>
                </c:pt>
                <c:pt idx="3">
                  <c:v>0.0164922500469272</c:v>
                </c:pt>
                <c:pt idx="4">
                  <c:v>0.0126162378535004</c:v>
                </c:pt>
                <c:pt idx="5">
                  <c:v>0.011241526117761</c:v>
                </c:pt>
                <c:pt idx="6">
                  <c:v>0.0111643727534703</c:v>
                </c:pt>
                <c:pt idx="7">
                  <c:v>0.0103575007121063</c:v>
                </c:pt>
                <c:pt idx="8">
                  <c:v>0.0126344689013158</c:v>
                </c:pt>
                <c:pt idx="9">
                  <c:v>0.0173275514797821</c:v>
                </c:pt>
                <c:pt idx="10">
                  <c:v>0.0119021663018912</c:v>
                </c:pt>
                <c:pt idx="11">
                  <c:v>0.0123576984410312</c:v>
                </c:pt>
                <c:pt idx="12">
                  <c:v>0.0137586971101865</c:v>
                </c:pt>
                <c:pt idx="13">
                  <c:v>0.0126147311813346</c:v>
                </c:pt>
                <c:pt idx="14">
                  <c:v>0.0140216170215942</c:v>
                </c:pt>
                <c:pt idx="15">
                  <c:v>0.0150295994686896</c:v>
                </c:pt>
                <c:pt idx="16">
                  <c:v>0.0141341822282926</c:v>
                </c:pt>
                <c:pt idx="17">
                  <c:v>0.0143512864748344</c:v>
                </c:pt>
                <c:pt idx="18">
                  <c:v>0.0150155492865629</c:v>
                </c:pt>
                <c:pt idx="19">
                  <c:v>0.0197317690407657</c:v>
                </c:pt>
                <c:pt idx="20">
                  <c:v>0.0187066854279469</c:v>
                </c:pt>
                <c:pt idx="21">
                  <c:v>0.0138397748994537</c:v>
                </c:pt>
                <c:pt idx="22">
                  <c:v>0.0119774573819673</c:v>
                </c:pt>
                <c:pt idx="23">
                  <c:v>0.0111762137231401</c:v>
                </c:pt>
                <c:pt idx="24">
                  <c:v>0.0104518281151866</c:v>
                </c:pt>
                <c:pt idx="25">
                  <c:v>0.0125076754013599</c:v>
                </c:pt>
                <c:pt idx="26">
                  <c:v>0.011934314007686</c:v>
                </c:pt>
                <c:pt idx="27">
                  <c:v>0.00906588926082311</c:v>
                </c:pt>
                <c:pt idx="28">
                  <c:v>0.00588441353906847</c:v>
                </c:pt>
                <c:pt idx="29">
                  <c:v>0.00454645111220348</c:v>
                </c:pt>
                <c:pt idx="30">
                  <c:v>0.0037487182084681</c:v>
                </c:pt>
                <c:pt idx="31">
                  <c:v>0.00335943102830043</c:v>
                </c:pt>
                <c:pt idx="32">
                  <c:v>0.00345989182787304</c:v>
                </c:pt>
                <c:pt idx="33">
                  <c:v>0.00370808119364622</c:v>
                </c:pt>
                <c:pt idx="34">
                  <c:v>0.00363902086993303</c:v>
                </c:pt>
                <c:pt idx="35">
                  <c:v>0.00366842670008033</c:v>
                </c:pt>
                <c:pt idx="36">
                  <c:v>0.00393693722358082</c:v>
                </c:pt>
                <c:pt idx="37">
                  <c:v>0.0041635425714111</c:v>
                </c:pt>
                <c:pt idx="38">
                  <c:v>0.00387273939799678</c:v>
                </c:pt>
                <c:pt idx="39">
                  <c:v>0.00406246776076854</c:v>
                </c:pt>
                <c:pt idx="40">
                  <c:v>0.00408909640100011</c:v>
                </c:pt>
                <c:pt idx="41">
                  <c:v>0.0052890328136186</c:v>
                </c:pt>
                <c:pt idx="42">
                  <c:v>0.00404678838965345</c:v>
                </c:pt>
                <c:pt idx="43">
                  <c:v>0.00465359822389055</c:v>
                </c:pt>
                <c:pt idx="44">
                  <c:v>0.00476472541477393</c:v>
                </c:pt>
                <c:pt idx="45">
                  <c:v>0.00518634939670044</c:v>
                </c:pt>
                <c:pt idx="46">
                  <c:v>0.00523770311351595</c:v>
                </c:pt>
                <c:pt idx="47">
                  <c:v>0.00616738159421168</c:v>
                </c:pt>
                <c:pt idx="48">
                  <c:v>0.00594524523928579</c:v>
                </c:pt>
                <c:pt idx="49">
                  <c:v>0.00612997142734647</c:v>
                </c:pt>
                <c:pt idx="50">
                  <c:v>0.00569498689721473</c:v>
                </c:pt>
                <c:pt idx="51">
                  <c:v>0.00526248033641155</c:v>
                </c:pt>
                <c:pt idx="52">
                  <c:v>0.00497284656970368</c:v>
                </c:pt>
                <c:pt idx="53">
                  <c:v>0.00468477166908781</c:v>
                </c:pt>
                <c:pt idx="54">
                  <c:v>0.00480115108107206</c:v>
                </c:pt>
                <c:pt idx="55">
                  <c:v>0.00474443721710785</c:v>
                </c:pt>
                <c:pt idx="56">
                  <c:v>0.00463500176821339</c:v>
                </c:pt>
                <c:pt idx="57">
                  <c:v>0.00478682735051626</c:v>
                </c:pt>
                <c:pt idx="58">
                  <c:v>0.0046237280148777</c:v>
                </c:pt>
                <c:pt idx="59">
                  <c:v>0.00450267197751174</c:v>
                </c:pt>
                <c:pt idx="60">
                  <c:v>0.00414784514566997</c:v>
                </c:pt>
                <c:pt idx="61">
                  <c:v>0.00404088883381798</c:v>
                </c:pt>
                <c:pt idx="62">
                  <c:v>0.00399929200247749</c:v>
                </c:pt>
                <c:pt idx="63">
                  <c:v>0.00385364769073169</c:v>
                </c:pt>
                <c:pt idx="64">
                  <c:v>0.00381063584580889</c:v>
                </c:pt>
                <c:pt idx="65">
                  <c:v>0.0033451745911271</c:v>
                </c:pt>
                <c:pt idx="66">
                  <c:v>0.00315730871269127</c:v>
                </c:pt>
                <c:pt idx="67">
                  <c:v>0.00337046887350404</c:v>
                </c:pt>
                <c:pt idx="68">
                  <c:v>0.00399698581113635</c:v>
                </c:pt>
                <c:pt idx="69">
                  <c:v>0.00436359014842907</c:v>
                </c:pt>
                <c:pt idx="70">
                  <c:v>0.00426552486262149</c:v>
                </c:pt>
                <c:pt idx="71">
                  <c:v>0.00363894655846442</c:v>
                </c:pt>
                <c:pt idx="72">
                  <c:v>0.00442989161285461</c:v>
                </c:pt>
                <c:pt idx="73">
                  <c:v>0.00455948012157459</c:v>
                </c:pt>
                <c:pt idx="74">
                  <c:v>0.00469556410995415</c:v>
                </c:pt>
                <c:pt idx="75">
                  <c:v>0.00468002004490145</c:v>
                </c:pt>
                <c:pt idx="76">
                  <c:v>0.00438717016108264</c:v>
                </c:pt>
                <c:pt idx="77">
                  <c:v>0.00434195845370473</c:v>
                </c:pt>
                <c:pt idx="78">
                  <c:v>0.00490882952902718</c:v>
                </c:pt>
                <c:pt idx="79">
                  <c:v>0.00562911145416165</c:v>
                </c:pt>
                <c:pt idx="80">
                  <c:v>0.00602797141512907</c:v>
                </c:pt>
                <c:pt idx="81">
                  <c:v>0.00570201661141694</c:v>
                </c:pt>
                <c:pt idx="82">
                  <c:v>0.00562231996326539</c:v>
                </c:pt>
                <c:pt idx="83">
                  <c:v>0.00537730972832334</c:v>
                </c:pt>
                <c:pt idx="84">
                  <c:v>0.00523203685102236</c:v>
                </c:pt>
                <c:pt idx="85">
                  <c:v>0.00498660365668298</c:v>
                </c:pt>
                <c:pt idx="86">
                  <c:v>0.00467015960434826</c:v>
                </c:pt>
                <c:pt idx="87">
                  <c:v>0.00429184284708261</c:v>
                </c:pt>
                <c:pt idx="88">
                  <c:v>0.00479042005668702</c:v>
                </c:pt>
                <c:pt idx="89">
                  <c:v>0.00519470437509562</c:v>
                </c:pt>
                <c:pt idx="90">
                  <c:v>0.00524339050693913</c:v>
                </c:pt>
                <c:pt idx="91">
                  <c:v>0.00517180340880209</c:v>
                </c:pt>
                <c:pt idx="92">
                  <c:v>0.00472786320900237</c:v>
                </c:pt>
                <c:pt idx="93">
                  <c:v>0.00435035391212595</c:v>
                </c:pt>
                <c:pt idx="94">
                  <c:v>0.00417116765582258</c:v>
                </c:pt>
                <c:pt idx="95">
                  <c:v>0.00481666418065508</c:v>
                </c:pt>
                <c:pt idx="96">
                  <c:v>0.00612051760921792</c:v>
                </c:pt>
                <c:pt idx="97">
                  <c:v>0.0061394982193981</c:v>
                </c:pt>
                <c:pt idx="98">
                  <c:v>0.00711913188193505</c:v>
                </c:pt>
                <c:pt idx="99">
                  <c:v>0.00732562919182917</c:v>
                </c:pt>
                <c:pt idx="100">
                  <c:v>0.00746694637286015</c:v>
                </c:pt>
                <c:pt idx="101">
                  <c:v>0.00778626852605376</c:v>
                </c:pt>
              </c:numCache>
            </c:numRef>
          </c:val>
        </c:ser>
        <c:ser>
          <c:idx val="5"/>
          <c:order val="1"/>
          <c:tx>
            <c:strRef>
              <c:f>Data!$CE$3</c:f>
              <c:strCache>
                <c:ptCount val="1"/>
                <c:pt idx="0">
                  <c:v>Capital component of mixed income</c:v>
                </c:pt>
              </c:strCache>
            </c:strRef>
          </c:tx>
          <c:spPr>
            <a:solidFill>
              <a:schemeClr val="bg1">
                <a:lumMod val="65000"/>
              </a:schemeClr>
            </a:solidFill>
            <a:ln w="12700">
              <a:solidFill>
                <a:schemeClr val="tx1"/>
              </a:solidFill>
            </a:ln>
          </c:spPr>
          <c:cat>
            <c:numRef>
              <c:f>Data!$BL$6:$BL$107</c:f>
              <c:numCache>
                <c:formatCode>General</c:formatCode>
                <c:ptCount val="102"/>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numCache>
            </c:numRef>
          </c:cat>
          <c:val>
            <c:numRef>
              <c:f>Data!$CE$6:$CE$107</c:f>
              <c:numCache>
                <c:formatCode>0.0%</c:formatCode>
                <c:ptCount val="102"/>
                <c:pt idx="0">
                  <c:v>0.0282209033524802</c:v>
                </c:pt>
                <c:pt idx="1">
                  <c:v>0.0294644310055356</c:v>
                </c:pt>
                <c:pt idx="2">
                  <c:v>0.0276456783281946</c:v>
                </c:pt>
                <c:pt idx="3">
                  <c:v>0.0265999864970065</c:v>
                </c:pt>
                <c:pt idx="4">
                  <c:v>0.0184368294105186</c:v>
                </c:pt>
                <c:pt idx="5">
                  <c:v>0.0189753819590051</c:v>
                </c:pt>
                <c:pt idx="6">
                  <c:v>0.02267915639426</c:v>
                </c:pt>
                <c:pt idx="7">
                  <c:v>0.0193071184131472</c:v>
                </c:pt>
                <c:pt idx="8">
                  <c:v>0.0187897909686133</c:v>
                </c:pt>
                <c:pt idx="9">
                  <c:v>0.0186707368618503</c:v>
                </c:pt>
                <c:pt idx="10">
                  <c:v>0.0133658698360035</c:v>
                </c:pt>
                <c:pt idx="11">
                  <c:v>0.0154389814349281</c:v>
                </c:pt>
                <c:pt idx="12">
                  <c:v>0.0183383223379339</c:v>
                </c:pt>
                <c:pt idx="13">
                  <c:v>0.0168911730556506</c:v>
                </c:pt>
                <c:pt idx="14">
                  <c:v>0.0173970523840286</c:v>
                </c:pt>
                <c:pt idx="15">
                  <c:v>0.0186314903326162</c:v>
                </c:pt>
                <c:pt idx="16">
                  <c:v>0.0170237638551507</c:v>
                </c:pt>
                <c:pt idx="17">
                  <c:v>0.0126442140634847</c:v>
                </c:pt>
                <c:pt idx="18">
                  <c:v>0.0119666593764349</c:v>
                </c:pt>
                <c:pt idx="19">
                  <c:v>0.0120142527232939</c:v>
                </c:pt>
                <c:pt idx="20">
                  <c:v>0.0148143124097632</c:v>
                </c:pt>
                <c:pt idx="21">
                  <c:v>0.0142928699429924</c:v>
                </c:pt>
                <c:pt idx="22">
                  <c:v>0.0155606406202098</c:v>
                </c:pt>
                <c:pt idx="23">
                  <c:v>0.0170171118792705</c:v>
                </c:pt>
                <c:pt idx="24">
                  <c:v>0.0157202119073015</c:v>
                </c:pt>
                <c:pt idx="25">
                  <c:v>0.0148677697340334</c:v>
                </c:pt>
                <c:pt idx="26">
                  <c:v>0.016130705379037</c:v>
                </c:pt>
                <c:pt idx="27">
                  <c:v>0.0174255570877931</c:v>
                </c:pt>
                <c:pt idx="28">
                  <c:v>0.0242414566155014</c:v>
                </c:pt>
                <c:pt idx="29">
                  <c:v>0.026346366889487</c:v>
                </c:pt>
                <c:pt idx="30">
                  <c:v>0.0275640717657867</c:v>
                </c:pt>
                <c:pt idx="31">
                  <c:v>0.019931964588724</c:v>
                </c:pt>
                <c:pt idx="32">
                  <c:v>0.0209758841421747</c:v>
                </c:pt>
                <c:pt idx="33">
                  <c:v>0.0217990403371135</c:v>
                </c:pt>
                <c:pt idx="34">
                  <c:v>0.0197685599927818</c:v>
                </c:pt>
                <c:pt idx="35">
                  <c:v>0.0195766990644763</c:v>
                </c:pt>
                <c:pt idx="36">
                  <c:v>0.0165884041155034</c:v>
                </c:pt>
                <c:pt idx="37">
                  <c:v>0.0199364103484849</c:v>
                </c:pt>
                <c:pt idx="38">
                  <c:v>0.0202421072951358</c:v>
                </c:pt>
                <c:pt idx="39">
                  <c:v>0.0184163971087776</c:v>
                </c:pt>
                <c:pt idx="40">
                  <c:v>0.0163996159721944</c:v>
                </c:pt>
                <c:pt idx="41">
                  <c:v>0.0156257587333726</c:v>
                </c:pt>
                <c:pt idx="42">
                  <c:v>0.0153255781616704</c:v>
                </c:pt>
                <c:pt idx="43">
                  <c:v>0.0140050083405002</c:v>
                </c:pt>
                <c:pt idx="44">
                  <c:v>0.0142140171161316</c:v>
                </c:pt>
                <c:pt idx="45">
                  <c:v>0.0135028563016819</c:v>
                </c:pt>
                <c:pt idx="46">
                  <c:v>0.0135734736632197</c:v>
                </c:pt>
                <c:pt idx="47">
                  <c:v>0.0121093629376117</c:v>
                </c:pt>
                <c:pt idx="48">
                  <c:v>0.0119526604823019</c:v>
                </c:pt>
                <c:pt idx="49">
                  <c:v>0.0115382768163702</c:v>
                </c:pt>
                <c:pt idx="50">
                  <c:v>0.0114515715615937</c:v>
                </c:pt>
                <c:pt idx="51">
                  <c:v>0.0113659683024801</c:v>
                </c:pt>
                <c:pt idx="52">
                  <c:v>0.0113355189010124</c:v>
                </c:pt>
                <c:pt idx="53">
                  <c:v>0.0113042386021734</c:v>
                </c:pt>
                <c:pt idx="54">
                  <c:v>0.0116391127268316</c:v>
                </c:pt>
                <c:pt idx="55">
                  <c:v>0.0117719041125873</c:v>
                </c:pt>
                <c:pt idx="56">
                  <c:v>0.0115735766598752</c:v>
                </c:pt>
                <c:pt idx="57">
                  <c:v>0.011887690828617</c:v>
                </c:pt>
                <c:pt idx="58">
                  <c:v>0.012085506475708</c:v>
                </c:pt>
                <c:pt idx="59">
                  <c:v>0.0121667386138491</c:v>
                </c:pt>
                <c:pt idx="60">
                  <c:v>0.0130740226290599</c:v>
                </c:pt>
                <c:pt idx="61">
                  <c:v>0.0138732131767734</c:v>
                </c:pt>
                <c:pt idx="62">
                  <c:v>0.0139825275413313</c:v>
                </c:pt>
                <c:pt idx="63">
                  <c:v>0.013938836232319</c:v>
                </c:pt>
                <c:pt idx="64">
                  <c:v>0.0140171666458274</c:v>
                </c:pt>
                <c:pt idx="65">
                  <c:v>0.0141713948458639</c:v>
                </c:pt>
                <c:pt idx="66">
                  <c:v>0.014715682598631</c:v>
                </c:pt>
                <c:pt idx="67">
                  <c:v>0.0134855398727804</c:v>
                </c:pt>
                <c:pt idx="68">
                  <c:v>0.0131484812129284</c:v>
                </c:pt>
                <c:pt idx="69">
                  <c:v>0.0122051866016556</c:v>
                </c:pt>
                <c:pt idx="70">
                  <c:v>0.01154547413766</c:v>
                </c:pt>
                <c:pt idx="71">
                  <c:v>0.0129862419866405</c:v>
                </c:pt>
                <c:pt idx="72">
                  <c:v>0.0125269413395347</c:v>
                </c:pt>
                <c:pt idx="73">
                  <c:v>0.0118497326121342</c:v>
                </c:pt>
                <c:pt idx="74">
                  <c:v>0.0117367494199694</c:v>
                </c:pt>
                <c:pt idx="75">
                  <c:v>0.0126931809364536</c:v>
                </c:pt>
                <c:pt idx="76">
                  <c:v>0.0125985319186218</c:v>
                </c:pt>
                <c:pt idx="77">
                  <c:v>0.0126048594300368</c:v>
                </c:pt>
                <c:pt idx="78">
                  <c:v>0.0116373252114732</c:v>
                </c:pt>
                <c:pt idx="79">
                  <c:v>0.0120959701923899</c:v>
                </c:pt>
                <c:pt idx="80">
                  <c:v>0.0119441464635892</c:v>
                </c:pt>
                <c:pt idx="81">
                  <c:v>0.0119069826719597</c:v>
                </c:pt>
                <c:pt idx="82">
                  <c:v>0.0117595338036695</c:v>
                </c:pt>
                <c:pt idx="83">
                  <c:v>0.0127517128499416</c:v>
                </c:pt>
                <c:pt idx="84">
                  <c:v>0.0130157111415751</c:v>
                </c:pt>
                <c:pt idx="85">
                  <c:v>0.0133743020233596</c:v>
                </c:pt>
                <c:pt idx="86">
                  <c:v>0.013601843603615</c:v>
                </c:pt>
                <c:pt idx="87">
                  <c:v>0.0143258891447973</c:v>
                </c:pt>
                <c:pt idx="88">
                  <c:v>0.0154381850768184</c:v>
                </c:pt>
                <c:pt idx="89">
                  <c:v>0.015224200308553</c:v>
                </c:pt>
                <c:pt idx="90">
                  <c:v>0.0153389163217356</c:v>
                </c:pt>
                <c:pt idx="91">
                  <c:v>0.0157140295970074</c:v>
                </c:pt>
                <c:pt idx="92">
                  <c:v>0.0169232784528227</c:v>
                </c:pt>
                <c:pt idx="93">
                  <c:v>0.0177796362936942</c:v>
                </c:pt>
                <c:pt idx="94">
                  <c:v>0.0164320338719219</c:v>
                </c:pt>
                <c:pt idx="95">
                  <c:v>0.0167960189483987</c:v>
                </c:pt>
                <c:pt idx="96">
                  <c:v>0.0148936925714601</c:v>
                </c:pt>
                <c:pt idx="97">
                  <c:v>0.0147421323970343</c:v>
                </c:pt>
                <c:pt idx="98">
                  <c:v>0.0151995949846138</c:v>
                </c:pt>
                <c:pt idx="99">
                  <c:v>0.0165332588811063</c:v>
                </c:pt>
                <c:pt idx="100">
                  <c:v>0.0163692792528722</c:v>
                </c:pt>
                <c:pt idx="101">
                  <c:v>0.0165425277297771</c:v>
                </c:pt>
              </c:numCache>
            </c:numRef>
          </c:val>
        </c:ser>
        <c:ser>
          <c:idx val="2"/>
          <c:order val="2"/>
          <c:tx>
            <c:strRef>
              <c:f>Data!$CB$3</c:f>
              <c:strCache>
                <c:ptCount val="1"/>
                <c:pt idx="0">
                  <c:v>Income from equity</c:v>
                </c:pt>
              </c:strCache>
            </c:strRef>
          </c:tx>
          <c:spPr>
            <a:solidFill>
              <a:schemeClr val="bg1">
                <a:lumMod val="85000"/>
              </a:schemeClr>
            </a:solidFill>
            <a:ln w="12700">
              <a:solidFill>
                <a:schemeClr val="tx1"/>
              </a:solidFill>
            </a:ln>
          </c:spPr>
          <c:cat>
            <c:numRef>
              <c:f>Data!$BL$6:$BL$107</c:f>
              <c:numCache>
                <c:formatCode>General</c:formatCode>
                <c:ptCount val="102"/>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numCache>
            </c:numRef>
          </c:cat>
          <c:val>
            <c:numRef>
              <c:f>Data!$CB$6:$CB$107</c:f>
              <c:numCache>
                <c:formatCode>0.0%</c:formatCode>
                <c:ptCount val="102"/>
                <c:pt idx="0">
                  <c:v>0.0475073303989728</c:v>
                </c:pt>
                <c:pt idx="1">
                  <c:v>0.0469242865292917</c:v>
                </c:pt>
                <c:pt idx="2">
                  <c:v>0.048775449903752</c:v>
                </c:pt>
                <c:pt idx="3">
                  <c:v>0.0671132899206942</c:v>
                </c:pt>
                <c:pt idx="4">
                  <c:v>0.0804315024318582</c:v>
                </c:pt>
                <c:pt idx="5">
                  <c:v>0.0701170327949502</c:v>
                </c:pt>
                <c:pt idx="6">
                  <c:v>0.0744314739522534</c:v>
                </c:pt>
                <c:pt idx="7">
                  <c:v>0.0648749534340652</c:v>
                </c:pt>
                <c:pt idx="8">
                  <c:v>0.049536035974827</c:v>
                </c:pt>
                <c:pt idx="9">
                  <c:v>0.0370197878686397</c:v>
                </c:pt>
                <c:pt idx="10">
                  <c:v>0.0621499467684017</c:v>
                </c:pt>
                <c:pt idx="11">
                  <c:v>0.0572866323574952</c:v>
                </c:pt>
                <c:pt idx="12">
                  <c:v>0.0676792947511121</c:v>
                </c:pt>
                <c:pt idx="13">
                  <c:v>0.0855112431574453</c:v>
                </c:pt>
                <c:pt idx="14">
                  <c:v>0.0688008717542511</c:v>
                </c:pt>
                <c:pt idx="15">
                  <c:v>0.0706970621418332</c:v>
                </c:pt>
                <c:pt idx="16">
                  <c:v>0.0779283574405877</c:v>
                </c:pt>
                <c:pt idx="17">
                  <c:v>0.0635821668422323</c:v>
                </c:pt>
                <c:pt idx="18">
                  <c:v>0.0280794648094891</c:v>
                </c:pt>
                <c:pt idx="19">
                  <c:v>-0.00759919004012916</c:v>
                </c:pt>
                <c:pt idx="20">
                  <c:v>-0.00616976114807301</c:v>
                </c:pt>
                <c:pt idx="21">
                  <c:v>0.0286427585541047</c:v>
                </c:pt>
                <c:pt idx="22">
                  <c:v>0.0382476702491047</c:v>
                </c:pt>
                <c:pt idx="23">
                  <c:v>0.0602003777434648</c:v>
                </c:pt>
                <c:pt idx="24">
                  <c:v>0.0617523470510857</c:v>
                </c:pt>
                <c:pt idx="25">
                  <c:v>0.0428421903112959</c:v>
                </c:pt>
                <c:pt idx="26">
                  <c:v>0.0536464402190001</c:v>
                </c:pt>
                <c:pt idx="27">
                  <c:v>0.0692176562626361</c:v>
                </c:pt>
                <c:pt idx="28">
                  <c:v>0.0658111586546864</c:v>
                </c:pt>
                <c:pt idx="29">
                  <c:v>0.063364402056231</c:v>
                </c:pt>
                <c:pt idx="30">
                  <c:v>0.0581317912170561</c:v>
                </c:pt>
                <c:pt idx="31">
                  <c:v>0.0552419994280361</c:v>
                </c:pt>
                <c:pt idx="32">
                  <c:v>0.0444206249116244</c:v>
                </c:pt>
                <c:pt idx="33">
                  <c:v>0.0389670723807913</c:v>
                </c:pt>
                <c:pt idx="34">
                  <c:v>0.0517165529024114</c:v>
                </c:pt>
                <c:pt idx="35">
                  <c:v>0.0640739599760467</c:v>
                </c:pt>
                <c:pt idx="36">
                  <c:v>0.0655960745715947</c:v>
                </c:pt>
                <c:pt idx="37">
                  <c:v>0.0626052347595363</c:v>
                </c:pt>
                <c:pt idx="38">
                  <c:v>0.0575632510883289</c:v>
                </c:pt>
                <c:pt idx="39">
                  <c:v>0.0568007413797419</c:v>
                </c:pt>
                <c:pt idx="40">
                  <c:v>0.0534079948603637</c:v>
                </c:pt>
                <c:pt idx="41">
                  <c:v>0.0550199127920024</c:v>
                </c:pt>
                <c:pt idx="42">
                  <c:v>0.0652476997640418</c:v>
                </c:pt>
                <c:pt idx="43">
                  <c:v>0.0606015351338116</c:v>
                </c:pt>
                <c:pt idx="44">
                  <c:v>0.0579764479330228</c:v>
                </c:pt>
                <c:pt idx="45">
                  <c:v>0.0514914866349444</c:v>
                </c:pt>
                <c:pt idx="46">
                  <c:v>0.0595932107780981</c:v>
                </c:pt>
                <c:pt idx="47">
                  <c:v>0.0583402824746954</c:v>
                </c:pt>
                <c:pt idx="48">
                  <c:v>0.0578224978217572</c:v>
                </c:pt>
                <c:pt idx="49">
                  <c:v>0.0615102719433491</c:v>
                </c:pt>
                <c:pt idx="50">
                  <c:v>0.0642879747992795</c:v>
                </c:pt>
                <c:pt idx="51">
                  <c:v>0.0670557866978208</c:v>
                </c:pt>
                <c:pt idx="52">
                  <c:v>0.0658197451427435</c:v>
                </c:pt>
                <c:pt idx="53">
                  <c:v>0.0645862531777847</c:v>
                </c:pt>
                <c:pt idx="54">
                  <c:v>0.0602942469462145</c:v>
                </c:pt>
                <c:pt idx="55">
                  <c:v>0.0576433153514797</c:v>
                </c:pt>
                <c:pt idx="56">
                  <c:v>0.0514708716212284</c:v>
                </c:pt>
                <c:pt idx="57">
                  <c:v>0.0457871241924425</c:v>
                </c:pt>
                <c:pt idx="58">
                  <c:v>0.0459760259803708</c:v>
                </c:pt>
                <c:pt idx="59">
                  <c:v>0.0456441777335536</c:v>
                </c:pt>
                <c:pt idx="60">
                  <c:v>0.0410843840789848</c:v>
                </c:pt>
                <c:pt idx="61">
                  <c:v>0.0348297394838721</c:v>
                </c:pt>
                <c:pt idx="62">
                  <c:v>0.0340239797685512</c:v>
                </c:pt>
                <c:pt idx="63">
                  <c:v>0.0354700746851638</c:v>
                </c:pt>
                <c:pt idx="64">
                  <c:v>0.0365123775468477</c:v>
                </c:pt>
                <c:pt idx="65">
                  <c:v>0.0355929128026417</c:v>
                </c:pt>
                <c:pt idx="66">
                  <c:v>0.0351280133951491</c:v>
                </c:pt>
                <c:pt idx="67">
                  <c:v>0.0287625274240516</c:v>
                </c:pt>
                <c:pt idx="68">
                  <c:v>0.0301991475989568</c:v>
                </c:pt>
                <c:pt idx="69">
                  <c:v>0.0282631509899254</c:v>
                </c:pt>
                <c:pt idx="70">
                  <c:v>0.0302244712725669</c:v>
                </c:pt>
                <c:pt idx="71">
                  <c:v>0.031399137572234</c:v>
                </c:pt>
                <c:pt idx="72">
                  <c:v>0.0284175602572376</c:v>
                </c:pt>
                <c:pt idx="73">
                  <c:v>0.0225378162270009</c:v>
                </c:pt>
                <c:pt idx="74">
                  <c:v>0.0215946342212586</c:v>
                </c:pt>
                <c:pt idx="75">
                  <c:v>0.0270365583760388</c:v>
                </c:pt>
                <c:pt idx="76">
                  <c:v>0.0236548658021186</c:v>
                </c:pt>
                <c:pt idx="77">
                  <c:v>0.0231627660471997</c:v>
                </c:pt>
                <c:pt idx="78">
                  <c:v>0.0244699924912512</c:v>
                </c:pt>
                <c:pt idx="79">
                  <c:v>0.0273711750985461</c:v>
                </c:pt>
                <c:pt idx="80">
                  <c:v>0.0280072966432977</c:v>
                </c:pt>
                <c:pt idx="81">
                  <c:v>0.0321283521467925</c:v>
                </c:pt>
                <c:pt idx="82">
                  <c:v>0.03445783753272</c:v>
                </c:pt>
                <c:pt idx="83">
                  <c:v>0.0371768177483584</c:v>
                </c:pt>
                <c:pt idx="84">
                  <c:v>0.0370901630942819</c:v>
                </c:pt>
                <c:pt idx="85">
                  <c:v>0.0336578810997234</c:v>
                </c:pt>
                <c:pt idx="86">
                  <c:v>0.0334531524633447</c:v>
                </c:pt>
                <c:pt idx="87">
                  <c:v>0.0303389259543071</c:v>
                </c:pt>
                <c:pt idx="88">
                  <c:v>0.0300011295132352</c:v>
                </c:pt>
                <c:pt idx="89">
                  <c:v>0.0361254189224299</c:v>
                </c:pt>
                <c:pt idx="90">
                  <c:v>0.0381295271053586</c:v>
                </c:pt>
                <c:pt idx="91">
                  <c:v>0.0425132209689357</c:v>
                </c:pt>
                <c:pt idx="92">
                  <c:v>0.0427434378900882</c:v>
                </c:pt>
                <c:pt idx="93">
                  <c:v>0.0449911625163874</c:v>
                </c:pt>
                <c:pt idx="94">
                  <c:v>0.0411378376393072</c:v>
                </c:pt>
                <c:pt idx="95">
                  <c:v>0.0398955254513301</c:v>
                </c:pt>
                <c:pt idx="96">
                  <c:v>0.0456787130909936</c:v>
                </c:pt>
                <c:pt idx="97">
                  <c:v>0.0548682935209553</c:v>
                </c:pt>
                <c:pt idx="98">
                  <c:v>0.0522038387997807</c:v>
                </c:pt>
                <c:pt idx="99">
                  <c:v>0.0542696705271946</c:v>
                </c:pt>
                <c:pt idx="100">
                  <c:v>0.046574251632683</c:v>
                </c:pt>
                <c:pt idx="101">
                  <c:v>0.0501026464270094</c:v>
                </c:pt>
              </c:numCache>
            </c:numRef>
          </c:val>
        </c:ser>
        <c:ser>
          <c:idx val="4"/>
          <c:order val="3"/>
          <c:tx>
            <c:strRef>
              <c:f>Data!$CC$3</c:f>
              <c:strCache>
                <c:ptCount val="1"/>
                <c:pt idx="0">
                  <c:v>Net interest</c:v>
                </c:pt>
              </c:strCache>
            </c:strRef>
          </c:tx>
          <c:spPr>
            <a:pattFill prst="pct10">
              <a:fgClr>
                <a:schemeClr val="tx1"/>
              </a:fgClr>
              <a:bgClr>
                <a:prstClr val="white"/>
              </a:bgClr>
            </a:pattFill>
            <a:ln w="12700">
              <a:solidFill>
                <a:schemeClr val="tx1"/>
              </a:solidFill>
            </a:ln>
            <a:effectLst/>
          </c:spPr>
          <c:cat>
            <c:numRef>
              <c:f>Data!$BL$6:$BL$107</c:f>
              <c:numCache>
                <c:formatCode>General</c:formatCode>
                <c:ptCount val="102"/>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numCache>
            </c:numRef>
          </c:cat>
          <c:val>
            <c:numRef>
              <c:f>Data!$CC$6:$CC$107</c:f>
              <c:numCache>
                <c:formatCode>0.0%</c:formatCode>
                <c:ptCount val="102"/>
                <c:pt idx="0">
                  <c:v>0.0240385762345702</c:v>
                </c:pt>
                <c:pt idx="1">
                  <c:v>0.0265893700887569</c:v>
                </c:pt>
                <c:pt idx="2">
                  <c:v>0.024981947483809</c:v>
                </c:pt>
                <c:pt idx="3">
                  <c:v>0.0250765171496348</c:v>
                </c:pt>
                <c:pt idx="4">
                  <c:v>0.0305908279352412</c:v>
                </c:pt>
                <c:pt idx="5">
                  <c:v>0.0290023293197109</c:v>
                </c:pt>
                <c:pt idx="6">
                  <c:v>0.0343506932017483</c:v>
                </c:pt>
                <c:pt idx="7">
                  <c:v>0.0274387025989334</c:v>
                </c:pt>
                <c:pt idx="8">
                  <c:v>0.0327463296595852</c:v>
                </c:pt>
                <c:pt idx="9">
                  <c:v>0.0365818751362003</c:v>
                </c:pt>
                <c:pt idx="10">
                  <c:v>0.0270858814422764</c:v>
                </c:pt>
                <c:pt idx="11">
                  <c:v>0.029431308572962</c:v>
                </c:pt>
                <c:pt idx="12">
                  <c:v>0.0329347553565298</c:v>
                </c:pt>
                <c:pt idx="13">
                  <c:v>0.0328347022251404</c:v>
                </c:pt>
                <c:pt idx="14">
                  <c:v>0.0345849608371742</c:v>
                </c:pt>
                <c:pt idx="15">
                  <c:v>0.036749389086931</c:v>
                </c:pt>
                <c:pt idx="16">
                  <c:v>0.0368187946884111</c:v>
                </c:pt>
                <c:pt idx="17">
                  <c:v>0.032629518606833</c:v>
                </c:pt>
                <c:pt idx="18">
                  <c:v>0.035682435443236</c:v>
                </c:pt>
                <c:pt idx="19">
                  <c:v>0.0479767069151649</c:v>
                </c:pt>
                <c:pt idx="20">
                  <c:v>0.0496785636403046</c:v>
                </c:pt>
                <c:pt idx="21">
                  <c:v>0.0422740366855919</c:v>
                </c:pt>
                <c:pt idx="22">
                  <c:v>0.0353349668942543</c:v>
                </c:pt>
                <c:pt idx="23">
                  <c:v>0.0298636274607279</c:v>
                </c:pt>
                <c:pt idx="24">
                  <c:v>0.0342599307759774</c:v>
                </c:pt>
                <c:pt idx="25">
                  <c:v>0.0328794409708308</c:v>
                </c:pt>
                <c:pt idx="26">
                  <c:v>0.0328112370264615</c:v>
                </c:pt>
                <c:pt idx="27">
                  <c:v>0.0253174033630774</c:v>
                </c:pt>
                <c:pt idx="28">
                  <c:v>0.0243616476062363</c:v>
                </c:pt>
                <c:pt idx="29">
                  <c:v>0.0232517874243583</c:v>
                </c:pt>
                <c:pt idx="30">
                  <c:v>0.0225294246225608</c:v>
                </c:pt>
                <c:pt idx="31">
                  <c:v>0.021202882430547</c:v>
                </c:pt>
                <c:pt idx="32">
                  <c:v>0.0204853560461213</c:v>
                </c:pt>
                <c:pt idx="33">
                  <c:v>0.0161079902737203</c:v>
                </c:pt>
                <c:pt idx="34">
                  <c:v>0.0173929831966194</c:v>
                </c:pt>
                <c:pt idx="35">
                  <c:v>0.0162906937767336</c:v>
                </c:pt>
                <c:pt idx="36">
                  <c:v>0.01477610033457</c:v>
                </c:pt>
                <c:pt idx="37">
                  <c:v>0.0196090114316493</c:v>
                </c:pt>
                <c:pt idx="38">
                  <c:v>0.0180764281145695</c:v>
                </c:pt>
                <c:pt idx="39">
                  <c:v>0.0163694193447062</c:v>
                </c:pt>
                <c:pt idx="40">
                  <c:v>0.0160117458979337</c:v>
                </c:pt>
                <c:pt idx="41">
                  <c:v>0.0157117249575283</c:v>
                </c:pt>
                <c:pt idx="42">
                  <c:v>0.0156888780575139</c:v>
                </c:pt>
                <c:pt idx="43">
                  <c:v>0.0148923479911953</c:v>
                </c:pt>
                <c:pt idx="44">
                  <c:v>0.0140590302924872</c:v>
                </c:pt>
                <c:pt idx="45">
                  <c:v>0.0137149887804391</c:v>
                </c:pt>
                <c:pt idx="46">
                  <c:v>0.0130546420938999</c:v>
                </c:pt>
                <c:pt idx="47">
                  <c:v>0.0122917517843238</c:v>
                </c:pt>
                <c:pt idx="48">
                  <c:v>0.0116523557888956</c:v>
                </c:pt>
                <c:pt idx="49">
                  <c:v>0.0106433104268529</c:v>
                </c:pt>
                <c:pt idx="50">
                  <c:v>0.00972976327041238</c:v>
                </c:pt>
                <c:pt idx="51">
                  <c:v>0.00882103823202439</c:v>
                </c:pt>
                <c:pt idx="52">
                  <c:v>0.00894532366764495</c:v>
                </c:pt>
                <c:pt idx="53">
                  <c:v>0.00906853280905676</c:v>
                </c:pt>
                <c:pt idx="54">
                  <c:v>0.00902114243147136</c:v>
                </c:pt>
                <c:pt idx="55">
                  <c:v>0.00923179380951465</c:v>
                </c:pt>
                <c:pt idx="56">
                  <c:v>0.00950162112077463</c:v>
                </c:pt>
                <c:pt idx="57">
                  <c:v>0.0102815098010299</c:v>
                </c:pt>
                <c:pt idx="58">
                  <c:v>0.0102281044580965</c:v>
                </c:pt>
                <c:pt idx="59">
                  <c:v>0.00979722573734325</c:v>
                </c:pt>
                <c:pt idx="60">
                  <c:v>0.010739862340302</c:v>
                </c:pt>
                <c:pt idx="61">
                  <c:v>0.0120548301732754</c:v>
                </c:pt>
                <c:pt idx="62">
                  <c:v>0.0116794435051365</c:v>
                </c:pt>
                <c:pt idx="63">
                  <c:v>0.0107922631587121</c:v>
                </c:pt>
                <c:pt idx="64">
                  <c:v>0.0105492862468635</c:v>
                </c:pt>
                <c:pt idx="65">
                  <c:v>0.0109360482954275</c:v>
                </c:pt>
                <c:pt idx="66">
                  <c:v>0.0120312514956214</c:v>
                </c:pt>
                <c:pt idx="67">
                  <c:v>0.0129515499530186</c:v>
                </c:pt>
                <c:pt idx="68">
                  <c:v>0.0142837744252222</c:v>
                </c:pt>
                <c:pt idx="69">
                  <c:v>0.0157356680202358</c:v>
                </c:pt>
                <c:pt idx="70">
                  <c:v>0.0149005272691563</c:v>
                </c:pt>
                <c:pt idx="71">
                  <c:v>0.016595199188513</c:v>
                </c:pt>
                <c:pt idx="72">
                  <c:v>0.018418668823164</c:v>
                </c:pt>
                <c:pt idx="73">
                  <c:v>0.0182130683732566</c:v>
                </c:pt>
                <c:pt idx="74">
                  <c:v>0.0230881281805114</c:v>
                </c:pt>
                <c:pt idx="75">
                  <c:v>0.0235649012704152</c:v>
                </c:pt>
                <c:pt idx="76">
                  <c:v>0.0256752087817011</c:v>
                </c:pt>
                <c:pt idx="77">
                  <c:v>0.0242715228786398</c:v>
                </c:pt>
                <c:pt idx="78">
                  <c:v>0.0225447124625143</c:v>
                </c:pt>
                <c:pt idx="79">
                  <c:v>0.0202788091064328</c:v>
                </c:pt>
                <c:pt idx="80">
                  <c:v>0.0199397997991654</c:v>
                </c:pt>
                <c:pt idx="81">
                  <c:v>0.0197685273097698</c:v>
                </c:pt>
                <c:pt idx="82">
                  <c:v>0.0198060589933437</c:v>
                </c:pt>
                <c:pt idx="83">
                  <c:v>0.0184151604102879</c:v>
                </c:pt>
                <c:pt idx="84">
                  <c:v>0.0184980954919768</c:v>
                </c:pt>
                <c:pt idx="85">
                  <c:v>0.0184548182414816</c:v>
                </c:pt>
                <c:pt idx="86">
                  <c:v>0.0181377877012555</c:v>
                </c:pt>
                <c:pt idx="87">
                  <c:v>0.0195170496781927</c:v>
                </c:pt>
                <c:pt idx="88">
                  <c:v>0.0185791142330931</c:v>
                </c:pt>
                <c:pt idx="89">
                  <c:v>0.0184920552641081</c:v>
                </c:pt>
                <c:pt idx="90">
                  <c:v>0.0193508515974324</c:v>
                </c:pt>
                <c:pt idx="91">
                  <c:v>0.0202619362838224</c:v>
                </c:pt>
                <c:pt idx="92">
                  <c:v>0.0254807289746389</c:v>
                </c:pt>
                <c:pt idx="93">
                  <c:v>0.0265249849550142</c:v>
                </c:pt>
                <c:pt idx="94">
                  <c:v>0.0280737351260178</c:v>
                </c:pt>
                <c:pt idx="95">
                  <c:v>0.0272814969279297</c:v>
                </c:pt>
                <c:pt idx="96">
                  <c:v>0.0254919216475413</c:v>
                </c:pt>
                <c:pt idx="97">
                  <c:v>0.0251961949206861</c:v>
                </c:pt>
                <c:pt idx="98">
                  <c:v>0.0245297385880437</c:v>
                </c:pt>
                <c:pt idx="99">
                  <c:v>0.0260428202387762</c:v>
                </c:pt>
                <c:pt idx="100">
                  <c:v>0.026229527681465</c:v>
                </c:pt>
                <c:pt idx="101">
                  <c:v>0.0253649666276393</c:v>
                </c:pt>
              </c:numCache>
            </c:numRef>
          </c:val>
        </c:ser>
        <c:ser>
          <c:idx val="6"/>
          <c:order val="4"/>
          <c:tx>
            <c:strRef>
              <c:f>Data!$CF$3</c:f>
              <c:strCache>
                <c:ptCount val="1"/>
                <c:pt idx="0">
                  <c:v>Capital share of social insurance income</c:v>
                </c:pt>
              </c:strCache>
            </c:strRef>
          </c:tx>
          <c:spPr>
            <a:solidFill>
              <a:schemeClr val="bg1"/>
            </a:solidFill>
            <a:ln w="12700">
              <a:solidFill>
                <a:schemeClr val="tx1"/>
              </a:solidFill>
            </a:ln>
          </c:spPr>
          <c:cat>
            <c:numRef>
              <c:f>Data!$BL$6:$BL$107</c:f>
              <c:numCache>
                <c:formatCode>General</c:formatCode>
                <c:ptCount val="102"/>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numCache>
            </c:numRef>
          </c:cat>
          <c:val>
            <c:numRef>
              <c:f>Data!$CF$6:$CF$107</c:f>
              <c:numCache>
                <c:formatCode>0.0%</c:formatCode>
                <c:ptCount val="102"/>
                <c:pt idx="0">
                  <c:v>3.50041459419328E-7</c:v>
                </c:pt>
                <c:pt idx="1">
                  <c:v>1.13007475899141E-6</c:v>
                </c:pt>
                <c:pt idx="2">
                  <c:v>1.78549069881748E-6</c:v>
                </c:pt>
                <c:pt idx="3">
                  <c:v>2.11211961565619E-6</c:v>
                </c:pt>
                <c:pt idx="4">
                  <c:v>2.54151774062153E-6</c:v>
                </c:pt>
                <c:pt idx="5">
                  <c:v>2.80559210604806E-6</c:v>
                </c:pt>
                <c:pt idx="6">
                  <c:v>3.4255124407405E-6</c:v>
                </c:pt>
                <c:pt idx="7">
                  <c:v>3.63019227612633E-6</c:v>
                </c:pt>
                <c:pt idx="8">
                  <c:v>6.09463537911846E-6</c:v>
                </c:pt>
                <c:pt idx="9">
                  <c:v>6.44620670653226E-6</c:v>
                </c:pt>
                <c:pt idx="10">
                  <c:v>8.504382899756E-6</c:v>
                </c:pt>
                <c:pt idx="11">
                  <c:v>1.55793635501503E-5</c:v>
                </c:pt>
                <c:pt idx="12">
                  <c:v>2.24540523013419E-5</c:v>
                </c:pt>
                <c:pt idx="13">
                  <c:v>2.81452817565034E-5</c:v>
                </c:pt>
                <c:pt idx="14">
                  <c:v>3.64076364114477E-5</c:v>
                </c:pt>
                <c:pt idx="15">
                  <c:v>4.48277802357545E-5</c:v>
                </c:pt>
                <c:pt idx="16">
                  <c:v>4.62471105390056E-5</c:v>
                </c:pt>
                <c:pt idx="17">
                  <c:v>5.89121897855573E-5</c:v>
                </c:pt>
                <c:pt idx="18">
                  <c:v>9.86792731805077E-5</c:v>
                </c:pt>
                <c:pt idx="19">
                  <c:v>0.000197225248159995</c:v>
                </c:pt>
                <c:pt idx="20">
                  <c:v>0.00020571647499186</c:v>
                </c:pt>
                <c:pt idx="21">
                  <c:v>0.000211992681240911</c:v>
                </c:pt>
                <c:pt idx="22">
                  <c:v>0.000194935023255629</c:v>
                </c:pt>
                <c:pt idx="23">
                  <c:v>0.000155278351842283</c:v>
                </c:pt>
                <c:pt idx="24">
                  <c:v>9.70383478872112E-5</c:v>
                </c:pt>
                <c:pt idx="25">
                  <c:v>0.000131518068647716</c:v>
                </c:pt>
                <c:pt idx="26">
                  <c:v>0.000145137128995529</c:v>
                </c:pt>
                <c:pt idx="27">
                  <c:v>0.000175322110432319</c:v>
                </c:pt>
                <c:pt idx="28">
                  <c:v>0.000196843502711687</c:v>
                </c:pt>
                <c:pt idx="29">
                  <c:v>0.00016208502583076</c:v>
                </c:pt>
                <c:pt idx="30">
                  <c:v>9.52925187367318E-5</c:v>
                </c:pt>
                <c:pt idx="31">
                  <c:v>6.45796539346571E-5</c:v>
                </c:pt>
                <c:pt idx="32">
                  <c:v>6.5848443457848E-5</c:v>
                </c:pt>
                <c:pt idx="33">
                  <c:v>8.47288860357299E-5</c:v>
                </c:pt>
                <c:pt idx="34">
                  <c:v>7.89333298602005E-5</c:v>
                </c:pt>
                <c:pt idx="35">
                  <c:v>8.7394910766904E-5</c:v>
                </c:pt>
                <c:pt idx="36">
                  <c:v>0.000114426760368527</c:v>
                </c:pt>
                <c:pt idx="37">
                  <c:v>0.000130108696077171</c:v>
                </c:pt>
                <c:pt idx="38">
                  <c:v>0.00012641412005065</c:v>
                </c:pt>
                <c:pt idx="39">
                  <c:v>0.000139615771906057</c:v>
                </c:pt>
                <c:pt idx="40">
                  <c:v>0.000189929136609844</c:v>
                </c:pt>
                <c:pt idx="41">
                  <c:v>0.000228182155294358</c:v>
                </c:pt>
                <c:pt idx="42">
                  <c:v>0.00026454212726086</c:v>
                </c:pt>
                <c:pt idx="43">
                  <c:v>0.000282960207634243</c:v>
                </c:pt>
                <c:pt idx="44">
                  <c:v>0.000306248256508423</c:v>
                </c:pt>
                <c:pt idx="45">
                  <c:v>0.000383507687596747</c:v>
                </c:pt>
                <c:pt idx="46">
                  <c:v>0.000412573362532218</c:v>
                </c:pt>
                <c:pt idx="47">
                  <c:v>0.000435415051772759</c:v>
                </c:pt>
                <c:pt idx="48">
                  <c:v>0.000509057722063761</c:v>
                </c:pt>
                <c:pt idx="49">
                  <c:v>0.00044781513254689</c:v>
                </c:pt>
                <c:pt idx="50">
                  <c:v>0.0006512089595568</c:v>
                </c:pt>
                <c:pt idx="51">
                  <c:v>0.000911652819655245</c:v>
                </c:pt>
                <c:pt idx="52">
                  <c:v>0.000985750806802407</c:v>
                </c:pt>
                <c:pt idx="53">
                  <c:v>0.000950804395661495</c:v>
                </c:pt>
                <c:pt idx="54">
                  <c:v>0.000823975312367609</c:v>
                </c:pt>
                <c:pt idx="55">
                  <c:v>0.000896288338783016</c:v>
                </c:pt>
                <c:pt idx="56">
                  <c:v>0.000745367349538959</c:v>
                </c:pt>
                <c:pt idx="57">
                  <c:v>0.000660497186848438</c:v>
                </c:pt>
                <c:pt idx="58">
                  <c:v>0.000616264133404089</c:v>
                </c:pt>
                <c:pt idx="59">
                  <c:v>0.000645506974898924</c:v>
                </c:pt>
                <c:pt idx="60">
                  <c:v>0.000713165402606807</c:v>
                </c:pt>
                <c:pt idx="61">
                  <c:v>0.000735874279345614</c:v>
                </c:pt>
                <c:pt idx="62">
                  <c:v>0.000698503911421765</c:v>
                </c:pt>
                <c:pt idx="63">
                  <c:v>0.000719424229117058</c:v>
                </c:pt>
                <c:pt idx="64">
                  <c:v>0.000838494237614925</c:v>
                </c:pt>
                <c:pt idx="65">
                  <c:v>0.00104064840891144</c:v>
                </c:pt>
                <c:pt idx="66">
                  <c:v>0.00119053002486773</c:v>
                </c:pt>
                <c:pt idx="67">
                  <c:v>0.00127769282512698</c:v>
                </c:pt>
                <c:pt idx="68">
                  <c:v>0.00153957443652089</c:v>
                </c:pt>
                <c:pt idx="69">
                  <c:v>0.00208872520526397</c:v>
                </c:pt>
                <c:pt idx="70">
                  <c:v>0.00278091537661525</c:v>
                </c:pt>
                <c:pt idx="71">
                  <c:v>0.00389995164374001</c:v>
                </c:pt>
                <c:pt idx="72">
                  <c:v>0.00436323770246785</c:v>
                </c:pt>
                <c:pt idx="73">
                  <c:v>0.00515151882766493</c:v>
                </c:pt>
                <c:pt idx="74">
                  <c:v>0.00639274514453134</c:v>
                </c:pt>
                <c:pt idx="75">
                  <c:v>0.00614872145236796</c:v>
                </c:pt>
                <c:pt idx="76">
                  <c:v>0.00708407360256302</c:v>
                </c:pt>
                <c:pt idx="77">
                  <c:v>0.00719195230993926</c:v>
                </c:pt>
                <c:pt idx="78">
                  <c:v>0.00675022325576273</c:v>
                </c:pt>
                <c:pt idx="79">
                  <c:v>0.00742787783581549</c:v>
                </c:pt>
                <c:pt idx="80">
                  <c:v>0.00739844012850311</c:v>
                </c:pt>
                <c:pt idx="81">
                  <c:v>0.00740918303089396</c:v>
                </c:pt>
                <c:pt idx="82">
                  <c:v>0.00835313053657365</c:v>
                </c:pt>
                <c:pt idx="83">
                  <c:v>0.00892767187808869</c:v>
                </c:pt>
                <c:pt idx="84">
                  <c:v>0.0100380418505991</c:v>
                </c:pt>
                <c:pt idx="85">
                  <c:v>0.0107039705913676</c:v>
                </c:pt>
                <c:pt idx="86">
                  <c:v>0.0116335564213814</c:v>
                </c:pt>
                <c:pt idx="87">
                  <c:v>0.0111182046333571</c:v>
                </c:pt>
                <c:pt idx="88">
                  <c:v>0.00901041599776926</c:v>
                </c:pt>
                <c:pt idx="89">
                  <c:v>0.00869573961457333</c:v>
                </c:pt>
                <c:pt idx="90">
                  <c:v>0.00844315509715329</c:v>
                </c:pt>
                <c:pt idx="91">
                  <c:v>0.00935804760903164</c:v>
                </c:pt>
                <c:pt idx="92">
                  <c:v>0.0100639553981223</c:v>
                </c:pt>
                <c:pt idx="93">
                  <c:v>0.0110765360741971</c:v>
                </c:pt>
                <c:pt idx="94">
                  <c:v>0.0106883368855296</c:v>
                </c:pt>
                <c:pt idx="95">
                  <c:v>0.00951565284200873</c:v>
                </c:pt>
                <c:pt idx="96">
                  <c:v>0.0084950596296077</c:v>
                </c:pt>
                <c:pt idx="97">
                  <c:v>0.00998059522310664</c:v>
                </c:pt>
                <c:pt idx="98">
                  <c:v>0.00981096726437547</c:v>
                </c:pt>
                <c:pt idx="99">
                  <c:v>0.0106001527490959</c:v>
                </c:pt>
                <c:pt idx="100">
                  <c:v>0.00983466705674729</c:v>
                </c:pt>
                <c:pt idx="101">
                  <c:v>0.0105169642867755</c:v>
                </c:pt>
              </c:numCache>
            </c:numRef>
          </c:val>
        </c:ser>
        <c:dLbls>
          <c:showLegendKey val="0"/>
          <c:showVal val="0"/>
          <c:showCatName val="0"/>
          <c:showSerName val="0"/>
          <c:showPercent val="0"/>
          <c:showBubbleSize val="0"/>
        </c:dLbls>
        <c:axId val="-2111765768"/>
        <c:axId val="-2139078360"/>
      </c:areaChart>
      <c:catAx>
        <c:axId val="-2111765768"/>
        <c:scaling>
          <c:orientation val="minMax"/>
        </c:scaling>
        <c:delete val="0"/>
        <c:axPos val="b"/>
        <c:majorGridlines>
          <c:spPr>
            <a:ln>
              <a:solidFill>
                <a:schemeClr val="bg1">
                  <a:lumMod val="75000"/>
                </a:schemeClr>
              </a:solidFill>
            </a:ln>
          </c:spPr>
        </c:majorGridlines>
        <c:numFmt formatCode="General" sourceLinked="1"/>
        <c:majorTickMark val="none"/>
        <c:minorTickMark val="none"/>
        <c:tickLblPos val="nextTo"/>
        <c:txPr>
          <a:bodyPr rot="-5400000" vert="horz"/>
          <a:lstStyle/>
          <a:p>
            <a:pPr>
              <a:defRPr sz="1600" b="0"/>
            </a:pPr>
            <a:endParaRPr lang="es-ES"/>
          </a:p>
        </c:txPr>
        <c:crossAx val="-2139078360"/>
        <c:crosses val="autoZero"/>
        <c:auto val="1"/>
        <c:lblAlgn val="ctr"/>
        <c:lblOffset val="100"/>
        <c:tickLblSkip val="5"/>
        <c:tickMarkSkip val="5"/>
        <c:noMultiLvlLbl val="0"/>
      </c:catAx>
      <c:valAx>
        <c:axId val="-2139078360"/>
        <c:scaling>
          <c:orientation val="minMax"/>
          <c:max val="0.15"/>
          <c:min val="0.0"/>
        </c:scaling>
        <c:delete val="0"/>
        <c:axPos val="l"/>
        <c:majorGridlines>
          <c:spPr>
            <a:ln>
              <a:solidFill>
                <a:schemeClr val="bg1">
                  <a:lumMod val="75000"/>
                </a:schemeClr>
              </a:solidFill>
              <a:prstDash val="solid"/>
            </a:ln>
          </c:spPr>
        </c:majorGridlines>
        <c:title>
          <c:tx>
            <c:rich>
              <a:bodyPr rot="-5400000" vert="horz"/>
              <a:lstStyle/>
              <a:p>
                <a:pPr>
                  <a:defRPr sz="1600" b="0"/>
                </a:pPr>
                <a:r>
                  <a:rPr lang="fr-FR" sz="1600" b="0"/>
                  <a:t>%  of national income</a:t>
                </a:r>
              </a:p>
            </c:rich>
          </c:tx>
          <c:layout>
            <c:manualLayout>
              <c:xMode val="edge"/>
              <c:yMode val="edge"/>
              <c:x val="0.00027607928319305"/>
              <c:y val="0.366478961057471"/>
            </c:manualLayout>
          </c:layout>
          <c:overlay val="0"/>
        </c:title>
        <c:numFmt formatCode="0%" sourceLinked="0"/>
        <c:majorTickMark val="none"/>
        <c:minorTickMark val="none"/>
        <c:tickLblPos val="nextTo"/>
        <c:txPr>
          <a:bodyPr/>
          <a:lstStyle/>
          <a:p>
            <a:pPr>
              <a:defRPr sz="1600"/>
            </a:pPr>
            <a:endParaRPr lang="es-ES"/>
          </a:p>
        </c:txPr>
        <c:crossAx val="-2111765768"/>
        <c:crosses val="autoZero"/>
        <c:crossBetween val="midCat"/>
      </c:valAx>
    </c:plotArea>
    <c:plotVisOnly val="1"/>
    <c:dispBlanksAs val="zero"/>
    <c:showDLblsOverMax val="0"/>
  </c:chart>
  <c:spPr>
    <a:ln>
      <a:noFill/>
    </a:ln>
  </c:spPr>
  <c:txPr>
    <a:bodyPr/>
    <a:lstStyle/>
    <a:p>
      <a:pPr>
        <a:defRPr>
          <a:latin typeface="Arial"/>
          <a:cs typeface="Arial"/>
        </a:defRPr>
      </a:pPr>
      <a:endParaRPr lang="es-ES"/>
    </a:p>
  </c:txPr>
  <c:userShapes r:id="rId1"/>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i="0" baseline="0">
                <a:effectLst/>
              </a:rPr>
              <a:t>Figure S.28: Top 10% income share: comparison of estimates</a:t>
            </a:r>
            <a:endParaRPr lang="fr-FR" sz="2000">
              <a:effectLst/>
            </a:endParaRPr>
          </a:p>
        </c:rich>
      </c:tx>
      <c:layout>
        <c:manualLayout>
          <c:xMode val="edge"/>
          <c:yMode val="edge"/>
          <c:x val="0.187844909041542"/>
          <c:y val="3.56290305340792E-7"/>
        </c:manualLayout>
      </c:layout>
      <c:overlay val="0"/>
    </c:title>
    <c:autoTitleDeleted val="0"/>
    <c:plotArea>
      <c:layout>
        <c:manualLayout>
          <c:layoutTarget val="inner"/>
          <c:xMode val="edge"/>
          <c:yMode val="edge"/>
          <c:x val="0.0755757806136302"/>
          <c:y val="0.08738892649731"/>
          <c:w val="0.909532011946782"/>
          <c:h val="0.742014287241244"/>
        </c:manualLayout>
      </c:layout>
      <c:lineChart>
        <c:grouping val="standard"/>
        <c:varyColors val="0"/>
        <c:ser>
          <c:idx val="0"/>
          <c:order val="0"/>
          <c:tx>
            <c:v>DINA pre-tax adult</c:v>
          </c:tx>
          <c:spPr>
            <a:ln w="12700">
              <a:solidFill>
                <a:srgbClr val="000000"/>
              </a:solidFill>
              <a:prstDash val="solid"/>
            </a:ln>
          </c:spPr>
          <c:marker>
            <c:symbol val="circle"/>
            <c:size val="9"/>
            <c:spPr>
              <a:solidFill>
                <a:srgbClr val="FF0000"/>
              </a:solidFill>
              <a:ln>
                <a:solidFill>
                  <a:srgbClr val="000000"/>
                </a:solidFill>
                <a:prstDash val="solid"/>
              </a:ln>
            </c:spPr>
          </c:marker>
          <c:cat>
            <c:numRef>
              <c:f>Data!$BL$10:$BL$107</c:f>
              <c:numCache>
                <c:formatCode>General</c:formatCode>
                <c:ptCount val="98"/>
                <c:pt idx="0">
                  <c:v>1917.0</c:v>
                </c:pt>
                <c:pt idx="1">
                  <c:v>1918.0</c:v>
                </c:pt>
                <c:pt idx="2">
                  <c:v>1919.0</c:v>
                </c:pt>
                <c:pt idx="3">
                  <c:v>1920.0</c:v>
                </c:pt>
                <c:pt idx="4">
                  <c:v>1921.0</c:v>
                </c:pt>
                <c:pt idx="5">
                  <c:v>1922.0</c:v>
                </c:pt>
                <c:pt idx="6">
                  <c:v>1923.0</c:v>
                </c:pt>
                <c:pt idx="7">
                  <c:v>1924.0</c:v>
                </c:pt>
                <c:pt idx="8">
                  <c:v>1925.0</c:v>
                </c:pt>
                <c:pt idx="9">
                  <c:v>1926.0</c:v>
                </c:pt>
                <c:pt idx="10">
                  <c:v>1927.0</c:v>
                </c:pt>
                <c:pt idx="11">
                  <c:v>1928.0</c:v>
                </c:pt>
                <c:pt idx="12">
                  <c:v>1929.0</c:v>
                </c:pt>
                <c:pt idx="13">
                  <c:v>1930.0</c:v>
                </c:pt>
                <c:pt idx="14">
                  <c:v>1931.0</c:v>
                </c:pt>
                <c:pt idx="15">
                  <c:v>1932.0</c:v>
                </c:pt>
                <c:pt idx="16">
                  <c:v>1933.0</c:v>
                </c:pt>
                <c:pt idx="17">
                  <c:v>1934.0</c:v>
                </c:pt>
                <c:pt idx="18">
                  <c:v>1935.0</c:v>
                </c:pt>
                <c:pt idx="19">
                  <c:v>1936.0</c:v>
                </c:pt>
                <c:pt idx="20">
                  <c:v>1937.0</c:v>
                </c:pt>
                <c:pt idx="21">
                  <c:v>1938.0</c:v>
                </c:pt>
                <c:pt idx="22">
                  <c:v>1939.0</c:v>
                </c:pt>
                <c:pt idx="23">
                  <c:v>1940.0</c:v>
                </c:pt>
                <c:pt idx="24">
                  <c:v>1941.0</c:v>
                </c:pt>
                <c:pt idx="25">
                  <c:v>1942.0</c:v>
                </c:pt>
                <c:pt idx="26">
                  <c:v>1943.0</c:v>
                </c:pt>
                <c:pt idx="27">
                  <c:v>1944.0</c:v>
                </c:pt>
                <c:pt idx="28">
                  <c:v>1945.0</c:v>
                </c:pt>
                <c:pt idx="29">
                  <c:v>1946.0</c:v>
                </c:pt>
                <c:pt idx="30">
                  <c:v>1947.0</c:v>
                </c:pt>
                <c:pt idx="31">
                  <c:v>1948.0</c:v>
                </c:pt>
                <c:pt idx="32">
                  <c:v>1949.0</c:v>
                </c:pt>
                <c:pt idx="33">
                  <c:v>1950.0</c:v>
                </c:pt>
                <c:pt idx="34">
                  <c:v>1951.0</c:v>
                </c:pt>
                <c:pt idx="35">
                  <c:v>1952.0</c:v>
                </c:pt>
                <c:pt idx="36">
                  <c:v>1953.0</c:v>
                </c:pt>
                <c:pt idx="37">
                  <c:v>1954.0</c:v>
                </c:pt>
                <c:pt idx="38">
                  <c:v>1955.0</c:v>
                </c:pt>
                <c:pt idx="39">
                  <c:v>1956.0</c:v>
                </c:pt>
                <c:pt idx="40">
                  <c:v>1957.0</c:v>
                </c:pt>
                <c:pt idx="41">
                  <c:v>1958.0</c:v>
                </c:pt>
                <c:pt idx="42">
                  <c:v>1959.0</c:v>
                </c:pt>
                <c:pt idx="43">
                  <c:v>1960.0</c:v>
                </c:pt>
                <c:pt idx="44">
                  <c:v>1961.0</c:v>
                </c:pt>
                <c:pt idx="45">
                  <c:v>1962.0</c:v>
                </c:pt>
                <c:pt idx="46">
                  <c:v>1963.0</c:v>
                </c:pt>
                <c:pt idx="47">
                  <c:v>1964.0</c:v>
                </c:pt>
                <c:pt idx="48">
                  <c:v>1965.0</c:v>
                </c:pt>
                <c:pt idx="49">
                  <c:v>1966.0</c:v>
                </c:pt>
                <c:pt idx="50">
                  <c:v>1967.0</c:v>
                </c:pt>
                <c:pt idx="51">
                  <c:v>1968.0</c:v>
                </c:pt>
                <c:pt idx="52">
                  <c:v>1969.0</c:v>
                </c:pt>
                <c:pt idx="53">
                  <c:v>1970.0</c:v>
                </c:pt>
                <c:pt idx="54">
                  <c:v>1971.0</c:v>
                </c:pt>
                <c:pt idx="55">
                  <c:v>1972.0</c:v>
                </c:pt>
                <c:pt idx="56">
                  <c:v>1973.0</c:v>
                </c:pt>
                <c:pt idx="57">
                  <c:v>1974.0</c:v>
                </c:pt>
                <c:pt idx="58">
                  <c:v>1975.0</c:v>
                </c:pt>
                <c:pt idx="59">
                  <c:v>1976.0</c:v>
                </c:pt>
                <c:pt idx="60">
                  <c:v>1977.0</c:v>
                </c:pt>
                <c:pt idx="61">
                  <c:v>1978.0</c:v>
                </c:pt>
                <c:pt idx="62">
                  <c:v>1979.0</c:v>
                </c:pt>
                <c:pt idx="63">
                  <c:v>1980.0</c:v>
                </c:pt>
                <c:pt idx="64">
                  <c:v>1981.0</c:v>
                </c:pt>
                <c:pt idx="65">
                  <c:v>1982.0</c:v>
                </c:pt>
                <c:pt idx="66">
                  <c:v>1983.0</c:v>
                </c:pt>
                <c:pt idx="67">
                  <c:v>1984.0</c:v>
                </c:pt>
                <c:pt idx="68">
                  <c:v>1985.0</c:v>
                </c:pt>
                <c:pt idx="69">
                  <c:v>1986.0</c:v>
                </c:pt>
                <c:pt idx="70">
                  <c:v>1987.0</c:v>
                </c:pt>
                <c:pt idx="71">
                  <c:v>1988.0</c:v>
                </c:pt>
                <c:pt idx="72">
                  <c:v>1989.0</c:v>
                </c:pt>
                <c:pt idx="73">
                  <c:v>1990.0</c:v>
                </c:pt>
                <c:pt idx="74">
                  <c:v>1991.0</c:v>
                </c:pt>
                <c:pt idx="75">
                  <c:v>1992.0</c:v>
                </c:pt>
                <c:pt idx="76">
                  <c:v>1993.0</c:v>
                </c:pt>
                <c:pt idx="77">
                  <c:v>1994.0</c:v>
                </c:pt>
                <c:pt idx="78">
                  <c:v>1995.0</c:v>
                </c:pt>
                <c:pt idx="79">
                  <c:v>1996.0</c:v>
                </c:pt>
                <c:pt idx="80">
                  <c:v>1997.0</c:v>
                </c:pt>
                <c:pt idx="81">
                  <c:v>1998.0</c:v>
                </c:pt>
                <c:pt idx="82">
                  <c:v>1999.0</c:v>
                </c:pt>
                <c:pt idx="83">
                  <c:v>2000.0</c:v>
                </c:pt>
                <c:pt idx="84">
                  <c:v>2001.0</c:v>
                </c:pt>
                <c:pt idx="85">
                  <c:v>2002.0</c:v>
                </c:pt>
                <c:pt idx="86">
                  <c:v>2003.0</c:v>
                </c:pt>
                <c:pt idx="87">
                  <c:v>2004.0</c:v>
                </c:pt>
                <c:pt idx="88">
                  <c:v>2005.0</c:v>
                </c:pt>
                <c:pt idx="89">
                  <c:v>2006.0</c:v>
                </c:pt>
                <c:pt idx="90">
                  <c:v>2007.0</c:v>
                </c:pt>
                <c:pt idx="91">
                  <c:v>2008.0</c:v>
                </c:pt>
                <c:pt idx="92">
                  <c:v>2009.0</c:v>
                </c:pt>
                <c:pt idx="93">
                  <c:v>2010.0</c:v>
                </c:pt>
                <c:pt idx="94">
                  <c:v>2011.0</c:v>
                </c:pt>
                <c:pt idx="95">
                  <c:v>2012.0</c:v>
                </c:pt>
                <c:pt idx="96">
                  <c:v>2013.0</c:v>
                </c:pt>
                <c:pt idx="97">
                  <c:v>2014.0</c:v>
                </c:pt>
              </c:numCache>
            </c:numRef>
          </c:cat>
          <c:val>
            <c:numRef>
              <c:f>Data!$BO$10:$BO$107</c:f>
              <c:numCache>
                <c:formatCode>0.0%</c:formatCode>
                <c:ptCount val="98"/>
                <c:pt idx="0">
                  <c:v>0.449019879207835</c:v>
                </c:pt>
                <c:pt idx="1">
                  <c:v>0.43637946326819</c:v>
                </c:pt>
                <c:pt idx="2">
                  <c:v>0.454346843091792</c:v>
                </c:pt>
                <c:pt idx="3">
                  <c:v>0.434385799788862</c:v>
                </c:pt>
                <c:pt idx="4">
                  <c:v>0.465280688486763</c:v>
                </c:pt>
                <c:pt idx="5">
                  <c:v>0.455365806158461</c:v>
                </c:pt>
                <c:pt idx="6">
                  <c:v>0.431027826557515</c:v>
                </c:pt>
                <c:pt idx="7">
                  <c:v>0.452629307342061</c:v>
                </c:pt>
                <c:pt idx="8">
                  <c:v>0.470836414022053</c:v>
                </c:pt>
                <c:pt idx="9">
                  <c:v>0.474412122022071</c:v>
                </c:pt>
                <c:pt idx="10">
                  <c:v>0.467595910379055</c:v>
                </c:pt>
                <c:pt idx="11">
                  <c:v>0.479572177472146</c:v>
                </c:pt>
                <c:pt idx="12">
                  <c:v>0.466798260518074</c:v>
                </c:pt>
                <c:pt idx="13">
                  <c:v>0.453424884369757</c:v>
                </c:pt>
                <c:pt idx="14">
                  <c:v>0.449959748366644</c:v>
                </c:pt>
                <c:pt idx="15">
                  <c:v>0.466543046944409</c:v>
                </c:pt>
                <c:pt idx="16">
                  <c:v>0.468722781750074</c:v>
                </c:pt>
                <c:pt idx="17">
                  <c:v>0.480265339936945</c:v>
                </c:pt>
                <c:pt idx="18">
                  <c:v>0.470620324869393</c:v>
                </c:pt>
                <c:pt idx="19">
                  <c:v>0.477393227499056</c:v>
                </c:pt>
                <c:pt idx="20">
                  <c:v>0.465185135539829</c:v>
                </c:pt>
                <c:pt idx="21">
                  <c:v>0.46462106224885</c:v>
                </c:pt>
                <c:pt idx="22">
                  <c:v>0.478679829410688</c:v>
                </c:pt>
                <c:pt idx="23">
                  <c:v>0.477346135999763</c:v>
                </c:pt>
                <c:pt idx="24">
                  <c:v>0.457881273745301</c:v>
                </c:pt>
                <c:pt idx="25">
                  <c:v>0.410669181706008</c:v>
                </c:pt>
                <c:pt idx="26">
                  <c:v>0.380571507430698</c:v>
                </c:pt>
                <c:pt idx="27">
                  <c:v>0.36195640710888</c:v>
                </c:pt>
                <c:pt idx="28">
                  <c:v>0.35820143764479</c:v>
                </c:pt>
                <c:pt idx="29">
                  <c:v>0.372050890068397</c:v>
                </c:pt>
                <c:pt idx="30">
                  <c:v>0.370776114952382</c:v>
                </c:pt>
                <c:pt idx="31">
                  <c:v>0.3890846094893</c:v>
                </c:pt>
                <c:pt idx="32">
                  <c:v>0.383580564609339</c:v>
                </c:pt>
                <c:pt idx="33">
                  <c:v>0.389877957893249</c:v>
                </c:pt>
                <c:pt idx="34">
                  <c:v>0.37706730818979</c:v>
                </c:pt>
                <c:pt idx="35">
                  <c:v>0.365056859158922</c:v>
                </c:pt>
                <c:pt idx="36">
                  <c:v>0.354913545049056</c:v>
                </c:pt>
                <c:pt idx="37">
                  <c:v>0.359010678185365</c:v>
                </c:pt>
                <c:pt idx="38">
                  <c:v>0.365351227511693</c:v>
                </c:pt>
                <c:pt idx="39">
                  <c:v>0.357591828871847</c:v>
                </c:pt>
                <c:pt idx="40">
                  <c:v>0.357619869708847</c:v>
                </c:pt>
                <c:pt idx="41">
                  <c:v>0.357038070731785</c:v>
                </c:pt>
                <c:pt idx="42">
                  <c:v>0.361634807670268</c:v>
                </c:pt>
                <c:pt idx="43">
                  <c:v>0.356315958917457</c:v>
                </c:pt>
                <c:pt idx="44">
                  <c:v>0.358325517290539</c:v>
                </c:pt>
                <c:pt idx="45">
                  <c:v>0.36092147231102</c:v>
                </c:pt>
                <c:pt idx="46">
                  <c:v>0.365369021892548</c:v>
                </c:pt>
                <c:pt idx="47">
                  <c:v>0.369820088148117</c:v>
                </c:pt>
                <c:pt idx="48">
                  <c:v>0.366342455148697</c:v>
                </c:pt>
                <c:pt idx="49">
                  <c:v>0.36287584900856</c:v>
                </c:pt>
                <c:pt idx="50">
                  <c:v>0.355928562581539</c:v>
                </c:pt>
                <c:pt idx="51">
                  <c:v>0.351842744275927</c:v>
                </c:pt>
                <c:pt idx="52">
                  <c:v>0.343196074943989</c:v>
                </c:pt>
                <c:pt idx="53">
                  <c:v>0.340891229803674</c:v>
                </c:pt>
                <c:pt idx="54">
                  <c:v>0.343669471069006</c:v>
                </c:pt>
                <c:pt idx="55">
                  <c:v>0.346592790614522</c:v>
                </c:pt>
                <c:pt idx="56">
                  <c:v>0.34663686323438</c:v>
                </c:pt>
                <c:pt idx="57">
                  <c:v>0.342973448754037</c:v>
                </c:pt>
                <c:pt idx="58">
                  <c:v>0.343513907969168</c:v>
                </c:pt>
                <c:pt idx="59">
                  <c:v>0.344196215763731</c:v>
                </c:pt>
                <c:pt idx="60">
                  <c:v>0.346476469311874</c:v>
                </c:pt>
                <c:pt idx="61">
                  <c:v>0.347083465226929</c:v>
                </c:pt>
                <c:pt idx="62">
                  <c:v>0.348879247903824</c:v>
                </c:pt>
                <c:pt idx="63">
                  <c:v>0.342425882816315</c:v>
                </c:pt>
                <c:pt idx="64">
                  <c:v>0.347193956375122</c:v>
                </c:pt>
                <c:pt idx="65">
                  <c:v>0.348974138498306</c:v>
                </c:pt>
                <c:pt idx="66">
                  <c:v>0.35420298576355</c:v>
                </c:pt>
                <c:pt idx="67">
                  <c:v>0.36663818359375</c:v>
                </c:pt>
                <c:pt idx="68">
                  <c:v>0.366573661565781</c:v>
                </c:pt>
                <c:pt idx="69">
                  <c:v>0.364731013774872</c:v>
                </c:pt>
                <c:pt idx="70">
                  <c:v>0.376115351915359</c:v>
                </c:pt>
                <c:pt idx="71">
                  <c:v>0.389481604099274</c:v>
                </c:pt>
                <c:pt idx="72">
                  <c:v>0.38670152425766</c:v>
                </c:pt>
                <c:pt idx="73">
                  <c:v>0.38714075088501</c:v>
                </c:pt>
                <c:pt idx="74">
                  <c:v>0.385562419891357</c:v>
                </c:pt>
                <c:pt idx="75">
                  <c:v>0.397767573595047</c:v>
                </c:pt>
                <c:pt idx="76">
                  <c:v>0.395565748214722</c:v>
                </c:pt>
                <c:pt idx="77">
                  <c:v>0.398581445217132</c:v>
                </c:pt>
                <c:pt idx="78">
                  <c:v>0.406578719615936</c:v>
                </c:pt>
                <c:pt idx="79">
                  <c:v>0.415460258722305</c:v>
                </c:pt>
                <c:pt idx="80">
                  <c:v>0.422670513391495</c:v>
                </c:pt>
                <c:pt idx="81">
                  <c:v>0.426318913698196</c:v>
                </c:pt>
                <c:pt idx="82">
                  <c:v>0.433480978012085</c:v>
                </c:pt>
                <c:pt idx="83">
                  <c:v>0.438832461833954</c:v>
                </c:pt>
                <c:pt idx="84">
                  <c:v>0.4280044734478</c:v>
                </c:pt>
                <c:pt idx="85">
                  <c:v>0.427229017019272</c:v>
                </c:pt>
                <c:pt idx="86">
                  <c:v>0.428668230772018</c:v>
                </c:pt>
                <c:pt idx="87">
                  <c:v>0.439024478197098</c:v>
                </c:pt>
                <c:pt idx="88">
                  <c:v>0.450638800859451</c:v>
                </c:pt>
                <c:pt idx="89">
                  <c:v>0.460286676883697</c:v>
                </c:pt>
                <c:pt idx="90">
                  <c:v>0.457922607660294</c:v>
                </c:pt>
                <c:pt idx="91">
                  <c:v>0.453088134527206</c:v>
                </c:pt>
                <c:pt idx="92">
                  <c:v>0.443387657403946</c:v>
                </c:pt>
                <c:pt idx="93">
                  <c:v>0.457504242658615</c:v>
                </c:pt>
                <c:pt idx="94">
                  <c:v>0.459236919879913</c:v>
                </c:pt>
                <c:pt idx="95">
                  <c:v>0.47144627571106</c:v>
                </c:pt>
                <c:pt idx="96">
                  <c:v>0.463204234838486</c:v>
                </c:pt>
                <c:pt idx="97">
                  <c:v>0.470134168863296</c:v>
                </c:pt>
              </c:numCache>
            </c:numRef>
          </c:val>
          <c:smooth val="0"/>
        </c:ser>
        <c:ser>
          <c:idx val="1"/>
          <c:order val="1"/>
          <c:tx>
            <c:v>Piketty-Saez</c:v>
          </c:tx>
          <c:spPr>
            <a:ln w="15875">
              <a:solidFill>
                <a:sysClr val="windowText" lastClr="000000"/>
              </a:solidFill>
            </a:ln>
            <a:effectLst/>
          </c:spPr>
          <c:marker>
            <c:symbol val="square"/>
            <c:size val="8"/>
            <c:spPr>
              <a:solidFill>
                <a:sysClr val="window" lastClr="FFFFFF"/>
              </a:solidFill>
              <a:ln w="12700">
                <a:solidFill>
                  <a:sysClr val="windowText" lastClr="000000"/>
                </a:solidFill>
              </a:ln>
              <a:effectLst/>
            </c:spPr>
          </c:marker>
          <c:cat>
            <c:numRef>
              <c:f>Data!$BL$10:$BL$107</c:f>
              <c:numCache>
                <c:formatCode>General</c:formatCode>
                <c:ptCount val="98"/>
                <c:pt idx="0">
                  <c:v>1917.0</c:v>
                </c:pt>
                <c:pt idx="1">
                  <c:v>1918.0</c:v>
                </c:pt>
                <c:pt idx="2">
                  <c:v>1919.0</c:v>
                </c:pt>
                <c:pt idx="3">
                  <c:v>1920.0</c:v>
                </c:pt>
                <c:pt idx="4">
                  <c:v>1921.0</c:v>
                </c:pt>
                <c:pt idx="5">
                  <c:v>1922.0</c:v>
                </c:pt>
                <c:pt idx="6">
                  <c:v>1923.0</c:v>
                </c:pt>
                <c:pt idx="7">
                  <c:v>1924.0</c:v>
                </c:pt>
                <c:pt idx="8">
                  <c:v>1925.0</c:v>
                </c:pt>
                <c:pt idx="9">
                  <c:v>1926.0</c:v>
                </c:pt>
                <c:pt idx="10">
                  <c:v>1927.0</c:v>
                </c:pt>
                <c:pt idx="11">
                  <c:v>1928.0</c:v>
                </c:pt>
                <c:pt idx="12">
                  <c:v>1929.0</c:v>
                </c:pt>
                <c:pt idx="13">
                  <c:v>1930.0</c:v>
                </c:pt>
                <c:pt idx="14">
                  <c:v>1931.0</c:v>
                </c:pt>
                <c:pt idx="15">
                  <c:v>1932.0</c:v>
                </c:pt>
                <c:pt idx="16">
                  <c:v>1933.0</c:v>
                </c:pt>
                <c:pt idx="17">
                  <c:v>1934.0</c:v>
                </c:pt>
                <c:pt idx="18">
                  <c:v>1935.0</c:v>
                </c:pt>
                <c:pt idx="19">
                  <c:v>1936.0</c:v>
                </c:pt>
                <c:pt idx="20">
                  <c:v>1937.0</c:v>
                </c:pt>
                <c:pt idx="21">
                  <c:v>1938.0</c:v>
                </c:pt>
                <c:pt idx="22">
                  <c:v>1939.0</c:v>
                </c:pt>
                <c:pt idx="23">
                  <c:v>1940.0</c:v>
                </c:pt>
                <c:pt idx="24">
                  <c:v>1941.0</c:v>
                </c:pt>
                <c:pt idx="25">
                  <c:v>1942.0</c:v>
                </c:pt>
                <c:pt idx="26">
                  <c:v>1943.0</c:v>
                </c:pt>
                <c:pt idx="27">
                  <c:v>1944.0</c:v>
                </c:pt>
                <c:pt idx="28">
                  <c:v>1945.0</c:v>
                </c:pt>
                <c:pt idx="29">
                  <c:v>1946.0</c:v>
                </c:pt>
                <c:pt idx="30">
                  <c:v>1947.0</c:v>
                </c:pt>
                <c:pt idx="31">
                  <c:v>1948.0</c:v>
                </c:pt>
                <c:pt idx="32">
                  <c:v>1949.0</c:v>
                </c:pt>
                <c:pt idx="33">
                  <c:v>1950.0</c:v>
                </c:pt>
                <c:pt idx="34">
                  <c:v>1951.0</c:v>
                </c:pt>
                <c:pt idx="35">
                  <c:v>1952.0</c:v>
                </c:pt>
                <c:pt idx="36">
                  <c:v>1953.0</c:v>
                </c:pt>
                <c:pt idx="37">
                  <c:v>1954.0</c:v>
                </c:pt>
                <c:pt idx="38">
                  <c:v>1955.0</c:v>
                </c:pt>
                <c:pt idx="39">
                  <c:v>1956.0</c:v>
                </c:pt>
                <c:pt idx="40">
                  <c:v>1957.0</c:v>
                </c:pt>
                <c:pt idx="41">
                  <c:v>1958.0</c:v>
                </c:pt>
                <c:pt idx="42">
                  <c:v>1959.0</c:v>
                </c:pt>
                <c:pt idx="43">
                  <c:v>1960.0</c:v>
                </c:pt>
                <c:pt idx="44">
                  <c:v>1961.0</c:v>
                </c:pt>
                <c:pt idx="45">
                  <c:v>1962.0</c:v>
                </c:pt>
                <c:pt idx="46">
                  <c:v>1963.0</c:v>
                </c:pt>
                <c:pt idx="47">
                  <c:v>1964.0</c:v>
                </c:pt>
                <c:pt idx="48">
                  <c:v>1965.0</c:v>
                </c:pt>
                <c:pt idx="49">
                  <c:v>1966.0</c:v>
                </c:pt>
                <c:pt idx="50">
                  <c:v>1967.0</c:v>
                </c:pt>
                <c:pt idx="51">
                  <c:v>1968.0</c:v>
                </c:pt>
                <c:pt idx="52">
                  <c:v>1969.0</c:v>
                </c:pt>
                <c:pt idx="53">
                  <c:v>1970.0</c:v>
                </c:pt>
                <c:pt idx="54">
                  <c:v>1971.0</c:v>
                </c:pt>
                <c:pt idx="55">
                  <c:v>1972.0</c:v>
                </c:pt>
                <c:pt idx="56">
                  <c:v>1973.0</c:v>
                </c:pt>
                <c:pt idx="57">
                  <c:v>1974.0</c:v>
                </c:pt>
                <c:pt idx="58">
                  <c:v>1975.0</c:v>
                </c:pt>
                <c:pt idx="59">
                  <c:v>1976.0</c:v>
                </c:pt>
                <c:pt idx="60">
                  <c:v>1977.0</c:v>
                </c:pt>
                <c:pt idx="61">
                  <c:v>1978.0</c:v>
                </c:pt>
                <c:pt idx="62">
                  <c:v>1979.0</c:v>
                </c:pt>
                <c:pt idx="63">
                  <c:v>1980.0</c:v>
                </c:pt>
                <c:pt idx="64">
                  <c:v>1981.0</c:v>
                </c:pt>
                <c:pt idx="65">
                  <c:v>1982.0</c:v>
                </c:pt>
                <c:pt idx="66">
                  <c:v>1983.0</c:v>
                </c:pt>
                <c:pt idx="67">
                  <c:v>1984.0</c:v>
                </c:pt>
                <c:pt idx="68">
                  <c:v>1985.0</c:v>
                </c:pt>
                <c:pt idx="69">
                  <c:v>1986.0</c:v>
                </c:pt>
                <c:pt idx="70">
                  <c:v>1987.0</c:v>
                </c:pt>
                <c:pt idx="71">
                  <c:v>1988.0</c:v>
                </c:pt>
                <c:pt idx="72">
                  <c:v>1989.0</c:v>
                </c:pt>
                <c:pt idx="73">
                  <c:v>1990.0</c:v>
                </c:pt>
                <c:pt idx="74">
                  <c:v>1991.0</c:v>
                </c:pt>
                <c:pt idx="75">
                  <c:v>1992.0</c:v>
                </c:pt>
                <c:pt idx="76">
                  <c:v>1993.0</c:v>
                </c:pt>
                <c:pt idx="77">
                  <c:v>1994.0</c:v>
                </c:pt>
                <c:pt idx="78">
                  <c:v>1995.0</c:v>
                </c:pt>
                <c:pt idx="79">
                  <c:v>1996.0</c:v>
                </c:pt>
                <c:pt idx="80">
                  <c:v>1997.0</c:v>
                </c:pt>
                <c:pt idx="81">
                  <c:v>1998.0</c:v>
                </c:pt>
                <c:pt idx="82">
                  <c:v>1999.0</c:v>
                </c:pt>
                <c:pt idx="83">
                  <c:v>2000.0</c:v>
                </c:pt>
                <c:pt idx="84">
                  <c:v>2001.0</c:v>
                </c:pt>
                <c:pt idx="85">
                  <c:v>2002.0</c:v>
                </c:pt>
                <c:pt idx="86">
                  <c:v>2003.0</c:v>
                </c:pt>
                <c:pt idx="87">
                  <c:v>2004.0</c:v>
                </c:pt>
                <c:pt idx="88">
                  <c:v>2005.0</c:v>
                </c:pt>
                <c:pt idx="89">
                  <c:v>2006.0</c:v>
                </c:pt>
                <c:pt idx="90">
                  <c:v>2007.0</c:v>
                </c:pt>
                <c:pt idx="91">
                  <c:v>2008.0</c:v>
                </c:pt>
                <c:pt idx="92">
                  <c:v>2009.0</c:v>
                </c:pt>
                <c:pt idx="93">
                  <c:v>2010.0</c:v>
                </c:pt>
                <c:pt idx="94">
                  <c:v>2011.0</c:v>
                </c:pt>
                <c:pt idx="95">
                  <c:v>2012.0</c:v>
                </c:pt>
                <c:pt idx="96">
                  <c:v>2013.0</c:v>
                </c:pt>
                <c:pt idx="97">
                  <c:v>2014.0</c:v>
                </c:pt>
              </c:numCache>
            </c:numRef>
          </c:cat>
          <c:val>
            <c:numRef>
              <c:f>Data!$CV$10:$CV$107</c:f>
              <c:numCache>
                <c:formatCode>0.0%</c:formatCode>
                <c:ptCount val="98"/>
                <c:pt idx="0">
                  <c:v>0.405076574500901</c:v>
                </c:pt>
                <c:pt idx="1">
                  <c:v>0.401070454467272</c:v>
                </c:pt>
                <c:pt idx="2">
                  <c:v>0.403156378820226</c:v>
                </c:pt>
                <c:pt idx="3">
                  <c:v>0.390141136403735</c:v>
                </c:pt>
                <c:pt idx="4">
                  <c:v>0.431810566638008</c:v>
                </c:pt>
                <c:pt idx="5">
                  <c:v>0.437214776615177</c:v>
                </c:pt>
                <c:pt idx="6">
                  <c:v>0.414612505798379</c:v>
                </c:pt>
                <c:pt idx="7">
                  <c:v>0.444070427478475</c:v>
                </c:pt>
                <c:pt idx="8">
                  <c:v>0.463540769188241</c:v>
                </c:pt>
                <c:pt idx="9">
                  <c:v>0.457104357682374</c:v>
                </c:pt>
                <c:pt idx="10">
                  <c:v>0.46668456108834</c:v>
                </c:pt>
                <c:pt idx="11">
                  <c:v>0.492887115987395</c:v>
                </c:pt>
                <c:pt idx="12">
                  <c:v>0.467095878960072</c:v>
                </c:pt>
                <c:pt idx="13">
                  <c:v>0.438654549844347</c:v>
                </c:pt>
                <c:pt idx="14">
                  <c:v>0.44543200012432</c:v>
                </c:pt>
                <c:pt idx="15">
                  <c:v>0.463702117772615</c:v>
                </c:pt>
                <c:pt idx="16">
                  <c:v>0.456018144305618</c:v>
                </c:pt>
                <c:pt idx="17">
                  <c:v>0.457835419721436</c:v>
                </c:pt>
                <c:pt idx="18">
                  <c:v>0.444939827124297</c:v>
                </c:pt>
                <c:pt idx="19">
                  <c:v>0.465937750944763</c:v>
                </c:pt>
                <c:pt idx="20">
                  <c:v>0.442314117605802</c:v>
                </c:pt>
                <c:pt idx="21">
                  <c:v>0.440748375707719</c:v>
                </c:pt>
                <c:pt idx="22">
                  <c:v>0.455178856417556</c:v>
                </c:pt>
                <c:pt idx="23">
                  <c:v>0.452931324290211</c:v>
                </c:pt>
                <c:pt idx="24">
                  <c:v>0.419303395572768</c:v>
                </c:pt>
                <c:pt idx="25">
                  <c:v>0.361278626670237</c:v>
                </c:pt>
                <c:pt idx="26">
                  <c:v>0.336899021149382</c:v>
                </c:pt>
                <c:pt idx="27">
                  <c:v>0.325125309854548</c:v>
                </c:pt>
                <c:pt idx="28">
                  <c:v>0.344233104422671</c:v>
                </c:pt>
                <c:pt idx="29">
                  <c:v>0.366995512273288</c:v>
                </c:pt>
                <c:pt idx="30">
                  <c:v>0.343478806438803</c:v>
                </c:pt>
                <c:pt idx="31">
                  <c:v>0.350135083330298</c:v>
                </c:pt>
                <c:pt idx="32">
                  <c:v>0.347509962428546</c:v>
                </c:pt>
                <c:pt idx="33">
                  <c:v>0.355633669609514</c:v>
                </c:pt>
                <c:pt idx="34">
                  <c:v>0.342175514872539</c:v>
                </c:pt>
                <c:pt idx="35">
                  <c:v>0.332115090292503</c:v>
                </c:pt>
                <c:pt idx="36">
                  <c:v>0.323069510620836</c:v>
                </c:pt>
                <c:pt idx="37">
                  <c:v>0.336361105903331</c:v>
                </c:pt>
                <c:pt idx="38">
                  <c:v>0.339377984257705</c:v>
                </c:pt>
                <c:pt idx="39">
                  <c:v>0.334621397691518</c:v>
                </c:pt>
                <c:pt idx="40">
                  <c:v>0.329885896988859</c:v>
                </c:pt>
                <c:pt idx="41">
                  <c:v>0.335615355077637</c:v>
                </c:pt>
                <c:pt idx="42">
                  <c:v>0.340036260342109</c:v>
                </c:pt>
                <c:pt idx="43">
                  <c:v>0.334750960156721</c:v>
                </c:pt>
                <c:pt idx="44">
                  <c:v>0.342547728055197</c:v>
                </c:pt>
                <c:pt idx="45">
                  <c:v>0.337009050752204</c:v>
                </c:pt>
                <c:pt idx="46">
                  <c:v>0.337848128767196</c:v>
                </c:pt>
                <c:pt idx="47">
                  <c:v>0.344231592002853</c:v>
                </c:pt>
                <c:pt idx="48">
                  <c:v>0.347810241289566</c:v>
                </c:pt>
                <c:pt idx="49">
                  <c:v>0.336720187019397</c:v>
                </c:pt>
                <c:pt idx="50">
                  <c:v>0.344445645321085</c:v>
                </c:pt>
                <c:pt idx="51">
                  <c:v>0.348471697283808</c:v>
                </c:pt>
                <c:pt idx="52">
                  <c:v>0.339293183156516</c:v>
                </c:pt>
                <c:pt idx="53">
                  <c:v>0.326271879217834</c:v>
                </c:pt>
                <c:pt idx="54">
                  <c:v>0.333369572076319</c:v>
                </c:pt>
                <c:pt idx="55">
                  <c:v>0.335859369515001</c:v>
                </c:pt>
                <c:pt idx="56">
                  <c:v>0.333327031128751</c:v>
                </c:pt>
                <c:pt idx="57">
                  <c:v>0.333087212848015</c:v>
                </c:pt>
                <c:pt idx="58">
                  <c:v>0.334329154436249</c:v>
                </c:pt>
                <c:pt idx="59">
                  <c:v>0.334136133248795</c:v>
                </c:pt>
                <c:pt idx="60">
                  <c:v>0.335833544467268</c:v>
                </c:pt>
                <c:pt idx="61">
                  <c:v>0.334860745676301</c:v>
                </c:pt>
                <c:pt idx="62">
                  <c:v>0.34212281147923</c:v>
                </c:pt>
                <c:pt idx="63">
                  <c:v>0.346331098527629</c:v>
                </c:pt>
                <c:pt idx="64">
                  <c:v>0.345434607240543</c:v>
                </c:pt>
                <c:pt idx="65">
                  <c:v>0.353321658707722</c:v>
                </c:pt>
                <c:pt idx="66">
                  <c:v>0.363818821262215</c:v>
                </c:pt>
                <c:pt idx="67">
                  <c:v>0.367355371732751</c:v>
                </c:pt>
                <c:pt idx="68">
                  <c:v>0.375608610094482</c:v>
                </c:pt>
                <c:pt idx="69">
                  <c:v>0.406289103527469</c:v>
                </c:pt>
                <c:pt idx="70">
                  <c:v>0.382457782806667</c:v>
                </c:pt>
                <c:pt idx="71">
                  <c:v>0.406287393516339</c:v>
                </c:pt>
                <c:pt idx="72">
                  <c:v>0.400844196994467</c:v>
                </c:pt>
                <c:pt idx="73">
                  <c:v>0.399756528162424</c:v>
                </c:pt>
                <c:pt idx="74">
                  <c:v>0.395455003908964</c:v>
                </c:pt>
                <c:pt idx="75">
                  <c:v>0.408226349617022</c:v>
                </c:pt>
                <c:pt idx="76">
                  <c:v>0.406848893093876</c:v>
                </c:pt>
                <c:pt idx="77">
                  <c:v>0.407819696869552</c:v>
                </c:pt>
                <c:pt idx="78">
                  <c:v>0.42114</c:v>
                </c:pt>
                <c:pt idx="79">
                  <c:v>0.43484</c:v>
                </c:pt>
                <c:pt idx="80">
                  <c:v>0.44644</c:v>
                </c:pt>
                <c:pt idx="81">
                  <c:v>0.45391</c:v>
                </c:pt>
                <c:pt idx="82">
                  <c:v>0.46469</c:v>
                </c:pt>
                <c:pt idx="83">
                  <c:v>0.47607</c:v>
                </c:pt>
                <c:pt idx="84">
                  <c:v>0.44823</c:v>
                </c:pt>
                <c:pt idx="85">
                  <c:v>0.4382</c:v>
                </c:pt>
                <c:pt idx="86">
                  <c:v>0.44527</c:v>
                </c:pt>
                <c:pt idx="87">
                  <c:v>0.46399</c:v>
                </c:pt>
                <c:pt idx="88">
                  <c:v>0.48334</c:v>
                </c:pt>
                <c:pt idx="89">
                  <c:v>0.4932</c:v>
                </c:pt>
                <c:pt idx="90">
                  <c:v>0.4974</c:v>
                </c:pt>
                <c:pt idx="91">
                  <c:v>0.48228</c:v>
                </c:pt>
                <c:pt idx="92">
                  <c:v>0.46502</c:v>
                </c:pt>
                <c:pt idx="93">
                  <c:v>0.48043</c:v>
                </c:pt>
                <c:pt idx="94">
                  <c:v>0.48128</c:v>
                </c:pt>
                <c:pt idx="95">
                  <c:v>0.50602</c:v>
                </c:pt>
                <c:pt idx="96">
                  <c:v>0.48633</c:v>
                </c:pt>
                <c:pt idx="97">
                  <c:v>0.49965</c:v>
                </c:pt>
              </c:numCache>
            </c:numRef>
          </c:val>
          <c:smooth val="0"/>
        </c:ser>
        <c:dLbls>
          <c:showLegendKey val="0"/>
          <c:showVal val="0"/>
          <c:showCatName val="0"/>
          <c:showSerName val="0"/>
          <c:showPercent val="0"/>
          <c:showBubbleSize val="0"/>
        </c:dLbls>
        <c:marker val="1"/>
        <c:smooth val="0"/>
        <c:axId val="-2134428920"/>
        <c:axId val="-2134433448"/>
      </c:lineChart>
      <c:catAx>
        <c:axId val="-2134428920"/>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34433448"/>
        <c:crossesAt val="0.0"/>
        <c:auto val="1"/>
        <c:lblAlgn val="ctr"/>
        <c:lblOffset val="100"/>
        <c:tickLblSkip val="5"/>
        <c:tickMarkSkip val="5"/>
        <c:noMultiLvlLbl val="0"/>
      </c:catAx>
      <c:valAx>
        <c:axId val="-2134433448"/>
        <c:scaling>
          <c:orientation val="minMax"/>
          <c:max val="0.51"/>
          <c:min val="0.3"/>
        </c:scaling>
        <c:delete val="0"/>
        <c:axPos val="l"/>
        <c:majorGridlines>
          <c:spPr>
            <a:ln w="3175">
              <a:solidFill>
                <a:schemeClr val="bg1">
                  <a:lumMod val="65000"/>
                </a:schemeClr>
              </a:solidFill>
              <a:prstDash val="solid"/>
            </a:ln>
          </c:spPr>
        </c:majorGridlines>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s-ES"/>
          </a:p>
        </c:txPr>
        <c:crossAx val="-2134428920"/>
        <c:crosses val="autoZero"/>
        <c:crossBetween val="midCat"/>
        <c:majorUnit val="0.05"/>
        <c:minorUnit val="0.05"/>
      </c:valAx>
      <c:spPr>
        <a:solidFill>
          <a:srgbClr val="FFFFFF"/>
        </a:solidFill>
        <a:ln w="3175">
          <a:noFill/>
          <a:prstDash val="solid"/>
        </a:ln>
      </c:spPr>
    </c:plotArea>
    <c:plotVisOnly val="1"/>
    <c:dispBlanksAs val="span"/>
    <c:showDLblsOverMax val="0"/>
  </c:chart>
  <c:spPr>
    <a:noFill/>
    <a:ln w="9525">
      <a:noFill/>
    </a:ln>
  </c:spPr>
  <c:txPr>
    <a:bodyPr/>
    <a:lstStyle/>
    <a:p>
      <a:pPr algn="ctr">
        <a:defRPr sz="950" b="0" i="0" u="none" strike="noStrike" baseline="0">
          <a:solidFill>
            <a:srgbClr val="000000"/>
          </a:solidFill>
          <a:latin typeface="Arial"/>
          <a:ea typeface="Arial"/>
          <a:cs typeface="Arial"/>
        </a:defRPr>
      </a:pPr>
      <a:endParaRPr lang="es-ES"/>
    </a:p>
  </c:txPr>
  <c:userShapes r:id="rId2"/>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i="0" baseline="0">
                <a:effectLst/>
              </a:rPr>
              <a:t>Figure S.29: Top 10% income share: fiscal vs. pre-tax income</a:t>
            </a:r>
            <a:endParaRPr lang="fr-FR" sz="2000">
              <a:effectLst/>
            </a:endParaRPr>
          </a:p>
        </c:rich>
      </c:tx>
      <c:layout>
        <c:manualLayout>
          <c:xMode val="edge"/>
          <c:yMode val="edge"/>
          <c:x val="0.183253000271518"/>
          <c:y val="0.00678768660704742"/>
        </c:manualLayout>
      </c:layout>
      <c:overlay val="0"/>
    </c:title>
    <c:autoTitleDeleted val="0"/>
    <c:plotArea>
      <c:layout>
        <c:manualLayout>
          <c:layoutTarget val="inner"/>
          <c:xMode val="edge"/>
          <c:yMode val="edge"/>
          <c:x val="0.0810930219929405"/>
          <c:y val="0.0828640396194819"/>
          <c:w val="0.904014770567472"/>
          <c:h val="0.746539174119073"/>
        </c:manualLayout>
      </c:layout>
      <c:lineChart>
        <c:grouping val="standard"/>
        <c:varyColors val="0"/>
        <c:ser>
          <c:idx val="0"/>
          <c:order val="0"/>
          <c:tx>
            <c:v>DINA pre-tax adult</c:v>
          </c:tx>
          <c:spPr>
            <a:ln w="12700">
              <a:solidFill>
                <a:srgbClr val="000000"/>
              </a:solidFill>
              <a:prstDash val="solid"/>
            </a:ln>
          </c:spPr>
          <c:marker>
            <c:symbol val="diamond"/>
            <c:size val="10"/>
            <c:spPr>
              <a:solidFill>
                <a:srgbClr val="8064A2">
                  <a:lumMod val="60000"/>
                  <a:lumOff val="40000"/>
                </a:srgbClr>
              </a:solidFill>
              <a:ln>
                <a:solidFill>
                  <a:srgbClr val="000000"/>
                </a:solidFill>
                <a:prstDash val="solid"/>
              </a:ln>
            </c:spPr>
          </c:marker>
          <c:cat>
            <c:numRef>
              <c:f>Data!$BL$10:$BL$109</c:f>
              <c:numCache>
                <c:formatCode>General</c:formatCode>
                <c:ptCount val="100"/>
                <c:pt idx="0">
                  <c:v>1917.0</c:v>
                </c:pt>
                <c:pt idx="1">
                  <c:v>1918.0</c:v>
                </c:pt>
                <c:pt idx="2">
                  <c:v>1919.0</c:v>
                </c:pt>
                <c:pt idx="3">
                  <c:v>1920.0</c:v>
                </c:pt>
                <c:pt idx="4">
                  <c:v>1921.0</c:v>
                </c:pt>
                <c:pt idx="5">
                  <c:v>1922.0</c:v>
                </c:pt>
                <c:pt idx="6">
                  <c:v>1923.0</c:v>
                </c:pt>
                <c:pt idx="7">
                  <c:v>1924.0</c:v>
                </c:pt>
                <c:pt idx="8">
                  <c:v>1925.0</c:v>
                </c:pt>
                <c:pt idx="9">
                  <c:v>1926.0</c:v>
                </c:pt>
                <c:pt idx="10">
                  <c:v>1927.0</c:v>
                </c:pt>
                <c:pt idx="11">
                  <c:v>1928.0</c:v>
                </c:pt>
                <c:pt idx="12">
                  <c:v>1929.0</c:v>
                </c:pt>
                <c:pt idx="13">
                  <c:v>1930.0</c:v>
                </c:pt>
                <c:pt idx="14">
                  <c:v>1931.0</c:v>
                </c:pt>
                <c:pt idx="15">
                  <c:v>1932.0</c:v>
                </c:pt>
                <c:pt idx="16">
                  <c:v>1933.0</c:v>
                </c:pt>
                <c:pt idx="17">
                  <c:v>1934.0</c:v>
                </c:pt>
                <c:pt idx="18">
                  <c:v>1935.0</c:v>
                </c:pt>
                <c:pt idx="19">
                  <c:v>1936.0</c:v>
                </c:pt>
                <c:pt idx="20">
                  <c:v>1937.0</c:v>
                </c:pt>
                <c:pt idx="21">
                  <c:v>1938.0</c:v>
                </c:pt>
                <c:pt idx="22">
                  <c:v>1939.0</c:v>
                </c:pt>
                <c:pt idx="23">
                  <c:v>1940.0</c:v>
                </c:pt>
                <c:pt idx="24">
                  <c:v>1941.0</c:v>
                </c:pt>
                <c:pt idx="25">
                  <c:v>1942.0</c:v>
                </c:pt>
                <c:pt idx="26">
                  <c:v>1943.0</c:v>
                </c:pt>
                <c:pt idx="27">
                  <c:v>1944.0</c:v>
                </c:pt>
                <c:pt idx="28">
                  <c:v>1945.0</c:v>
                </c:pt>
                <c:pt idx="29">
                  <c:v>1946.0</c:v>
                </c:pt>
                <c:pt idx="30">
                  <c:v>1947.0</c:v>
                </c:pt>
                <c:pt idx="31">
                  <c:v>1948.0</c:v>
                </c:pt>
                <c:pt idx="32">
                  <c:v>1949.0</c:v>
                </c:pt>
                <c:pt idx="33">
                  <c:v>1950.0</c:v>
                </c:pt>
                <c:pt idx="34">
                  <c:v>1951.0</c:v>
                </c:pt>
                <c:pt idx="35">
                  <c:v>1952.0</c:v>
                </c:pt>
                <c:pt idx="36">
                  <c:v>1953.0</c:v>
                </c:pt>
                <c:pt idx="37">
                  <c:v>1954.0</c:v>
                </c:pt>
                <c:pt idx="38">
                  <c:v>1955.0</c:v>
                </c:pt>
                <c:pt idx="39">
                  <c:v>1956.0</c:v>
                </c:pt>
                <c:pt idx="40">
                  <c:v>1957.0</c:v>
                </c:pt>
                <c:pt idx="41">
                  <c:v>1958.0</c:v>
                </c:pt>
                <c:pt idx="42">
                  <c:v>1959.0</c:v>
                </c:pt>
                <c:pt idx="43">
                  <c:v>1960.0</c:v>
                </c:pt>
                <c:pt idx="44">
                  <c:v>1961.0</c:v>
                </c:pt>
                <c:pt idx="45">
                  <c:v>1962.0</c:v>
                </c:pt>
                <c:pt idx="46">
                  <c:v>1963.0</c:v>
                </c:pt>
                <c:pt idx="47">
                  <c:v>1964.0</c:v>
                </c:pt>
                <c:pt idx="48">
                  <c:v>1965.0</c:v>
                </c:pt>
                <c:pt idx="49">
                  <c:v>1966.0</c:v>
                </c:pt>
                <c:pt idx="50">
                  <c:v>1967.0</c:v>
                </c:pt>
                <c:pt idx="51">
                  <c:v>1968.0</c:v>
                </c:pt>
                <c:pt idx="52">
                  <c:v>1969.0</c:v>
                </c:pt>
                <c:pt idx="53">
                  <c:v>1970.0</c:v>
                </c:pt>
                <c:pt idx="54">
                  <c:v>1971.0</c:v>
                </c:pt>
                <c:pt idx="55">
                  <c:v>1972.0</c:v>
                </c:pt>
                <c:pt idx="56">
                  <c:v>1973.0</c:v>
                </c:pt>
                <c:pt idx="57">
                  <c:v>1974.0</c:v>
                </c:pt>
                <c:pt idx="58">
                  <c:v>1975.0</c:v>
                </c:pt>
                <c:pt idx="59">
                  <c:v>1976.0</c:v>
                </c:pt>
                <c:pt idx="60">
                  <c:v>1977.0</c:v>
                </c:pt>
                <c:pt idx="61">
                  <c:v>1978.0</c:v>
                </c:pt>
                <c:pt idx="62">
                  <c:v>1979.0</c:v>
                </c:pt>
                <c:pt idx="63">
                  <c:v>1980.0</c:v>
                </c:pt>
                <c:pt idx="64">
                  <c:v>1981.0</c:v>
                </c:pt>
                <c:pt idx="65">
                  <c:v>1982.0</c:v>
                </c:pt>
                <c:pt idx="66">
                  <c:v>1983.0</c:v>
                </c:pt>
                <c:pt idx="67">
                  <c:v>1984.0</c:v>
                </c:pt>
                <c:pt idx="68">
                  <c:v>1985.0</c:v>
                </c:pt>
                <c:pt idx="69">
                  <c:v>1986.0</c:v>
                </c:pt>
                <c:pt idx="70">
                  <c:v>1987.0</c:v>
                </c:pt>
                <c:pt idx="71">
                  <c:v>1988.0</c:v>
                </c:pt>
                <c:pt idx="72">
                  <c:v>1989.0</c:v>
                </c:pt>
                <c:pt idx="73">
                  <c:v>1990.0</c:v>
                </c:pt>
                <c:pt idx="74">
                  <c:v>1991.0</c:v>
                </c:pt>
                <c:pt idx="75">
                  <c:v>1992.0</c:v>
                </c:pt>
                <c:pt idx="76">
                  <c:v>1993.0</c:v>
                </c:pt>
                <c:pt idx="77">
                  <c:v>1994.0</c:v>
                </c:pt>
                <c:pt idx="78">
                  <c:v>1995.0</c:v>
                </c:pt>
                <c:pt idx="79">
                  <c:v>1996.0</c:v>
                </c:pt>
                <c:pt idx="80">
                  <c:v>1997.0</c:v>
                </c:pt>
                <c:pt idx="81">
                  <c:v>1998.0</c:v>
                </c:pt>
                <c:pt idx="82">
                  <c:v>1999.0</c:v>
                </c:pt>
                <c:pt idx="83">
                  <c:v>2000.0</c:v>
                </c:pt>
                <c:pt idx="84">
                  <c:v>2001.0</c:v>
                </c:pt>
                <c:pt idx="85">
                  <c:v>2002.0</c:v>
                </c:pt>
                <c:pt idx="86">
                  <c:v>2003.0</c:v>
                </c:pt>
                <c:pt idx="87">
                  <c:v>2004.0</c:v>
                </c:pt>
                <c:pt idx="88">
                  <c:v>2005.0</c:v>
                </c:pt>
                <c:pt idx="89">
                  <c:v>2006.0</c:v>
                </c:pt>
                <c:pt idx="90">
                  <c:v>2007.0</c:v>
                </c:pt>
                <c:pt idx="91">
                  <c:v>2008.0</c:v>
                </c:pt>
                <c:pt idx="92">
                  <c:v>2009.0</c:v>
                </c:pt>
                <c:pt idx="93">
                  <c:v>2010.0</c:v>
                </c:pt>
                <c:pt idx="94">
                  <c:v>2011.0</c:v>
                </c:pt>
                <c:pt idx="95">
                  <c:v>2012.0</c:v>
                </c:pt>
                <c:pt idx="96">
                  <c:v>2013.0</c:v>
                </c:pt>
                <c:pt idx="97">
                  <c:v>2014.0</c:v>
                </c:pt>
                <c:pt idx="98">
                  <c:v>2015.0</c:v>
                </c:pt>
                <c:pt idx="99">
                  <c:v>2016.0</c:v>
                </c:pt>
              </c:numCache>
            </c:numRef>
          </c:cat>
          <c:val>
            <c:numRef>
              <c:f>Data!$CT$10:$CT$109</c:f>
              <c:numCache>
                <c:formatCode>0.0%</c:formatCode>
                <c:ptCount val="100"/>
                <c:pt idx="0">
                  <c:v>0.472435173573439</c:v>
                </c:pt>
                <c:pt idx="1">
                  <c:v>0.461207088306628</c:v>
                </c:pt>
                <c:pt idx="2">
                  <c:v>0.478208845538282</c:v>
                </c:pt>
                <c:pt idx="3">
                  <c:v>0.459359134048728</c:v>
                </c:pt>
                <c:pt idx="4">
                  <c:v>0.488637642924441</c:v>
                </c:pt>
                <c:pt idx="5">
                  <c:v>0.479372662290262</c:v>
                </c:pt>
                <c:pt idx="6">
                  <c:v>0.454988758911884</c:v>
                </c:pt>
                <c:pt idx="7">
                  <c:v>0.47588584566753</c:v>
                </c:pt>
                <c:pt idx="8">
                  <c:v>0.492534573305167</c:v>
                </c:pt>
                <c:pt idx="9">
                  <c:v>0.495779581408715</c:v>
                </c:pt>
                <c:pt idx="10">
                  <c:v>0.489440223607002</c:v>
                </c:pt>
                <c:pt idx="11">
                  <c:v>0.500925509376794</c:v>
                </c:pt>
                <c:pt idx="12">
                  <c:v>0.488746874766622</c:v>
                </c:pt>
                <c:pt idx="13">
                  <c:v>0.476824082087693</c:v>
                </c:pt>
                <c:pt idx="14">
                  <c:v>0.473270466465753</c:v>
                </c:pt>
                <c:pt idx="15">
                  <c:v>0.488677720002969</c:v>
                </c:pt>
                <c:pt idx="16">
                  <c:v>0.490544880487674</c:v>
                </c:pt>
                <c:pt idx="17">
                  <c:v>0.502072616976205</c:v>
                </c:pt>
                <c:pt idx="18">
                  <c:v>0.493832093785119</c:v>
                </c:pt>
                <c:pt idx="19">
                  <c:v>0.499729140660002</c:v>
                </c:pt>
                <c:pt idx="20">
                  <c:v>0.488411003221682</c:v>
                </c:pt>
                <c:pt idx="21">
                  <c:v>0.487101568956598</c:v>
                </c:pt>
                <c:pt idx="22">
                  <c:v>0.500185198680479</c:v>
                </c:pt>
                <c:pt idx="23">
                  <c:v>0.497817784834828</c:v>
                </c:pt>
                <c:pt idx="24">
                  <c:v>0.478028958118048</c:v>
                </c:pt>
                <c:pt idx="25">
                  <c:v>0.433229750657479</c:v>
                </c:pt>
                <c:pt idx="26">
                  <c:v>0.404458662751582</c:v>
                </c:pt>
                <c:pt idx="27">
                  <c:v>0.387555652737076</c:v>
                </c:pt>
                <c:pt idx="28">
                  <c:v>0.383749595286491</c:v>
                </c:pt>
                <c:pt idx="29">
                  <c:v>0.396447658495699</c:v>
                </c:pt>
                <c:pt idx="30">
                  <c:v>0.395026127810563</c:v>
                </c:pt>
                <c:pt idx="31">
                  <c:v>0.41294134197747</c:v>
                </c:pt>
                <c:pt idx="32">
                  <c:v>0.407231409562898</c:v>
                </c:pt>
                <c:pt idx="33">
                  <c:v>0.413171070907825</c:v>
                </c:pt>
                <c:pt idx="34">
                  <c:v>0.400821734201613</c:v>
                </c:pt>
                <c:pt idx="35">
                  <c:v>0.388963055012514</c:v>
                </c:pt>
                <c:pt idx="36">
                  <c:v>0.378863265067645</c:v>
                </c:pt>
                <c:pt idx="37">
                  <c:v>0.382082739849518</c:v>
                </c:pt>
                <c:pt idx="38">
                  <c:v>0.387644171170978</c:v>
                </c:pt>
                <c:pt idx="39">
                  <c:v>0.379933152857684</c:v>
                </c:pt>
                <c:pt idx="40">
                  <c:v>0.380045788255463</c:v>
                </c:pt>
                <c:pt idx="41">
                  <c:v>0.379133395500719</c:v>
                </c:pt>
                <c:pt idx="42">
                  <c:v>0.382919636480878</c:v>
                </c:pt>
                <c:pt idx="43">
                  <c:v>0.377592034138071</c:v>
                </c:pt>
                <c:pt idx="44">
                  <c:v>0.379106240870662</c:v>
                </c:pt>
                <c:pt idx="45">
                  <c:v>0.380987823009491</c:v>
                </c:pt>
                <c:pt idx="46">
                  <c:v>0.385314762592316</c:v>
                </c:pt>
                <c:pt idx="47">
                  <c:v>0.38964170217514</c:v>
                </c:pt>
                <c:pt idx="48">
                  <c:v>0.386319950222969</c:v>
                </c:pt>
                <c:pt idx="49">
                  <c:v>0.382998198270798</c:v>
                </c:pt>
                <c:pt idx="50">
                  <c:v>0.377714157104492</c:v>
                </c:pt>
                <c:pt idx="51">
                  <c:v>0.373347610235214</c:v>
                </c:pt>
                <c:pt idx="52">
                  <c:v>0.364053785800934</c:v>
                </c:pt>
                <c:pt idx="53">
                  <c:v>0.361914329230785</c:v>
                </c:pt>
                <c:pt idx="54">
                  <c:v>0.365138111636043</c:v>
                </c:pt>
                <c:pt idx="55">
                  <c:v>0.367732412647456</c:v>
                </c:pt>
                <c:pt idx="56">
                  <c:v>0.368362048524432</c:v>
                </c:pt>
                <c:pt idx="57">
                  <c:v>0.365426617179764</c:v>
                </c:pt>
                <c:pt idx="58">
                  <c:v>0.366352391072724</c:v>
                </c:pt>
                <c:pt idx="59">
                  <c:v>0.36744240220105</c:v>
                </c:pt>
                <c:pt idx="60">
                  <c:v>0.370094121236889</c:v>
                </c:pt>
                <c:pt idx="61">
                  <c:v>0.371286571209453</c:v>
                </c:pt>
                <c:pt idx="62">
                  <c:v>0.373221397399902</c:v>
                </c:pt>
                <c:pt idx="63">
                  <c:v>0.366998672485352</c:v>
                </c:pt>
                <c:pt idx="64">
                  <c:v>0.371183514595032</c:v>
                </c:pt>
                <c:pt idx="65">
                  <c:v>0.373065501451492</c:v>
                </c:pt>
                <c:pt idx="66">
                  <c:v>0.378579378128052</c:v>
                </c:pt>
                <c:pt idx="67">
                  <c:v>0.39085391163826</c:v>
                </c:pt>
                <c:pt idx="68">
                  <c:v>0.391307651996612</c:v>
                </c:pt>
                <c:pt idx="69">
                  <c:v>0.39042341709137</c:v>
                </c:pt>
                <c:pt idx="70">
                  <c:v>0.402045339345932</c:v>
                </c:pt>
                <c:pt idx="71">
                  <c:v>0.416300624608993</c:v>
                </c:pt>
                <c:pt idx="72">
                  <c:v>0.414570033550262</c:v>
                </c:pt>
                <c:pt idx="73">
                  <c:v>0.415938198566437</c:v>
                </c:pt>
                <c:pt idx="74">
                  <c:v>0.413970232009888</c:v>
                </c:pt>
                <c:pt idx="75">
                  <c:v>0.425799131393432</c:v>
                </c:pt>
                <c:pt idx="76">
                  <c:v>0.424304991960525</c:v>
                </c:pt>
                <c:pt idx="77">
                  <c:v>0.42766997218132</c:v>
                </c:pt>
                <c:pt idx="78">
                  <c:v>0.435841172933578</c:v>
                </c:pt>
                <c:pt idx="79">
                  <c:v>0.444234997034073</c:v>
                </c:pt>
                <c:pt idx="80">
                  <c:v>0.450945109128952</c:v>
                </c:pt>
                <c:pt idx="81">
                  <c:v>0.454827725887298</c:v>
                </c:pt>
                <c:pt idx="82">
                  <c:v>0.461532592773437</c:v>
                </c:pt>
                <c:pt idx="83">
                  <c:v>0.466849535703659</c:v>
                </c:pt>
                <c:pt idx="84">
                  <c:v>0.456750899553299</c:v>
                </c:pt>
                <c:pt idx="85">
                  <c:v>0.457358121871948</c:v>
                </c:pt>
                <c:pt idx="86">
                  <c:v>0.459485650062561</c:v>
                </c:pt>
                <c:pt idx="87">
                  <c:v>0.470360785722733</c:v>
                </c:pt>
                <c:pt idx="88">
                  <c:v>0.482043713331222</c:v>
                </c:pt>
                <c:pt idx="89">
                  <c:v>0.491752445697784</c:v>
                </c:pt>
                <c:pt idx="90">
                  <c:v>0.489869087934494</c:v>
                </c:pt>
                <c:pt idx="91">
                  <c:v>0.485677421092987</c:v>
                </c:pt>
                <c:pt idx="92">
                  <c:v>0.476844549179077</c:v>
                </c:pt>
                <c:pt idx="93">
                  <c:v>0.491061419248581</c:v>
                </c:pt>
                <c:pt idx="94">
                  <c:v>0.493888169527054</c:v>
                </c:pt>
                <c:pt idx="95">
                  <c:v>0.505951881408691</c:v>
                </c:pt>
                <c:pt idx="96">
                  <c:v>0.499349653720856</c:v>
                </c:pt>
                <c:pt idx="97">
                  <c:v>0.506664514541626</c:v>
                </c:pt>
              </c:numCache>
            </c:numRef>
          </c:val>
          <c:smooth val="0"/>
        </c:ser>
        <c:ser>
          <c:idx val="1"/>
          <c:order val="1"/>
          <c:tx>
            <c:v>Piketty-Saez</c:v>
          </c:tx>
          <c:spPr>
            <a:ln w="22225">
              <a:solidFill>
                <a:sysClr val="windowText" lastClr="000000"/>
              </a:solidFill>
            </a:ln>
          </c:spPr>
          <c:marker>
            <c:symbol val="square"/>
            <c:size val="8"/>
            <c:spPr>
              <a:solidFill>
                <a:sysClr val="window" lastClr="FFFFFF"/>
              </a:solidFill>
              <a:ln>
                <a:solidFill>
                  <a:sysClr val="windowText" lastClr="000000"/>
                </a:solidFill>
              </a:ln>
            </c:spPr>
          </c:marker>
          <c:cat>
            <c:numRef>
              <c:f>Data!$BL$10:$BL$109</c:f>
              <c:numCache>
                <c:formatCode>General</c:formatCode>
                <c:ptCount val="100"/>
                <c:pt idx="0">
                  <c:v>1917.0</c:v>
                </c:pt>
                <c:pt idx="1">
                  <c:v>1918.0</c:v>
                </c:pt>
                <c:pt idx="2">
                  <c:v>1919.0</c:v>
                </c:pt>
                <c:pt idx="3">
                  <c:v>1920.0</c:v>
                </c:pt>
                <c:pt idx="4">
                  <c:v>1921.0</c:v>
                </c:pt>
                <c:pt idx="5">
                  <c:v>1922.0</c:v>
                </c:pt>
                <c:pt idx="6">
                  <c:v>1923.0</c:v>
                </c:pt>
                <c:pt idx="7">
                  <c:v>1924.0</c:v>
                </c:pt>
                <c:pt idx="8">
                  <c:v>1925.0</c:v>
                </c:pt>
                <c:pt idx="9">
                  <c:v>1926.0</c:v>
                </c:pt>
                <c:pt idx="10">
                  <c:v>1927.0</c:v>
                </c:pt>
                <c:pt idx="11">
                  <c:v>1928.0</c:v>
                </c:pt>
                <c:pt idx="12">
                  <c:v>1929.0</c:v>
                </c:pt>
                <c:pt idx="13">
                  <c:v>1930.0</c:v>
                </c:pt>
                <c:pt idx="14">
                  <c:v>1931.0</c:v>
                </c:pt>
                <c:pt idx="15">
                  <c:v>1932.0</c:v>
                </c:pt>
                <c:pt idx="16">
                  <c:v>1933.0</c:v>
                </c:pt>
                <c:pt idx="17">
                  <c:v>1934.0</c:v>
                </c:pt>
                <c:pt idx="18">
                  <c:v>1935.0</c:v>
                </c:pt>
                <c:pt idx="19">
                  <c:v>1936.0</c:v>
                </c:pt>
                <c:pt idx="20">
                  <c:v>1937.0</c:v>
                </c:pt>
                <c:pt idx="21">
                  <c:v>1938.0</c:v>
                </c:pt>
                <c:pt idx="22">
                  <c:v>1939.0</c:v>
                </c:pt>
                <c:pt idx="23">
                  <c:v>1940.0</c:v>
                </c:pt>
                <c:pt idx="24">
                  <c:v>1941.0</c:v>
                </c:pt>
                <c:pt idx="25">
                  <c:v>1942.0</c:v>
                </c:pt>
                <c:pt idx="26">
                  <c:v>1943.0</c:v>
                </c:pt>
                <c:pt idx="27">
                  <c:v>1944.0</c:v>
                </c:pt>
                <c:pt idx="28">
                  <c:v>1945.0</c:v>
                </c:pt>
                <c:pt idx="29">
                  <c:v>1946.0</c:v>
                </c:pt>
                <c:pt idx="30">
                  <c:v>1947.0</c:v>
                </c:pt>
                <c:pt idx="31">
                  <c:v>1948.0</c:v>
                </c:pt>
                <c:pt idx="32">
                  <c:v>1949.0</c:v>
                </c:pt>
                <c:pt idx="33">
                  <c:v>1950.0</c:v>
                </c:pt>
                <c:pt idx="34">
                  <c:v>1951.0</c:v>
                </c:pt>
                <c:pt idx="35">
                  <c:v>1952.0</c:v>
                </c:pt>
                <c:pt idx="36">
                  <c:v>1953.0</c:v>
                </c:pt>
                <c:pt idx="37">
                  <c:v>1954.0</c:v>
                </c:pt>
                <c:pt idx="38">
                  <c:v>1955.0</c:v>
                </c:pt>
                <c:pt idx="39">
                  <c:v>1956.0</c:v>
                </c:pt>
                <c:pt idx="40">
                  <c:v>1957.0</c:v>
                </c:pt>
                <c:pt idx="41">
                  <c:v>1958.0</c:v>
                </c:pt>
                <c:pt idx="42">
                  <c:v>1959.0</c:v>
                </c:pt>
                <c:pt idx="43">
                  <c:v>1960.0</c:v>
                </c:pt>
                <c:pt idx="44">
                  <c:v>1961.0</c:v>
                </c:pt>
                <c:pt idx="45">
                  <c:v>1962.0</c:v>
                </c:pt>
                <c:pt idx="46">
                  <c:v>1963.0</c:v>
                </c:pt>
                <c:pt idx="47">
                  <c:v>1964.0</c:v>
                </c:pt>
                <c:pt idx="48">
                  <c:v>1965.0</c:v>
                </c:pt>
                <c:pt idx="49">
                  <c:v>1966.0</c:v>
                </c:pt>
                <c:pt idx="50">
                  <c:v>1967.0</c:v>
                </c:pt>
                <c:pt idx="51">
                  <c:v>1968.0</c:v>
                </c:pt>
                <c:pt idx="52">
                  <c:v>1969.0</c:v>
                </c:pt>
                <c:pt idx="53">
                  <c:v>1970.0</c:v>
                </c:pt>
                <c:pt idx="54">
                  <c:v>1971.0</c:v>
                </c:pt>
                <c:pt idx="55">
                  <c:v>1972.0</c:v>
                </c:pt>
                <c:pt idx="56">
                  <c:v>1973.0</c:v>
                </c:pt>
                <c:pt idx="57">
                  <c:v>1974.0</c:v>
                </c:pt>
                <c:pt idx="58">
                  <c:v>1975.0</c:v>
                </c:pt>
                <c:pt idx="59">
                  <c:v>1976.0</c:v>
                </c:pt>
                <c:pt idx="60">
                  <c:v>1977.0</c:v>
                </c:pt>
                <c:pt idx="61">
                  <c:v>1978.0</c:v>
                </c:pt>
                <c:pt idx="62">
                  <c:v>1979.0</c:v>
                </c:pt>
                <c:pt idx="63">
                  <c:v>1980.0</c:v>
                </c:pt>
                <c:pt idx="64">
                  <c:v>1981.0</c:v>
                </c:pt>
                <c:pt idx="65">
                  <c:v>1982.0</c:v>
                </c:pt>
                <c:pt idx="66">
                  <c:v>1983.0</c:v>
                </c:pt>
                <c:pt idx="67">
                  <c:v>1984.0</c:v>
                </c:pt>
                <c:pt idx="68">
                  <c:v>1985.0</c:v>
                </c:pt>
                <c:pt idx="69">
                  <c:v>1986.0</c:v>
                </c:pt>
                <c:pt idx="70">
                  <c:v>1987.0</c:v>
                </c:pt>
                <c:pt idx="71">
                  <c:v>1988.0</c:v>
                </c:pt>
                <c:pt idx="72">
                  <c:v>1989.0</c:v>
                </c:pt>
                <c:pt idx="73">
                  <c:v>1990.0</c:v>
                </c:pt>
                <c:pt idx="74">
                  <c:v>1991.0</c:v>
                </c:pt>
                <c:pt idx="75">
                  <c:v>1992.0</c:v>
                </c:pt>
                <c:pt idx="76">
                  <c:v>1993.0</c:v>
                </c:pt>
                <c:pt idx="77">
                  <c:v>1994.0</c:v>
                </c:pt>
                <c:pt idx="78">
                  <c:v>1995.0</c:v>
                </c:pt>
                <c:pt idx="79">
                  <c:v>1996.0</c:v>
                </c:pt>
                <c:pt idx="80">
                  <c:v>1997.0</c:v>
                </c:pt>
                <c:pt idx="81">
                  <c:v>1998.0</c:v>
                </c:pt>
                <c:pt idx="82">
                  <c:v>1999.0</c:v>
                </c:pt>
                <c:pt idx="83">
                  <c:v>2000.0</c:v>
                </c:pt>
                <c:pt idx="84">
                  <c:v>2001.0</c:v>
                </c:pt>
                <c:pt idx="85">
                  <c:v>2002.0</c:v>
                </c:pt>
                <c:pt idx="86">
                  <c:v>2003.0</c:v>
                </c:pt>
                <c:pt idx="87">
                  <c:v>2004.0</c:v>
                </c:pt>
                <c:pt idx="88">
                  <c:v>2005.0</c:v>
                </c:pt>
                <c:pt idx="89">
                  <c:v>2006.0</c:v>
                </c:pt>
                <c:pt idx="90">
                  <c:v>2007.0</c:v>
                </c:pt>
                <c:pt idx="91">
                  <c:v>2008.0</c:v>
                </c:pt>
                <c:pt idx="92">
                  <c:v>2009.0</c:v>
                </c:pt>
                <c:pt idx="93">
                  <c:v>2010.0</c:v>
                </c:pt>
                <c:pt idx="94">
                  <c:v>2011.0</c:v>
                </c:pt>
                <c:pt idx="95">
                  <c:v>2012.0</c:v>
                </c:pt>
                <c:pt idx="96">
                  <c:v>2013.0</c:v>
                </c:pt>
                <c:pt idx="97">
                  <c:v>2014.0</c:v>
                </c:pt>
                <c:pt idx="98">
                  <c:v>2015.0</c:v>
                </c:pt>
                <c:pt idx="99">
                  <c:v>2016.0</c:v>
                </c:pt>
              </c:numCache>
            </c:numRef>
          </c:cat>
          <c:val>
            <c:numRef>
              <c:f>Data!$CV$10:$CV$109</c:f>
              <c:numCache>
                <c:formatCode>0.0%</c:formatCode>
                <c:ptCount val="100"/>
                <c:pt idx="0">
                  <c:v>0.405076574500901</c:v>
                </c:pt>
                <c:pt idx="1">
                  <c:v>0.401070454467272</c:v>
                </c:pt>
                <c:pt idx="2">
                  <c:v>0.403156378820226</c:v>
                </c:pt>
                <c:pt idx="3">
                  <c:v>0.390141136403735</c:v>
                </c:pt>
                <c:pt idx="4">
                  <c:v>0.431810566638008</c:v>
                </c:pt>
                <c:pt idx="5">
                  <c:v>0.437214776615177</c:v>
                </c:pt>
                <c:pt idx="6">
                  <c:v>0.414612505798379</c:v>
                </c:pt>
                <c:pt idx="7">
                  <c:v>0.444070427478475</c:v>
                </c:pt>
                <c:pt idx="8">
                  <c:v>0.463540769188241</c:v>
                </c:pt>
                <c:pt idx="9">
                  <c:v>0.457104357682374</c:v>
                </c:pt>
                <c:pt idx="10">
                  <c:v>0.46668456108834</c:v>
                </c:pt>
                <c:pt idx="11">
                  <c:v>0.492887115987395</c:v>
                </c:pt>
                <c:pt idx="12">
                  <c:v>0.467095878960072</c:v>
                </c:pt>
                <c:pt idx="13">
                  <c:v>0.438654549844347</c:v>
                </c:pt>
                <c:pt idx="14">
                  <c:v>0.44543200012432</c:v>
                </c:pt>
                <c:pt idx="15">
                  <c:v>0.463702117772615</c:v>
                </c:pt>
                <c:pt idx="16">
                  <c:v>0.456018144305618</c:v>
                </c:pt>
                <c:pt idx="17">
                  <c:v>0.457835419721436</c:v>
                </c:pt>
                <c:pt idx="18">
                  <c:v>0.444939827124297</c:v>
                </c:pt>
                <c:pt idx="19">
                  <c:v>0.465937750944763</c:v>
                </c:pt>
                <c:pt idx="20">
                  <c:v>0.442314117605802</c:v>
                </c:pt>
                <c:pt idx="21">
                  <c:v>0.440748375707719</c:v>
                </c:pt>
                <c:pt idx="22">
                  <c:v>0.455178856417556</c:v>
                </c:pt>
                <c:pt idx="23">
                  <c:v>0.452931324290211</c:v>
                </c:pt>
                <c:pt idx="24">
                  <c:v>0.419303395572768</c:v>
                </c:pt>
                <c:pt idx="25">
                  <c:v>0.361278626670237</c:v>
                </c:pt>
                <c:pt idx="26">
                  <c:v>0.336899021149382</c:v>
                </c:pt>
                <c:pt idx="27">
                  <c:v>0.325125309854548</c:v>
                </c:pt>
                <c:pt idx="28">
                  <c:v>0.344233104422671</c:v>
                </c:pt>
                <c:pt idx="29">
                  <c:v>0.366995512273288</c:v>
                </c:pt>
                <c:pt idx="30">
                  <c:v>0.343478806438803</c:v>
                </c:pt>
                <c:pt idx="31">
                  <c:v>0.350135083330298</c:v>
                </c:pt>
                <c:pt idx="32">
                  <c:v>0.347509962428546</c:v>
                </c:pt>
                <c:pt idx="33">
                  <c:v>0.355633669609514</c:v>
                </c:pt>
                <c:pt idx="34">
                  <c:v>0.342175514872539</c:v>
                </c:pt>
                <c:pt idx="35">
                  <c:v>0.332115090292503</c:v>
                </c:pt>
                <c:pt idx="36">
                  <c:v>0.323069510620836</c:v>
                </c:pt>
                <c:pt idx="37">
                  <c:v>0.336361105903331</c:v>
                </c:pt>
                <c:pt idx="38">
                  <c:v>0.339377984257705</c:v>
                </c:pt>
                <c:pt idx="39">
                  <c:v>0.334621397691518</c:v>
                </c:pt>
                <c:pt idx="40">
                  <c:v>0.329885896988859</c:v>
                </c:pt>
                <c:pt idx="41">
                  <c:v>0.335615355077637</c:v>
                </c:pt>
                <c:pt idx="42">
                  <c:v>0.340036260342109</c:v>
                </c:pt>
                <c:pt idx="43">
                  <c:v>0.334750960156721</c:v>
                </c:pt>
                <c:pt idx="44">
                  <c:v>0.342547728055197</c:v>
                </c:pt>
                <c:pt idx="45">
                  <c:v>0.337009050752204</c:v>
                </c:pt>
                <c:pt idx="46">
                  <c:v>0.337848128767196</c:v>
                </c:pt>
                <c:pt idx="47">
                  <c:v>0.344231592002853</c:v>
                </c:pt>
                <c:pt idx="48">
                  <c:v>0.347810241289566</c:v>
                </c:pt>
                <c:pt idx="49">
                  <c:v>0.336720187019397</c:v>
                </c:pt>
                <c:pt idx="50">
                  <c:v>0.344445645321085</c:v>
                </c:pt>
                <c:pt idx="51">
                  <c:v>0.348471697283808</c:v>
                </c:pt>
                <c:pt idx="52">
                  <c:v>0.339293183156516</c:v>
                </c:pt>
                <c:pt idx="53">
                  <c:v>0.326271879217834</c:v>
                </c:pt>
                <c:pt idx="54">
                  <c:v>0.333369572076319</c:v>
                </c:pt>
                <c:pt idx="55">
                  <c:v>0.335859369515001</c:v>
                </c:pt>
                <c:pt idx="56">
                  <c:v>0.333327031128751</c:v>
                </c:pt>
                <c:pt idx="57">
                  <c:v>0.333087212848015</c:v>
                </c:pt>
                <c:pt idx="58">
                  <c:v>0.334329154436249</c:v>
                </c:pt>
                <c:pt idx="59">
                  <c:v>0.334136133248795</c:v>
                </c:pt>
                <c:pt idx="60">
                  <c:v>0.335833544467268</c:v>
                </c:pt>
                <c:pt idx="61">
                  <c:v>0.334860745676301</c:v>
                </c:pt>
                <c:pt idx="62">
                  <c:v>0.34212281147923</c:v>
                </c:pt>
                <c:pt idx="63">
                  <c:v>0.346331098527629</c:v>
                </c:pt>
                <c:pt idx="64">
                  <c:v>0.345434607240543</c:v>
                </c:pt>
                <c:pt idx="65">
                  <c:v>0.353321658707722</c:v>
                </c:pt>
                <c:pt idx="66">
                  <c:v>0.363818821262215</c:v>
                </c:pt>
                <c:pt idx="67">
                  <c:v>0.367355371732751</c:v>
                </c:pt>
                <c:pt idx="68">
                  <c:v>0.375608610094482</c:v>
                </c:pt>
                <c:pt idx="69">
                  <c:v>0.406289103527469</c:v>
                </c:pt>
                <c:pt idx="70">
                  <c:v>0.382457782806667</c:v>
                </c:pt>
                <c:pt idx="71">
                  <c:v>0.406287393516339</c:v>
                </c:pt>
                <c:pt idx="72">
                  <c:v>0.400844196994467</c:v>
                </c:pt>
                <c:pt idx="73">
                  <c:v>0.399756528162424</c:v>
                </c:pt>
                <c:pt idx="74">
                  <c:v>0.395455003908964</c:v>
                </c:pt>
                <c:pt idx="75">
                  <c:v>0.408226349617022</c:v>
                </c:pt>
                <c:pt idx="76">
                  <c:v>0.406848893093876</c:v>
                </c:pt>
                <c:pt idx="77">
                  <c:v>0.407819696869552</c:v>
                </c:pt>
                <c:pt idx="78">
                  <c:v>0.42114</c:v>
                </c:pt>
                <c:pt idx="79">
                  <c:v>0.43484</c:v>
                </c:pt>
                <c:pt idx="80">
                  <c:v>0.44644</c:v>
                </c:pt>
                <c:pt idx="81">
                  <c:v>0.45391</c:v>
                </c:pt>
                <c:pt idx="82">
                  <c:v>0.46469</c:v>
                </c:pt>
                <c:pt idx="83">
                  <c:v>0.47607</c:v>
                </c:pt>
                <c:pt idx="84">
                  <c:v>0.44823</c:v>
                </c:pt>
                <c:pt idx="85">
                  <c:v>0.4382</c:v>
                </c:pt>
                <c:pt idx="86">
                  <c:v>0.44527</c:v>
                </c:pt>
                <c:pt idx="87">
                  <c:v>0.46399</c:v>
                </c:pt>
                <c:pt idx="88">
                  <c:v>0.48334</c:v>
                </c:pt>
                <c:pt idx="89">
                  <c:v>0.4932</c:v>
                </c:pt>
                <c:pt idx="90">
                  <c:v>0.4974</c:v>
                </c:pt>
                <c:pt idx="91">
                  <c:v>0.48228</c:v>
                </c:pt>
                <c:pt idx="92">
                  <c:v>0.46502</c:v>
                </c:pt>
                <c:pt idx="93">
                  <c:v>0.48043</c:v>
                </c:pt>
                <c:pt idx="94">
                  <c:v>0.48128</c:v>
                </c:pt>
                <c:pt idx="95">
                  <c:v>0.50602</c:v>
                </c:pt>
                <c:pt idx="96">
                  <c:v>0.48633</c:v>
                </c:pt>
                <c:pt idx="97">
                  <c:v>0.49965</c:v>
                </c:pt>
              </c:numCache>
            </c:numRef>
          </c:val>
          <c:smooth val="0"/>
        </c:ser>
        <c:dLbls>
          <c:showLegendKey val="0"/>
          <c:showVal val="0"/>
          <c:showCatName val="0"/>
          <c:showSerName val="0"/>
          <c:showPercent val="0"/>
          <c:showBubbleSize val="0"/>
        </c:dLbls>
        <c:marker val="1"/>
        <c:smooth val="0"/>
        <c:axId val="-2134467448"/>
        <c:axId val="2082115288"/>
      </c:lineChart>
      <c:catAx>
        <c:axId val="-2134467448"/>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082115288"/>
        <c:crossesAt val="0.0"/>
        <c:auto val="1"/>
        <c:lblAlgn val="ctr"/>
        <c:lblOffset val="100"/>
        <c:tickLblSkip val="5"/>
        <c:tickMarkSkip val="5"/>
        <c:noMultiLvlLbl val="0"/>
      </c:catAx>
      <c:valAx>
        <c:axId val="2082115288"/>
        <c:scaling>
          <c:orientation val="minMax"/>
          <c:max val="0.51"/>
          <c:min val="0.3"/>
        </c:scaling>
        <c:delete val="0"/>
        <c:axPos val="l"/>
        <c:majorGridlines>
          <c:spPr>
            <a:ln w="3175">
              <a:solidFill>
                <a:schemeClr val="bg1">
                  <a:lumMod val="65000"/>
                </a:schemeClr>
              </a:solidFill>
              <a:prstDash val="solid"/>
            </a:ln>
          </c:spPr>
        </c:majorGridlines>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s-ES"/>
          </a:p>
        </c:txPr>
        <c:crossAx val="-2134467448"/>
        <c:crosses val="autoZero"/>
        <c:crossBetween val="midCat"/>
        <c:majorUnit val="0.05"/>
        <c:minorUnit val="0.05"/>
      </c:valAx>
      <c:spPr>
        <a:solidFill>
          <a:srgbClr val="FFFFFF"/>
        </a:solidFill>
        <a:ln w="3175">
          <a:noFill/>
          <a:prstDash val="solid"/>
        </a:ln>
      </c:spPr>
    </c:plotArea>
    <c:plotVisOnly val="1"/>
    <c:dispBlanksAs val="span"/>
    <c:showDLblsOverMax val="0"/>
  </c:chart>
  <c:spPr>
    <a:noFill/>
    <a:ln w="9525">
      <a:noFill/>
    </a:ln>
  </c:spPr>
  <c:txPr>
    <a:bodyPr/>
    <a:lstStyle/>
    <a:p>
      <a:pPr algn="ctr">
        <a:defRPr sz="950" b="0" i="0" u="none" strike="noStrike" baseline="0">
          <a:solidFill>
            <a:srgbClr val="000000"/>
          </a:solidFill>
          <a:latin typeface="Arial"/>
          <a:ea typeface="Arial"/>
          <a:cs typeface="Arial"/>
        </a:defRPr>
      </a:pPr>
      <a:endParaRPr lang="es-ES"/>
    </a:p>
  </c:txPr>
  <c:userShapes r:id="rId2"/>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a:t>Figure S.30: Bottom 90%</a:t>
            </a:r>
            <a:r>
              <a:rPr lang="fr-FR" sz="1800" b="1" baseline="0"/>
              <a:t> income growth</a:t>
            </a:r>
            <a:r>
              <a:rPr lang="fr-FR" sz="1800" b="1"/>
              <a:t>:</a:t>
            </a:r>
            <a:r>
              <a:rPr lang="fr-FR" sz="1800" b="1" baseline="0"/>
              <a:t> Pre-tax vs. fiscal income</a:t>
            </a:r>
            <a:endParaRPr lang="fr-FR" sz="1800" b="1"/>
          </a:p>
        </c:rich>
      </c:tx>
      <c:layout>
        <c:manualLayout>
          <c:xMode val="edge"/>
          <c:yMode val="edge"/>
          <c:x val="0.17906538349373"/>
          <c:y val="3.43094368105947E-7"/>
        </c:manualLayout>
      </c:layout>
      <c:overlay val="0"/>
    </c:title>
    <c:autoTitleDeleted val="0"/>
    <c:plotArea>
      <c:layout>
        <c:manualLayout>
          <c:layoutTarget val="inner"/>
          <c:xMode val="edge"/>
          <c:yMode val="edge"/>
          <c:x val="0.120068856910128"/>
          <c:y val="0.0915787487348397"/>
          <c:w val="0.843700787401576"/>
          <c:h val="0.723581252004134"/>
        </c:manualLayout>
      </c:layout>
      <c:lineChart>
        <c:grouping val="standard"/>
        <c:varyColors val="0"/>
        <c:ser>
          <c:idx val="0"/>
          <c:order val="2"/>
          <c:tx>
            <c:v>National income per adult</c:v>
          </c:tx>
          <c:spPr>
            <a:ln w="12700">
              <a:solidFill>
                <a:srgbClr val="000000"/>
              </a:solidFill>
              <a:prstDash val="solid"/>
            </a:ln>
          </c:spPr>
          <c:marker>
            <c:symbol val="circle"/>
            <c:size val="8"/>
            <c:spPr>
              <a:solidFill>
                <a:sysClr val="windowText" lastClr="000000"/>
              </a:solidFill>
              <a:ln>
                <a:solidFill>
                  <a:srgbClr val="000000"/>
                </a:solidFill>
                <a:prstDash val="solid"/>
              </a:ln>
            </c:spPr>
          </c:marker>
          <c:cat>
            <c:numRef>
              <c:f>Data!$DA$39:$DA$108</c:f>
              <c:numCache>
                <c:formatCode>General</c:formatCode>
                <c:ptCount val="70"/>
                <c:pt idx="0">
                  <c:v>1946.0</c:v>
                </c:pt>
                <c:pt idx="1">
                  <c:v>1947.0</c:v>
                </c:pt>
                <c:pt idx="2">
                  <c:v>1948.0</c:v>
                </c:pt>
                <c:pt idx="3">
                  <c:v>1949.0</c:v>
                </c:pt>
                <c:pt idx="4">
                  <c:v>1950.0</c:v>
                </c:pt>
                <c:pt idx="5">
                  <c:v>1951.0</c:v>
                </c:pt>
                <c:pt idx="6">
                  <c:v>1952.0</c:v>
                </c:pt>
                <c:pt idx="7">
                  <c:v>1953.0</c:v>
                </c:pt>
                <c:pt idx="8">
                  <c:v>1954.0</c:v>
                </c:pt>
                <c:pt idx="9">
                  <c:v>1955.0</c:v>
                </c:pt>
                <c:pt idx="10">
                  <c:v>1956.0</c:v>
                </c:pt>
                <c:pt idx="11">
                  <c:v>1957.0</c:v>
                </c:pt>
                <c:pt idx="12">
                  <c:v>1958.0</c:v>
                </c:pt>
                <c:pt idx="13">
                  <c:v>1959.0</c:v>
                </c:pt>
                <c:pt idx="14">
                  <c:v>1960.0</c:v>
                </c:pt>
                <c:pt idx="15">
                  <c:v>1961.0</c:v>
                </c:pt>
                <c:pt idx="16">
                  <c:v>1962.0</c:v>
                </c:pt>
                <c:pt idx="17">
                  <c:v>1963.0</c:v>
                </c:pt>
                <c:pt idx="18">
                  <c:v>1964.0</c:v>
                </c:pt>
                <c:pt idx="19">
                  <c:v>1965.0</c:v>
                </c:pt>
                <c:pt idx="20">
                  <c:v>1966.0</c:v>
                </c:pt>
                <c:pt idx="21">
                  <c:v>1967.0</c:v>
                </c:pt>
                <c:pt idx="22">
                  <c:v>1968.0</c:v>
                </c:pt>
                <c:pt idx="23">
                  <c:v>1969.0</c:v>
                </c:pt>
                <c:pt idx="24">
                  <c:v>1970.0</c:v>
                </c:pt>
                <c:pt idx="25">
                  <c:v>1971.0</c:v>
                </c:pt>
                <c:pt idx="26">
                  <c:v>1972.0</c:v>
                </c:pt>
                <c:pt idx="27">
                  <c:v>1973.0</c:v>
                </c:pt>
                <c:pt idx="28">
                  <c:v>1974.0</c:v>
                </c:pt>
                <c:pt idx="29">
                  <c:v>1975.0</c:v>
                </c:pt>
                <c:pt idx="30">
                  <c:v>1976.0</c:v>
                </c:pt>
                <c:pt idx="31">
                  <c:v>1977.0</c:v>
                </c:pt>
                <c:pt idx="32">
                  <c:v>1978.0</c:v>
                </c:pt>
                <c:pt idx="33">
                  <c:v>1979.0</c:v>
                </c:pt>
                <c:pt idx="34">
                  <c:v>1980.0</c:v>
                </c:pt>
                <c:pt idx="35">
                  <c:v>1981.0</c:v>
                </c:pt>
                <c:pt idx="36">
                  <c:v>1982.0</c:v>
                </c:pt>
                <c:pt idx="37">
                  <c:v>1983.0</c:v>
                </c:pt>
                <c:pt idx="38">
                  <c:v>1984.0</c:v>
                </c:pt>
                <c:pt idx="39">
                  <c:v>1985.0</c:v>
                </c:pt>
                <c:pt idx="40">
                  <c:v>1986.0</c:v>
                </c:pt>
                <c:pt idx="41">
                  <c:v>1987.0</c:v>
                </c:pt>
                <c:pt idx="42">
                  <c:v>1988.0</c:v>
                </c:pt>
                <c:pt idx="43">
                  <c:v>1989.0</c:v>
                </c:pt>
                <c:pt idx="44">
                  <c:v>1990.0</c:v>
                </c:pt>
                <c:pt idx="45">
                  <c:v>1991.0</c:v>
                </c:pt>
                <c:pt idx="46">
                  <c:v>1992.0</c:v>
                </c:pt>
                <c:pt idx="47">
                  <c:v>1993.0</c:v>
                </c:pt>
                <c:pt idx="48">
                  <c:v>1994.0</c:v>
                </c:pt>
                <c:pt idx="49">
                  <c:v>1995.0</c:v>
                </c:pt>
                <c:pt idx="50">
                  <c:v>1996.0</c:v>
                </c:pt>
                <c:pt idx="51">
                  <c:v>1997.0</c:v>
                </c:pt>
                <c:pt idx="52">
                  <c:v>1998.0</c:v>
                </c:pt>
                <c:pt idx="53">
                  <c:v>1999.0</c:v>
                </c:pt>
                <c:pt idx="54">
                  <c:v>2000.0</c:v>
                </c:pt>
                <c:pt idx="55">
                  <c:v>2001.0</c:v>
                </c:pt>
                <c:pt idx="56">
                  <c:v>2002.0</c:v>
                </c:pt>
                <c:pt idx="57">
                  <c:v>2003.0</c:v>
                </c:pt>
                <c:pt idx="58">
                  <c:v>2004.0</c:v>
                </c:pt>
                <c:pt idx="59">
                  <c:v>2005.0</c:v>
                </c:pt>
                <c:pt idx="60">
                  <c:v>2006.0</c:v>
                </c:pt>
                <c:pt idx="61">
                  <c:v>2007.0</c:v>
                </c:pt>
                <c:pt idx="62">
                  <c:v>2008.0</c:v>
                </c:pt>
                <c:pt idx="63">
                  <c:v>2009.0</c:v>
                </c:pt>
                <c:pt idx="64">
                  <c:v>2010.0</c:v>
                </c:pt>
                <c:pt idx="65">
                  <c:v>2011.0</c:v>
                </c:pt>
                <c:pt idx="66">
                  <c:v>2012.0</c:v>
                </c:pt>
                <c:pt idx="67">
                  <c:v>2013.0</c:v>
                </c:pt>
                <c:pt idx="68">
                  <c:v>2014.0</c:v>
                </c:pt>
                <c:pt idx="69">
                  <c:v>2015.0</c:v>
                </c:pt>
              </c:numCache>
            </c:numRef>
          </c:cat>
          <c:val>
            <c:numRef>
              <c:f>Data!$DB$39:$DB$108</c:f>
              <c:numCache>
                <c:formatCode>#,##0</c:formatCode>
                <c:ptCount val="70"/>
                <c:pt idx="0">
                  <c:v>20611.21747262806</c:v>
                </c:pt>
                <c:pt idx="1">
                  <c:v>19961.70497451733</c:v>
                </c:pt>
                <c:pt idx="2">
                  <c:v>20894.74941514987</c:v>
                </c:pt>
                <c:pt idx="3">
                  <c:v>20235.84165917062</c:v>
                </c:pt>
                <c:pt idx="4">
                  <c:v>22034.23532435345</c:v>
                </c:pt>
                <c:pt idx="5">
                  <c:v>23579.84943382482</c:v>
                </c:pt>
                <c:pt idx="6">
                  <c:v>24184.58993900253</c:v>
                </c:pt>
                <c:pt idx="7">
                  <c:v>24941.98832152184</c:v>
                </c:pt>
                <c:pt idx="8">
                  <c:v>24430.82422116381</c:v>
                </c:pt>
                <c:pt idx="9">
                  <c:v>26166.20214562086</c:v>
                </c:pt>
                <c:pt idx="10">
                  <c:v>26670.38159606606</c:v>
                </c:pt>
                <c:pt idx="11">
                  <c:v>26721.04603354494</c:v>
                </c:pt>
                <c:pt idx="12">
                  <c:v>25977.69715841376</c:v>
                </c:pt>
                <c:pt idx="13">
                  <c:v>27565.68506288887</c:v>
                </c:pt>
                <c:pt idx="14">
                  <c:v>28086.66894579927</c:v>
                </c:pt>
                <c:pt idx="15">
                  <c:v>28428.73952802881</c:v>
                </c:pt>
                <c:pt idx="16">
                  <c:v>29872.66741228976</c:v>
                </c:pt>
                <c:pt idx="17">
                  <c:v>30882.59099223785</c:v>
                </c:pt>
                <c:pt idx="18">
                  <c:v>32145.43709506815</c:v>
                </c:pt>
                <c:pt idx="19">
                  <c:v>33808.51997531775</c:v>
                </c:pt>
                <c:pt idx="20">
                  <c:v>35384.4544140333</c:v>
                </c:pt>
                <c:pt idx="21">
                  <c:v>35874.11351279434</c:v>
                </c:pt>
                <c:pt idx="22">
                  <c:v>36913.92615580959</c:v>
                </c:pt>
                <c:pt idx="23">
                  <c:v>37407.87869652056</c:v>
                </c:pt>
                <c:pt idx="24">
                  <c:v>36500.7079487599</c:v>
                </c:pt>
                <c:pt idx="25">
                  <c:v>36685.32914278805</c:v>
                </c:pt>
                <c:pt idx="26">
                  <c:v>38025.5980863142</c:v>
                </c:pt>
                <c:pt idx="27">
                  <c:v>39612.40582061701</c:v>
                </c:pt>
                <c:pt idx="28">
                  <c:v>38495.71605653151</c:v>
                </c:pt>
                <c:pt idx="29">
                  <c:v>37258.60780661355</c:v>
                </c:pt>
                <c:pt idx="30">
                  <c:v>38619.54987921335</c:v>
                </c:pt>
                <c:pt idx="31">
                  <c:v>39814.06470348857</c:v>
                </c:pt>
                <c:pt idx="32">
                  <c:v>41230.53280127573</c:v>
                </c:pt>
                <c:pt idx="33">
                  <c:v>41386.4646861627</c:v>
                </c:pt>
                <c:pt idx="34">
                  <c:v>40185.4046874941</c:v>
                </c:pt>
                <c:pt idx="35">
                  <c:v>40495.79839033874</c:v>
                </c:pt>
                <c:pt idx="36">
                  <c:v>39167.16929083211</c:v>
                </c:pt>
                <c:pt idx="37">
                  <c:v>39804.22182579061</c:v>
                </c:pt>
                <c:pt idx="38">
                  <c:v>42457.74444326393</c:v>
                </c:pt>
                <c:pt idx="39">
                  <c:v>43218.02609945902</c:v>
                </c:pt>
                <c:pt idx="40">
                  <c:v>43624.00093843981</c:v>
                </c:pt>
                <c:pt idx="41">
                  <c:v>44985.4330563903</c:v>
                </c:pt>
                <c:pt idx="42">
                  <c:v>46879.56387925187</c:v>
                </c:pt>
                <c:pt idx="43">
                  <c:v>47450.177631249</c:v>
                </c:pt>
                <c:pt idx="44">
                  <c:v>47422.46552465986</c:v>
                </c:pt>
                <c:pt idx="45">
                  <c:v>46469.61548425677</c:v>
                </c:pt>
                <c:pt idx="46">
                  <c:v>47382.19746358785</c:v>
                </c:pt>
                <c:pt idx="47">
                  <c:v>47770.78275588232</c:v>
                </c:pt>
                <c:pt idx="48">
                  <c:v>49325.88352055957</c:v>
                </c:pt>
                <c:pt idx="49">
                  <c:v>50421.10828677901</c:v>
                </c:pt>
                <c:pt idx="50">
                  <c:v>52012.26186650742</c:v>
                </c:pt>
                <c:pt idx="51">
                  <c:v>53910.48048938867</c:v>
                </c:pt>
                <c:pt idx="52">
                  <c:v>55974.97828482015</c:v>
                </c:pt>
                <c:pt idx="53">
                  <c:v>57661.0889159027</c:v>
                </c:pt>
                <c:pt idx="54">
                  <c:v>59560.75919401969</c:v>
                </c:pt>
                <c:pt idx="55">
                  <c:v>59285.35247637043</c:v>
                </c:pt>
                <c:pt idx="56">
                  <c:v>59145.44634781223</c:v>
                </c:pt>
                <c:pt idx="57">
                  <c:v>59794.18606124912</c:v>
                </c:pt>
                <c:pt idx="58">
                  <c:v>61466.10864459074</c:v>
                </c:pt>
                <c:pt idx="59">
                  <c:v>62886.39105221676</c:v>
                </c:pt>
                <c:pt idx="60">
                  <c:v>64461.81251593767</c:v>
                </c:pt>
                <c:pt idx="61">
                  <c:v>63640.03109245167</c:v>
                </c:pt>
                <c:pt idx="62">
                  <c:v>62227.73062819457</c:v>
                </c:pt>
                <c:pt idx="63">
                  <c:v>59385.70270031841</c:v>
                </c:pt>
                <c:pt idx="64">
                  <c:v>60743.18813763325</c:v>
                </c:pt>
                <c:pt idx="65">
                  <c:v>61722.22090618665</c:v>
                </c:pt>
                <c:pt idx="66">
                  <c:v>63190.96305194492</c:v>
                </c:pt>
                <c:pt idx="67">
                  <c:v>63279.15459725445</c:v>
                </c:pt>
                <c:pt idx="68">
                  <c:v>64632.03146261237</c:v>
                </c:pt>
              </c:numCache>
            </c:numRef>
          </c:val>
          <c:smooth val="0"/>
        </c:ser>
        <c:dLbls>
          <c:showLegendKey val="0"/>
          <c:showVal val="0"/>
          <c:showCatName val="0"/>
          <c:showSerName val="0"/>
          <c:showPercent val="0"/>
          <c:showBubbleSize val="0"/>
        </c:dLbls>
        <c:marker val="1"/>
        <c:smooth val="0"/>
        <c:axId val="-2134561736"/>
        <c:axId val="-2134575256"/>
      </c:lineChart>
      <c:lineChart>
        <c:grouping val="standard"/>
        <c:varyColors val="0"/>
        <c:ser>
          <c:idx val="1"/>
          <c:order val="0"/>
          <c:tx>
            <c:v>Bottom 90% fiscal income per tax unit (Piketty-Saez)</c:v>
          </c:tx>
          <c:spPr>
            <a:ln w="12700">
              <a:solidFill>
                <a:sysClr val="windowText" lastClr="000000"/>
              </a:solidFill>
            </a:ln>
          </c:spPr>
          <c:marker>
            <c:symbol val="square"/>
            <c:size val="8"/>
            <c:spPr>
              <a:solidFill>
                <a:sysClr val="window" lastClr="FFFFFF"/>
              </a:solidFill>
              <a:ln>
                <a:solidFill>
                  <a:sysClr val="windowText" lastClr="000000"/>
                </a:solidFill>
              </a:ln>
            </c:spPr>
          </c:marker>
          <c:cat>
            <c:numRef>
              <c:f>Data!$DA$39:$DA$108</c:f>
              <c:numCache>
                <c:formatCode>General</c:formatCode>
                <c:ptCount val="70"/>
                <c:pt idx="0">
                  <c:v>1946.0</c:v>
                </c:pt>
                <c:pt idx="1">
                  <c:v>1947.0</c:v>
                </c:pt>
                <c:pt idx="2">
                  <c:v>1948.0</c:v>
                </c:pt>
                <c:pt idx="3">
                  <c:v>1949.0</c:v>
                </c:pt>
                <c:pt idx="4">
                  <c:v>1950.0</c:v>
                </c:pt>
                <c:pt idx="5">
                  <c:v>1951.0</c:v>
                </c:pt>
                <c:pt idx="6">
                  <c:v>1952.0</c:v>
                </c:pt>
                <c:pt idx="7">
                  <c:v>1953.0</c:v>
                </c:pt>
                <c:pt idx="8">
                  <c:v>1954.0</c:v>
                </c:pt>
                <c:pt idx="9">
                  <c:v>1955.0</c:v>
                </c:pt>
                <c:pt idx="10">
                  <c:v>1956.0</c:v>
                </c:pt>
                <c:pt idx="11">
                  <c:v>1957.0</c:v>
                </c:pt>
                <c:pt idx="12">
                  <c:v>1958.0</c:v>
                </c:pt>
                <c:pt idx="13">
                  <c:v>1959.0</c:v>
                </c:pt>
                <c:pt idx="14">
                  <c:v>1960.0</c:v>
                </c:pt>
                <c:pt idx="15">
                  <c:v>1961.0</c:v>
                </c:pt>
                <c:pt idx="16">
                  <c:v>1962.0</c:v>
                </c:pt>
                <c:pt idx="17">
                  <c:v>1963.0</c:v>
                </c:pt>
                <c:pt idx="18">
                  <c:v>1964.0</c:v>
                </c:pt>
                <c:pt idx="19">
                  <c:v>1965.0</c:v>
                </c:pt>
                <c:pt idx="20">
                  <c:v>1966.0</c:v>
                </c:pt>
                <c:pt idx="21">
                  <c:v>1967.0</c:v>
                </c:pt>
                <c:pt idx="22">
                  <c:v>1968.0</c:v>
                </c:pt>
                <c:pt idx="23">
                  <c:v>1969.0</c:v>
                </c:pt>
                <c:pt idx="24">
                  <c:v>1970.0</c:v>
                </c:pt>
                <c:pt idx="25">
                  <c:v>1971.0</c:v>
                </c:pt>
                <c:pt idx="26">
                  <c:v>1972.0</c:v>
                </c:pt>
                <c:pt idx="27">
                  <c:v>1973.0</c:v>
                </c:pt>
                <c:pt idx="28">
                  <c:v>1974.0</c:v>
                </c:pt>
                <c:pt idx="29">
                  <c:v>1975.0</c:v>
                </c:pt>
                <c:pt idx="30">
                  <c:v>1976.0</c:v>
                </c:pt>
                <c:pt idx="31">
                  <c:v>1977.0</c:v>
                </c:pt>
                <c:pt idx="32">
                  <c:v>1978.0</c:v>
                </c:pt>
                <c:pt idx="33">
                  <c:v>1979.0</c:v>
                </c:pt>
                <c:pt idx="34">
                  <c:v>1980.0</c:v>
                </c:pt>
                <c:pt idx="35">
                  <c:v>1981.0</c:v>
                </c:pt>
                <c:pt idx="36">
                  <c:v>1982.0</c:v>
                </c:pt>
                <c:pt idx="37">
                  <c:v>1983.0</c:v>
                </c:pt>
                <c:pt idx="38">
                  <c:v>1984.0</c:v>
                </c:pt>
                <c:pt idx="39">
                  <c:v>1985.0</c:v>
                </c:pt>
                <c:pt idx="40">
                  <c:v>1986.0</c:v>
                </c:pt>
                <c:pt idx="41">
                  <c:v>1987.0</c:v>
                </c:pt>
                <c:pt idx="42">
                  <c:v>1988.0</c:v>
                </c:pt>
                <c:pt idx="43">
                  <c:v>1989.0</c:v>
                </c:pt>
                <c:pt idx="44">
                  <c:v>1990.0</c:v>
                </c:pt>
                <c:pt idx="45">
                  <c:v>1991.0</c:v>
                </c:pt>
                <c:pt idx="46">
                  <c:v>1992.0</c:v>
                </c:pt>
                <c:pt idx="47">
                  <c:v>1993.0</c:v>
                </c:pt>
                <c:pt idx="48">
                  <c:v>1994.0</c:v>
                </c:pt>
                <c:pt idx="49">
                  <c:v>1995.0</c:v>
                </c:pt>
                <c:pt idx="50">
                  <c:v>1996.0</c:v>
                </c:pt>
                <c:pt idx="51">
                  <c:v>1997.0</c:v>
                </c:pt>
                <c:pt idx="52">
                  <c:v>1998.0</c:v>
                </c:pt>
                <c:pt idx="53">
                  <c:v>1999.0</c:v>
                </c:pt>
                <c:pt idx="54">
                  <c:v>2000.0</c:v>
                </c:pt>
                <c:pt idx="55">
                  <c:v>2001.0</c:v>
                </c:pt>
                <c:pt idx="56">
                  <c:v>2002.0</c:v>
                </c:pt>
                <c:pt idx="57">
                  <c:v>2003.0</c:v>
                </c:pt>
                <c:pt idx="58">
                  <c:v>2004.0</c:v>
                </c:pt>
                <c:pt idx="59">
                  <c:v>2005.0</c:v>
                </c:pt>
                <c:pt idx="60">
                  <c:v>2006.0</c:v>
                </c:pt>
                <c:pt idx="61">
                  <c:v>2007.0</c:v>
                </c:pt>
                <c:pt idx="62">
                  <c:v>2008.0</c:v>
                </c:pt>
                <c:pt idx="63">
                  <c:v>2009.0</c:v>
                </c:pt>
                <c:pt idx="64">
                  <c:v>2010.0</c:v>
                </c:pt>
                <c:pt idx="65">
                  <c:v>2011.0</c:v>
                </c:pt>
                <c:pt idx="66">
                  <c:v>2012.0</c:v>
                </c:pt>
                <c:pt idx="67">
                  <c:v>2013.0</c:v>
                </c:pt>
                <c:pt idx="68">
                  <c:v>2014.0</c:v>
                </c:pt>
                <c:pt idx="69">
                  <c:v>2015.0</c:v>
                </c:pt>
              </c:numCache>
            </c:numRef>
          </c:cat>
          <c:val>
            <c:numRef>
              <c:f>Data!$DV$39:$DV$108</c:f>
              <c:numCache>
                <c:formatCode>#,##0</c:formatCode>
                <c:ptCount val="70"/>
                <c:pt idx="0">
                  <c:v>18516.7238226021</c:v>
                </c:pt>
                <c:pt idx="1">
                  <c:v>18241.3237511913</c:v>
                </c:pt>
                <c:pt idx="2">
                  <c:v>18333.58905455072</c:v>
                </c:pt>
                <c:pt idx="3">
                  <c:v>18051.71899247761</c:v>
                </c:pt>
                <c:pt idx="4">
                  <c:v>19483.32294322116</c:v>
                </c:pt>
                <c:pt idx="5">
                  <c:v>20434.38402705994</c:v>
                </c:pt>
                <c:pt idx="6">
                  <c:v>21280.7573756101</c:v>
                </c:pt>
                <c:pt idx="7">
                  <c:v>22416.49631506092</c:v>
                </c:pt>
                <c:pt idx="8">
                  <c:v>21945.7155889522</c:v>
                </c:pt>
                <c:pt idx="9">
                  <c:v>23553.07317768651</c:v>
                </c:pt>
                <c:pt idx="10">
                  <c:v>24843.87152430219</c:v>
                </c:pt>
                <c:pt idx="11">
                  <c:v>24927.10638918147</c:v>
                </c:pt>
                <c:pt idx="12">
                  <c:v>24091.99284105558</c:v>
                </c:pt>
                <c:pt idx="13">
                  <c:v>25627.22909534085</c:v>
                </c:pt>
                <c:pt idx="14">
                  <c:v>25937.16630353608</c:v>
                </c:pt>
                <c:pt idx="15">
                  <c:v>26251.04062267411</c:v>
                </c:pt>
                <c:pt idx="16">
                  <c:v>27080.26454609661</c:v>
                </c:pt>
                <c:pt idx="17">
                  <c:v>27786.99565030248</c:v>
                </c:pt>
                <c:pt idx="18">
                  <c:v>28992.09048302072</c:v>
                </c:pt>
                <c:pt idx="19">
                  <c:v>30241.13587889528</c:v>
                </c:pt>
                <c:pt idx="20">
                  <c:v>31970.86476003491</c:v>
                </c:pt>
                <c:pt idx="21">
                  <c:v>32740.13223425075</c:v>
                </c:pt>
                <c:pt idx="22">
                  <c:v>33966.79441964271</c:v>
                </c:pt>
                <c:pt idx="23">
                  <c:v>34411.4755197534</c:v>
                </c:pt>
                <c:pt idx="24">
                  <c:v>34566.78774320371</c:v>
                </c:pt>
                <c:pt idx="25">
                  <c:v>34441.70853239754</c:v>
                </c:pt>
                <c:pt idx="26">
                  <c:v>35985.67667559813</c:v>
                </c:pt>
                <c:pt idx="27">
                  <c:v>36690.56501888151</c:v>
                </c:pt>
                <c:pt idx="28">
                  <c:v>35240.46150964143</c:v>
                </c:pt>
                <c:pt idx="29">
                  <c:v>33299.64037408971</c:v>
                </c:pt>
                <c:pt idx="30">
                  <c:v>34295.86402709197</c:v>
                </c:pt>
                <c:pt idx="31">
                  <c:v>34580.08697126292</c:v>
                </c:pt>
                <c:pt idx="32">
                  <c:v>35290.94606577686</c:v>
                </c:pt>
                <c:pt idx="33">
                  <c:v>35295.12763822734</c:v>
                </c:pt>
                <c:pt idx="34">
                  <c:v>34021.17316478485</c:v>
                </c:pt>
                <c:pt idx="35">
                  <c:v>33688.15790005048</c:v>
                </c:pt>
                <c:pt idx="36">
                  <c:v>32695.44982441127</c:v>
                </c:pt>
                <c:pt idx="37">
                  <c:v>32339.48411969353</c:v>
                </c:pt>
                <c:pt idx="38">
                  <c:v>33284.01034611735</c:v>
                </c:pt>
                <c:pt idx="39">
                  <c:v>33758.17220356911</c:v>
                </c:pt>
                <c:pt idx="40">
                  <c:v>34396.60385465997</c:v>
                </c:pt>
                <c:pt idx="41">
                  <c:v>34087.1086568087</c:v>
                </c:pt>
                <c:pt idx="42">
                  <c:v>34426.66619142393</c:v>
                </c:pt>
                <c:pt idx="43">
                  <c:v>34444.097072592</c:v>
                </c:pt>
                <c:pt idx="44">
                  <c:v>33868.27598545731</c:v>
                </c:pt>
                <c:pt idx="45">
                  <c:v>32972.20380126849</c:v>
                </c:pt>
                <c:pt idx="46">
                  <c:v>32637.76015943086</c:v>
                </c:pt>
                <c:pt idx="47">
                  <c:v>32423.63713119932</c:v>
                </c:pt>
                <c:pt idx="48">
                  <c:v>32871.35119847886</c:v>
                </c:pt>
                <c:pt idx="49">
                  <c:v>33206.42666360438</c:v>
                </c:pt>
                <c:pt idx="50">
                  <c:v>33700.83325448708</c:v>
                </c:pt>
                <c:pt idx="51">
                  <c:v>34918.45956097798</c:v>
                </c:pt>
                <c:pt idx="52">
                  <c:v>36543.3744600908</c:v>
                </c:pt>
                <c:pt idx="53">
                  <c:v>37518.05744788319</c:v>
                </c:pt>
                <c:pt idx="54">
                  <c:v>37653.70880796706</c:v>
                </c:pt>
                <c:pt idx="55">
                  <c:v>36905.63381960638</c:v>
                </c:pt>
                <c:pt idx="56">
                  <c:v>35640.74368417233</c:v>
                </c:pt>
                <c:pt idx="57">
                  <c:v>34989.11931115967</c:v>
                </c:pt>
                <c:pt idx="58">
                  <c:v>35537.50222734508</c:v>
                </c:pt>
                <c:pt idx="59">
                  <c:v>35757.85755780128</c:v>
                </c:pt>
                <c:pt idx="60">
                  <c:v>35997.88385152485</c:v>
                </c:pt>
                <c:pt idx="61">
                  <c:v>37017.3558749843</c:v>
                </c:pt>
                <c:pt idx="62">
                  <c:v>34354.77392437836</c:v>
                </c:pt>
                <c:pt idx="63">
                  <c:v>32534.75582814144</c:v>
                </c:pt>
                <c:pt idx="64">
                  <c:v>32257.11641534224</c:v>
                </c:pt>
                <c:pt idx="65">
                  <c:v>31961.34400908334</c:v>
                </c:pt>
                <c:pt idx="66">
                  <c:v>32122.56163224217</c:v>
                </c:pt>
                <c:pt idx="67">
                  <c:v>32165.10986694023</c:v>
                </c:pt>
                <c:pt idx="68">
                  <c:v>33068.21714738062</c:v>
                </c:pt>
              </c:numCache>
            </c:numRef>
          </c:val>
          <c:smooth val="0"/>
        </c:ser>
        <c:ser>
          <c:idx val="2"/>
          <c:order val="1"/>
          <c:tx>
            <c:v>Bottom 90% pre-tax income per adult</c:v>
          </c:tx>
          <c:spPr>
            <a:ln w="12700">
              <a:solidFill>
                <a:sysClr val="windowText" lastClr="000000"/>
              </a:solidFill>
            </a:ln>
          </c:spPr>
          <c:marker>
            <c:symbol val="circle"/>
            <c:size val="8"/>
            <c:spPr>
              <a:solidFill>
                <a:srgbClr val="FF0000"/>
              </a:solidFill>
              <a:ln w="3175">
                <a:solidFill>
                  <a:sysClr val="windowText" lastClr="000000"/>
                </a:solidFill>
              </a:ln>
            </c:spPr>
          </c:marker>
          <c:cat>
            <c:numRef>
              <c:f>Data!$DA$39:$DA$108</c:f>
              <c:numCache>
                <c:formatCode>General</c:formatCode>
                <c:ptCount val="70"/>
                <c:pt idx="0">
                  <c:v>1946.0</c:v>
                </c:pt>
                <c:pt idx="1">
                  <c:v>1947.0</c:v>
                </c:pt>
                <c:pt idx="2">
                  <c:v>1948.0</c:v>
                </c:pt>
                <c:pt idx="3">
                  <c:v>1949.0</c:v>
                </c:pt>
                <c:pt idx="4">
                  <c:v>1950.0</c:v>
                </c:pt>
                <c:pt idx="5">
                  <c:v>1951.0</c:v>
                </c:pt>
                <c:pt idx="6">
                  <c:v>1952.0</c:v>
                </c:pt>
                <c:pt idx="7">
                  <c:v>1953.0</c:v>
                </c:pt>
                <c:pt idx="8">
                  <c:v>1954.0</c:v>
                </c:pt>
                <c:pt idx="9">
                  <c:v>1955.0</c:v>
                </c:pt>
                <c:pt idx="10">
                  <c:v>1956.0</c:v>
                </c:pt>
                <c:pt idx="11">
                  <c:v>1957.0</c:v>
                </c:pt>
                <c:pt idx="12">
                  <c:v>1958.0</c:v>
                </c:pt>
                <c:pt idx="13">
                  <c:v>1959.0</c:v>
                </c:pt>
                <c:pt idx="14">
                  <c:v>1960.0</c:v>
                </c:pt>
                <c:pt idx="15">
                  <c:v>1961.0</c:v>
                </c:pt>
                <c:pt idx="16">
                  <c:v>1962.0</c:v>
                </c:pt>
                <c:pt idx="17">
                  <c:v>1963.0</c:v>
                </c:pt>
                <c:pt idx="18">
                  <c:v>1964.0</c:v>
                </c:pt>
                <c:pt idx="19">
                  <c:v>1965.0</c:v>
                </c:pt>
                <c:pt idx="20">
                  <c:v>1966.0</c:v>
                </c:pt>
                <c:pt idx="21">
                  <c:v>1967.0</c:v>
                </c:pt>
                <c:pt idx="22">
                  <c:v>1968.0</c:v>
                </c:pt>
                <c:pt idx="23">
                  <c:v>1969.0</c:v>
                </c:pt>
                <c:pt idx="24">
                  <c:v>1970.0</c:v>
                </c:pt>
                <c:pt idx="25">
                  <c:v>1971.0</c:v>
                </c:pt>
                <c:pt idx="26">
                  <c:v>1972.0</c:v>
                </c:pt>
                <c:pt idx="27">
                  <c:v>1973.0</c:v>
                </c:pt>
                <c:pt idx="28">
                  <c:v>1974.0</c:v>
                </c:pt>
                <c:pt idx="29">
                  <c:v>1975.0</c:v>
                </c:pt>
                <c:pt idx="30">
                  <c:v>1976.0</c:v>
                </c:pt>
                <c:pt idx="31">
                  <c:v>1977.0</c:v>
                </c:pt>
                <c:pt idx="32">
                  <c:v>1978.0</c:v>
                </c:pt>
                <c:pt idx="33">
                  <c:v>1979.0</c:v>
                </c:pt>
                <c:pt idx="34">
                  <c:v>1980.0</c:v>
                </c:pt>
                <c:pt idx="35">
                  <c:v>1981.0</c:v>
                </c:pt>
                <c:pt idx="36">
                  <c:v>1982.0</c:v>
                </c:pt>
                <c:pt idx="37">
                  <c:v>1983.0</c:v>
                </c:pt>
                <c:pt idx="38">
                  <c:v>1984.0</c:v>
                </c:pt>
                <c:pt idx="39">
                  <c:v>1985.0</c:v>
                </c:pt>
                <c:pt idx="40">
                  <c:v>1986.0</c:v>
                </c:pt>
                <c:pt idx="41">
                  <c:v>1987.0</c:v>
                </c:pt>
                <c:pt idx="42">
                  <c:v>1988.0</c:v>
                </c:pt>
                <c:pt idx="43">
                  <c:v>1989.0</c:v>
                </c:pt>
                <c:pt idx="44">
                  <c:v>1990.0</c:v>
                </c:pt>
                <c:pt idx="45">
                  <c:v>1991.0</c:v>
                </c:pt>
                <c:pt idx="46">
                  <c:v>1992.0</c:v>
                </c:pt>
                <c:pt idx="47">
                  <c:v>1993.0</c:v>
                </c:pt>
                <c:pt idx="48">
                  <c:v>1994.0</c:v>
                </c:pt>
                <c:pt idx="49">
                  <c:v>1995.0</c:v>
                </c:pt>
                <c:pt idx="50">
                  <c:v>1996.0</c:v>
                </c:pt>
                <c:pt idx="51">
                  <c:v>1997.0</c:v>
                </c:pt>
                <c:pt idx="52">
                  <c:v>1998.0</c:v>
                </c:pt>
                <c:pt idx="53">
                  <c:v>1999.0</c:v>
                </c:pt>
                <c:pt idx="54">
                  <c:v>2000.0</c:v>
                </c:pt>
                <c:pt idx="55">
                  <c:v>2001.0</c:v>
                </c:pt>
                <c:pt idx="56">
                  <c:v>2002.0</c:v>
                </c:pt>
                <c:pt idx="57">
                  <c:v>2003.0</c:v>
                </c:pt>
                <c:pt idx="58">
                  <c:v>2004.0</c:v>
                </c:pt>
                <c:pt idx="59">
                  <c:v>2005.0</c:v>
                </c:pt>
                <c:pt idx="60">
                  <c:v>2006.0</c:v>
                </c:pt>
                <c:pt idx="61">
                  <c:v>2007.0</c:v>
                </c:pt>
                <c:pt idx="62">
                  <c:v>2008.0</c:v>
                </c:pt>
                <c:pt idx="63">
                  <c:v>2009.0</c:v>
                </c:pt>
                <c:pt idx="64">
                  <c:v>2010.0</c:v>
                </c:pt>
                <c:pt idx="65">
                  <c:v>2011.0</c:v>
                </c:pt>
                <c:pt idx="66">
                  <c:v>2012.0</c:v>
                </c:pt>
                <c:pt idx="67">
                  <c:v>2013.0</c:v>
                </c:pt>
                <c:pt idx="68">
                  <c:v>2014.0</c:v>
                </c:pt>
                <c:pt idx="69">
                  <c:v>2015.0</c:v>
                </c:pt>
              </c:numCache>
            </c:numRef>
          </c:cat>
          <c:val>
            <c:numRef>
              <c:f>Data!$DO$39:$DO$108</c:f>
              <c:numCache>
                <c:formatCode>#,##0</c:formatCode>
                <c:ptCount val="70"/>
                <c:pt idx="0">
                  <c:v>14380.88407393723</c:v>
                </c:pt>
                <c:pt idx="1">
                  <c:v>13955.97818492202</c:v>
                </c:pt>
                <c:pt idx="2">
                  <c:v>14183.25165491971</c:v>
                </c:pt>
                <c:pt idx="3">
                  <c:v>13859.83391190169</c:v>
                </c:pt>
                <c:pt idx="4">
                  <c:v>14937.30294706136</c:v>
                </c:pt>
                <c:pt idx="5">
                  <c:v>16320.7317225952</c:v>
                </c:pt>
                <c:pt idx="6">
                  <c:v>17062.12513775418</c:v>
                </c:pt>
                <c:pt idx="7">
                  <c:v>17877.4066438878</c:v>
                </c:pt>
                <c:pt idx="8">
                  <c:v>17399.88398010147</c:v>
                </c:pt>
                <c:pt idx="9">
                  <c:v>18451.49612530223</c:v>
                </c:pt>
                <c:pt idx="10">
                  <c:v>19036.96784935415</c:v>
                </c:pt>
                <c:pt idx="11">
                  <c:v>19072.36971164753</c:v>
                </c:pt>
                <c:pt idx="12">
                  <c:v>18558.52192231602</c:v>
                </c:pt>
                <c:pt idx="13">
                  <c:v>19552.19316319096</c:v>
                </c:pt>
                <c:pt idx="14">
                  <c:v>20087.71174175515</c:v>
                </c:pt>
                <c:pt idx="15">
                  <c:v>20268.88337360553</c:v>
                </c:pt>
                <c:pt idx="16">
                  <c:v>21212.20034220968</c:v>
                </c:pt>
                <c:pt idx="17">
                  <c:v>21776.7210309959</c:v>
                </c:pt>
                <c:pt idx="18">
                  <c:v>22508.231905567</c:v>
                </c:pt>
                <c:pt idx="19">
                  <c:v>23803.35973624009</c:v>
                </c:pt>
                <c:pt idx="20">
                  <c:v>25049.24644078088</c:v>
                </c:pt>
                <c:pt idx="21">
                  <c:v>25672.76872922054</c:v>
                </c:pt>
                <c:pt idx="22">
                  <c:v>26584.47675016734</c:v>
                </c:pt>
                <c:pt idx="23">
                  <c:v>27299.60172877092</c:v>
                </c:pt>
                <c:pt idx="24">
                  <c:v>26731.0408082249</c:v>
                </c:pt>
                <c:pt idx="25">
                  <c:v>26753.00164477076</c:v>
                </c:pt>
                <c:pt idx="26">
                  <c:v>27606.86422460573</c:v>
                </c:pt>
                <c:pt idx="27">
                  <c:v>28757.00701676512</c:v>
                </c:pt>
                <c:pt idx="28">
                  <c:v>28103.00839818525</c:v>
                </c:pt>
                <c:pt idx="29">
                  <c:v>27177.50870385909</c:v>
                </c:pt>
                <c:pt idx="30">
                  <c:v>28140.92363428374</c:v>
                </c:pt>
                <c:pt idx="31">
                  <c:v>28910.47570674373</c:v>
                </c:pt>
                <c:pt idx="32">
                  <c:v>29911.20371190148</c:v>
                </c:pt>
                <c:pt idx="33">
                  <c:v>29941.76223672899</c:v>
                </c:pt>
                <c:pt idx="34">
                  <c:v>29360.98001227563</c:v>
                </c:pt>
                <c:pt idx="35">
                  <c:v>29373.22436736415</c:v>
                </c:pt>
                <c:pt idx="36">
                  <c:v>28332.04458905184</c:v>
                </c:pt>
                <c:pt idx="37">
                  <c:v>28561.60845455659</c:v>
                </c:pt>
                <c:pt idx="38">
                  <c:v>29879.01571233112</c:v>
                </c:pt>
                <c:pt idx="39">
                  <c:v>30417.15114059428</c:v>
                </c:pt>
                <c:pt idx="40">
                  <c:v>30792.194279163</c:v>
                </c:pt>
                <c:pt idx="41">
                  <c:v>31184.14209527557</c:v>
                </c:pt>
                <c:pt idx="42">
                  <c:v>31800.92196606501</c:v>
                </c:pt>
                <c:pt idx="43">
                  <c:v>32334.57957216477</c:v>
                </c:pt>
                <c:pt idx="44">
                  <c:v>32292.55179180506</c:v>
                </c:pt>
                <c:pt idx="45">
                  <c:v>31725.19787413982</c:v>
                </c:pt>
                <c:pt idx="46">
                  <c:v>31705.66770675273</c:v>
                </c:pt>
                <c:pt idx="47">
                  <c:v>32082.55816730606</c:v>
                </c:pt>
                <c:pt idx="48">
                  <c:v>32961.66842258111</c:v>
                </c:pt>
                <c:pt idx="49">
                  <c:v>33245.51472932456</c:v>
                </c:pt>
                <c:pt idx="50">
                  <c:v>33781.37121635105</c:v>
                </c:pt>
                <c:pt idx="51">
                  <c:v>34582.34447084067</c:v>
                </c:pt>
                <c:pt idx="52">
                  <c:v>35679.75806740277</c:v>
                </c:pt>
                <c:pt idx="53">
                  <c:v>36295.67513775038</c:v>
                </c:pt>
                <c:pt idx="54">
                  <c:v>37137.29400912081</c:v>
                </c:pt>
                <c:pt idx="55">
                  <c:v>37678.840451727</c:v>
                </c:pt>
                <c:pt idx="56">
                  <c:v>37640.88781536242</c:v>
                </c:pt>
                <c:pt idx="57">
                  <c:v>37958.13123546731</c:v>
                </c:pt>
                <c:pt idx="58">
                  <c:v>38312.20263343685</c:v>
                </c:pt>
                <c:pt idx="59">
                  <c:v>38385.93347118367</c:v>
                </c:pt>
                <c:pt idx="60">
                  <c:v>38656.55449675198</c:v>
                </c:pt>
                <c:pt idx="61">
                  <c:v>38330.91344779337</c:v>
                </c:pt>
                <c:pt idx="62">
                  <c:v>37814.53804667154</c:v>
                </c:pt>
                <c:pt idx="63">
                  <c:v>36727.57232970782</c:v>
                </c:pt>
                <c:pt idx="64">
                  <c:v>36614.35473903432</c:v>
                </c:pt>
                <c:pt idx="65">
                  <c:v>37085.66754338965</c:v>
                </c:pt>
                <c:pt idx="66">
                  <c:v>37110.91248656956</c:v>
                </c:pt>
                <c:pt idx="67">
                  <c:v>37742.19984332054</c:v>
                </c:pt>
                <c:pt idx="68">
                  <c:v>38051.4500766563</c:v>
                </c:pt>
              </c:numCache>
            </c:numRef>
          </c:val>
          <c:smooth val="0"/>
        </c:ser>
        <c:dLbls>
          <c:showLegendKey val="0"/>
          <c:showVal val="0"/>
          <c:showCatName val="0"/>
          <c:showSerName val="0"/>
          <c:showPercent val="0"/>
          <c:showBubbleSize val="0"/>
        </c:dLbls>
        <c:marker val="1"/>
        <c:smooth val="0"/>
        <c:axId val="-2134602232"/>
        <c:axId val="-2134605000"/>
      </c:lineChart>
      <c:catAx>
        <c:axId val="-2134561736"/>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34575256"/>
        <c:crossesAt val="0.0"/>
        <c:auto val="1"/>
        <c:lblAlgn val="ctr"/>
        <c:lblOffset val="100"/>
        <c:tickLblSkip val="4"/>
        <c:tickMarkSkip val="4"/>
        <c:noMultiLvlLbl val="0"/>
      </c:catAx>
      <c:valAx>
        <c:axId val="-2134575256"/>
        <c:scaling>
          <c:orientation val="minMax"/>
          <c:max val="70000.0"/>
          <c:min val="0.0"/>
        </c:scaling>
        <c:delete val="0"/>
        <c:axPos val="l"/>
        <c:majorGridlines>
          <c:spPr>
            <a:ln w="3175">
              <a:solidFill>
                <a:schemeClr val="bg1">
                  <a:lumMod val="65000"/>
                </a:schemeClr>
              </a:solidFill>
              <a:prstDash val="solid"/>
            </a:ln>
          </c:spPr>
        </c:majorGridlines>
        <c:title>
          <c:tx>
            <c:rich>
              <a:bodyPr rot="-5400000" vert="horz"/>
              <a:lstStyle/>
              <a:p>
                <a:pPr>
                  <a:defRPr sz="1600"/>
                </a:pPr>
                <a:r>
                  <a:rPr lang="fr-FR"/>
                  <a:t>Average income in constant 2014 dollars</a:t>
                </a:r>
              </a:p>
            </c:rich>
          </c:tx>
          <c:layout>
            <c:manualLayout>
              <c:xMode val="edge"/>
              <c:yMode val="edge"/>
              <c:x val="0.000194225721784777"/>
              <c:y val="0.141642392740123"/>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134561736"/>
        <c:crosses val="autoZero"/>
        <c:crossBetween val="midCat"/>
      </c:valAx>
      <c:valAx>
        <c:axId val="-2134605000"/>
        <c:scaling>
          <c:orientation val="minMax"/>
          <c:max val="150000.0"/>
          <c:min val="0.0"/>
        </c:scaling>
        <c:delete val="1"/>
        <c:axPos val="r"/>
        <c:numFmt formatCode="#,##0" sourceLinked="0"/>
        <c:majorTickMark val="out"/>
        <c:minorTickMark val="none"/>
        <c:tickLblPos val="none"/>
        <c:crossAx val="-2134602232"/>
        <c:crosses val="max"/>
        <c:crossBetween val="between"/>
      </c:valAx>
      <c:catAx>
        <c:axId val="-2134602232"/>
        <c:scaling>
          <c:orientation val="minMax"/>
        </c:scaling>
        <c:delete val="1"/>
        <c:axPos val="b"/>
        <c:numFmt formatCode="General" sourceLinked="1"/>
        <c:majorTickMark val="out"/>
        <c:minorTickMark val="none"/>
        <c:tickLblPos val="none"/>
        <c:crossAx val="-2134605000"/>
        <c:crosses val="autoZero"/>
        <c:auto val="1"/>
        <c:lblAlgn val="ctr"/>
        <c:lblOffset val="100"/>
        <c:noMultiLvlLbl val="0"/>
      </c:catAx>
      <c:spPr>
        <a:solidFill>
          <a:srgbClr val="FFFFFF"/>
        </a:solidFill>
        <a:ln w="3175">
          <a:noFill/>
          <a:prstDash val="solid"/>
        </a:ln>
      </c:spPr>
    </c:plotArea>
    <c:legend>
      <c:legendPos val="l"/>
      <c:layout>
        <c:manualLayout>
          <c:xMode val="edge"/>
          <c:yMode val="edge"/>
          <c:x val="0.118518518518519"/>
          <c:y val="0.0916959154615477"/>
          <c:w val="0.668756488772237"/>
          <c:h val="0.12232583672139"/>
        </c:manualLayout>
      </c:layout>
      <c:overlay val="1"/>
      <c:txPr>
        <a:bodyPr/>
        <a:lstStyle/>
        <a:p>
          <a:pPr>
            <a:defRPr sz="1600"/>
          </a:pPr>
          <a:endParaRPr lang="es-ES"/>
        </a:p>
      </c:txPr>
    </c:legend>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b="1">
                <a:latin typeface="Arial"/>
                <a:cs typeface="Arial"/>
              </a:rPr>
              <a:t>Figure</a:t>
            </a:r>
            <a:r>
              <a:rPr lang="fr-FR" b="1" baseline="0">
                <a:latin typeface="Arial"/>
                <a:cs typeface="Arial"/>
              </a:rPr>
              <a:t> S.31: </a:t>
            </a:r>
            <a:r>
              <a:rPr lang="fr-FR" b="1">
                <a:latin typeface="Arial"/>
                <a:cs typeface="Arial"/>
              </a:rPr>
              <a:t>Average annual</a:t>
            </a:r>
            <a:r>
              <a:rPr lang="fr-FR" b="1" baseline="0">
                <a:latin typeface="Arial"/>
                <a:cs typeface="Arial"/>
              </a:rPr>
              <a:t> </a:t>
            </a:r>
            <a:r>
              <a:rPr lang="fr-FR" b="1">
                <a:latin typeface="Arial"/>
                <a:cs typeface="Arial"/>
              </a:rPr>
              <a:t>growth by percentile, 1980-2014</a:t>
            </a:r>
          </a:p>
        </c:rich>
      </c:tx>
      <c:layout>
        <c:manualLayout>
          <c:xMode val="edge"/>
          <c:yMode val="edge"/>
          <c:x val="0.15577556138816"/>
          <c:y val="0.0"/>
        </c:manualLayout>
      </c:layout>
      <c:overlay val="0"/>
    </c:title>
    <c:autoTitleDeleted val="0"/>
    <c:plotArea>
      <c:layout>
        <c:manualLayout>
          <c:layoutTarget val="inner"/>
          <c:xMode val="edge"/>
          <c:yMode val="edge"/>
          <c:x val="0.109156638210089"/>
          <c:y val="0.0465116279069767"/>
          <c:w val="0.878107140205039"/>
          <c:h val="0.849120898192974"/>
        </c:manualLayout>
      </c:layout>
      <c:lineChart>
        <c:grouping val="standard"/>
        <c:varyColors val="0"/>
        <c:ser>
          <c:idx val="1"/>
          <c:order val="0"/>
          <c:spPr>
            <a:ln w="22225">
              <a:solidFill>
                <a:schemeClr val="tx1"/>
              </a:solidFill>
            </a:ln>
            <a:effectLst/>
          </c:spPr>
          <c:marker>
            <c:symbol val="circle"/>
            <c:size val="8"/>
            <c:spPr>
              <a:solidFill>
                <a:schemeClr val="accent1">
                  <a:lumMod val="60000"/>
                  <a:lumOff val="40000"/>
                </a:schemeClr>
              </a:solidFill>
              <a:ln w="3175">
                <a:solidFill>
                  <a:schemeClr val="tx1"/>
                </a:solidFill>
              </a:ln>
              <a:effectLst/>
            </c:spPr>
          </c:marker>
          <c:cat>
            <c:numRef>
              <c:f>DataFS40!$A$15:$A$135</c:f>
              <c:numCache>
                <c:formatCode>General</c:formatCode>
                <c:ptCount val="12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pt idx="71">
                  <c:v>81.0</c:v>
                </c:pt>
                <c:pt idx="72">
                  <c:v>82.0</c:v>
                </c:pt>
                <c:pt idx="73">
                  <c:v>83.0</c:v>
                </c:pt>
                <c:pt idx="74">
                  <c:v>84.0</c:v>
                </c:pt>
                <c:pt idx="75">
                  <c:v>85.0</c:v>
                </c:pt>
                <c:pt idx="76">
                  <c:v>86.0</c:v>
                </c:pt>
                <c:pt idx="77">
                  <c:v>87.0</c:v>
                </c:pt>
                <c:pt idx="78">
                  <c:v>88.0</c:v>
                </c:pt>
                <c:pt idx="79">
                  <c:v>89.0</c:v>
                </c:pt>
                <c:pt idx="80">
                  <c:v>90.0</c:v>
                </c:pt>
                <c:pt idx="81">
                  <c:v>91.0</c:v>
                </c:pt>
                <c:pt idx="82">
                  <c:v>92.0</c:v>
                </c:pt>
                <c:pt idx="83">
                  <c:v>93.0</c:v>
                </c:pt>
                <c:pt idx="84">
                  <c:v>94.0</c:v>
                </c:pt>
                <c:pt idx="85">
                  <c:v>95.0</c:v>
                </c:pt>
                <c:pt idx="86">
                  <c:v>96.0</c:v>
                </c:pt>
                <c:pt idx="87">
                  <c:v>97.0</c:v>
                </c:pt>
                <c:pt idx="88">
                  <c:v>98.0</c:v>
                </c:pt>
                <c:pt idx="89">
                  <c:v>99.0</c:v>
                </c:pt>
                <c:pt idx="90">
                  <c:v>99.0</c:v>
                </c:pt>
                <c:pt idx="91">
                  <c:v>99.1</c:v>
                </c:pt>
                <c:pt idx="92">
                  <c:v>99.2</c:v>
                </c:pt>
                <c:pt idx="93">
                  <c:v>99.3</c:v>
                </c:pt>
                <c:pt idx="94">
                  <c:v>99.4</c:v>
                </c:pt>
                <c:pt idx="95">
                  <c:v>99.5</c:v>
                </c:pt>
                <c:pt idx="96">
                  <c:v>99.6</c:v>
                </c:pt>
                <c:pt idx="97">
                  <c:v>99.7</c:v>
                </c:pt>
                <c:pt idx="98">
                  <c:v>99.8</c:v>
                </c:pt>
                <c:pt idx="99">
                  <c:v>99.9</c:v>
                </c:pt>
                <c:pt idx="100">
                  <c:v>99.9</c:v>
                </c:pt>
                <c:pt idx="101">
                  <c:v>99.91</c:v>
                </c:pt>
                <c:pt idx="102">
                  <c:v>99.92</c:v>
                </c:pt>
                <c:pt idx="103">
                  <c:v>99.93</c:v>
                </c:pt>
                <c:pt idx="104">
                  <c:v>99.94</c:v>
                </c:pt>
                <c:pt idx="105">
                  <c:v>99.95</c:v>
                </c:pt>
                <c:pt idx="106">
                  <c:v>99.96</c:v>
                </c:pt>
                <c:pt idx="107">
                  <c:v>99.97</c:v>
                </c:pt>
                <c:pt idx="108">
                  <c:v>99.98</c:v>
                </c:pt>
                <c:pt idx="109">
                  <c:v>99.99</c:v>
                </c:pt>
                <c:pt idx="110">
                  <c:v>99.99</c:v>
                </c:pt>
                <c:pt idx="111" formatCode="0.000">
                  <c:v>99.991</c:v>
                </c:pt>
                <c:pt idx="112" formatCode="0.000">
                  <c:v>99.992</c:v>
                </c:pt>
                <c:pt idx="113" formatCode="0.000">
                  <c:v>99.993</c:v>
                </c:pt>
                <c:pt idx="114" formatCode="0.000">
                  <c:v>99.994</c:v>
                </c:pt>
                <c:pt idx="115" formatCode="0.000">
                  <c:v>99.995</c:v>
                </c:pt>
                <c:pt idx="116" formatCode="0.000">
                  <c:v>99.996</c:v>
                </c:pt>
                <c:pt idx="117" formatCode="0.000">
                  <c:v>99.997</c:v>
                </c:pt>
                <c:pt idx="118" formatCode="0.000">
                  <c:v>99.998</c:v>
                </c:pt>
                <c:pt idx="119" formatCode="0.000">
                  <c:v>99.999</c:v>
                </c:pt>
                <c:pt idx="120">
                  <c:v>99.999</c:v>
                </c:pt>
              </c:numCache>
            </c:numRef>
          </c:cat>
          <c:val>
            <c:numRef>
              <c:f>DataFS40!$E$15:$E$135</c:f>
              <c:numCache>
                <c:formatCode>0.0%</c:formatCode>
                <c:ptCount val="121"/>
                <c:pt idx="0">
                  <c:v>0.00258658501666709</c:v>
                </c:pt>
                <c:pt idx="1">
                  <c:v>0.00300822564232317</c:v>
                </c:pt>
                <c:pt idx="2">
                  <c:v>0.00336979481428545</c:v>
                </c:pt>
                <c:pt idx="3">
                  <c:v>0.00371978091984415</c:v>
                </c:pt>
                <c:pt idx="4">
                  <c:v>0.00404172082718768</c:v>
                </c:pt>
                <c:pt idx="5">
                  <c:v>0.0041952914618677</c:v>
                </c:pt>
                <c:pt idx="6">
                  <c:v>0.00439379370172332</c:v>
                </c:pt>
                <c:pt idx="7">
                  <c:v>0.00462272148135501</c:v>
                </c:pt>
                <c:pt idx="8">
                  <c:v>0.00473612423893765</c:v>
                </c:pt>
                <c:pt idx="9">
                  <c:v>0.00480110611528439</c:v>
                </c:pt>
                <c:pt idx="10">
                  <c:v>0.0049500909988962</c:v>
                </c:pt>
                <c:pt idx="11">
                  <c:v>0.00501852333434249</c:v>
                </c:pt>
                <c:pt idx="12">
                  <c:v>0.00513834572276894</c:v>
                </c:pt>
                <c:pt idx="13">
                  <c:v>0.00521157367852742</c:v>
                </c:pt>
                <c:pt idx="14">
                  <c:v>0.00522005999917474</c:v>
                </c:pt>
                <c:pt idx="15">
                  <c:v>0.0053072343091094</c:v>
                </c:pt>
                <c:pt idx="16">
                  <c:v>0.00540197505131767</c:v>
                </c:pt>
                <c:pt idx="17">
                  <c:v>0.00554151637831679</c:v>
                </c:pt>
                <c:pt idx="18">
                  <c:v>0.00567631489019704</c:v>
                </c:pt>
                <c:pt idx="19">
                  <c:v>0.00580325650019842</c:v>
                </c:pt>
                <c:pt idx="20">
                  <c:v>0.0059468248834591</c:v>
                </c:pt>
                <c:pt idx="21">
                  <c:v>0.00603705773372431</c:v>
                </c:pt>
                <c:pt idx="22">
                  <c:v>0.00616118419777645</c:v>
                </c:pt>
                <c:pt idx="23">
                  <c:v>0.00633175656020723</c:v>
                </c:pt>
                <c:pt idx="24">
                  <c:v>0.00648740299698702</c:v>
                </c:pt>
                <c:pt idx="25">
                  <c:v>0.00666711501333483</c:v>
                </c:pt>
                <c:pt idx="26">
                  <c:v>0.00686276615625902</c:v>
                </c:pt>
                <c:pt idx="27">
                  <c:v>0.0070012195539284</c:v>
                </c:pt>
                <c:pt idx="28">
                  <c:v>0.00717218589303492</c:v>
                </c:pt>
                <c:pt idx="29">
                  <c:v>0.00732533315346795</c:v>
                </c:pt>
                <c:pt idx="30">
                  <c:v>0.00746707813643588</c:v>
                </c:pt>
                <c:pt idx="31">
                  <c:v>0.00762229945668924</c:v>
                </c:pt>
                <c:pt idx="32">
                  <c:v>0.00777229444400285</c:v>
                </c:pt>
                <c:pt idx="33">
                  <c:v>0.00794281930281859</c:v>
                </c:pt>
                <c:pt idx="34">
                  <c:v>0.00807572449446669</c:v>
                </c:pt>
                <c:pt idx="35">
                  <c:v>0.00821921031854078</c:v>
                </c:pt>
                <c:pt idx="36">
                  <c:v>0.00838701409847919</c:v>
                </c:pt>
                <c:pt idx="37">
                  <c:v>0.0085511674917198</c:v>
                </c:pt>
                <c:pt idx="38">
                  <c:v>0.00869826822940811</c:v>
                </c:pt>
                <c:pt idx="39">
                  <c:v>0.00887639091707437</c:v>
                </c:pt>
                <c:pt idx="40">
                  <c:v>0.0090538504324702</c:v>
                </c:pt>
                <c:pt idx="41">
                  <c:v>0.00919477772875376</c:v>
                </c:pt>
                <c:pt idx="42">
                  <c:v>0.00932143245469019</c:v>
                </c:pt>
                <c:pt idx="43">
                  <c:v>0.00946485696407295</c:v>
                </c:pt>
                <c:pt idx="44">
                  <c:v>0.00960874103498965</c:v>
                </c:pt>
                <c:pt idx="45">
                  <c:v>0.0097672412490859</c:v>
                </c:pt>
                <c:pt idx="46">
                  <c:v>0.00986727725029168</c:v>
                </c:pt>
                <c:pt idx="47">
                  <c:v>0.00996768188647934</c:v>
                </c:pt>
                <c:pt idx="48">
                  <c:v>0.0100889717815109</c:v>
                </c:pt>
                <c:pt idx="49">
                  <c:v>0.0102076930934074</c:v>
                </c:pt>
                <c:pt idx="50">
                  <c:v>0.0103665800955299</c:v>
                </c:pt>
                <c:pt idx="51">
                  <c:v>0.0104793788886077</c:v>
                </c:pt>
                <c:pt idx="52">
                  <c:v>0.0105946411513975</c:v>
                </c:pt>
                <c:pt idx="53">
                  <c:v>0.0106933764742316</c:v>
                </c:pt>
                <c:pt idx="54">
                  <c:v>0.0107917973101479</c:v>
                </c:pt>
                <c:pt idx="55">
                  <c:v>0.0108899832250693</c:v>
                </c:pt>
                <c:pt idx="56">
                  <c:v>0.0109795483127562</c:v>
                </c:pt>
                <c:pt idx="57">
                  <c:v>0.0110627477319265</c:v>
                </c:pt>
                <c:pt idx="58">
                  <c:v>0.0111535975203667</c:v>
                </c:pt>
                <c:pt idx="59">
                  <c:v>0.0112342136388801</c:v>
                </c:pt>
                <c:pt idx="60">
                  <c:v>0.011344567125702</c:v>
                </c:pt>
                <c:pt idx="61">
                  <c:v>0.0114925717729593</c:v>
                </c:pt>
                <c:pt idx="62">
                  <c:v>0.0116322536135545</c:v>
                </c:pt>
                <c:pt idx="63">
                  <c:v>0.0117821435798486</c:v>
                </c:pt>
                <c:pt idx="64">
                  <c:v>0.0119229093493345</c:v>
                </c:pt>
                <c:pt idx="65">
                  <c:v>0.0120907641074561</c:v>
                </c:pt>
                <c:pt idx="66">
                  <c:v>0.0122556195068451</c:v>
                </c:pt>
                <c:pt idx="67">
                  <c:v>0.0124085064425476</c:v>
                </c:pt>
                <c:pt idx="68">
                  <c:v>0.0125698297954278</c:v>
                </c:pt>
                <c:pt idx="69">
                  <c:v>0.0127448183421939</c:v>
                </c:pt>
                <c:pt idx="70">
                  <c:v>0.0129385990456929</c:v>
                </c:pt>
                <c:pt idx="71">
                  <c:v>0.0130944807058952</c:v>
                </c:pt>
                <c:pt idx="72">
                  <c:v>0.0132459893333989</c:v>
                </c:pt>
                <c:pt idx="73">
                  <c:v>0.0133907377507292</c:v>
                </c:pt>
                <c:pt idx="74">
                  <c:v>0.0135595236417525</c:v>
                </c:pt>
                <c:pt idx="75">
                  <c:v>0.0136897284665938</c:v>
                </c:pt>
                <c:pt idx="76">
                  <c:v>0.0138657565655105</c:v>
                </c:pt>
                <c:pt idx="77">
                  <c:v>0.0140564786907682</c:v>
                </c:pt>
                <c:pt idx="78">
                  <c:v>0.0142991148030427</c:v>
                </c:pt>
                <c:pt idx="79">
                  <c:v>0.0145310889502015</c:v>
                </c:pt>
                <c:pt idx="80">
                  <c:v>0.0147780742003001</c:v>
                </c:pt>
                <c:pt idx="81">
                  <c:v>0.0150776389800344</c:v>
                </c:pt>
                <c:pt idx="82">
                  <c:v>0.0153391398543179</c:v>
                </c:pt>
                <c:pt idx="83">
                  <c:v>0.0157275814444417</c:v>
                </c:pt>
                <c:pt idx="84">
                  <c:v>0.0161340261506135</c:v>
                </c:pt>
                <c:pt idx="85">
                  <c:v>0.0166555191116424</c:v>
                </c:pt>
                <c:pt idx="86">
                  <c:v>0.0174379244042957</c:v>
                </c:pt>
                <c:pt idx="87">
                  <c:v>0.0186315032992133</c:v>
                </c:pt>
                <c:pt idx="88">
                  <c:v>0.0210457188988622</c:v>
                </c:pt>
                <c:pt idx="89">
                  <c:v>0.0229308297802973</c:v>
                </c:pt>
                <c:pt idx="90">
                  <c:v>0.0229308297802973</c:v>
                </c:pt>
                <c:pt idx="91">
                  <c:v>0.0233771969249268</c:v>
                </c:pt>
                <c:pt idx="92">
                  <c:v>0.0238894377635299</c:v>
                </c:pt>
                <c:pt idx="93">
                  <c:v>0.0245990435986247</c:v>
                </c:pt>
                <c:pt idx="94">
                  <c:v>0.0253442229368475</c:v>
                </c:pt>
                <c:pt idx="95">
                  <c:v>0.0261949145748308</c:v>
                </c:pt>
                <c:pt idx="96">
                  <c:v>0.0271684363857214</c:v>
                </c:pt>
                <c:pt idx="97">
                  <c:v>0.0284029285805933</c:v>
                </c:pt>
                <c:pt idx="98">
                  <c:v>0.0305831218367976</c:v>
                </c:pt>
                <c:pt idx="99">
                  <c:v>0.0324072755736884</c:v>
                </c:pt>
                <c:pt idx="100">
                  <c:v>0.0324072755736884</c:v>
                </c:pt>
                <c:pt idx="101">
                  <c:v>0.0328671374656104</c:v>
                </c:pt>
                <c:pt idx="102">
                  <c:v>0.0332063247656635</c:v>
                </c:pt>
                <c:pt idx="103">
                  <c:v>0.0336724560421464</c:v>
                </c:pt>
                <c:pt idx="104">
                  <c:v>0.0345126166667122</c:v>
                </c:pt>
                <c:pt idx="105">
                  <c:v>0.0352463807820598</c:v>
                </c:pt>
                <c:pt idx="106">
                  <c:v>0.0362802281042529</c:v>
                </c:pt>
                <c:pt idx="107">
                  <c:v>0.0374770555318535</c:v>
                </c:pt>
                <c:pt idx="108">
                  <c:v>0.0393077774798205</c:v>
                </c:pt>
                <c:pt idx="109">
                  <c:v>0.040357714223934</c:v>
                </c:pt>
                <c:pt idx="110">
                  <c:v>0.040357714223934</c:v>
                </c:pt>
                <c:pt idx="111">
                  <c:v>0.0409096388675585</c:v>
                </c:pt>
                <c:pt idx="112">
                  <c:v>0.0413661343679599</c:v>
                </c:pt>
                <c:pt idx="113">
                  <c:v>0.0416008590914643</c:v>
                </c:pt>
                <c:pt idx="114">
                  <c:v>0.0421622965122568</c:v>
                </c:pt>
                <c:pt idx="115">
                  <c:v>0.0432138592360607</c:v>
                </c:pt>
                <c:pt idx="116">
                  <c:v>0.0443176345078136</c:v>
                </c:pt>
                <c:pt idx="117">
                  <c:v>0.0456557249038616</c:v>
                </c:pt>
                <c:pt idx="118">
                  <c:v>0.0477376909268914</c:v>
                </c:pt>
                <c:pt idx="119">
                  <c:v>0.0596247902401841</c:v>
                </c:pt>
              </c:numCache>
            </c:numRef>
          </c:val>
          <c:smooth val="0"/>
        </c:ser>
        <c:ser>
          <c:idx val="0"/>
          <c:order val="1"/>
          <c:spPr>
            <a:ln w="25400">
              <a:solidFill>
                <a:schemeClr val="tx1"/>
              </a:solidFill>
            </a:ln>
            <a:effectLst/>
          </c:spPr>
          <c:marker>
            <c:symbol val="none"/>
          </c:marker>
          <c:cat>
            <c:numRef>
              <c:f>DataFS40!$A$15:$A$135</c:f>
              <c:numCache>
                <c:formatCode>General</c:formatCode>
                <c:ptCount val="12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pt idx="71">
                  <c:v>81.0</c:v>
                </c:pt>
                <c:pt idx="72">
                  <c:v>82.0</c:v>
                </c:pt>
                <c:pt idx="73">
                  <c:v>83.0</c:v>
                </c:pt>
                <c:pt idx="74">
                  <c:v>84.0</c:v>
                </c:pt>
                <c:pt idx="75">
                  <c:v>85.0</c:v>
                </c:pt>
                <c:pt idx="76">
                  <c:v>86.0</c:v>
                </c:pt>
                <c:pt idx="77">
                  <c:v>87.0</c:v>
                </c:pt>
                <c:pt idx="78">
                  <c:v>88.0</c:v>
                </c:pt>
                <c:pt idx="79">
                  <c:v>89.0</c:v>
                </c:pt>
                <c:pt idx="80">
                  <c:v>90.0</c:v>
                </c:pt>
                <c:pt idx="81">
                  <c:v>91.0</c:v>
                </c:pt>
                <c:pt idx="82">
                  <c:v>92.0</c:v>
                </c:pt>
                <c:pt idx="83">
                  <c:v>93.0</c:v>
                </c:pt>
                <c:pt idx="84">
                  <c:v>94.0</c:v>
                </c:pt>
                <c:pt idx="85">
                  <c:v>95.0</c:v>
                </c:pt>
                <c:pt idx="86">
                  <c:v>96.0</c:v>
                </c:pt>
                <c:pt idx="87">
                  <c:v>97.0</c:v>
                </c:pt>
                <c:pt idx="88">
                  <c:v>98.0</c:v>
                </c:pt>
                <c:pt idx="89">
                  <c:v>99.0</c:v>
                </c:pt>
                <c:pt idx="90">
                  <c:v>99.0</c:v>
                </c:pt>
                <c:pt idx="91">
                  <c:v>99.1</c:v>
                </c:pt>
                <c:pt idx="92">
                  <c:v>99.2</c:v>
                </c:pt>
                <c:pt idx="93">
                  <c:v>99.3</c:v>
                </c:pt>
                <c:pt idx="94">
                  <c:v>99.4</c:v>
                </c:pt>
                <c:pt idx="95">
                  <c:v>99.5</c:v>
                </c:pt>
                <c:pt idx="96">
                  <c:v>99.6</c:v>
                </c:pt>
                <c:pt idx="97">
                  <c:v>99.7</c:v>
                </c:pt>
                <c:pt idx="98">
                  <c:v>99.8</c:v>
                </c:pt>
                <c:pt idx="99">
                  <c:v>99.9</c:v>
                </c:pt>
                <c:pt idx="100">
                  <c:v>99.9</c:v>
                </c:pt>
                <c:pt idx="101">
                  <c:v>99.91</c:v>
                </c:pt>
                <c:pt idx="102">
                  <c:v>99.92</c:v>
                </c:pt>
                <c:pt idx="103">
                  <c:v>99.93</c:v>
                </c:pt>
                <c:pt idx="104">
                  <c:v>99.94</c:v>
                </c:pt>
                <c:pt idx="105">
                  <c:v>99.95</c:v>
                </c:pt>
                <c:pt idx="106">
                  <c:v>99.96</c:v>
                </c:pt>
                <c:pt idx="107">
                  <c:v>99.97</c:v>
                </c:pt>
                <c:pt idx="108">
                  <c:v>99.98</c:v>
                </c:pt>
                <c:pt idx="109">
                  <c:v>99.99</c:v>
                </c:pt>
                <c:pt idx="110">
                  <c:v>99.99</c:v>
                </c:pt>
                <c:pt idx="111" formatCode="0.000">
                  <c:v>99.991</c:v>
                </c:pt>
                <c:pt idx="112" formatCode="0.000">
                  <c:v>99.992</c:v>
                </c:pt>
                <c:pt idx="113" formatCode="0.000">
                  <c:v>99.993</c:v>
                </c:pt>
                <c:pt idx="114" formatCode="0.000">
                  <c:v>99.994</c:v>
                </c:pt>
                <c:pt idx="115" formatCode="0.000">
                  <c:v>99.995</c:v>
                </c:pt>
                <c:pt idx="116" formatCode="0.000">
                  <c:v>99.996</c:v>
                </c:pt>
                <c:pt idx="117" formatCode="0.000">
                  <c:v>99.997</c:v>
                </c:pt>
                <c:pt idx="118" formatCode="0.000">
                  <c:v>99.998</c:v>
                </c:pt>
                <c:pt idx="119" formatCode="0.000">
                  <c:v>99.999</c:v>
                </c:pt>
                <c:pt idx="120">
                  <c:v>99.999</c:v>
                </c:pt>
              </c:numCache>
            </c:numRef>
          </c:cat>
          <c:val>
            <c:numRef>
              <c:f>DataFS40!$D$15:$D$135</c:f>
              <c:numCache>
                <c:formatCode>0.0%</c:formatCode>
                <c:ptCount val="121"/>
                <c:pt idx="0">
                  <c:v>0.0140730635272845</c:v>
                </c:pt>
                <c:pt idx="1">
                  <c:v>0.0140730635272845</c:v>
                </c:pt>
                <c:pt idx="2">
                  <c:v>0.0140730635272845</c:v>
                </c:pt>
                <c:pt idx="3">
                  <c:v>0.0140730635272845</c:v>
                </c:pt>
                <c:pt idx="4">
                  <c:v>0.0140730635272845</c:v>
                </c:pt>
                <c:pt idx="5">
                  <c:v>0.0140730635272845</c:v>
                </c:pt>
                <c:pt idx="6">
                  <c:v>0.0140730635272845</c:v>
                </c:pt>
                <c:pt idx="7">
                  <c:v>0.0140730635272845</c:v>
                </c:pt>
                <c:pt idx="8">
                  <c:v>0.0140730635272845</c:v>
                </c:pt>
                <c:pt idx="9">
                  <c:v>0.0140730635272845</c:v>
                </c:pt>
                <c:pt idx="10">
                  <c:v>0.0140730635272845</c:v>
                </c:pt>
                <c:pt idx="11">
                  <c:v>0.0140730635272845</c:v>
                </c:pt>
                <c:pt idx="12">
                  <c:v>0.0140730635272845</c:v>
                </c:pt>
                <c:pt idx="13">
                  <c:v>0.0140730635272845</c:v>
                </c:pt>
                <c:pt idx="14">
                  <c:v>0.0140730635272845</c:v>
                </c:pt>
                <c:pt idx="15">
                  <c:v>0.0140730635272845</c:v>
                </c:pt>
                <c:pt idx="16">
                  <c:v>0.0140730635272845</c:v>
                </c:pt>
                <c:pt idx="17">
                  <c:v>0.0140730635272845</c:v>
                </c:pt>
                <c:pt idx="18">
                  <c:v>0.0140730635272845</c:v>
                </c:pt>
                <c:pt idx="19">
                  <c:v>0.0140730635272845</c:v>
                </c:pt>
                <c:pt idx="20">
                  <c:v>0.0140730635272845</c:v>
                </c:pt>
                <c:pt idx="21">
                  <c:v>0.0140730635272845</c:v>
                </c:pt>
                <c:pt idx="22">
                  <c:v>0.0140730635272845</c:v>
                </c:pt>
                <c:pt idx="23">
                  <c:v>0.0140730635272845</c:v>
                </c:pt>
                <c:pt idx="24">
                  <c:v>0.0140730635272845</c:v>
                </c:pt>
                <c:pt idx="25">
                  <c:v>0.0140730635272845</c:v>
                </c:pt>
                <c:pt idx="26">
                  <c:v>0.0140730635272845</c:v>
                </c:pt>
                <c:pt idx="27">
                  <c:v>0.0140730635272845</c:v>
                </c:pt>
                <c:pt idx="28">
                  <c:v>0.0140730635272845</c:v>
                </c:pt>
                <c:pt idx="29">
                  <c:v>0.0140730635272845</c:v>
                </c:pt>
                <c:pt idx="30">
                  <c:v>0.0140730635272845</c:v>
                </c:pt>
                <c:pt idx="31">
                  <c:v>0.0140730635272845</c:v>
                </c:pt>
                <c:pt idx="32">
                  <c:v>0.0140730635272845</c:v>
                </c:pt>
                <c:pt idx="33">
                  <c:v>0.0140730635272845</c:v>
                </c:pt>
                <c:pt idx="34">
                  <c:v>0.0140730635272845</c:v>
                </c:pt>
                <c:pt idx="35">
                  <c:v>0.0140730635272845</c:v>
                </c:pt>
                <c:pt idx="36">
                  <c:v>0.0140730635272845</c:v>
                </c:pt>
                <c:pt idx="37">
                  <c:v>0.0140730635272845</c:v>
                </c:pt>
                <c:pt idx="38">
                  <c:v>0.0140730635272845</c:v>
                </c:pt>
                <c:pt idx="39">
                  <c:v>0.0140730635272845</c:v>
                </c:pt>
                <c:pt idx="40">
                  <c:v>0.0140730635272845</c:v>
                </c:pt>
                <c:pt idx="41">
                  <c:v>0.0140730635272845</c:v>
                </c:pt>
                <c:pt idx="42">
                  <c:v>0.0140730635272845</c:v>
                </c:pt>
                <c:pt idx="43">
                  <c:v>0.0140730635272845</c:v>
                </c:pt>
                <c:pt idx="44">
                  <c:v>0.0140730635272845</c:v>
                </c:pt>
                <c:pt idx="45">
                  <c:v>0.0140730635272845</c:v>
                </c:pt>
                <c:pt idx="46">
                  <c:v>0.0140730635272845</c:v>
                </c:pt>
                <c:pt idx="47">
                  <c:v>0.0140730635272845</c:v>
                </c:pt>
                <c:pt idx="48">
                  <c:v>0.0140730635272845</c:v>
                </c:pt>
                <c:pt idx="49">
                  <c:v>0.0140730635272845</c:v>
                </c:pt>
                <c:pt idx="50">
                  <c:v>0.0140730635272845</c:v>
                </c:pt>
                <c:pt idx="51">
                  <c:v>0.0140730635272845</c:v>
                </c:pt>
                <c:pt idx="52">
                  <c:v>0.0140730635272845</c:v>
                </c:pt>
                <c:pt idx="53">
                  <c:v>0.0140730635272845</c:v>
                </c:pt>
                <c:pt idx="54">
                  <c:v>0.0140730635272845</c:v>
                </c:pt>
                <c:pt idx="55">
                  <c:v>0.0140730635272845</c:v>
                </c:pt>
                <c:pt idx="56">
                  <c:v>0.0140730635272845</c:v>
                </c:pt>
                <c:pt idx="57">
                  <c:v>0.0140730635272845</c:v>
                </c:pt>
                <c:pt idx="58">
                  <c:v>0.0140730635272845</c:v>
                </c:pt>
                <c:pt idx="59">
                  <c:v>0.0140730635272845</c:v>
                </c:pt>
                <c:pt idx="60">
                  <c:v>0.0140730635272845</c:v>
                </c:pt>
                <c:pt idx="61">
                  <c:v>0.0140730635272845</c:v>
                </c:pt>
                <c:pt idx="62">
                  <c:v>0.0140730635272845</c:v>
                </c:pt>
                <c:pt idx="63">
                  <c:v>0.0140730635272845</c:v>
                </c:pt>
                <c:pt idx="64">
                  <c:v>0.0140730635272845</c:v>
                </c:pt>
                <c:pt idx="65">
                  <c:v>0.0140730635272845</c:v>
                </c:pt>
                <c:pt idx="66">
                  <c:v>0.0140730635272845</c:v>
                </c:pt>
                <c:pt idx="67">
                  <c:v>0.0140730635272845</c:v>
                </c:pt>
                <c:pt idx="68">
                  <c:v>0.0140730635272845</c:v>
                </c:pt>
                <c:pt idx="69">
                  <c:v>0.0140730635272845</c:v>
                </c:pt>
                <c:pt idx="70">
                  <c:v>0.0140730635272845</c:v>
                </c:pt>
                <c:pt idx="71">
                  <c:v>0.0140730635272845</c:v>
                </c:pt>
                <c:pt idx="72">
                  <c:v>0.0140730635272845</c:v>
                </c:pt>
                <c:pt idx="73">
                  <c:v>0.0140730635272845</c:v>
                </c:pt>
                <c:pt idx="74">
                  <c:v>0.0140730635272845</c:v>
                </c:pt>
                <c:pt idx="75">
                  <c:v>0.0140730635272845</c:v>
                </c:pt>
                <c:pt idx="76">
                  <c:v>0.0140730635272845</c:v>
                </c:pt>
                <c:pt idx="77">
                  <c:v>0.0140730635272845</c:v>
                </c:pt>
                <c:pt idx="78">
                  <c:v>0.0140730635272845</c:v>
                </c:pt>
                <c:pt idx="79">
                  <c:v>0.0140730635272845</c:v>
                </c:pt>
                <c:pt idx="80">
                  <c:v>0.0140730635272845</c:v>
                </c:pt>
                <c:pt idx="81">
                  <c:v>0.0140730635272845</c:v>
                </c:pt>
                <c:pt idx="82">
                  <c:v>0.0140730635272845</c:v>
                </c:pt>
                <c:pt idx="83">
                  <c:v>0.0140730635272845</c:v>
                </c:pt>
                <c:pt idx="84">
                  <c:v>0.0140730635272845</c:v>
                </c:pt>
                <c:pt idx="85">
                  <c:v>0.0140730635272845</c:v>
                </c:pt>
                <c:pt idx="86">
                  <c:v>0.0140730635272845</c:v>
                </c:pt>
                <c:pt idx="87">
                  <c:v>0.0140730635272845</c:v>
                </c:pt>
                <c:pt idx="88">
                  <c:v>0.0140730635272845</c:v>
                </c:pt>
                <c:pt idx="89">
                  <c:v>0.0140730635272845</c:v>
                </c:pt>
                <c:pt idx="90">
                  <c:v>0.0140730635272845</c:v>
                </c:pt>
                <c:pt idx="91">
                  <c:v>0.0140730635272845</c:v>
                </c:pt>
                <c:pt idx="92">
                  <c:v>0.0140730635272845</c:v>
                </c:pt>
                <c:pt idx="93">
                  <c:v>0.0140730635272845</c:v>
                </c:pt>
                <c:pt idx="94">
                  <c:v>0.0140730635272845</c:v>
                </c:pt>
                <c:pt idx="95">
                  <c:v>0.0140730635272845</c:v>
                </c:pt>
                <c:pt idx="96">
                  <c:v>0.0140730635272845</c:v>
                </c:pt>
                <c:pt idx="97">
                  <c:v>0.0140730635272845</c:v>
                </c:pt>
                <c:pt idx="98">
                  <c:v>0.0140730635272845</c:v>
                </c:pt>
                <c:pt idx="99">
                  <c:v>0.0140730635272845</c:v>
                </c:pt>
                <c:pt idx="100">
                  <c:v>0.0140730635272845</c:v>
                </c:pt>
                <c:pt idx="101">
                  <c:v>0.0140730635272845</c:v>
                </c:pt>
                <c:pt idx="102">
                  <c:v>0.0140730635272845</c:v>
                </c:pt>
                <c:pt idx="103">
                  <c:v>0.0140730635272845</c:v>
                </c:pt>
                <c:pt idx="104">
                  <c:v>0.0140730635272845</c:v>
                </c:pt>
                <c:pt idx="105">
                  <c:v>0.0140730635272845</c:v>
                </c:pt>
                <c:pt idx="106">
                  <c:v>0.0140730635272845</c:v>
                </c:pt>
                <c:pt idx="107">
                  <c:v>0.0140730635272845</c:v>
                </c:pt>
                <c:pt idx="108">
                  <c:v>0.0140730635272845</c:v>
                </c:pt>
                <c:pt idx="109">
                  <c:v>0.0140730635272845</c:v>
                </c:pt>
                <c:pt idx="110">
                  <c:v>0.0140730635272845</c:v>
                </c:pt>
                <c:pt idx="111">
                  <c:v>0.0140730635272845</c:v>
                </c:pt>
                <c:pt idx="112">
                  <c:v>0.0140730635272845</c:v>
                </c:pt>
                <c:pt idx="113">
                  <c:v>0.0140730635272845</c:v>
                </c:pt>
                <c:pt idx="114">
                  <c:v>0.0140730635272845</c:v>
                </c:pt>
                <c:pt idx="115">
                  <c:v>0.0140730635272845</c:v>
                </c:pt>
                <c:pt idx="116">
                  <c:v>0.0140730635272845</c:v>
                </c:pt>
                <c:pt idx="117">
                  <c:v>0.0140730635272845</c:v>
                </c:pt>
                <c:pt idx="118">
                  <c:v>0.0140730635272845</c:v>
                </c:pt>
                <c:pt idx="119">
                  <c:v>0.0140730635272845</c:v>
                </c:pt>
              </c:numCache>
            </c:numRef>
          </c:val>
          <c:smooth val="0"/>
        </c:ser>
        <c:ser>
          <c:idx val="2"/>
          <c:order val="2"/>
          <c:spPr>
            <a:ln w="12700">
              <a:solidFill>
                <a:schemeClr val="tx1"/>
              </a:solidFill>
            </a:ln>
            <a:effectLst/>
          </c:spPr>
          <c:marker>
            <c:symbol val="circle"/>
            <c:size val="8"/>
            <c:spPr>
              <a:solidFill>
                <a:srgbClr val="FF0000"/>
              </a:solidFill>
              <a:ln w="3175">
                <a:solidFill>
                  <a:schemeClr val="tx1"/>
                </a:solidFill>
              </a:ln>
              <a:effectLst/>
            </c:spPr>
          </c:marker>
          <c:cat>
            <c:numRef>
              <c:f>DataFS40!$A$15:$A$135</c:f>
              <c:numCache>
                <c:formatCode>General</c:formatCode>
                <c:ptCount val="12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pt idx="71">
                  <c:v>81.0</c:v>
                </c:pt>
                <c:pt idx="72">
                  <c:v>82.0</c:v>
                </c:pt>
                <c:pt idx="73">
                  <c:v>83.0</c:v>
                </c:pt>
                <c:pt idx="74">
                  <c:v>84.0</c:v>
                </c:pt>
                <c:pt idx="75">
                  <c:v>85.0</c:v>
                </c:pt>
                <c:pt idx="76">
                  <c:v>86.0</c:v>
                </c:pt>
                <c:pt idx="77">
                  <c:v>87.0</c:v>
                </c:pt>
                <c:pt idx="78">
                  <c:v>88.0</c:v>
                </c:pt>
                <c:pt idx="79">
                  <c:v>89.0</c:v>
                </c:pt>
                <c:pt idx="80">
                  <c:v>90.0</c:v>
                </c:pt>
                <c:pt idx="81">
                  <c:v>91.0</c:v>
                </c:pt>
                <c:pt idx="82">
                  <c:v>92.0</c:v>
                </c:pt>
                <c:pt idx="83">
                  <c:v>93.0</c:v>
                </c:pt>
                <c:pt idx="84">
                  <c:v>94.0</c:v>
                </c:pt>
                <c:pt idx="85">
                  <c:v>95.0</c:v>
                </c:pt>
                <c:pt idx="86">
                  <c:v>96.0</c:v>
                </c:pt>
                <c:pt idx="87">
                  <c:v>97.0</c:v>
                </c:pt>
                <c:pt idx="88">
                  <c:v>98.0</c:v>
                </c:pt>
                <c:pt idx="89">
                  <c:v>99.0</c:v>
                </c:pt>
                <c:pt idx="90">
                  <c:v>99.0</c:v>
                </c:pt>
                <c:pt idx="91">
                  <c:v>99.1</c:v>
                </c:pt>
                <c:pt idx="92">
                  <c:v>99.2</c:v>
                </c:pt>
                <c:pt idx="93">
                  <c:v>99.3</c:v>
                </c:pt>
                <c:pt idx="94">
                  <c:v>99.4</c:v>
                </c:pt>
                <c:pt idx="95">
                  <c:v>99.5</c:v>
                </c:pt>
                <c:pt idx="96">
                  <c:v>99.6</c:v>
                </c:pt>
                <c:pt idx="97">
                  <c:v>99.7</c:v>
                </c:pt>
                <c:pt idx="98">
                  <c:v>99.8</c:v>
                </c:pt>
                <c:pt idx="99">
                  <c:v>99.9</c:v>
                </c:pt>
                <c:pt idx="100">
                  <c:v>99.9</c:v>
                </c:pt>
                <c:pt idx="101">
                  <c:v>99.91</c:v>
                </c:pt>
                <c:pt idx="102">
                  <c:v>99.92</c:v>
                </c:pt>
                <c:pt idx="103">
                  <c:v>99.93</c:v>
                </c:pt>
                <c:pt idx="104">
                  <c:v>99.94</c:v>
                </c:pt>
                <c:pt idx="105">
                  <c:v>99.95</c:v>
                </c:pt>
                <c:pt idx="106">
                  <c:v>99.96</c:v>
                </c:pt>
                <c:pt idx="107">
                  <c:v>99.97</c:v>
                </c:pt>
                <c:pt idx="108">
                  <c:v>99.98</c:v>
                </c:pt>
                <c:pt idx="109">
                  <c:v>99.99</c:v>
                </c:pt>
                <c:pt idx="110">
                  <c:v>99.99</c:v>
                </c:pt>
                <c:pt idx="111" formatCode="0.000">
                  <c:v>99.991</c:v>
                </c:pt>
                <c:pt idx="112" formatCode="0.000">
                  <c:v>99.992</c:v>
                </c:pt>
                <c:pt idx="113" formatCode="0.000">
                  <c:v>99.993</c:v>
                </c:pt>
                <c:pt idx="114" formatCode="0.000">
                  <c:v>99.994</c:v>
                </c:pt>
                <c:pt idx="115" formatCode="0.000">
                  <c:v>99.995</c:v>
                </c:pt>
                <c:pt idx="116" formatCode="0.000">
                  <c:v>99.996</c:v>
                </c:pt>
                <c:pt idx="117" formatCode="0.000">
                  <c:v>99.997</c:v>
                </c:pt>
                <c:pt idx="118" formatCode="0.000">
                  <c:v>99.998</c:v>
                </c:pt>
                <c:pt idx="119" formatCode="0.000">
                  <c:v>99.999</c:v>
                </c:pt>
                <c:pt idx="120">
                  <c:v>99.999</c:v>
                </c:pt>
              </c:numCache>
            </c:numRef>
          </c:cat>
          <c:val>
            <c:numRef>
              <c:f>DataFS40!$F$15:$F$135</c:f>
              <c:numCache>
                <c:formatCode>0.0%</c:formatCode>
                <c:ptCount val="121"/>
                <c:pt idx="0">
                  <c:v>-0.00555235191248382</c:v>
                </c:pt>
                <c:pt idx="1">
                  <c:v>-0.0044853969159746</c:v>
                </c:pt>
                <c:pt idx="2">
                  <c:v>-0.00368596028271084</c:v>
                </c:pt>
                <c:pt idx="3">
                  <c:v>-0.0033040501015299</c:v>
                </c:pt>
                <c:pt idx="4">
                  <c:v>-0.00282674568139096</c:v>
                </c:pt>
                <c:pt idx="5">
                  <c:v>-0.00245045733981919</c:v>
                </c:pt>
                <c:pt idx="6">
                  <c:v>-0.00199171782036023</c:v>
                </c:pt>
                <c:pt idx="7">
                  <c:v>-0.00154128247034757</c:v>
                </c:pt>
                <c:pt idx="8">
                  <c:v>-0.00118397203551535</c:v>
                </c:pt>
                <c:pt idx="9">
                  <c:v>-0.000886285385039653</c:v>
                </c:pt>
                <c:pt idx="10">
                  <c:v>-0.000564738616290028</c:v>
                </c:pt>
                <c:pt idx="11">
                  <c:v>-0.000364891052550331</c:v>
                </c:pt>
                <c:pt idx="12">
                  <c:v>-0.00017918656795024</c:v>
                </c:pt>
                <c:pt idx="13">
                  <c:v>-5.33488142301364E-5</c:v>
                </c:pt>
                <c:pt idx="14">
                  <c:v>5.65960044649483E-5</c:v>
                </c:pt>
                <c:pt idx="15">
                  <c:v>0.000181942542293756</c:v>
                </c:pt>
                <c:pt idx="16">
                  <c:v>0.000281623653033858</c:v>
                </c:pt>
                <c:pt idx="17">
                  <c:v>0.000404609390185273</c:v>
                </c:pt>
                <c:pt idx="18">
                  <c:v>0.000606164589522784</c:v>
                </c:pt>
                <c:pt idx="19">
                  <c:v>0.00079754859423442</c:v>
                </c:pt>
                <c:pt idx="20">
                  <c:v>0.000878280198066905</c:v>
                </c:pt>
                <c:pt idx="21">
                  <c:v>0.00088045089667399</c:v>
                </c:pt>
                <c:pt idx="22">
                  <c:v>0.00102716268355696</c:v>
                </c:pt>
                <c:pt idx="23">
                  <c:v>0.00115324520663496</c:v>
                </c:pt>
                <c:pt idx="24">
                  <c:v>0.00135354159541534</c:v>
                </c:pt>
                <c:pt idx="25">
                  <c:v>0.00157461537139181</c:v>
                </c:pt>
                <c:pt idx="26">
                  <c:v>0.00166169692806783</c:v>
                </c:pt>
                <c:pt idx="27">
                  <c:v>0.00182288073148173</c:v>
                </c:pt>
                <c:pt idx="28">
                  <c:v>0.00200266347913769</c:v>
                </c:pt>
                <c:pt idx="29">
                  <c:v>0.00221955840456478</c:v>
                </c:pt>
                <c:pt idx="30">
                  <c:v>0.00242270658359422</c:v>
                </c:pt>
                <c:pt idx="31">
                  <c:v>0.00267097078308764</c:v>
                </c:pt>
                <c:pt idx="32">
                  <c:v>0.00292829175001308</c:v>
                </c:pt>
                <c:pt idx="33">
                  <c:v>0.00314934137638878</c:v>
                </c:pt>
                <c:pt idx="34">
                  <c:v>0.00339260371268457</c:v>
                </c:pt>
                <c:pt idx="35">
                  <c:v>0.003658022739504</c:v>
                </c:pt>
                <c:pt idx="36">
                  <c:v>0.00397292017048878</c:v>
                </c:pt>
                <c:pt idx="37">
                  <c:v>0.00431115814496175</c:v>
                </c:pt>
                <c:pt idx="38">
                  <c:v>0.00456529688619489</c:v>
                </c:pt>
                <c:pt idx="39">
                  <c:v>0.00483661446908545</c:v>
                </c:pt>
                <c:pt idx="40">
                  <c:v>0.00506684284476289</c:v>
                </c:pt>
                <c:pt idx="41">
                  <c:v>0.0053023625720725</c:v>
                </c:pt>
                <c:pt idx="42">
                  <c:v>0.00552701237034259</c:v>
                </c:pt>
                <c:pt idx="43">
                  <c:v>0.00580037514328668</c:v>
                </c:pt>
                <c:pt idx="44">
                  <c:v>0.00606340117868709</c:v>
                </c:pt>
                <c:pt idx="45">
                  <c:v>0.00630593431745829</c:v>
                </c:pt>
                <c:pt idx="46">
                  <c:v>0.00658894060281345</c:v>
                </c:pt>
                <c:pt idx="47">
                  <c:v>0.00685807767149993</c:v>
                </c:pt>
                <c:pt idx="48">
                  <c:v>0.00709727198197174</c:v>
                </c:pt>
                <c:pt idx="49">
                  <c:v>0.00728851262214824</c:v>
                </c:pt>
                <c:pt idx="50">
                  <c:v>0.00748638876633301</c:v>
                </c:pt>
                <c:pt idx="51">
                  <c:v>0.00771659073368114</c:v>
                </c:pt>
                <c:pt idx="52">
                  <c:v>0.00792728463208814</c:v>
                </c:pt>
                <c:pt idx="53">
                  <c:v>0.00813219505378981</c:v>
                </c:pt>
                <c:pt idx="54">
                  <c:v>0.0083410300763429</c:v>
                </c:pt>
                <c:pt idx="55">
                  <c:v>0.00854628174063077</c:v>
                </c:pt>
                <c:pt idx="56">
                  <c:v>0.00876286666362991</c:v>
                </c:pt>
                <c:pt idx="57">
                  <c:v>0.00897644279439169</c:v>
                </c:pt>
                <c:pt idx="58">
                  <c:v>0.00914953723967593</c:v>
                </c:pt>
                <c:pt idx="59">
                  <c:v>0.00932870446176315</c:v>
                </c:pt>
                <c:pt idx="60">
                  <c:v>0.00949366815196928</c:v>
                </c:pt>
                <c:pt idx="61">
                  <c:v>0.00966941436144086</c:v>
                </c:pt>
                <c:pt idx="62">
                  <c:v>0.00983962545985095</c:v>
                </c:pt>
                <c:pt idx="63">
                  <c:v>0.010037290489868</c:v>
                </c:pt>
                <c:pt idx="64">
                  <c:v>0.0102832630214276</c:v>
                </c:pt>
                <c:pt idx="65">
                  <c:v>0.0105249763168049</c:v>
                </c:pt>
                <c:pt idx="66">
                  <c:v>0.010741975647643</c:v>
                </c:pt>
                <c:pt idx="67">
                  <c:v>0.0110152330682995</c:v>
                </c:pt>
                <c:pt idx="68">
                  <c:v>0.011350412671371</c:v>
                </c:pt>
                <c:pt idx="69">
                  <c:v>0.0116163390518289</c:v>
                </c:pt>
                <c:pt idx="70">
                  <c:v>0.0119332025961489</c:v>
                </c:pt>
                <c:pt idx="71">
                  <c:v>0.0122444766697811</c:v>
                </c:pt>
                <c:pt idx="72">
                  <c:v>0.0125203818300366</c:v>
                </c:pt>
                <c:pt idx="73">
                  <c:v>0.0127808372577463</c:v>
                </c:pt>
                <c:pt idx="74">
                  <c:v>0.0130277316899958</c:v>
                </c:pt>
                <c:pt idx="75">
                  <c:v>0.013293664582076</c:v>
                </c:pt>
                <c:pt idx="76">
                  <c:v>0.0135904353516278</c:v>
                </c:pt>
                <c:pt idx="77">
                  <c:v>0.0138899861313155</c:v>
                </c:pt>
                <c:pt idx="78">
                  <c:v>0.0142091866569261</c:v>
                </c:pt>
                <c:pt idx="79">
                  <c:v>0.0145823519954154</c:v>
                </c:pt>
                <c:pt idx="80">
                  <c:v>0.0148921864199314</c:v>
                </c:pt>
                <c:pt idx="81">
                  <c:v>0.0152344632728592</c:v>
                </c:pt>
                <c:pt idx="82">
                  <c:v>0.0155890182274649</c:v>
                </c:pt>
                <c:pt idx="83">
                  <c:v>0.0160232212114457</c:v>
                </c:pt>
                <c:pt idx="84">
                  <c:v>0.0166239587310446</c:v>
                </c:pt>
                <c:pt idx="85">
                  <c:v>0.0173023040253795</c:v>
                </c:pt>
                <c:pt idx="86">
                  <c:v>0.0181186931966129</c:v>
                </c:pt>
                <c:pt idx="87">
                  <c:v>0.0195219008382446</c:v>
                </c:pt>
                <c:pt idx="88">
                  <c:v>0.0216674253570255</c:v>
                </c:pt>
                <c:pt idx="89">
                  <c:v>0.0230170485049579</c:v>
                </c:pt>
                <c:pt idx="90">
                  <c:v>0.0230170485049579</c:v>
                </c:pt>
                <c:pt idx="91">
                  <c:v>0.0234894776439962</c:v>
                </c:pt>
                <c:pt idx="92">
                  <c:v>0.0241153520273181</c:v>
                </c:pt>
                <c:pt idx="93">
                  <c:v>0.0247139418118387</c:v>
                </c:pt>
                <c:pt idx="94">
                  <c:v>0.0254126785865643</c:v>
                </c:pt>
                <c:pt idx="95">
                  <c:v>0.026185080197112</c:v>
                </c:pt>
                <c:pt idx="96">
                  <c:v>0.0271038802242347</c:v>
                </c:pt>
                <c:pt idx="97">
                  <c:v>0.0286575920377634</c:v>
                </c:pt>
                <c:pt idx="98">
                  <c:v>0.0311591562588167</c:v>
                </c:pt>
                <c:pt idx="99">
                  <c:v>0.033137520773715</c:v>
                </c:pt>
                <c:pt idx="100">
                  <c:v>0.033137520773715</c:v>
                </c:pt>
                <c:pt idx="101">
                  <c:v>0.0336857347311457</c:v>
                </c:pt>
                <c:pt idx="102">
                  <c:v>0.0343451733256168</c:v>
                </c:pt>
                <c:pt idx="103">
                  <c:v>0.0350115063894225</c:v>
                </c:pt>
                <c:pt idx="104">
                  <c:v>0.0357288500724406</c:v>
                </c:pt>
                <c:pt idx="105">
                  <c:v>0.0364597267582436</c:v>
                </c:pt>
                <c:pt idx="106">
                  <c:v>0.0377473174141705</c:v>
                </c:pt>
                <c:pt idx="107">
                  <c:v>0.0391830071001187</c:v>
                </c:pt>
                <c:pt idx="108">
                  <c:v>0.0412556862556312</c:v>
                </c:pt>
                <c:pt idx="109">
                  <c:v>0.0427608031421829</c:v>
                </c:pt>
                <c:pt idx="110">
                  <c:v>0.0427608031421829</c:v>
                </c:pt>
                <c:pt idx="111">
                  <c:v>0.0430140391209088</c:v>
                </c:pt>
                <c:pt idx="112">
                  <c:v>0.043433357506796</c:v>
                </c:pt>
                <c:pt idx="113">
                  <c:v>0.0439304467653185</c:v>
                </c:pt>
                <c:pt idx="114">
                  <c:v>0.0443238844313485</c:v>
                </c:pt>
                <c:pt idx="115">
                  <c:v>0.0452325656500811</c:v>
                </c:pt>
                <c:pt idx="116">
                  <c:v>0.046634377686255</c:v>
                </c:pt>
                <c:pt idx="117">
                  <c:v>0.0481338808695393</c:v>
                </c:pt>
                <c:pt idx="118">
                  <c:v>0.0494621191762614</c:v>
                </c:pt>
                <c:pt idx="119">
                  <c:v>0.060455337952485</c:v>
                </c:pt>
              </c:numCache>
            </c:numRef>
          </c:val>
          <c:smooth val="0"/>
        </c:ser>
        <c:dLbls>
          <c:showLegendKey val="0"/>
          <c:showVal val="0"/>
          <c:showCatName val="0"/>
          <c:showSerName val="0"/>
          <c:showPercent val="0"/>
          <c:showBubbleSize val="0"/>
        </c:dLbls>
        <c:marker val="1"/>
        <c:smooth val="0"/>
        <c:axId val="-2134801688"/>
        <c:axId val="-2134793256"/>
      </c:lineChart>
      <c:catAx>
        <c:axId val="-2134801688"/>
        <c:scaling>
          <c:orientation val="minMax"/>
        </c:scaling>
        <c:delete val="0"/>
        <c:axPos val="b"/>
        <c:majorGridlines>
          <c:spPr>
            <a:ln>
              <a:solidFill>
                <a:schemeClr val="bg1">
                  <a:lumMod val="85000"/>
                </a:schemeClr>
              </a:solidFill>
            </a:ln>
          </c:spPr>
        </c:majorGridlines>
        <c:title>
          <c:tx>
            <c:rich>
              <a:bodyPr/>
              <a:lstStyle/>
              <a:p>
                <a:pPr>
                  <a:defRPr/>
                </a:pPr>
                <a:r>
                  <a:rPr lang="fr-FR" sz="1400" b="0">
                    <a:latin typeface="Arial"/>
                    <a:cs typeface="Arial"/>
                  </a:rPr>
                  <a:t>Income percentile</a:t>
                </a:r>
              </a:p>
            </c:rich>
          </c:tx>
          <c:overlay val="0"/>
        </c:title>
        <c:numFmt formatCode="General" sourceLinked="1"/>
        <c:majorTickMark val="none"/>
        <c:minorTickMark val="none"/>
        <c:tickLblPos val="low"/>
        <c:txPr>
          <a:bodyPr rot="-5400000" vert="horz"/>
          <a:lstStyle/>
          <a:p>
            <a:pPr>
              <a:defRPr sz="1600">
                <a:latin typeface="Arial"/>
                <a:cs typeface="Arial"/>
              </a:defRPr>
            </a:pPr>
            <a:endParaRPr lang="es-ES"/>
          </a:p>
        </c:txPr>
        <c:crossAx val="-2134793256"/>
        <c:crosses val="autoZero"/>
        <c:auto val="1"/>
        <c:lblAlgn val="ctr"/>
        <c:lblOffset val="100"/>
        <c:tickLblSkip val="10"/>
        <c:tickMarkSkip val="10"/>
        <c:noMultiLvlLbl val="1"/>
      </c:catAx>
      <c:valAx>
        <c:axId val="-2134793256"/>
        <c:scaling>
          <c:orientation val="minMax"/>
          <c:max val="0.061"/>
          <c:min val="-0.01"/>
        </c:scaling>
        <c:delete val="0"/>
        <c:axPos val="l"/>
        <c:majorGridlines>
          <c:spPr>
            <a:ln>
              <a:solidFill>
                <a:schemeClr val="bg1">
                  <a:lumMod val="85000"/>
                </a:schemeClr>
              </a:solidFill>
            </a:ln>
          </c:spPr>
        </c:majorGridlines>
        <c:title>
          <c:tx>
            <c:rich>
              <a:bodyPr rot="-5400000" vert="horz"/>
              <a:lstStyle/>
              <a:p>
                <a:pPr>
                  <a:defRPr/>
                </a:pPr>
                <a:r>
                  <a:rPr lang="fr-FR" sz="1400" b="0">
                    <a:latin typeface="Arial"/>
                    <a:cs typeface="Arial"/>
                  </a:rPr>
                  <a:t>Real</a:t>
                </a:r>
                <a:r>
                  <a:rPr lang="fr-FR" sz="1400" b="0" baseline="0">
                    <a:latin typeface="Arial"/>
                    <a:cs typeface="Arial"/>
                  </a:rPr>
                  <a:t> average annual growth, 1980-2014</a:t>
                </a:r>
                <a:endParaRPr lang="fr-FR" sz="1400" b="0">
                  <a:latin typeface="Arial"/>
                  <a:cs typeface="Arial"/>
                </a:endParaRPr>
              </a:p>
            </c:rich>
          </c:tx>
          <c:layout>
            <c:manualLayout>
              <c:xMode val="edge"/>
              <c:yMode val="edge"/>
              <c:x val="0.000296685390188575"/>
              <c:y val="0.204078069672031"/>
            </c:manualLayout>
          </c:layout>
          <c:overlay val="0"/>
        </c:title>
        <c:numFmt formatCode="0%" sourceLinked="0"/>
        <c:majorTickMark val="none"/>
        <c:minorTickMark val="none"/>
        <c:tickLblPos val="nextTo"/>
        <c:txPr>
          <a:bodyPr/>
          <a:lstStyle/>
          <a:p>
            <a:pPr>
              <a:defRPr sz="1600">
                <a:latin typeface="Arial"/>
                <a:cs typeface="Arial"/>
              </a:defRPr>
            </a:pPr>
            <a:endParaRPr lang="es-ES"/>
          </a:p>
        </c:txPr>
        <c:crossAx val="-2134801688"/>
        <c:crossesAt val="1.0"/>
        <c:crossBetween val="between"/>
      </c:valAx>
    </c:plotArea>
    <c:plotVisOnly val="1"/>
    <c:dispBlanksAs val="gap"/>
    <c:showDLblsOverMax val="0"/>
  </c:chart>
  <c:spPr>
    <a:ln>
      <a:noFill/>
    </a:ln>
  </c:spPr>
  <c:userShapes r:id="rId1"/>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a:t>Figure S.32: Real income</a:t>
            </a:r>
            <a:r>
              <a:rPr lang="fr-FR" sz="1800" b="1" baseline="0"/>
              <a:t> </a:t>
            </a:r>
            <a:r>
              <a:rPr lang="fr-FR" sz="1800" b="1"/>
              <a:t>of bottom 50%: </a:t>
            </a:r>
          </a:p>
          <a:p>
            <a:pPr>
              <a:defRPr/>
            </a:pPr>
            <a:r>
              <a:rPr lang="fr-FR" sz="1800" b="1"/>
              <a:t>pre-tax vs. post-tax</a:t>
            </a:r>
          </a:p>
        </c:rich>
      </c:tx>
      <c:layout>
        <c:manualLayout>
          <c:xMode val="edge"/>
          <c:yMode val="edge"/>
          <c:x val="0.271005540974045"/>
          <c:y val="3.43094368105947E-7"/>
        </c:manualLayout>
      </c:layout>
      <c:overlay val="0"/>
    </c:title>
    <c:autoTitleDeleted val="0"/>
    <c:plotArea>
      <c:layout>
        <c:manualLayout>
          <c:layoutTarget val="inner"/>
          <c:xMode val="edge"/>
          <c:yMode val="edge"/>
          <c:x val="0.120068856910128"/>
          <c:y val="0.0915787487348397"/>
          <c:w val="0.843700787401576"/>
          <c:h val="0.723581252004134"/>
        </c:manualLayout>
      </c:layout>
      <c:lineChart>
        <c:grouping val="standard"/>
        <c:varyColors val="0"/>
        <c:ser>
          <c:idx val="2"/>
          <c:order val="0"/>
          <c:tx>
            <c:v>post-tax</c:v>
          </c:tx>
          <c:spPr>
            <a:ln w="19050">
              <a:solidFill>
                <a:sysClr val="windowText" lastClr="000000"/>
              </a:solidFill>
            </a:ln>
          </c:spPr>
          <c:marker>
            <c:symbol val="square"/>
            <c:size val="8"/>
            <c:spPr>
              <a:solidFill>
                <a:srgbClr val="1F497D">
                  <a:lumMod val="60000"/>
                  <a:lumOff val="40000"/>
                </a:srgbClr>
              </a:solidFill>
              <a:ln>
                <a:solidFill>
                  <a:sysClr val="windowText" lastClr="000000"/>
                </a:solidFill>
              </a:ln>
            </c:spPr>
          </c:marker>
          <c:cat>
            <c:numRef>
              <c:f>Data!$DA$55:$DA$110</c:f>
              <c:numCache>
                <c:formatCode>General</c:formatCode>
                <c:ptCount val="56"/>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pt idx="54">
                  <c:v>2016.0</c:v>
                </c:pt>
                <c:pt idx="55">
                  <c:v>2017.0</c:v>
                </c:pt>
              </c:numCache>
            </c:numRef>
          </c:cat>
          <c:val>
            <c:numRef>
              <c:f>Data!$FK$55:$FK$110</c:f>
              <c:numCache>
                <c:formatCode>#,##0</c:formatCode>
                <c:ptCount val="56"/>
                <c:pt idx="0">
                  <c:v>13449.19615784834</c:v>
                </c:pt>
                <c:pt idx="1">
                  <c:v>13620.80302204578</c:v>
                </c:pt>
                <c:pt idx="2">
                  <c:v>13792.40988624323</c:v>
                </c:pt>
                <c:pt idx="3">
                  <c:v>14825.32145165159</c:v>
                </c:pt>
                <c:pt idx="4">
                  <c:v>15858.23301705996</c:v>
                </c:pt>
                <c:pt idx="5">
                  <c:v>17085.89925532116</c:v>
                </c:pt>
                <c:pt idx="6">
                  <c:v>18010.40387644915</c:v>
                </c:pt>
                <c:pt idx="7">
                  <c:v>18696.2324598855</c:v>
                </c:pt>
                <c:pt idx="8">
                  <c:v>18422.75816535993</c:v>
                </c:pt>
                <c:pt idx="9">
                  <c:v>18406.34138538037</c:v>
                </c:pt>
                <c:pt idx="10">
                  <c:v>19031.50324240078</c:v>
                </c:pt>
                <c:pt idx="11">
                  <c:v>20007.72072447034</c:v>
                </c:pt>
                <c:pt idx="12">
                  <c:v>19772.67811029786</c:v>
                </c:pt>
                <c:pt idx="13">
                  <c:v>19135.39737449376</c:v>
                </c:pt>
                <c:pt idx="14">
                  <c:v>19909.11067224236</c:v>
                </c:pt>
                <c:pt idx="15">
                  <c:v>20390.38617283434</c:v>
                </c:pt>
                <c:pt idx="16">
                  <c:v>20981.01175775151</c:v>
                </c:pt>
                <c:pt idx="17">
                  <c:v>21121.36882432169</c:v>
                </c:pt>
                <c:pt idx="18">
                  <c:v>20606.90909602442</c:v>
                </c:pt>
                <c:pt idx="19">
                  <c:v>20306.86944168844</c:v>
                </c:pt>
                <c:pt idx="20">
                  <c:v>19077.88085581281</c:v>
                </c:pt>
                <c:pt idx="21">
                  <c:v>18690.08037609332</c:v>
                </c:pt>
                <c:pt idx="22">
                  <c:v>19209.96611402722</c:v>
                </c:pt>
                <c:pt idx="23">
                  <c:v>19594.72908254249</c:v>
                </c:pt>
                <c:pt idx="24">
                  <c:v>19809.9307264685</c:v>
                </c:pt>
                <c:pt idx="25">
                  <c:v>20215.11732202132</c:v>
                </c:pt>
                <c:pt idx="26">
                  <c:v>20614.53769498871</c:v>
                </c:pt>
                <c:pt idx="27">
                  <c:v>21088.16367965307</c:v>
                </c:pt>
                <c:pt idx="28">
                  <c:v>21091.86110168391</c:v>
                </c:pt>
                <c:pt idx="29">
                  <c:v>20684.06933086084</c:v>
                </c:pt>
                <c:pt idx="30">
                  <c:v>20617.18959620798</c:v>
                </c:pt>
                <c:pt idx="31">
                  <c:v>21083.50849422704</c:v>
                </c:pt>
                <c:pt idx="32">
                  <c:v>21662.64312717433</c:v>
                </c:pt>
                <c:pt idx="33">
                  <c:v>21753.10135070867</c:v>
                </c:pt>
                <c:pt idx="34">
                  <c:v>22213.46701273882</c:v>
                </c:pt>
                <c:pt idx="35">
                  <c:v>22706.47269398773</c:v>
                </c:pt>
                <c:pt idx="36">
                  <c:v>23523.42960898532</c:v>
                </c:pt>
                <c:pt idx="37">
                  <c:v>24038.72449752273</c:v>
                </c:pt>
                <c:pt idx="38">
                  <c:v>24541.20618886203</c:v>
                </c:pt>
                <c:pt idx="39">
                  <c:v>24601.00836722442</c:v>
                </c:pt>
                <c:pt idx="40">
                  <c:v>24288.62668289076</c:v>
                </c:pt>
                <c:pt idx="41">
                  <c:v>24198.89121540816</c:v>
                </c:pt>
                <c:pt idx="42">
                  <c:v>24658.78909063186</c:v>
                </c:pt>
                <c:pt idx="43">
                  <c:v>25108.28221591153</c:v>
                </c:pt>
                <c:pt idx="44">
                  <c:v>25407.06769019105</c:v>
                </c:pt>
                <c:pt idx="45">
                  <c:v>25488.7231660563</c:v>
                </c:pt>
                <c:pt idx="46">
                  <c:v>25392.55598380225</c:v>
                </c:pt>
                <c:pt idx="47">
                  <c:v>23520.96032153781</c:v>
                </c:pt>
                <c:pt idx="48">
                  <c:v>24056.72568739087</c:v>
                </c:pt>
                <c:pt idx="49">
                  <c:v>24086.57594174798</c:v>
                </c:pt>
                <c:pt idx="50">
                  <c:v>23898.03771043063</c:v>
                </c:pt>
                <c:pt idx="51">
                  <c:v>24451.13041081308</c:v>
                </c:pt>
                <c:pt idx="52">
                  <c:v>24925.391078463</c:v>
                </c:pt>
              </c:numCache>
            </c:numRef>
          </c:val>
          <c:smooth val="0"/>
        </c:ser>
        <c:ser>
          <c:idx val="3"/>
          <c:order val="1"/>
          <c:tx>
            <c:v>post-tax excl. health</c:v>
          </c:tx>
          <c:spPr>
            <a:ln w="19050">
              <a:solidFill>
                <a:sysClr val="windowText" lastClr="000000"/>
              </a:solidFill>
            </a:ln>
            <a:effectLst/>
          </c:spPr>
          <c:marker>
            <c:symbol val="square"/>
            <c:size val="8"/>
            <c:spPr>
              <a:solidFill>
                <a:srgbClr val="4F81BD">
                  <a:lumMod val="20000"/>
                  <a:lumOff val="80000"/>
                </a:srgbClr>
              </a:solidFill>
              <a:ln>
                <a:solidFill>
                  <a:sysClr val="windowText" lastClr="000000"/>
                </a:solidFill>
              </a:ln>
              <a:effectLst/>
            </c:spPr>
          </c:marker>
          <c:cat>
            <c:numRef>
              <c:f>Data!$DA$55:$DA$110</c:f>
              <c:numCache>
                <c:formatCode>General</c:formatCode>
                <c:ptCount val="56"/>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pt idx="54">
                  <c:v>2016.0</c:v>
                </c:pt>
                <c:pt idx="55">
                  <c:v>2017.0</c:v>
                </c:pt>
              </c:numCache>
            </c:numRef>
          </c:cat>
          <c:val>
            <c:numRef>
              <c:f>Data!$FP$55:$FP$110</c:f>
              <c:numCache>
                <c:formatCode>#,##0</c:formatCode>
                <c:ptCount val="56"/>
                <c:pt idx="0">
                  <c:v>13445.09562495246</c:v>
                </c:pt>
                <c:pt idx="1">
                  <c:v>13574.546958455</c:v>
                </c:pt>
                <c:pt idx="2">
                  <c:v>13789.73226843928</c:v>
                </c:pt>
                <c:pt idx="3">
                  <c:v>14872.0675818483</c:v>
                </c:pt>
                <c:pt idx="4">
                  <c:v>15661.22377054847</c:v>
                </c:pt>
                <c:pt idx="5">
                  <c:v>16589.84051476003</c:v>
                </c:pt>
                <c:pt idx="6">
                  <c:v>17409.09142340783</c:v>
                </c:pt>
                <c:pt idx="7">
                  <c:v>18075.9963544896</c:v>
                </c:pt>
                <c:pt idx="8">
                  <c:v>17775.61656725536</c:v>
                </c:pt>
                <c:pt idx="9">
                  <c:v>17722.60571033505</c:v>
                </c:pt>
                <c:pt idx="10">
                  <c:v>18303.02599619667</c:v>
                </c:pt>
                <c:pt idx="11">
                  <c:v>19236.0089929909</c:v>
                </c:pt>
                <c:pt idx="12">
                  <c:v>18951.61566864209</c:v>
                </c:pt>
                <c:pt idx="13">
                  <c:v>18237.54946851492</c:v>
                </c:pt>
                <c:pt idx="14">
                  <c:v>18959.89806958755</c:v>
                </c:pt>
                <c:pt idx="15">
                  <c:v>19406.9698048427</c:v>
                </c:pt>
                <c:pt idx="16">
                  <c:v>19978.02651589738</c:v>
                </c:pt>
                <c:pt idx="17">
                  <c:v>20101.00306963946</c:v>
                </c:pt>
                <c:pt idx="18">
                  <c:v>19527.2491748886</c:v>
                </c:pt>
                <c:pt idx="19">
                  <c:v>19226.14294763748</c:v>
                </c:pt>
                <c:pt idx="20">
                  <c:v>17973.18858603646</c:v>
                </c:pt>
                <c:pt idx="21">
                  <c:v>17562.55567731749</c:v>
                </c:pt>
                <c:pt idx="22">
                  <c:v>18025.06201044283</c:v>
                </c:pt>
                <c:pt idx="23">
                  <c:v>18382.26967295418</c:v>
                </c:pt>
                <c:pt idx="24">
                  <c:v>18500.88553882165</c:v>
                </c:pt>
                <c:pt idx="25">
                  <c:v>18734.07606712291</c:v>
                </c:pt>
                <c:pt idx="26">
                  <c:v>19065.30572239325</c:v>
                </c:pt>
                <c:pt idx="27">
                  <c:v>19387.80698194518</c:v>
                </c:pt>
                <c:pt idx="28">
                  <c:v>19295.760686663</c:v>
                </c:pt>
                <c:pt idx="29">
                  <c:v>18773.22895403989</c:v>
                </c:pt>
                <c:pt idx="30">
                  <c:v>18476.48029606828</c:v>
                </c:pt>
                <c:pt idx="31">
                  <c:v>18802.70090490212</c:v>
                </c:pt>
                <c:pt idx="32">
                  <c:v>19291.01362556107</c:v>
                </c:pt>
                <c:pt idx="33">
                  <c:v>19262.6496437012</c:v>
                </c:pt>
                <c:pt idx="34">
                  <c:v>19596.93108867675</c:v>
                </c:pt>
                <c:pt idx="35">
                  <c:v>20074.05626123504</c:v>
                </c:pt>
                <c:pt idx="36">
                  <c:v>20826.21957086659</c:v>
                </c:pt>
                <c:pt idx="37">
                  <c:v>21251.7597793206</c:v>
                </c:pt>
                <c:pt idx="38">
                  <c:v>21680.05136704883</c:v>
                </c:pt>
                <c:pt idx="39">
                  <c:v>21555.86149594042</c:v>
                </c:pt>
                <c:pt idx="40">
                  <c:v>21103.09132101821</c:v>
                </c:pt>
                <c:pt idx="41">
                  <c:v>20893.06024201992</c:v>
                </c:pt>
                <c:pt idx="42">
                  <c:v>21194.67431711492</c:v>
                </c:pt>
                <c:pt idx="43">
                  <c:v>21615.38700264883</c:v>
                </c:pt>
                <c:pt idx="44">
                  <c:v>21802.13356413442</c:v>
                </c:pt>
                <c:pt idx="45">
                  <c:v>21886.74910596017</c:v>
                </c:pt>
                <c:pt idx="46">
                  <c:v>21878.39541915253</c:v>
                </c:pt>
                <c:pt idx="47">
                  <c:v>19897.85291788165</c:v>
                </c:pt>
                <c:pt idx="48">
                  <c:v>20415.42229411531</c:v>
                </c:pt>
                <c:pt idx="49">
                  <c:v>20407.22832385941</c:v>
                </c:pt>
                <c:pt idx="50">
                  <c:v>20187.44136823401</c:v>
                </c:pt>
                <c:pt idx="51">
                  <c:v>20768.61671543361</c:v>
                </c:pt>
                <c:pt idx="52">
                  <c:v>21121.57876948941</c:v>
                </c:pt>
              </c:numCache>
            </c:numRef>
          </c:val>
          <c:smooth val="0"/>
        </c:ser>
        <c:ser>
          <c:idx val="0"/>
          <c:order val="2"/>
          <c:tx>
            <c:v>Pre-tax</c:v>
          </c:tx>
          <c:spPr>
            <a:ln>
              <a:solidFill>
                <a:sysClr val="windowText" lastClr="000000"/>
              </a:solidFill>
            </a:ln>
          </c:spPr>
          <c:marker>
            <c:symbol val="circle"/>
            <c:size val="9"/>
            <c:spPr>
              <a:solidFill>
                <a:srgbClr val="FF0000"/>
              </a:solidFill>
              <a:ln>
                <a:solidFill>
                  <a:sysClr val="windowText" lastClr="000000"/>
                </a:solidFill>
              </a:ln>
            </c:spPr>
          </c:marker>
          <c:cat>
            <c:numRef>
              <c:f>Data!$DA$55:$DA$110</c:f>
              <c:numCache>
                <c:formatCode>General</c:formatCode>
                <c:ptCount val="56"/>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pt idx="54">
                  <c:v>2016.0</c:v>
                </c:pt>
                <c:pt idx="55">
                  <c:v>2017.0</c:v>
                </c:pt>
              </c:numCache>
            </c:numRef>
          </c:cat>
          <c:val>
            <c:numRef>
              <c:f>Data!$FG$55:$FG$110</c:f>
              <c:numCache>
                <c:formatCode>#,##0</c:formatCode>
                <c:ptCount val="56"/>
                <c:pt idx="0">
                  <c:v>11653.04273795061</c:v>
                </c:pt>
                <c:pt idx="1">
                  <c:v>11837.59472956325</c:v>
                </c:pt>
                <c:pt idx="2">
                  <c:v>12022.1467211759</c:v>
                </c:pt>
                <c:pt idx="3">
                  <c:v>12932.30240187869</c:v>
                </c:pt>
                <c:pt idx="4">
                  <c:v>13842.45808258147</c:v>
                </c:pt>
                <c:pt idx="5">
                  <c:v>14667.88448832304</c:v>
                </c:pt>
                <c:pt idx="6">
                  <c:v>15275.38697988614</c:v>
                </c:pt>
                <c:pt idx="7">
                  <c:v>15725.89389610074</c:v>
                </c:pt>
                <c:pt idx="8">
                  <c:v>15212.89972902188</c:v>
                </c:pt>
                <c:pt idx="9">
                  <c:v>14979.18120053281</c:v>
                </c:pt>
                <c:pt idx="10">
                  <c:v>15391.97543395597</c:v>
                </c:pt>
                <c:pt idx="11">
                  <c:v>16145.66410090677</c:v>
                </c:pt>
                <c:pt idx="12">
                  <c:v>15782.36263516522</c:v>
                </c:pt>
                <c:pt idx="13">
                  <c:v>15104.58139763089</c:v>
                </c:pt>
                <c:pt idx="14">
                  <c:v>15611.33847820376</c:v>
                </c:pt>
                <c:pt idx="15">
                  <c:v>15948.093941227</c:v>
                </c:pt>
                <c:pt idx="16">
                  <c:v>16472.04992951635</c:v>
                </c:pt>
                <c:pt idx="17">
                  <c:v>16619.31438954047</c:v>
                </c:pt>
                <c:pt idx="18">
                  <c:v>15987.9419740741</c:v>
                </c:pt>
                <c:pt idx="19">
                  <c:v>15801.00751389882</c:v>
                </c:pt>
                <c:pt idx="20">
                  <c:v>14849.96739086901</c:v>
                </c:pt>
                <c:pt idx="21">
                  <c:v>14574.57291119747</c:v>
                </c:pt>
                <c:pt idx="22">
                  <c:v>15185.67710337404</c:v>
                </c:pt>
                <c:pt idx="23">
                  <c:v>15455.80054563472</c:v>
                </c:pt>
                <c:pt idx="24">
                  <c:v>15414.14739102986</c:v>
                </c:pt>
                <c:pt idx="25">
                  <c:v>15531.51459052594</c:v>
                </c:pt>
                <c:pt idx="26">
                  <c:v>15886.99306089554</c:v>
                </c:pt>
                <c:pt idx="27">
                  <c:v>16067.76331976726</c:v>
                </c:pt>
                <c:pt idx="28">
                  <c:v>15937.57048835431</c:v>
                </c:pt>
                <c:pt idx="29">
                  <c:v>15445.68974647794</c:v>
                </c:pt>
                <c:pt idx="30">
                  <c:v>15001.93343461609</c:v>
                </c:pt>
                <c:pt idx="31">
                  <c:v>15185.96156884185</c:v>
                </c:pt>
                <c:pt idx="32">
                  <c:v>15563.56386758333</c:v>
                </c:pt>
                <c:pt idx="33">
                  <c:v>15509.29595349107</c:v>
                </c:pt>
                <c:pt idx="34">
                  <c:v>15686.68009545158</c:v>
                </c:pt>
                <c:pt idx="35">
                  <c:v>16025.4190571806</c:v>
                </c:pt>
                <c:pt idx="36">
                  <c:v>16687.31967816426</c:v>
                </c:pt>
                <c:pt idx="37">
                  <c:v>17031.82429706125</c:v>
                </c:pt>
                <c:pt idx="38">
                  <c:v>17409.63747253193</c:v>
                </c:pt>
                <c:pt idx="39">
                  <c:v>17724.30059412828</c:v>
                </c:pt>
                <c:pt idx="40">
                  <c:v>17532.6129417961</c:v>
                </c:pt>
                <c:pt idx="41">
                  <c:v>17356.84156083257</c:v>
                </c:pt>
                <c:pt idx="42">
                  <c:v>17442.04499871273</c:v>
                </c:pt>
                <c:pt idx="43">
                  <c:v>17396.83331956776</c:v>
                </c:pt>
                <c:pt idx="44">
                  <c:v>17450.57966651831</c:v>
                </c:pt>
                <c:pt idx="45">
                  <c:v>17486.26649686552</c:v>
                </c:pt>
                <c:pt idx="46">
                  <c:v>17063.93187609051</c:v>
                </c:pt>
                <c:pt idx="47">
                  <c:v>16140.68955351811</c:v>
                </c:pt>
                <c:pt idx="48">
                  <c:v>15831.82967656288</c:v>
                </c:pt>
                <c:pt idx="49">
                  <c:v>15715.21737269655</c:v>
                </c:pt>
                <c:pt idx="50">
                  <c:v>15646.29191979455</c:v>
                </c:pt>
                <c:pt idx="51">
                  <c:v>16156.32404833465</c:v>
                </c:pt>
                <c:pt idx="52">
                  <c:v>16216.25568911288</c:v>
                </c:pt>
              </c:numCache>
            </c:numRef>
          </c:val>
          <c:smooth val="0"/>
        </c:ser>
        <c:ser>
          <c:idx val="1"/>
          <c:order val="3"/>
          <c:spPr>
            <a:ln>
              <a:solidFill>
                <a:sysClr val="windowText" lastClr="000000"/>
              </a:solidFill>
            </a:ln>
          </c:spPr>
          <c:marker>
            <c:symbol val="circle"/>
            <c:size val="8"/>
            <c:spPr>
              <a:solidFill>
                <a:sysClr val="windowText" lastClr="000000"/>
              </a:solidFill>
              <a:ln>
                <a:solidFill>
                  <a:sysClr val="windowText" lastClr="000000"/>
                </a:solidFill>
              </a:ln>
            </c:spPr>
          </c:marker>
          <c:val>
            <c:numRef>
              <c:f>Data!$DN$55:$DN$107</c:f>
              <c:numCache>
                <c:formatCode>#,##0</c:formatCode>
                <c:ptCount val="53"/>
                <c:pt idx="0">
                  <c:v>29872.66741228976</c:v>
                </c:pt>
                <c:pt idx="1">
                  <c:v>30882.59099223785</c:v>
                </c:pt>
                <c:pt idx="2">
                  <c:v>32145.43709506815</c:v>
                </c:pt>
                <c:pt idx="3">
                  <c:v>33808.51997531775</c:v>
                </c:pt>
                <c:pt idx="4">
                  <c:v>35384.50357221773</c:v>
                </c:pt>
                <c:pt idx="5">
                  <c:v>35874.11351279434</c:v>
                </c:pt>
                <c:pt idx="6">
                  <c:v>36913.92615580959</c:v>
                </c:pt>
                <c:pt idx="7">
                  <c:v>37407.87869652056</c:v>
                </c:pt>
                <c:pt idx="8">
                  <c:v>36500.7079487599</c:v>
                </c:pt>
                <c:pt idx="9">
                  <c:v>36685.32914278805</c:v>
                </c:pt>
                <c:pt idx="10">
                  <c:v>38025.56421976538</c:v>
                </c:pt>
                <c:pt idx="11">
                  <c:v>39612.43733953263</c:v>
                </c:pt>
                <c:pt idx="12">
                  <c:v>38495.71605653151</c:v>
                </c:pt>
                <c:pt idx="13">
                  <c:v>37258.60780661355</c:v>
                </c:pt>
                <c:pt idx="14">
                  <c:v>38619.52596133656</c:v>
                </c:pt>
                <c:pt idx="15">
                  <c:v>39814.06470348857</c:v>
                </c:pt>
                <c:pt idx="16">
                  <c:v>41230.51248819684</c:v>
                </c:pt>
                <c:pt idx="17">
                  <c:v>41386.4646861627</c:v>
                </c:pt>
                <c:pt idx="18">
                  <c:v>40185.4046874941</c:v>
                </c:pt>
                <c:pt idx="19">
                  <c:v>40495.79839033874</c:v>
                </c:pt>
                <c:pt idx="20">
                  <c:v>39167.16929083211</c:v>
                </c:pt>
                <c:pt idx="21">
                  <c:v>39804.22182579061</c:v>
                </c:pt>
                <c:pt idx="22">
                  <c:v>42457.74444326393</c:v>
                </c:pt>
                <c:pt idx="23">
                  <c:v>43218.02609945902</c:v>
                </c:pt>
                <c:pt idx="24">
                  <c:v>43624.00093843981</c:v>
                </c:pt>
                <c:pt idx="25">
                  <c:v>44985.44397896521</c:v>
                </c:pt>
                <c:pt idx="26">
                  <c:v>46879.55344446724</c:v>
                </c:pt>
                <c:pt idx="27">
                  <c:v>47450.177631249</c:v>
                </c:pt>
                <c:pt idx="28">
                  <c:v>47422.46552465986</c:v>
                </c:pt>
                <c:pt idx="29">
                  <c:v>46469.61548425677</c:v>
                </c:pt>
                <c:pt idx="30">
                  <c:v>47382.20608016529</c:v>
                </c:pt>
                <c:pt idx="31">
                  <c:v>47770.79105840097</c:v>
                </c:pt>
                <c:pt idx="32">
                  <c:v>49325.88352055957</c:v>
                </c:pt>
                <c:pt idx="33">
                  <c:v>50421.11606956056</c:v>
                </c:pt>
                <c:pt idx="34">
                  <c:v>52012.26186650742</c:v>
                </c:pt>
                <c:pt idx="35">
                  <c:v>53910.48048938867</c:v>
                </c:pt>
                <c:pt idx="36">
                  <c:v>55974.97115979357</c:v>
                </c:pt>
                <c:pt idx="37">
                  <c:v>57661.09584343696</c:v>
                </c:pt>
                <c:pt idx="38">
                  <c:v>59560.75919401969</c:v>
                </c:pt>
                <c:pt idx="39">
                  <c:v>59285.35247637043</c:v>
                </c:pt>
                <c:pt idx="40">
                  <c:v>59145.45261620913</c:v>
                </c:pt>
                <c:pt idx="41">
                  <c:v>59794.18606124912</c:v>
                </c:pt>
                <c:pt idx="42">
                  <c:v>61466.10864459074</c:v>
                </c:pt>
                <c:pt idx="43">
                  <c:v>62886.38545662324</c:v>
                </c:pt>
                <c:pt idx="44">
                  <c:v>64461.81251593767</c:v>
                </c:pt>
                <c:pt idx="45">
                  <c:v>63640.03109245167</c:v>
                </c:pt>
                <c:pt idx="46">
                  <c:v>62227.73062819457</c:v>
                </c:pt>
                <c:pt idx="47">
                  <c:v>59385.70270031841</c:v>
                </c:pt>
                <c:pt idx="48">
                  <c:v>60743.18336907119</c:v>
                </c:pt>
                <c:pt idx="49">
                  <c:v>61722.22552922562</c:v>
                </c:pt>
                <c:pt idx="50">
                  <c:v>63190.96754609977</c:v>
                </c:pt>
                <c:pt idx="51">
                  <c:v>63279.15021603791</c:v>
                </c:pt>
                <c:pt idx="52">
                  <c:v>64632.03146261237</c:v>
                </c:pt>
              </c:numCache>
            </c:numRef>
          </c:val>
          <c:smooth val="0"/>
        </c:ser>
        <c:dLbls>
          <c:showLegendKey val="0"/>
          <c:showVal val="0"/>
          <c:showCatName val="0"/>
          <c:showSerName val="0"/>
          <c:showPercent val="0"/>
          <c:showBubbleSize val="0"/>
        </c:dLbls>
        <c:marker val="1"/>
        <c:smooth val="0"/>
        <c:axId val="2081620936"/>
        <c:axId val="2081613512"/>
      </c:lineChart>
      <c:catAx>
        <c:axId val="2081620936"/>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081613512"/>
        <c:crossesAt val="0.0"/>
        <c:auto val="1"/>
        <c:lblAlgn val="ctr"/>
        <c:lblOffset val="100"/>
        <c:tickLblSkip val="4"/>
        <c:tickMarkSkip val="4"/>
        <c:noMultiLvlLbl val="0"/>
      </c:catAx>
      <c:valAx>
        <c:axId val="2081613512"/>
        <c:scaling>
          <c:orientation val="minMax"/>
          <c:max val="70000.0"/>
          <c:min val="0.0"/>
        </c:scaling>
        <c:delete val="0"/>
        <c:axPos val="l"/>
        <c:majorGridlines>
          <c:spPr>
            <a:ln w="3175">
              <a:solidFill>
                <a:schemeClr val="bg1">
                  <a:lumMod val="65000"/>
                </a:schemeClr>
              </a:solidFill>
              <a:prstDash val="solid"/>
            </a:ln>
          </c:spPr>
        </c:majorGridlines>
        <c:title>
          <c:tx>
            <c:rich>
              <a:bodyPr rot="-5400000" vert="horz"/>
              <a:lstStyle/>
              <a:p>
                <a:pPr>
                  <a:defRPr sz="1600"/>
                </a:pPr>
                <a:r>
                  <a:rPr lang="fr-FR"/>
                  <a:t>Average income in constant 2014</a:t>
                </a:r>
                <a:r>
                  <a:rPr lang="fr-FR" baseline="0"/>
                  <a:t> $</a:t>
                </a:r>
                <a:endParaRPr lang="fr-FR"/>
              </a:p>
            </c:rich>
          </c:tx>
          <c:layout>
            <c:manualLayout>
              <c:xMode val="edge"/>
              <c:yMode val="edge"/>
              <c:x val="0.000194225721784777"/>
              <c:y val="0.209180519101779"/>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081620936"/>
        <c:crosses val="autoZero"/>
        <c:crossBetween val="midCat"/>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1800">
                <a:latin typeface="Arial"/>
                <a:cs typeface="Arial"/>
              </a:rPr>
              <a:t>Figure S.33: Average age by pre-tax income group</a:t>
            </a:r>
          </a:p>
        </c:rich>
      </c:tx>
      <c:layout>
        <c:manualLayout>
          <c:xMode val="edge"/>
          <c:yMode val="edge"/>
          <c:x val="0.203217031204433"/>
          <c:y val="0.00216080833033126"/>
        </c:manualLayout>
      </c:layout>
      <c:overlay val="0"/>
    </c:title>
    <c:autoTitleDeleted val="0"/>
    <c:plotArea>
      <c:layout>
        <c:manualLayout>
          <c:layoutTarget val="inner"/>
          <c:xMode val="edge"/>
          <c:yMode val="edge"/>
          <c:x val="0.0876421114027413"/>
          <c:y val="0.0623093681917211"/>
          <c:w val="0.893098629337999"/>
          <c:h val="0.780289914741049"/>
        </c:manualLayout>
      </c:layout>
      <c:lineChart>
        <c:grouping val="standard"/>
        <c:varyColors val="0"/>
        <c:ser>
          <c:idx val="0"/>
          <c:order val="0"/>
          <c:spPr>
            <a:ln w="15875">
              <a:solidFill>
                <a:schemeClr val="tx1"/>
              </a:solidFill>
            </a:ln>
            <a:effectLst/>
          </c:spPr>
          <c:marker>
            <c:symbol val="circle"/>
            <c:size val="10"/>
            <c:spPr>
              <a:solidFill>
                <a:schemeClr val="bg1"/>
              </a:solidFill>
              <a:ln>
                <a:solidFill>
                  <a:schemeClr val="tx1"/>
                </a:solidFill>
              </a:ln>
              <a:effectLst/>
            </c:spPr>
          </c:marker>
          <c:cat>
            <c:numRef>
              <c:f>Data!$BL$72:$BL$108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Data!$GK$72:$GK$108</c:f>
              <c:numCache>
                <c:formatCode>0.0</c:formatCode>
                <c:ptCount val="37"/>
                <c:pt idx="0">
                  <c:v>49.95913314819336</c:v>
                </c:pt>
                <c:pt idx="1">
                  <c:v>50.03153991699219</c:v>
                </c:pt>
                <c:pt idx="2">
                  <c:v>50.49232864379882</c:v>
                </c:pt>
                <c:pt idx="3">
                  <c:v>50.49063873291015</c:v>
                </c:pt>
                <c:pt idx="4">
                  <c:v>50.41417694091797</c:v>
                </c:pt>
                <c:pt idx="5">
                  <c:v>51.15502548217773</c:v>
                </c:pt>
                <c:pt idx="6">
                  <c:v>50.78364181518555</c:v>
                </c:pt>
                <c:pt idx="7">
                  <c:v>50.24801635742187</c:v>
                </c:pt>
                <c:pt idx="8">
                  <c:v>49.72991180419921</c:v>
                </c:pt>
                <c:pt idx="9">
                  <c:v>49.68627166748047</c:v>
                </c:pt>
                <c:pt idx="10">
                  <c:v>49.59468460083008</c:v>
                </c:pt>
                <c:pt idx="11">
                  <c:v>49.88703155517578</c:v>
                </c:pt>
                <c:pt idx="12">
                  <c:v>50.00558853149414</c:v>
                </c:pt>
                <c:pt idx="13">
                  <c:v>49.91892242431641</c:v>
                </c:pt>
                <c:pt idx="14">
                  <c:v>50.04775619506836</c:v>
                </c:pt>
                <c:pt idx="15">
                  <c:v>50.30253601074219</c:v>
                </c:pt>
                <c:pt idx="16">
                  <c:v>50.85074615478516</c:v>
                </c:pt>
                <c:pt idx="17">
                  <c:v>51.0941162109375</c:v>
                </c:pt>
                <c:pt idx="18">
                  <c:v>51.07351303100585</c:v>
                </c:pt>
                <c:pt idx="19">
                  <c:v>50.6959457397461</c:v>
                </c:pt>
                <c:pt idx="20">
                  <c:v>50.41295623779297</c:v>
                </c:pt>
                <c:pt idx="21">
                  <c:v>50.41378784179687</c:v>
                </c:pt>
                <c:pt idx="22">
                  <c:v>50.55721282958984</c:v>
                </c:pt>
                <c:pt idx="23">
                  <c:v>50.88704681396484</c:v>
                </c:pt>
                <c:pt idx="24">
                  <c:v>51.01393127441406</c:v>
                </c:pt>
                <c:pt idx="25">
                  <c:v>51.38645172119141</c:v>
                </c:pt>
                <c:pt idx="26">
                  <c:v>51.86296081542969</c:v>
                </c:pt>
                <c:pt idx="27">
                  <c:v>52.0966911315918</c:v>
                </c:pt>
                <c:pt idx="28">
                  <c:v>52.27540969848633</c:v>
                </c:pt>
                <c:pt idx="29">
                  <c:v>52.32487869262695</c:v>
                </c:pt>
                <c:pt idx="30">
                  <c:v>52.88095092773437</c:v>
                </c:pt>
                <c:pt idx="31">
                  <c:v>53.35850524902344</c:v>
                </c:pt>
                <c:pt idx="32">
                  <c:v>53.50363540649414</c:v>
                </c:pt>
                <c:pt idx="33">
                  <c:v>53.5457649230957</c:v>
                </c:pt>
                <c:pt idx="34">
                  <c:v>53.73722457885742</c:v>
                </c:pt>
                <c:pt idx="35">
                  <c:v>53.79441833496093</c:v>
                </c:pt>
              </c:numCache>
            </c:numRef>
          </c:val>
          <c:smooth val="0"/>
        </c:ser>
        <c:ser>
          <c:idx val="1"/>
          <c:order val="1"/>
          <c:spPr>
            <a:ln w="15875">
              <a:solidFill>
                <a:schemeClr val="tx1"/>
              </a:solidFill>
            </a:ln>
            <a:effectLst/>
          </c:spPr>
          <c:marker>
            <c:symbol val="circle"/>
            <c:size val="10"/>
            <c:spPr>
              <a:solidFill>
                <a:schemeClr val="bg1">
                  <a:lumMod val="75000"/>
                </a:schemeClr>
              </a:solidFill>
              <a:ln>
                <a:solidFill>
                  <a:schemeClr val="tx1"/>
                </a:solidFill>
              </a:ln>
              <a:effectLst/>
            </c:spPr>
          </c:marker>
          <c:cat>
            <c:numRef>
              <c:f>Data!$BL$72:$BL$108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Data!$GL$72:$GL$108</c:f>
              <c:numCache>
                <c:formatCode>0.0</c:formatCode>
                <c:ptCount val="37"/>
                <c:pt idx="0">
                  <c:v>52.95992660522461</c:v>
                </c:pt>
                <c:pt idx="1">
                  <c:v>53.07451629638672</c:v>
                </c:pt>
                <c:pt idx="2">
                  <c:v>53.22064971923828</c:v>
                </c:pt>
                <c:pt idx="3">
                  <c:v>53.78939056396484</c:v>
                </c:pt>
                <c:pt idx="4">
                  <c:v>53.5159797668457</c:v>
                </c:pt>
                <c:pt idx="5">
                  <c:v>53.57496643066406</c:v>
                </c:pt>
                <c:pt idx="6">
                  <c:v>53.03192520141602</c:v>
                </c:pt>
                <c:pt idx="7">
                  <c:v>52.69567108154297</c:v>
                </c:pt>
                <c:pt idx="8">
                  <c:v>52.78629684448242</c:v>
                </c:pt>
                <c:pt idx="9">
                  <c:v>52.13816452026367</c:v>
                </c:pt>
                <c:pt idx="10">
                  <c:v>52.6150016784668</c:v>
                </c:pt>
                <c:pt idx="11">
                  <c:v>52.59149932861328</c:v>
                </c:pt>
                <c:pt idx="12">
                  <c:v>52.90375518798828</c:v>
                </c:pt>
                <c:pt idx="13">
                  <c:v>52.5472412109375</c:v>
                </c:pt>
                <c:pt idx="14">
                  <c:v>52.49778747558594</c:v>
                </c:pt>
                <c:pt idx="15">
                  <c:v>52.69055557250976</c:v>
                </c:pt>
                <c:pt idx="16">
                  <c:v>52.8875732421875</c:v>
                </c:pt>
                <c:pt idx="17">
                  <c:v>52.83353424072266</c:v>
                </c:pt>
                <c:pt idx="18">
                  <c:v>52.46196746826172</c:v>
                </c:pt>
                <c:pt idx="19">
                  <c:v>52.64624404907227</c:v>
                </c:pt>
                <c:pt idx="20">
                  <c:v>52.34600067138672</c:v>
                </c:pt>
                <c:pt idx="21">
                  <c:v>52.39519882202148</c:v>
                </c:pt>
                <c:pt idx="22">
                  <c:v>52.65921020507812</c:v>
                </c:pt>
                <c:pt idx="23">
                  <c:v>53.43787002563477</c:v>
                </c:pt>
                <c:pt idx="24">
                  <c:v>53.49907302856445</c:v>
                </c:pt>
                <c:pt idx="25">
                  <c:v>53.65753936767578</c:v>
                </c:pt>
                <c:pt idx="26">
                  <c:v>54.01076889038086</c:v>
                </c:pt>
                <c:pt idx="27">
                  <c:v>54.17340850830078</c:v>
                </c:pt>
                <c:pt idx="28">
                  <c:v>54.24899291992187</c:v>
                </c:pt>
                <c:pt idx="29">
                  <c:v>54.56558227539062</c:v>
                </c:pt>
                <c:pt idx="30">
                  <c:v>55.12962341308594</c:v>
                </c:pt>
                <c:pt idx="31">
                  <c:v>55.36013412475585</c:v>
                </c:pt>
                <c:pt idx="32">
                  <c:v>55.58184814453125</c:v>
                </c:pt>
                <c:pt idx="33">
                  <c:v>55.55727005004883</c:v>
                </c:pt>
                <c:pt idx="34">
                  <c:v>55.71650314331055</c:v>
                </c:pt>
                <c:pt idx="35">
                  <c:v>55.94390106201172</c:v>
                </c:pt>
              </c:numCache>
            </c:numRef>
          </c:val>
          <c:smooth val="0"/>
        </c:ser>
        <c:ser>
          <c:idx val="2"/>
          <c:order val="2"/>
          <c:spPr>
            <a:ln w="15875">
              <a:solidFill>
                <a:schemeClr val="tx1"/>
              </a:solidFill>
            </a:ln>
            <a:effectLst/>
          </c:spPr>
          <c:marker>
            <c:symbol val="circle"/>
            <c:size val="11"/>
            <c:spPr>
              <a:solidFill>
                <a:srgbClr val="FF0000"/>
              </a:solidFill>
              <a:ln>
                <a:solidFill>
                  <a:schemeClr val="tx1"/>
                </a:solidFill>
              </a:ln>
              <a:effectLst/>
            </c:spPr>
          </c:marker>
          <c:cat>
            <c:numRef>
              <c:f>Data!$BL$72:$BL$108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Data!$GM$72:$GM$108</c:f>
              <c:numCache>
                <c:formatCode>0.0</c:formatCode>
                <c:ptCount val="37"/>
                <c:pt idx="0">
                  <c:v>54.98428726196289</c:v>
                </c:pt>
                <c:pt idx="1">
                  <c:v>54.7108383178711</c:v>
                </c:pt>
                <c:pt idx="2">
                  <c:v>55.21704864501953</c:v>
                </c:pt>
                <c:pt idx="3">
                  <c:v>55.05549621582031</c:v>
                </c:pt>
                <c:pt idx="4">
                  <c:v>55.04885864257812</c:v>
                </c:pt>
                <c:pt idx="5">
                  <c:v>54.65134048461914</c:v>
                </c:pt>
                <c:pt idx="6">
                  <c:v>54.48635864257812</c:v>
                </c:pt>
                <c:pt idx="7">
                  <c:v>54.32137680053711</c:v>
                </c:pt>
                <c:pt idx="8">
                  <c:v>53.98452758789062</c:v>
                </c:pt>
                <c:pt idx="9">
                  <c:v>53.5219383239746</c:v>
                </c:pt>
                <c:pt idx="10">
                  <c:v>54.17341995239258</c:v>
                </c:pt>
                <c:pt idx="11">
                  <c:v>53.92636108398437</c:v>
                </c:pt>
                <c:pt idx="12">
                  <c:v>54.39643859863281</c:v>
                </c:pt>
                <c:pt idx="13">
                  <c:v>53.95899200439453</c:v>
                </c:pt>
                <c:pt idx="14">
                  <c:v>53.91194152832031</c:v>
                </c:pt>
                <c:pt idx="15">
                  <c:v>54.71201705932617</c:v>
                </c:pt>
                <c:pt idx="16">
                  <c:v>54.18019485473633</c:v>
                </c:pt>
                <c:pt idx="17">
                  <c:v>54.02152252197266</c:v>
                </c:pt>
                <c:pt idx="18">
                  <c:v>53.87143707275391</c:v>
                </c:pt>
                <c:pt idx="19">
                  <c:v>53.46416854858398</c:v>
                </c:pt>
                <c:pt idx="20">
                  <c:v>53.09210968017578</c:v>
                </c:pt>
                <c:pt idx="21">
                  <c:v>52.41736221313477</c:v>
                </c:pt>
                <c:pt idx="22">
                  <c:v>53.51117324829102</c:v>
                </c:pt>
                <c:pt idx="23">
                  <c:v>54.33018493652344</c:v>
                </c:pt>
                <c:pt idx="24">
                  <c:v>54.68617630004882</c:v>
                </c:pt>
                <c:pt idx="25">
                  <c:v>54.58927154541016</c:v>
                </c:pt>
                <c:pt idx="26">
                  <c:v>54.67146301269531</c:v>
                </c:pt>
                <c:pt idx="27">
                  <c:v>54.84502029418945</c:v>
                </c:pt>
                <c:pt idx="28">
                  <c:v>54.7890739440918</c:v>
                </c:pt>
                <c:pt idx="29">
                  <c:v>55.27735137939453</c:v>
                </c:pt>
                <c:pt idx="30">
                  <c:v>56.00394439697266</c:v>
                </c:pt>
                <c:pt idx="31">
                  <c:v>56.06868743896484</c:v>
                </c:pt>
                <c:pt idx="32">
                  <c:v>56.36909103393555</c:v>
                </c:pt>
                <c:pt idx="33">
                  <c:v>56.6458854675293</c:v>
                </c:pt>
                <c:pt idx="34">
                  <c:v>56.71355438232422</c:v>
                </c:pt>
                <c:pt idx="35">
                  <c:v>56.78995895385742</c:v>
                </c:pt>
              </c:numCache>
            </c:numRef>
          </c:val>
          <c:smooth val="0"/>
        </c:ser>
        <c:ser>
          <c:idx val="3"/>
          <c:order val="3"/>
          <c:spPr>
            <a:ln w="15875">
              <a:solidFill>
                <a:schemeClr val="tx1"/>
              </a:solidFill>
            </a:ln>
            <a:effectLst/>
          </c:spPr>
          <c:marker>
            <c:symbol val="circle"/>
            <c:size val="10"/>
            <c:spPr>
              <a:solidFill>
                <a:schemeClr val="tx1"/>
              </a:solidFill>
              <a:ln>
                <a:solidFill>
                  <a:schemeClr val="tx1"/>
                </a:solidFill>
              </a:ln>
              <a:effectLst/>
            </c:spPr>
          </c:marker>
          <c:cat>
            <c:numRef>
              <c:f>Data!$BL$72:$BL$108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Data!$GJ$72:$GJ$108</c:f>
              <c:numCache>
                <c:formatCode>0.0</c:formatCode>
                <c:ptCount val="37"/>
                <c:pt idx="0">
                  <c:v>42.77571868896484</c:v>
                </c:pt>
                <c:pt idx="1">
                  <c:v>42.94845962524414</c:v>
                </c:pt>
                <c:pt idx="2">
                  <c:v>43.08723449707031</c:v>
                </c:pt>
                <c:pt idx="3">
                  <c:v>43.29790878295898</c:v>
                </c:pt>
                <c:pt idx="4">
                  <c:v>43.34289169311523</c:v>
                </c:pt>
                <c:pt idx="5">
                  <c:v>43.34096908569336</c:v>
                </c:pt>
                <c:pt idx="6">
                  <c:v>43.44345855712891</c:v>
                </c:pt>
                <c:pt idx="7">
                  <c:v>43.51166152954102</c:v>
                </c:pt>
                <c:pt idx="8">
                  <c:v>43.39745330810547</c:v>
                </c:pt>
                <c:pt idx="9">
                  <c:v>43.4287338256836</c:v>
                </c:pt>
                <c:pt idx="10">
                  <c:v>43.61368560791016</c:v>
                </c:pt>
                <c:pt idx="11">
                  <c:v>43.73154830932617</c:v>
                </c:pt>
                <c:pt idx="12">
                  <c:v>43.95566940307617</c:v>
                </c:pt>
                <c:pt idx="13">
                  <c:v>44.17988967895508</c:v>
                </c:pt>
                <c:pt idx="14">
                  <c:v>44.39498138427734</c:v>
                </c:pt>
                <c:pt idx="15">
                  <c:v>44.56029891967773</c:v>
                </c:pt>
                <c:pt idx="16">
                  <c:v>44.63257598876953</c:v>
                </c:pt>
                <c:pt idx="17">
                  <c:v>44.83842086791992</c:v>
                </c:pt>
                <c:pt idx="18">
                  <c:v>44.90859985351562</c:v>
                </c:pt>
                <c:pt idx="19">
                  <c:v>44.98064422607422</c:v>
                </c:pt>
                <c:pt idx="20">
                  <c:v>45.0255241394043</c:v>
                </c:pt>
                <c:pt idx="21">
                  <c:v>45.12305450439453</c:v>
                </c:pt>
                <c:pt idx="22">
                  <c:v>45.30570602416992</c:v>
                </c:pt>
                <c:pt idx="23">
                  <c:v>45.54064178466797</c:v>
                </c:pt>
                <c:pt idx="24">
                  <c:v>45.77766799926758</c:v>
                </c:pt>
                <c:pt idx="25">
                  <c:v>45.94684219360352</c:v>
                </c:pt>
                <c:pt idx="26">
                  <c:v>45.98098373413086</c:v>
                </c:pt>
                <c:pt idx="27">
                  <c:v>46.10250854492187</c:v>
                </c:pt>
                <c:pt idx="28">
                  <c:v>46.40253067016602</c:v>
                </c:pt>
                <c:pt idx="29">
                  <c:v>46.38915252685547</c:v>
                </c:pt>
                <c:pt idx="30">
                  <c:v>46.77666854858398</c:v>
                </c:pt>
                <c:pt idx="31">
                  <c:v>46.94771194458007</c:v>
                </c:pt>
                <c:pt idx="32">
                  <c:v>47.01311492919922</c:v>
                </c:pt>
                <c:pt idx="33">
                  <c:v>47.18310928344727</c:v>
                </c:pt>
                <c:pt idx="34">
                  <c:v>47.30072402954102</c:v>
                </c:pt>
                <c:pt idx="35">
                  <c:v>47.43601608276367</c:v>
                </c:pt>
              </c:numCache>
            </c:numRef>
          </c:val>
          <c:smooth val="0"/>
        </c:ser>
        <c:dLbls>
          <c:showLegendKey val="0"/>
          <c:showVal val="0"/>
          <c:showCatName val="0"/>
          <c:showSerName val="0"/>
          <c:showPercent val="0"/>
          <c:showBubbleSize val="0"/>
        </c:dLbls>
        <c:marker val="1"/>
        <c:smooth val="0"/>
        <c:axId val="2081512440"/>
        <c:axId val="2081503032"/>
      </c:lineChart>
      <c:catAx>
        <c:axId val="2081512440"/>
        <c:scaling>
          <c:orientation val="minMax"/>
        </c:scaling>
        <c:delete val="0"/>
        <c:axPos val="b"/>
        <c:majorGridlines>
          <c:spPr>
            <a:ln>
              <a:solidFill>
                <a:schemeClr val="bg1">
                  <a:lumMod val="65000"/>
                </a:schemeClr>
              </a:solidFill>
              <a:prstDash val="sysDash"/>
            </a:ln>
          </c:spPr>
        </c:majorGridlines>
        <c:numFmt formatCode="General" sourceLinked="1"/>
        <c:majorTickMark val="none"/>
        <c:minorTickMark val="none"/>
        <c:tickLblPos val="nextTo"/>
        <c:txPr>
          <a:bodyPr rot="-5400000" vert="horz"/>
          <a:lstStyle/>
          <a:p>
            <a:pPr>
              <a:defRPr sz="1600">
                <a:latin typeface="Arial"/>
                <a:cs typeface="Arial"/>
              </a:defRPr>
            </a:pPr>
            <a:endParaRPr lang="es-ES"/>
          </a:p>
        </c:txPr>
        <c:crossAx val="2081503032"/>
        <c:crosses val="autoZero"/>
        <c:auto val="1"/>
        <c:lblAlgn val="ctr"/>
        <c:lblOffset val="100"/>
        <c:tickLblSkip val="3"/>
        <c:tickMarkSkip val="3"/>
        <c:noMultiLvlLbl val="0"/>
      </c:catAx>
      <c:valAx>
        <c:axId val="2081503032"/>
        <c:scaling>
          <c:orientation val="minMax"/>
          <c:min val="40.0"/>
        </c:scaling>
        <c:delete val="0"/>
        <c:axPos val="l"/>
        <c:majorGridlines>
          <c:spPr>
            <a:ln>
              <a:solidFill>
                <a:schemeClr val="bg1">
                  <a:lumMod val="75000"/>
                </a:schemeClr>
              </a:solidFill>
            </a:ln>
          </c:spPr>
        </c:majorGridlines>
        <c:title>
          <c:tx>
            <c:rich>
              <a:bodyPr rot="-5400000" vert="horz"/>
              <a:lstStyle/>
              <a:p>
                <a:pPr>
                  <a:defRPr/>
                </a:pPr>
                <a:r>
                  <a:rPr lang="fr-FR" sz="1800" b="0">
                    <a:latin typeface="Arial"/>
                    <a:cs typeface="Arial"/>
                  </a:rPr>
                  <a:t>Age</a:t>
                </a:r>
              </a:p>
            </c:rich>
          </c:tx>
          <c:layout>
            <c:manualLayout>
              <c:xMode val="edge"/>
              <c:yMode val="edge"/>
              <c:x val="0.00148148148148148"/>
              <c:y val="0.452602885423636"/>
            </c:manualLayout>
          </c:layout>
          <c:overlay val="0"/>
        </c:title>
        <c:numFmt formatCode="#,##0" sourceLinked="0"/>
        <c:majorTickMark val="none"/>
        <c:minorTickMark val="none"/>
        <c:tickLblPos val="nextTo"/>
        <c:txPr>
          <a:bodyPr/>
          <a:lstStyle/>
          <a:p>
            <a:pPr>
              <a:defRPr sz="1600">
                <a:latin typeface="Arial"/>
                <a:cs typeface="Arial"/>
              </a:defRPr>
            </a:pPr>
            <a:endParaRPr lang="es-ES"/>
          </a:p>
        </c:txPr>
        <c:crossAx val="2081512440"/>
        <c:crosses val="autoZero"/>
        <c:crossBetween val="midCat"/>
      </c:valAx>
    </c:plotArea>
    <c:plotVisOnly val="1"/>
    <c:dispBlanksAs val="gap"/>
    <c:showDLblsOverMax val="0"/>
  </c:chart>
  <c:spPr>
    <a:ln>
      <a:noFill/>
    </a:ln>
  </c:spPr>
  <c:userShapes r:id="rId1"/>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fr-FR" sz="1800">
                <a:latin typeface="Arial"/>
                <a:cs typeface="Arial"/>
              </a:rPr>
              <a:t>Figure S.34: </a:t>
            </a:r>
            <a:r>
              <a:rPr lang="fr-FR" sz="1800" b="1" i="0" baseline="0">
                <a:effectLst/>
                <a:latin typeface="Arial"/>
                <a:cs typeface="Arial"/>
              </a:rPr>
              <a:t>The role of S-corporation profits for the top 1%</a:t>
            </a:r>
            <a:endParaRPr lang="fr-FR">
              <a:effectLst/>
              <a:latin typeface="Arial"/>
              <a:cs typeface="Arial"/>
            </a:endParaRPr>
          </a:p>
        </c:rich>
      </c:tx>
      <c:layout>
        <c:manualLayout>
          <c:xMode val="edge"/>
          <c:yMode val="edge"/>
          <c:x val="0.150604841061534"/>
          <c:y val="0.0"/>
        </c:manualLayout>
      </c:layout>
      <c:overlay val="0"/>
    </c:title>
    <c:autoTitleDeleted val="0"/>
    <c:plotArea>
      <c:layout>
        <c:manualLayout>
          <c:layoutTarget val="inner"/>
          <c:xMode val="edge"/>
          <c:yMode val="edge"/>
          <c:x val="0.099875182268883"/>
          <c:y val="0.0797046254472475"/>
          <c:w val="0.870482473024205"/>
          <c:h val="0.736835469095775"/>
        </c:manualLayout>
      </c:layout>
      <c:areaChart>
        <c:grouping val="stacked"/>
        <c:varyColors val="0"/>
        <c:ser>
          <c:idx val="0"/>
          <c:order val="0"/>
          <c:spPr>
            <a:solidFill>
              <a:schemeClr val="accent2">
                <a:lumMod val="60000"/>
                <a:lumOff val="40000"/>
              </a:schemeClr>
            </a:solidFill>
            <a:ln>
              <a:solidFill>
                <a:schemeClr val="tx1"/>
              </a:solidFill>
            </a:ln>
            <a:effectLst/>
          </c:spPr>
          <c:cat>
            <c:numRef>
              <c:f>Data!$BL$53:$BL$107</c:f>
              <c:numCache>
                <c:formatCode>General</c:formatCode>
                <c:ptCount val="55"/>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numCache>
            </c:numRef>
          </c:cat>
          <c:val>
            <c:numRef>
              <c:f>Data!$JE$53:$JE$107</c:f>
              <c:numCache>
                <c:formatCode>0.0%</c:formatCode>
                <c:ptCount val="55"/>
                <c:pt idx="0">
                  <c:v>0.0365709978260978</c:v>
                </c:pt>
                <c:pt idx="1">
                  <c:v>0.0366528746397733</c:v>
                </c:pt>
                <c:pt idx="2">
                  <c:v>0.0354712566949507</c:v>
                </c:pt>
                <c:pt idx="3">
                  <c:v>0.0356467389623178</c:v>
                </c:pt>
                <c:pt idx="4">
                  <c:v>0.0357666600508704</c:v>
                </c:pt>
                <c:pt idx="5">
                  <c:v>0.0357251868347395</c:v>
                </c:pt>
                <c:pt idx="6">
                  <c:v>0.035790556776739</c:v>
                </c:pt>
                <c:pt idx="7">
                  <c:v>0.0367813899075889</c:v>
                </c:pt>
                <c:pt idx="8">
                  <c:v>0.0374093908012939</c:v>
                </c:pt>
                <c:pt idx="9">
                  <c:v>0.0370399069276195</c:v>
                </c:pt>
                <c:pt idx="10">
                  <c:v>0.0370206748677944</c:v>
                </c:pt>
                <c:pt idx="11">
                  <c:v>0.0372799778909702</c:v>
                </c:pt>
                <c:pt idx="12">
                  <c:v>0.0380760847695746</c:v>
                </c:pt>
                <c:pt idx="13">
                  <c:v>0.0394284555475295</c:v>
                </c:pt>
                <c:pt idx="14">
                  <c:v>0.0409878723889386</c:v>
                </c:pt>
                <c:pt idx="15">
                  <c:v>0.0411666838947233</c:v>
                </c:pt>
                <c:pt idx="16">
                  <c:v>0.0405078533063304</c:v>
                </c:pt>
                <c:pt idx="17">
                  <c:v>0.0408998798175327</c:v>
                </c:pt>
                <c:pt idx="18">
                  <c:v>0.0425780052948686</c:v>
                </c:pt>
                <c:pt idx="19">
                  <c:v>0.0453142861149287</c:v>
                </c:pt>
                <c:pt idx="20">
                  <c:v>0.0468459812494002</c:v>
                </c:pt>
                <c:pt idx="21">
                  <c:v>0.0473120272811018</c:v>
                </c:pt>
                <c:pt idx="22">
                  <c:v>0.0499763308684772</c:v>
                </c:pt>
                <c:pt idx="23">
                  <c:v>0.0514234249164813</c:v>
                </c:pt>
                <c:pt idx="24">
                  <c:v>0.0564645979051298</c:v>
                </c:pt>
                <c:pt idx="25">
                  <c:v>0.0573831982132092</c:v>
                </c:pt>
                <c:pt idx="26">
                  <c:v>0.0597816788743949</c:v>
                </c:pt>
                <c:pt idx="27">
                  <c:v>0.0655569796581437</c:v>
                </c:pt>
                <c:pt idx="28">
                  <c:v>0.0746399950611807</c:v>
                </c:pt>
                <c:pt idx="29">
                  <c:v>0.0712425840245684</c:v>
                </c:pt>
                <c:pt idx="30">
                  <c:v>0.0738474293164733</c:v>
                </c:pt>
                <c:pt idx="31">
                  <c:v>0.0686050859068623</c:v>
                </c:pt>
                <c:pt idx="32">
                  <c:v>0.0773410457318425</c:v>
                </c:pt>
                <c:pt idx="33">
                  <c:v>0.0731040370878663</c:v>
                </c:pt>
                <c:pt idx="34">
                  <c:v>0.0699389492635044</c:v>
                </c:pt>
                <c:pt idx="35">
                  <c:v>0.0728506796884382</c:v>
                </c:pt>
                <c:pt idx="36">
                  <c:v>0.0769922954077646</c:v>
                </c:pt>
                <c:pt idx="37">
                  <c:v>0.0823968181675222</c:v>
                </c:pt>
                <c:pt idx="38">
                  <c:v>0.0880620857105559</c:v>
                </c:pt>
                <c:pt idx="39">
                  <c:v>0.0955787473337859</c:v>
                </c:pt>
                <c:pt idx="40">
                  <c:v>0.103077996482073</c:v>
                </c:pt>
                <c:pt idx="41">
                  <c:v>0.0948747461848767</c:v>
                </c:pt>
                <c:pt idx="42">
                  <c:v>0.0868367212435786</c:v>
                </c:pt>
                <c:pt idx="43">
                  <c:v>0.0855273965131293</c:v>
                </c:pt>
                <c:pt idx="44">
                  <c:v>0.0901885041790478</c:v>
                </c:pt>
                <c:pt idx="45">
                  <c:v>0.093802510367327</c:v>
                </c:pt>
                <c:pt idx="46">
                  <c:v>0.0962645624068431</c:v>
                </c:pt>
                <c:pt idx="47">
                  <c:v>0.0981252282282145</c:v>
                </c:pt>
                <c:pt idx="48">
                  <c:v>0.0969193336734619</c:v>
                </c:pt>
                <c:pt idx="49">
                  <c:v>0.0847238204428998</c:v>
                </c:pt>
                <c:pt idx="50">
                  <c:v>0.0870573426215314</c:v>
                </c:pt>
                <c:pt idx="51">
                  <c:v>0.0871418493547025</c:v>
                </c:pt>
                <c:pt idx="52">
                  <c:v>0.0930267556844512</c:v>
                </c:pt>
                <c:pt idx="53">
                  <c:v>0.0894823181261674</c:v>
                </c:pt>
                <c:pt idx="54">
                  <c:v>0.0916454764288756</c:v>
                </c:pt>
              </c:numCache>
            </c:numRef>
          </c:val>
        </c:ser>
        <c:ser>
          <c:idx val="2"/>
          <c:order val="1"/>
          <c:spPr>
            <a:ln w="12700">
              <a:solidFill>
                <a:schemeClr val="tx1"/>
              </a:solidFill>
            </a:ln>
          </c:spPr>
          <c:val>
            <c:numRef>
              <c:f>Data!$IV$53:$IV$107</c:f>
              <c:numCache>
                <c:formatCode>0.0%</c:formatCode>
                <c:ptCount val="55"/>
                <c:pt idx="0">
                  <c:v>0.0</c:v>
                </c:pt>
                <c:pt idx="1">
                  <c:v>0.0</c:v>
                </c:pt>
                <c:pt idx="2">
                  <c:v>0.0</c:v>
                </c:pt>
                <c:pt idx="3">
                  <c:v>0.0</c:v>
                </c:pt>
                <c:pt idx="4">
                  <c:v>0.0</c:v>
                </c:pt>
                <c:pt idx="5">
                  <c:v>0.0</c:v>
                </c:pt>
                <c:pt idx="6">
                  <c:v>0.000183129291462048</c:v>
                </c:pt>
                <c:pt idx="7">
                  <c:v>0.000366258582924096</c:v>
                </c:pt>
                <c:pt idx="8">
                  <c:v>0.000549387874386144</c:v>
                </c:pt>
                <c:pt idx="9">
                  <c:v>0.000732517165848193</c:v>
                </c:pt>
                <c:pt idx="10">
                  <c:v>0.000915646457310241</c:v>
                </c:pt>
                <c:pt idx="11">
                  <c:v>0.000834700695814134</c:v>
                </c:pt>
                <c:pt idx="12">
                  <c:v>0.000801039475280161</c:v>
                </c:pt>
                <c:pt idx="13">
                  <c:v>0.000870451813955526</c:v>
                </c:pt>
                <c:pt idx="14">
                  <c:v>0.00118732088067032</c:v>
                </c:pt>
                <c:pt idx="15">
                  <c:v>0.00102869712351454</c:v>
                </c:pt>
                <c:pt idx="16">
                  <c:v>0.000969019866193859</c:v>
                </c:pt>
                <c:pt idx="17">
                  <c:v>0.000815921460926284</c:v>
                </c:pt>
                <c:pt idx="18">
                  <c:v>0.000802066418135083</c:v>
                </c:pt>
                <c:pt idx="19">
                  <c:v>0.000761214531319697</c:v>
                </c:pt>
                <c:pt idx="20">
                  <c:v>0.000551870753528152</c:v>
                </c:pt>
                <c:pt idx="21">
                  <c:v>0.0004805371333382</c:v>
                </c:pt>
                <c:pt idx="22">
                  <c:v>0.000672264413765808</c:v>
                </c:pt>
                <c:pt idx="23">
                  <c:v>0.00124469757663642</c:v>
                </c:pt>
                <c:pt idx="24">
                  <c:v>0.00214242994609703</c:v>
                </c:pt>
                <c:pt idx="25">
                  <c:v>0.00207773309757073</c:v>
                </c:pt>
                <c:pt idx="26">
                  <c:v>0.00224229495015558</c:v>
                </c:pt>
                <c:pt idx="27">
                  <c:v>0.00378697728126351</c:v>
                </c:pt>
                <c:pt idx="28">
                  <c:v>0.00590092908613781</c:v>
                </c:pt>
                <c:pt idx="29">
                  <c:v>0.00555512355011595</c:v>
                </c:pt>
                <c:pt idx="30">
                  <c:v>0.00557860271453762</c:v>
                </c:pt>
                <c:pt idx="31">
                  <c:v>0.00512703388583822</c:v>
                </c:pt>
                <c:pt idx="32">
                  <c:v>0.00606437266458018</c:v>
                </c:pt>
                <c:pt idx="33">
                  <c:v>0.00673199937613585</c:v>
                </c:pt>
                <c:pt idx="34">
                  <c:v>0.00870385244674997</c:v>
                </c:pt>
                <c:pt idx="35">
                  <c:v>0.00963153495825439</c:v>
                </c:pt>
                <c:pt idx="36">
                  <c:v>0.0110169159232326</c:v>
                </c:pt>
                <c:pt idx="37">
                  <c:v>0.0114909394834743</c:v>
                </c:pt>
                <c:pt idx="38">
                  <c:v>0.0133809884483985</c:v>
                </c:pt>
                <c:pt idx="39">
                  <c:v>0.0130925985928476</c:v>
                </c:pt>
                <c:pt idx="40">
                  <c:v>0.0139563730247662</c:v>
                </c:pt>
                <c:pt idx="41">
                  <c:v>0.0129053208857438</c:v>
                </c:pt>
                <c:pt idx="42">
                  <c:v>0.0127576010125771</c:v>
                </c:pt>
                <c:pt idx="43">
                  <c:v>0.0129843075402961</c:v>
                </c:pt>
                <c:pt idx="44">
                  <c:v>0.0146980132993669</c:v>
                </c:pt>
                <c:pt idx="45">
                  <c:v>0.0162202648247183</c:v>
                </c:pt>
                <c:pt idx="46">
                  <c:v>0.0175145283902186</c:v>
                </c:pt>
                <c:pt idx="47">
                  <c:v>0.0180380370637506</c:v>
                </c:pt>
                <c:pt idx="48">
                  <c:v>0.0180972857839814</c:v>
                </c:pt>
                <c:pt idx="49">
                  <c:v>0.0157695828162057</c:v>
                </c:pt>
                <c:pt idx="50">
                  <c:v>0.0166781201705963</c:v>
                </c:pt>
                <c:pt idx="51">
                  <c:v>0.0163718036059552</c:v>
                </c:pt>
                <c:pt idx="52">
                  <c:v>0.0174287883925184</c:v>
                </c:pt>
                <c:pt idx="53">
                  <c:v>0.0146949407315662</c:v>
                </c:pt>
                <c:pt idx="54">
                  <c:v>0.0158375935731893</c:v>
                </c:pt>
              </c:numCache>
            </c:numRef>
          </c:val>
        </c:ser>
        <c:ser>
          <c:idx val="1"/>
          <c:order val="2"/>
          <c:spPr>
            <a:solidFill>
              <a:schemeClr val="accent1">
                <a:lumMod val="60000"/>
                <a:lumOff val="40000"/>
              </a:schemeClr>
            </a:solidFill>
            <a:ln>
              <a:solidFill>
                <a:schemeClr val="tx1"/>
              </a:solidFill>
            </a:ln>
            <a:effectLst/>
          </c:spPr>
          <c:cat>
            <c:numRef>
              <c:f>Data!$BL$53:$BL$107</c:f>
              <c:numCache>
                <c:formatCode>General</c:formatCode>
                <c:ptCount val="55"/>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numCache>
            </c:numRef>
          </c:cat>
          <c:val>
            <c:numRef>
              <c:f>Data!$IS$53:$IS$107</c:f>
              <c:numCache>
                <c:formatCode>0.0%</c:formatCode>
                <c:ptCount val="55"/>
                <c:pt idx="0">
                  <c:v>0.0893441938426153</c:v>
                </c:pt>
                <c:pt idx="1">
                  <c:v>0.0878818170543043</c:v>
                </c:pt>
                <c:pt idx="2">
                  <c:v>0.0902696457464655</c:v>
                </c:pt>
                <c:pt idx="3">
                  <c:v>0.091815505488057</c:v>
                </c:pt>
                <c:pt idx="4">
                  <c:v>0.0934169263883921</c:v>
                </c:pt>
                <c:pt idx="5">
                  <c:v>0.092059185087907</c:v>
                </c:pt>
                <c:pt idx="6">
                  <c:v>0.0904114713623021</c:v>
                </c:pt>
                <c:pt idx="7">
                  <c:v>0.0862133699150329</c:v>
                </c:pt>
                <c:pt idx="8">
                  <c:v>0.0837383509550864</c:v>
                </c:pt>
                <c:pt idx="9">
                  <c:v>0.0771939213537823</c:v>
                </c:pt>
                <c:pt idx="10">
                  <c:v>0.0724880029021438</c:v>
                </c:pt>
                <c:pt idx="11">
                  <c:v>0.0726949283666429</c:v>
                </c:pt>
                <c:pt idx="12">
                  <c:v>0.0719552815618764</c:v>
                </c:pt>
                <c:pt idx="13">
                  <c:v>0.068888827782668</c:v>
                </c:pt>
                <c:pt idx="14">
                  <c:v>0.0643472250664142</c:v>
                </c:pt>
                <c:pt idx="15">
                  <c:v>0.0633550496054037</c:v>
                </c:pt>
                <c:pt idx="16">
                  <c:v>0.0638052261298497</c:v>
                </c:pt>
                <c:pt idx="17">
                  <c:v>0.0649120390620361</c:v>
                </c:pt>
                <c:pt idx="18">
                  <c:v>0.0642841125258366</c:v>
                </c:pt>
                <c:pt idx="19">
                  <c:v>0.0654615716956408</c:v>
                </c:pt>
                <c:pt idx="20">
                  <c:v>0.0592959081949533</c:v>
                </c:pt>
                <c:pt idx="21">
                  <c:v>0.0626874263514265</c:v>
                </c:pt>
                <c:pt idx="22">
                  <c:v>0.061984056551744</c:v>
                </c:pt>
                <c:pt idx="23">
                  <c:v>0.0624722153419836</c:v>
                </c:pt>
                <c:pt idx="24">
                  <c:v>0.0663770470034949</c:v>
                </c:pt>
                <c:pt idx="25">
                  <c:v>0.066078566637688</c:v>
                </c:pt>
                <c:pt idx="26">
                  <c:v>0.0600693212114757</c:v>
                </c:pt>
                <c:pt idx="27">
                  <c:v>0.0637208437949613</c:v>
                </c:pt>
                <c:pt idx="28">
                  <c:v>0.0682224529940391</c:v>
                </c:pt>
                <c:pt idx="29">
                  <c:v>0.0678447267159712</c:v>
                </c:pt>
                <c:pt idx="30">
                  <c:v>0.0659944564049826</c:v>
                </c:pt>
                <c:pt idx="31">
                  <c:v>0.0651840490641904</c:v>
                </c:pt>
                <c:pt idx="32">
                  <c:v>0.0667385710227657</c:v>
                </c:pt>
                <c:pt idx="33">
                  <c:v>0.0665856550735486</c:v>
                </c:pt>
                <c:pt idx="34">
                  <c:v>0.0682112093240829</c:v>
                </c:pt>
                <c:pt idx="35">
                  <c:v>0.0703673458713178</c:v>
                </c:pt>
                <c:pt idx="36">
                  <c:v>0.0716317566917673</c:v>
                </c:pt>
                <c:pt idx="37">
                  <c:v>0.072383108945981</c:v>
                </c:pt>
                <c:pt idx="38">
                  <c:v>0.0677965871642166</c:v>
                </c:pt>
                <c:pt idx="39">
                  <c:v>0.0684039012010973</c:v>
                </c:pt>
                <c:pt idx="40">
                  <c:v>0.0656355392329706</c:v>
                </c:pt>
                <c:pt idx="41">
                  <c:v>0.0649139439918592</c:v>
                </c:pt>
                <c:pt idx="42">
                  <c:v>0.0709745174721827</c:v>
                </c:pt>
                <c:pt idx="43">
                  <c:v>0.073521533088323</c:v>
                </c:pt>
                <c:pt idx="44">
                  <c:v>0.0783210245682323</c:v>
                </c:pt>
                <c:pt idx="45">
                  <c:v>0.0837189990999562</c:v>
                </c:pt>
                <c:pt idx="46">
                  <c:v>0.0872081453612001</c:v>
                </c:pt>
                <c:pt idx="47">
                  <c:v>0.0824650741148484</c:v>
                </c:pt>
                <c:pt idx="48">
                  <c:v>0.0802080725663408</c:v>
                </c:pt>
                <c:pt idx="49">
                  <c:v>0.0849103217326148</c:v>
                </c:pt>
                <c:pt idx="50">
                  <c:v>0.0942485941105841</c:v>
                </c:pt>
                <c:pt idx="51">
                  <c:v>0.0924914679127934</c:v>
                </c:pt>
                <c:pt idx="52">
                  <c:v>0.0973427431954837</c:v>
                </c:pt>
                <c:pt idx="53">
                  <c:v>0.0917797312650614</c:v>
                </c:pt>
                <c:pt idx="54">
                  <c:v>0.0944757800240657</c:v>
                </c:pt>
              </c:numCache>
            </c:numRef>
          </c:val>
        </c:ser>
        <c:dLbls>
          <c:showLegendKey val="0"/>
          <c:showVal val="0"/>
          <c:showCatName val="0"/>
          <c:showSerName val="0"/>
          <c:showPercent val="0"/>
          <c:showBubbleSize val="0"/>
        </c:dLbls>
        <c:axId val="-2110712984"/>
        <c:axId val="-2109913064"/>
      </c:areaChart>
      <c:catAx>
        <c:axId val="-2110712984"/>
        <c:scaling>
          <c:orientation val="minMax"/>
        </c:scaling>
        <c:delete val="0"/>
        <c:axPos val="b"/>
        <c:majorGridlines>
          <c:spPr>
            <a:ln>
              <a:prstDash val="sysDash"/>
            </a:ln>
          </c:spPr>
        </c:majorGridlines>
        <c:numFmt formatCode="General" sourceLinked="1"/>
        <c:majorTickMark val="out"/>
        <c:minorTickMark val="none"/>
        <c:tickLblPos val="nextTo"/>
        <c:txPr>
          <a:bodyPr rot="-5400000" vert="horz"/>
          <a:lstStyle/>
          <a:p>
            <a:pPr>
              <a:defRPr sz="1600">
                <a:latin typeface="Arial"/>
                <a:cs typeface="Arial"/>
              </a:defRPr>
            </a:pPr>
            <a:endParaRPr lang="es-ES"/>
          </a:p>
        </c:txPr>
        <c:crossAx val="-2109913064"/>
        <c:crosses val="autoZero"/>
        <c:auto val="1"/>
        <c:lblAlgn val="ctr"/>
        <c:lblOffset val="100"/>
        <c:tickLblSkip val="5"/>
        <c:tickMarkSkip val="5"/>
        <c:noMultiLvlLbl val="0"/>
      </c:catAx>
      <c:valAx>
        <c:axId val="-2109913064"/>
        <c:scaling>
          <c:orientation val="minMax"/>
          <c:max val="0.215"/>
          <c:min val="0.0"/>
        </c:scaling>
        <c:delete val="0"/>
        <c:axPos val="l"/>
        <c:majorGridlines/>
        <c:title>
          <c:tx>
            <c:rich>
              <a:bodyPr rot="-5400000" vert="horz"/>
              <a:lstStyle/>
              <a:p>
                <a:pPr>
                  <a:defRPr sz="1600"/>
                </a:pPr>
                <a:r>
                  <a:rPr lang="fr-FR" sz="1600" b="0">
                    <a:latin typeface="Arial"/>
                    <a:cs typeface="Arial"/>
                  </a:rPr>
                  <a:t>%</a:t>
                </a:r>
                <a:r>
                  <a:rPr lang="fr-FR" sz="1600" b="0" baseline="0">
                    <a:latin typeface="Arial"/>
                    <a:cs typeface="Arial"/>
                  </a:rPr>
                  <a:t> of national income</a:t>
                </a:r>
                <a:endParaRPr lang="fr-FR" sz="1600" b="0">
                  <a:latin typeface="Arial"/>
                  <a:cs typeface="Arial"/>
                </a:endParaRPr>
              </a:p>
            </c:rich>
          </c:tx>
          <c:overlay val="0"/>
        </c:title>
        <c:numFmt formatCode="0%" sourceLinked="0"/>
        <c:majorTickMark val="none"/>
        <c:minorTickMark val="none"/>
        <c:tickLblPos val="nextTo"/>
        <c:txPr>
          <a:bodyPr/>
          <a:lstStyle/>
          <a:p>
            <a:pPr>
              <a:defRPr sz="1600">
                <a:latin typeface="Arial"/>
                <a:cs typeface="Arial"/>
              </a:defRPr>
            </a:pPr>
            <a:endParaRPr lang="es-ES"/>
          </a:p>
        </c:txPr>
        <c:crossAx val="-2110712984"/>
        <c:crosses val="autoZero"/>
        <c:crossBetween val="midCat"/>
      </c:valAx>
    </c:plotArea>
    <c:plotVisOnly val="1"/>
    <c:dispBlanksAs val="zero"/>
    <c:showDLblsOverMax val="0"/>
  </c:chart>
  <c:spPr>
    <a:ln>
      <a:noFill/>
    </a:ln>
  </c:sp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a:t>Average pre-tax income of the bottom 90%</a:t>
            </a:r>
          </a:p>
        </c:rich>
      </c:tx>
      <c:layout>
        <c:manualLayout>
          <c:xMode val="edge"/>
          <c:yMode val="edge"/>
          <c:x val="0.302516644040185"/>
          <c:y val="1.65674991983468E-5"/>
        </c:manualLayout>
      </c:layout>
      <c:overlay val="0"/>
    </c:title>
    <c:autoTitleDeleted val="0"/>
    <c:plotArea>
      <c:layout>
        <c:manualLayout>
          <c:layoutTarget val="inner"/>
          <c:xMode val="edge"/>
          <c:yMode val="edge"/>
          <c:x val="0.130854303556883"/>
          <c:y val="0.0724847685894467"/>
          <c:w val="0.850121096931849"/>
          <c:h val="0.768286778066769"/>
        </c:manualLayout>
      </c:layout>
      <c:areaChart>
        <c:grouping val="stacked"/>
        <c:varyColors val="0"/>
        <c:ser>
          <c:idx val="1"/>
          <c:order val="0"/>
          <c:tx>
            <c:v>Taxable labor</c:v>
          </c:tx>
          <c:spPr>
            <a:solidFill>
              <a:schemeClr val="accent2">
                <a:lumMod val="60000"/>
                <a:lumOff val="40000"/>
              </a:schemeClr>
            </a:solidFill>
            <a:ln w="12700">
              <a:solidFill>
                <a:schemeClr val="tx1"/>
              </a:solidFill>
            </a:ln>
          </c:spPr>
          <c:cat>
            <c:numRef>
              <c:f>Data!$BL$55:$BL$107</c:f>
              <c:numCache>
                <c:formatCode>General</c:formatCode>
                <c:ptCount val="53"/>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numCache>
            </c:numRef>
          </c:cat>
          <c:val>
            <c:numRef>
              <c:f>Data!$DP$55:$DP$107</c:f>
              <c:numCache>
                <c:formatCode>#,##0</c:formatCode>
                <c:ptCount val="53"/>
                <c:pt idx="0">
                  <c:v>16380.22310071398</c:v>
                </c:pt>
                <c:pt idx="1">
                  <c:v>16853.63538879448</c:v>
                </c:pt>
                <c:pt idx="2">
                  <c:v>17562.21867854872</c:v>
                </c:pt>
                <c:pt idx="3">
                  <c:v>18102.64520788575</c:v>
                </c:pt>
                <c:pt idx="4">
                  <c:v>18962.71476438263</c:v>
                </c:pt>
                <c:pt idx="5">
                  <c:v>19622.55348565766</c:v>
                </c:pt>
                <c:pt idx="6">
                  <c:v>20307.01599854512</c:v>
                </c:pt>
                <c:pt idx="7">
                  <c:v>20842.37244916654</c:v>
                </c:pt>
                <c:pt idx="8">
                  <c:v>20608.45398620487</c:v>
                </c:pt>
                <c:pt idx="9">
                  <c:v>20550.41116614632</c:v>
                </c:pt>
                <c:pt idx="10">
                  <c:v>21204.22521612275</c:v>
                </c:pt>
                <c:pt idx="11">
                  <c:v>21917.61153230833</c:v>
                </c:pt>
                <c:pt idx="12">
                  <c:v>21497.43074882216</c:v>
                </c:pt>
                <c:pt idx="13">
                  <c:v>20643.7038503557</c:v>
                </c:pt>
                <c:pt idx="14">
                  <c:v>21309.1544488045</c:v>
                </c:pt>
                <c:pt idx="15">
                  <c:v>21766.59445169397</c:v>
                </c:pt>
                <c:pt idx="16">
                  <c:v>22307.88773373371</c:v>
                </c:pt>
                <c:pt idx="17">
                  <c:v>22539.81319790643</c:v>
                </c:pt>
                <c:pt idx="18">
                  <c:v>22125.83018072412</c:v>
                </c:pt>
                <c:pt idx="19">
                  <c:v>21932.12831344711</c:v>
                </c:pt>
                <c:pt idx="20">
                  <c:v>21069.4170071009</c:v>
                </c:pt>
                <c:pt idx="21">
                  <c:v>20860.42716390032</c:v>
                </c:pt>
                <c:pt idx="22">
                  <c:v>21627.41739461477</c:v>
                </c:pt>
                <c:pt idx="23">
                  <c:v>21826.55620425501</c:v>
                </c:pt>
                <c:pt idx="24">
                  <c:v>21992.15141244909</c:v>
                </c:pt>
                <c:pt idx="25">
                  <c:v>22192.90819066277</c:v>
                </c:pt>
                <c:pt idx="26">
                  <c:v>22428.27397049497</c:v>
                </c:pt>
                <c:pt idx="27">
                  <c:v>22458.73736748645</c:v>
                </c:pt>
                <c:pt idx="28">
                  <c:v>22411.95352112648</c:v>
                </c:pt>
                <c:pt idx="29">
                  <c:v>22024.35506659568</c:v>
                </c:pt>
                <c:pt idx="30">
                  <c:v>21934.0986641223</c:v>
                </c:pt>
                <c:pt idx="31">
                  <c:v>21917.48354596272</c:v>
                </c:pt>
                <c:pt idx="32">
                  <c:v>22353.73909677472</c:v>
                </c:pt>
                <c:pt idx="33">
                  <c:v>22586.05614797774</c:v>
                </c:pt>
                <c:pt idx="34">
                  <c:v>22898.93341219127</c:v>
                </c:pt>
                <c:pt idx="35">
                  <c:v>23388.26871059056</c:v>
                </c:pt>
                <c:pt idx="36">
                  <c:v>24119.23997172897</c:v>
                </c:pt>
                <c:pt idx="37">
                  <c:v>24510.79062805534</c:v>
                </c:pt>
                <c:pt idx="38">
                  <c:v>24970.82244253789</c:v>
                </c:pt>
                <c:pt idx="39">
                  <c:v>25287.70141208415</c:v>
                </c:pt>
                <c:pt idx="40">
                  <c:v>24996.36361357885</c:v>
                </c:pt>
                <c:pt idx="41">
                  <c:v>24780.13940351326</c:v>
                </c:pt>
                <c:pt idx="42">
                  <c:v>24949.00436349339</c:v>
                </c:pt>
                <c:pt idx="43">
                  <c:v>24852.21726823465</c:v>
                </c:pt>
                <c:pt idx="44">
                  <c:v>25028.59902793361</c:v>
                </c:pt>
                <c:pt idx="45">
                  <c:v>25105.81942255057</c:v>
                </c:pt>
                <c:pt idx="46">
                  <c:v>24982.16998444232</c:v>
                </c:pt>
                <c:pt idx="47">
                  <c:v>23896.90098035851</c:v>
                </c:pt>
                <c:pt idx="48">
                  <c:v>23480.47520025249</c:v>
                </c:pt>
                <c:pt idx="49">
                  <c:v>23730.02169350908</c:v>
                </c:pt>
                <c:pt idx="50">
                  <c:v>23734.88467578512</c:v>
                </c:pt>
                <c:pt idx="51">
                  <c:v>23804.1702034984</c:v>
                </c:pt>
                <c:pt idx="52">
                  <c:v>24138.02235180791</c:v>
                </c:pt>
              </c:numCache>
            </c:numRef>
          </c:val>
        </c:ser>
        <c:ser>
          <c:idx val="5"/>
          <c:order val="1"/>
          <c:tx>
            <c:v>Capital</c:v>
          </c:tx>
          <c:spPr>
            <a:solidFill>
              <a:schemeClr val="accent2">
                <a:lumMod val="20000"/>
                <a:lumOff val="80000"/>
              </a:schemeClr>
            </a:solidFill>
            <a:ln w="12700">
              <a:solidFill>
                <a:schemeClr val="tx1"/>
              </a:solidFill>
            </a:ln>
          </c:spPr>
          <c:cat>
            <c:numRef>
              <c:f>Data!$BL$55:$BL$107</c:f>
              <c:numCache>
                <c:formatCode>General</c:formatCode>
                <c:ptCount val="53"/>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numCache>
            </c:numRef>
          </c:cat>
          <c:val>
            <c:numRef>
              <c:f>Data!$DQ$55:$DQ$107</c:f>
              <c:numCache>
                <c:formatCode>#,##0</c:formatCode>
                <c:ptCount val="53"/>
                <c:pt idx="0">
                  <c:v>2448.636105807002</c:v>
                </c:pt>
                <c:pt idx="1">
                  <c:v>2441.679971138218</c:v>
                </c:pt>
                <c:pt idx="2">
                  <c:v>2448.066073698388</c:v>
                </c:pt>
                <c:pt idx="3">
                  <c:v>2801.508354523663</c:v>
                </c:pt>
                <c:pt idx="4">
                  <c:v>3168.868862092159</c:v>
                </c:pt>
                <c:pt idx="5">
                  <c:v>3042.34018435384</c:v>
                </c:pt>
                <c:pt idx="6">
                  <c:v>3228.74931283124</c:v>
                </c:pt>
                <c:pt idx="7">
                  <c:v>3366.488535516717</c:v>
                </c:pt>
                <c:pt idx="8">
                  <c:v>3219.688410838304</c:v>
                </c:pt>
                <c:pt idx="9">
                  <c:v>3242.017626651707</c:v>
                </c:pt>
                <c:pt idx="10">
                  <c:v>3392.196188219878</c:v>
                </c:pt>
                <c:pt idx="11">
                  <c:v>3672.087618852745</c:v>
                </c:pt>
                <c:pt idx="12">
                  <c:v>3406.581144013926</c:v>
                </c:pt>
                <c:pt idx="13">
                  <c:v>3364.308725115061</c:v>
                </c:pt>
                <c:pt idx="14">
                  <c:v>3474.76880364038</c:v>
                </c:pt>
                <c:pt idx="15">
                  <c:v>3723.930254989612</c:v>
                </c:pt>
                <c:pt idx="16">
                  <c:v>4056.118965761859</c:v>
                </c:pt>
                <c:pt idx="17">
                  <c:v>4000.298056314136</c:v>
                </c:pt>
                <c:pt idx="18">
                  <c:v>3888.493985654287</c:v>
                </c:pt>
                <c:pt idx="19">
                  <c:v>3900.707797867261</c:v>
                </c:pt>
                <c:pt idx="20">
                  <c:v>3750.968028940325</c:v>
                </c:pt>
                <c:pt idx="21">
                  <c:v>3946.990905037397</c:v>
                </c:pt>
                <c:pt idx="22">
                  <c:v>4289.658308354583</c:v>
                </c:pt>
                <c:pt idx="23">
                  <c:v>4537.170436108966</c:v>
                </c:pt>
                <c:pt idx="24">
                  <c:v>4857.42229506569</c:v>
                </c:pt>
                <c:pt idx="25">
                  <c:v>5070.334205159955</c:v>
                </c:pt>
                <c:pt idx="26">
                  <c:v>5336.411786085065</c:v>
                </c:pt>
                <c:pt idx="27">
                  <c:v>5760.562814024122</c:v>
                </c:pt>
                <c:pt idx="28">
                  <c:v>5828.858410701347</c:v>
                </c:pt>
                <c:pt idx="29">
                  <c:v>5732.146212880755</c:v>
                </c:pt>
                <c:pt idx="30">
                  <c:v>5962.449716626575</c:v>
                </c:pt>
                <c:pt idx="31">
                  <c:v>6239.12237086408</c:v>
                </c:pt>
                <c:pt idx="32">
                  <c:v>6354.822053015426</c:v>
                </c:pt>
                <c:pt idx="33">
                  <c:v>6279.304075731637</c:v>
                </c:pt>
                <c:pt idx="34">
                  <c:v>6319.649309399297</c:v>
                </c:pt>
                <c:pt idx="35">
                  <c:v>6425.00966640885</c:v>
                </c:pt>
                <c:pt idx="36">
                  <c:v>6826.942000486974</c:v>
                </c:pt>
                <c:pt idx="37">
                  <c:v>7007.100436679298</c:v>
                </c:pt>
                <c:pt idx="38">
                  <c:v>7432.386791552663</c:v>
                </c:pt>
                <c:pt idx="39">
                  <c:v>7611.757188780579</c:v>
                </c:pt>
                <c:pt idx="40">
                  <c:v>7842.19204369721</c:v>
                </c:pt>
                <c:pt idx="41">
                  <c:v>8131.13625950379</c:v>
                </c:pt>
                <c:pt idx="42">
                  <c:v>8311.24794497578</c:v>
                </c:pt>
                <c:pt idx="43">
                  <c:v>8464.364241532844</c:v>
                </c:pt>
                <c:pt idx="44">
                  <c:v>8586.275942572448</c:v>
                </c:pt>
                <c:pt idx="45">
                  <c:v>8504.735574134248</c:v>
                </c:pt>
                <c:pt idx="46">
                  <c:v>8254.959698110347</c:v>
                </c:pt>
                <c:pt idx="47">
                  <c:v>7882.33926420218</c:v>
                </c:pt>
                <c:pt idx="48">
                  <c:v>7843.739999998386</c:v>
                </c:pt>
                <c:pt idx="49">
                  <c:v>7908.32305400758</c:v>
                </c:pt>
                <c:pt idx="50">
                  <c:v>7908.028121183335</c:v>
                </c:pt>
                <c:pt idx="51">
                  <c:v>7990.5775905781</c:v>
                </c:pt>
                <c:pt idx="52">
                  <c:v>8058.929885842286</c:v>
                </c:pt>
              </c:numCache>
            </c:numRef>
          </c:val>
        </c:ser>
        <c:ser>
          <c:idx val="2"/>
          <c:order val="2"/>
          <c:tx>
            <c:v>Tax exempt labor</c:v>
          </c:tx>
          <c:spPr>
            <a:solidFill>
              <a:schemeClr val="bg1"/>
            </a:solidFill>
            <a:ln w="12700">
              <a:solidFill>
                <a:schemeClr val="tx1"/>
              </a:solidFill>
            </a:ln>
          </c:spPr>
          <c:cat>
            <c:numRef>
              <c:f>Data!$BL$55:$BL$107</c:f>
              <c:numCache>
                <c:formatCode>General</c:formatCode>
                <c:ptCount val="53"/>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numCache>
            </c:numRef>
          </c:cat>
          <c:val>
            <c:numRef>
              <c:f>Data!$DR$55:$DR$107</c:f>
              <c:numCache>
                <c:formatCode>#,##0</c:formatCode>
                <c:ptCount val="53"/>
                <c:pt idx="0">
                  <c:v>2384.07281346067</c:v>
                </c:pt>
                <c:pt idx="1">
                  <c:v>2481.502645526006</c:v>
                </c:pt>
                <c:pt idx="2">
                  <c:v>2496.855963108923</c:v>
                </c:pt>
                <c:pt idx="3">
                  <c:v>2899.109747074105</c:v>
                </c:pt>
                <c:pt idx="4">
                  <c:v>2913.827588077886</c:v>
                </c:pt>
                <c:pt idx="5">
                  <c:v>3006.709875452176</c:v>
                </c:pt>
                <c:pt idx="6">
                  <c:v>3052.67447915298</c:v>
                </c:pt>
                <c:pt idx="7">
                  <c:v>3092.679029680978</c:v>
                </c:pt>
                <c:pt idx="8">
                  <c:v>2905.851536166036</c:v>
                </c:pt>
                <c:pt idx="9">
                  <c:v>2966.171083196301</c:v>
                </c:pt>
                <c:pt idx="10">
                  <c:v>3015.303176824753</c:v>
                </c:pt>
                <c:pt idx="11">
                  <c:v>3172.190770727279</c:v>
                </c:pt>
                <c:pt idx="12">
                  <c:v>3201.910812023128</c:v>
                </c:pt>
                <c:pt idx="13">
                  <c:v>3172.133976235564</c:v>
                </c:pt>
                <c:pt idx="14">
                  <c:v>3359.242785678501</c:v>
                </c:pt>
                <c:pt idx="15">
                  <c:v>3421.1694193742</c:v>
                </c:pt>
                <c:pt idx="16">
                  <c:v>3549.291372851618</c:v>
                </c:pt>
                <c:pt idx="17">
                  <c:v>3404.735612098432</c:v>
                </c:pt>
                <c:pt idx="18">
                  <c:v>3350.855690318928</c:v>
                </c:pt>
                <c:pt idx="19">
                  <c:v>3542.521040683498</c:v>
                </c:pt>
                <c:pt idx="20">
                  <c:v>3514.540635106752</c:v>
                </c:pt>
                <c:pt idx="21">
                  <c:v>3758.328942046732</c:v>
                </c:pt>
                <c:pt idx="22">
                  <c:v>3967.163948545704</c:v>
                </c:pt>
                <c:pt idx="23">
                  <c:v>4058.057205509162</c:v>
                </c:pt>
                <c:pt idx="24">
                  <c:v>3948.210838834061</c:v>
                </c:pt>
                <c:pt idx="25">
                  <c:v>3925.704597325544</c:v>
                </c:pt>
                <c:pt idx="26">
                  <c:v>4041.662142435188</c:v>
                </c:pt>
                <c:pt idx="27">
                  <c:v>4119.258995905366</c:v>
                </c:pt>
                <c:pt idx="28">
                  <c:v>4057.865684505878</c:v>
                </c:pt>
                <c:pt idx="29">
                  <c:v>3973.131742835397</c:v>
                </c:pt>
                <c:pt idx="30">
                  <c:v>3813.39056533374</c:v>
                </c:pt>
                <c:pt idx="31">
                  <c:v>3931.689446299265</c:v>
                </c:pt>
                <c:pt idx="32">
                  <c:v>4258.734736626848</c:v>
                </c:pt>
                <c:pt idx="33">
                  <c:v>4385.044148740945</c:v>
                </c:pt>
                <c:pt idx="34">
                  <c:v>4568.963708677297</c:v>
                </c:pt>
                <c:pt idx="35">
                  <c:v>4773.662465312266</c:v>
                </c:pt>
                <c:pt idx="36">
                  <c:v>4738.99397155912</c:v>
                </c:pt>
                <c:pt idx="37">
                  <c:v>4781.85781108582</c:v>
                </c:pt>
                <c:pt idx="38">
                  <c:v>4738.548128147842</c:v>
                </c:pt>
                <c:pt idx="39">
                  <c:v>4784.317714699872</c:v>
                </c:pt>
                <c:pt idx="40">
                  <c:v>4807.581308946385</c:v>
                </c:pt>
                <c:pt idx="41">
                  <c:v>5051.145309593148</c:v>
                </c:pt>
                <c:pt idx="42">
                  <c:v>5056.356940194687</c:v>
                </c:pt>
                <c:pt idx="43">
                  <c:v>5073.675120913632</c:v>
                </c:pt>
                <c:pt idx="44">
                  <c:v>5046.004535566202</c:v>
                </c:pt>
                <c:pt idx="45">
                  <c:v>4724.76509656902</c:v>
                </c:pt>
                <c:pt idx="46">
                  <c:v>4581.254952257878</c:v>
                </c:pt>
                <c:pt idx="47">
                  <c:v>4952.351722547658</c:v>
                </c:pt>
                <c:pt idx="48">
                  <c:v>5293.775832282061</c:v>
                </c:pt>
                <c:pt idx="49">
                  <c:v>5450.876806904344</c:v>
                </c:pt>
                <c:pt idx="50">
                  <c:v>5471.201849611868</c:v>
                </c:pt>
                <c:pt idx="51">
                  <c:v>5951.410828089722</c:v>
                </c:pt>
                <c:pt idx="52">
                  <c:v>5857.744225406732</c:v>
                </c:pt>
              </c:numCache>
            </c:numRef>
          </c:val>
        </c:ser>
        <c:dLbls>
          <c:showLegendKey val="0"/>
          <c:showVal val="0"/>
          <c:showCatName val="0"/>
          <c:showSerName val="0"/>
          <c:showPercent val="0"/>
          <c:showBubbleSize val="0"/>
        </c:dLbls>
        <c:axId val="-2124234984"/>
        <c:axId val="-2130561048"/>
      </c:areaChart>
      <c:catAx>
        <c:axId val="-2124234984"/>
        <c:scaling>
          <c:orientation val="minMax"/>
        </c:scaling>
        <c:delete val="0"/>
        <c:axPos val="b"/>
        <c:majorGridlines>
          <c:spPr>
            <a:ln>
              <a:solidFill>
                <a:schemeClr val="bg1">
                  <a:lumMod val="75000"/>
                </a:schemeClr>
              </a:solidFill>
            </a:ln>
          </c:spPr>
        </c:majorGridlines>
        <c:numFmt formatCode="General" sourceLinked="1"/>
        <c:majorTickMark val="none"/>
        <c:minorTickMark val="none"/>
        <c:tickLblPos val="nextTo"/>
        <c:txPr>
          <a:bodyPr rot="-5400000" vert="horz"/>
          <a:lstStyle/>
          <a:p>
            <a:pPr>
              <a:defRPr sz="1600"/>
            </a:pPr>
            <a:endParaRPr lang="es-ES"/>
          </a:p>
        </c:txPr>
        <c:crossAx val="-2130561048"/>
        <c:crosses val="autoZero"/>
        <c:auto val="1"/>
        <c:lblAlgn val="ctr"/>
        <c:lblOffset val="100"/>
        <c:tickLblSkip val="5"/>
        <c:tickMarkSkip val="5"/>
        <c:noMultiLvlLbl val="0"/>
      </c:catAx>
      <c:valAx>
        <c:axId val="-2130561048"/>
        <c:scaling>
          <c:orientation val="minMax"/>
          <c:max val="40000.0"/>
          <c:min val="0.0"/>
        </c:scaling>
        <c:delete val="0"/>
        <c:axPos val="l"/>
        <c:majorGridlines>
          <c:spPr>
            <a:ln>
              <a:solidFill>
                <a:schemeClr val="bg1">
                  <a:lumMod val="75000"/>
                </a:schemeClr>
              </a:solidFill>
              <a:prstDash val="solid"/>
            </a:ln>
          </c:spPr>
        </c:majorGridlines>
        <c:title>
          <c:tx>
            <c:rich>
              <a:bodyPr rot="-5400000" vert="horz"/>
              <a:lstStyle/>
              <a:p>
                <a:pPr>
                  <a:defRPr/>
                </a:pPr>
                <a:r>
                  <a:rPr lang="fr-FR" sz="1600" b="0"/>
                  <a:t>Average income in constant 2014$ </a:t>
                </a:r>
              </a:p>
            </c:rich>
          </c:tx>
          <c:layout>
            <c:manualLayout>
              <c:xMode val="edge"/>
              <c:yMode val="edge"/>
              <c:x val="0.00165538962802064"/>
              <c:y val="0.210370363772402"/>
            </c:manualLayout>
          </c:layout>
          <c:overlay val="0"/>
        </c:title>
        <c:numFmt formatCode="#,##0" sourceLinked="1"/>
        <c:majorTickMark val="none"/>
        <c:minorTickMark val="none"/>
        <c:tickLblPos val="nextTo"/>
        <c:txPr>
          <a:bodyPr/>
          <a:lstStyle/>
          <a:p>
            <a:pPr>
              <a:defRPr sz="1600"/>
            </a:pPr>
            <a:endParaRPr lang="es-ES"/>
          </a:p>
        </c:txPr>
        <c:crossAx val="-2124234984"/>
        <c:crosses val="autoZero"/>
        <c:crossBetween val="midCat"/>
      </c:valAx>
    </c:plotArea>
    <c:plotVisOnly val="1"/>
    <c:dispBlanksAs val="zero"/>
    <c:showDLblsOverMax val="0"/>
  </c:chart>
  <c:spPr>
    <a:ln>
      <a:noFill/>
    </a:ln>
  </c:spPr>
  <c:txPr>
    <a:bodyPr/>
    <a:lstStyle/>
    <a:p>
      <a:pPr>
        <a:defRPr>
          <a:solidFill>
            <a:schemeClr val="tx1"/>
          </a:solidFill>
          <a:latin typeface="Arial"/>
          <a:cs typeface="Arial"/>
        </a:defRPr>
      </a:pPr>
      <a:endParaRPr lang="es-ES"/>
    </a:p>
  </c:txPr>
  <c:userShapes r:id="rId1"/>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fr-FR" sz="1800">
                <a:latin typeface="Arial"/>
                <a:cs typeface="Arial"/>
              </a:rPr>
              <a:t>Figure S.35:</a:t>
            </a:r>
            <a:r>
              <a:rPr lang="fr-FR" sz="1800" baseline="0">
                <a:latin typeface="Arial"/>
                <a:cs typeface="Arial"/>
              </a:rPr>
              <a:t> </a:t>
            </a:r>
            <a:r>
              <a:rPr lang="fr-FR" sz="1800">
                <a:latin typeface="Arial"/>
                <a:cs typeface="Arial"/>
              </a:rPr>
              <a:t>The</a:t>
            </a:r>
            <a:r>
              <a:rPr lang="fr-FR" sz="1800" baseline="0">
                <a:latin typeface="Arial"/>
                <a:cs typeface="Arial"/>
              </a:rPr>
              <a:t> role of retained earnings for the top 1%</a:t>
            </a:r>
            <a:endParaRPr lang="fr-FR" sz="1800">
              <a:latin typeface="Arial"/>
              <a:cs typeface="Arial"/>
            </a:endParaRPr>
          </a:p>
        </c:rich>
      </c:tx>
      <c:layout>
        <c:manualLayout>
          <c:xMode val="edge"/>
          <c:yMode val="edge"/>
          <c:x val="0.149123359580052"/>
          <c:y val="0.0"/>
        </c:manualLayout>
      </c:layout>
      <c:overlay val="0"/>
    </c:title>
    <c:autoTitleDeleted val="0"/>
    <c:plotArea>
      <c:layout>
        <c:manualLayout>
          <c:layoutTarget val="inner"/>
          <c:xMode val="edge"/>
          <c:yMode val="edge"/>
          <c:x val="0.099875182268883"/>
          <c:y val="0.0797046254472475"/>
          <c:w val="0.870482473024205"/>
          <c:h val="0.736835469095775"/>
        </c:manualLayout>
      </c:layout>
      <c:areaChart>
        <c:grouping val="stacked"/>
        <c:varyColors val="0"/>
        <c:ser>
          <c:idx val="0"/>
          <c:order val="0"/>
          <c:spPr>
            <a:solidFill>
              <a:schemeClr val="accent2">
                <a:lumMod val="60000"/>
                <a:lumOff val="40000"/>
              </a:schemeClr>
            </a:solidFill>
            <a:ln>
              <a:solidFill>
                <a:schemeClr val="tx1"/>
              </a:solidFill>
            </a:ln>
            <a:effectLst/>
          </c:spPr>
          <c:cat>
            <c:numRef>
              <c:f>Data!$BL$53:$BL$107</c:f>
              <c:numCache>
                <c:formatCode>General</c:formatCode>
                <c:ptCount val="55"/>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numCache>
            </c:numRef>
          </c:cat>
          <c:val>
            <c:numRef>
              <c:f>Data!$JE$53:$JE$107</c:f>
              <c:numCache>
                <c:formatCode>0.0%</c:formatCode>
                <c:ptCount val="55"/>
                <c:pt idx="0">
                  <c:v>0.0365709978260978</c:v>
                </c:pt>
                <c:pt idx="1">
                  <c:v>0.0366528746397733</c:v>
                </c:pt>
                <c:pt idx="2">
                  <c:v>0.0354712566949507</c:v>
                </c:pt>
                <c:pt idx="3">
                  <c:v>0.0356467389623178</c:v>
                </c:pt>
                <c:pt idx="4">
                  <c:v>0.0357666600508704</c:v>
                </c:pt>
                <c:pt idx="5">
                  <c:v>0.0357251868347395</c:v>
                </c:pt>
                <c:pt idx="6">
                  <c:v>0.035790556776739</c:v>
                </c:pt>
                <c:pt idx="7">
                  <c:v>0.0367813899075889</c:v>
                </c:pt>
                <c:pt idx="8">
                  <c:v>0.0374093908012939</c:v>
                </c:pt>
                <c:pt idx="9">
                  <c:v>0.0370399069276195</c:v>
                </c:pt>
                <c:pt idx="10">
                  <c:v>0.0370206748677944</c:v>
                </c:pt>
                <c:pt idx="11">
                  <c:v>0.0372799778909702</c:v>
                </c:pt>
                <c:pt idx="12">
                  <c:v>0.0380760847695746</c:v>
                </c:pt>
                <c:pt idx="13">
                  <c:v>0.0394284555475295</c:v>
                </c:pt>
                <c:pt idx="14">
                  <c:v>0.0409878723889386</c:v>
                </c:pt>
                <c:pt idx="15">
                  <c:v>0.0411666838947233</c:v>
                </c:pt>
                <c:pt idx="16">
                  <c:v>0.0405078533063304</c:v>
                </c:pt>
                <c:pt idx="17">
                  <c:v>0.0408998798175327</c:v>
                </c:pt>
                <c:pt idx="18">
                  <c:v>0.0425780052948686</c:v>
                </c:pt>
                <c:pt idx="19">
                  <c:v>0.0453142861149287</c:v>
                </c:pt>
                <c:pt idx="20">
                  <c:v>0.0468459812494002</c:v>
                </c:pt>
                <c:pt idx="21">
                  <c:v>0.0473120272811018</c:v>
                </c:pt>
                <c:pt idx="22">
                  <c:v>0.0499763308684772</c:v>
                </c:pt>
                <c:pt idx="23">
                  <c:v>0.0514234249164813</c:v>
                </c:pt>
                <c:pt idx="24">
                  <c:v>0.0564645979051298</c:v>
                </c:pt>
                <c:pt idx="25">
                  <c:v>0.0573831982132092</c:v>
                </c:pt>
                <c:pt idx="26">
                  <c:v>0.0597816788743949</c:v>
                </c:pt>
                <c:pt idx="27">
                  <c:v>0.0655569796581437</c:v>
                </c:pt>
                <c:pt idx="28">
                  <c:v>0.0746399950611807</c:v>
                </c:pt>
                <c:pt idx="29">
                  <c:v>0.0712425840245684</c:v>
                </c:pt>
                <c:pt idx="30">
                  <c:v>0.0738474293164733</c:v>
                </c:pt>
                <c:pt idx="31">
                  <c:v>0.0686050859068623</c:v>
                </c:pt>
                <c:pt idx="32">
                  <c:v>0.0773410457318425</c:v>
                </c:pt>
                <c:pt idx="33">
                  <c:v>0.0731040370878663</c:v>
                </c:pt>
                <c:pt idx="34">
                  <c:v>0.0699389492635044</c:v>
                </c:pt>
                <c:pt idx="35">
                  <c:v>0.0728506796884382</c:v>
                </c:pt>
                <c:pt idx="36">
                  <c:v>0.0769922954077646</c:v>
                </c:pt>
                <c:pt idx="37">
                  <c:v>0.0823968181675222</c:v>
                </c:pt>
                <c:pt idx="38">
                  <c:v>0.0880620857105559</c:v>
                </c:pt>
                <c:pt idx="39">
                  <c:v>0.0955787473337859</c:v>
                </c:pt>
                <c:pt idx="40">
                  <c:v>0.103077996482073</c:v>
                </c:pt>
                <c:pt idx="41">
                  <c:v>0.0948747461848767</c:v>
                </c:pt>
                <c:pt idx="42">
                  <c:v>0.0868367212435786</c:v>
                </c:pt>
                <c:pt idx="43">
                  <c:v>0.0855273965131293</c:v>
                </c:pt>
                <c:pt idx="44">
                  <c:v>0.0901885041790478</c:v>
                </c:pt>
                <c:pt idx="45">
                  <c:v>0.093802510367327</c:v>
                </c:pt>
                <c:pt idx="46">
                  <c:v>0.0962645624068431</c:v>
                </c:pt>
                <c:pt idx="47">
                  <c:v>0.0981252282282145</c:v>
                </c:pt>
                <c:pt idx="48">
                  <c:v>0.0969193336734619</c:v>
                </c:pt>
                <c:pt idx="49">
                  <c:v>0.0847238204428998</c:v>
                </c:pt>
                <c:pt idx="50">
                  <c:v>0.0870573426215314</c:v>
                </c:pt>
                <c:pt idx="51">
                  <c:v>0.0871418493547025</c:v>
                </c:pt>
                <c:pt idx="52">
                  <c:v>0.0930267556844512</c:v>
                </c:pt>
                <c:pt idx="53">
                  <c:v>0.0894823181261674</c:v>
                </c:pt>
                <c:pt idx="54">
                  <c:v>0.0916454764288756</c:v>
                </c:pt>
              </c:numCache>
            </c:numRef>
          </c:val>
        </c:ser>
        <c:ser>
          <c:idx val="2"/>
          <c:order val="1"/>
          <c:spPr>
            <a:ln w="12700">
              <a:solidFill>
                <a:schemeClr val="tx1"/>
              </a:solidFill>
            </a:ln>
          </c:spPr>
          <c:val>
            <c:numRef>
              <c:f>Data!$IV$53:$IV$107</c:f>
              <c:numCache>
                <c:formatCode>0.0%</c:formatCode>
                <c:ptCount val="55"/>
                <c:pt idx="0">
                  <c:v>0.0</c:v>
                </c:pt>
                <c:pt idx="1">
                  <c:v>0.0</c:v>
                </c:pt>
                <c:pt idx="2">
                  <c:v>0.0</c:v>
                </c:pt>
                <c:pt idx="3">
                  <c:v>0.0</c:v>
                </c:pt>
                <c:pt idx="4">
                  <c:v>0.0</c:v>
                </c:pt>
                <c:pt idx="5">
                  <c:v>0.0</c:v>
                </c:pt>
                <c:pt idx="6">
                  <c:v>0.000183129291462048</c:v>
                </c:pt>
                <c:pt idx="7">
                  <c:v>0.000366258582924096</c:v>
                </c:pt>
                <c:pt idx="8">
                  <c:v>0.000549387874386144</c:v>
                </c:pt>
                <c:pt idx="9">
                  <c:v>0.000732517165848193</c:v>
                </c:pt>
                <c:pt idx="10">
                  <c:v>0.000915646457310241</c:v>
                </c:pt>
                <c:pt idx="11">
                  <c:v>0.000834700695814134</c:v>
                </c:pt>
                <c:pt idx="12">
                  <c:v>0.000801039475280161</c:v>
                </c:pt>
                <c:pt idx="13">
                  <c:v>0.000870451813955526</c:v>
                </c:pt>
                <c:pt idx="14">
                  <c:v>0.00118732088067032</c:v>
                </c:pt>
                <c:pt idx="15">
                  <c:v>0.00102869712351454</c:v>
                </c:pt>
                <c:pt idx="16">
                  <c:v>0.000969019866193859</c:v>
                </c:pt>
                <c:pt idx="17">
                  <c:v>0.000815921460926284</c:v>
                </c:pt>
                <c:pt idx="18">
                  <c:v>0.000802066418135083</c:v>
                </c:pt>
                <c:pt idx="19">
                  <c:v>0.000761214531319697</c:v>
                </c:pt>
                <c:pt idx="20">
                  <c:v>0.000551870753528152</c:v>
                </c:pt>
                <c:pt idx="21">
                  <c:v>0.0004805371333382</c:v>
                </c:pt>
                <c:pt idx="22">
                  <c:v>0.000672264413765808</c:v>
                </c:pt>
                <c:pt idx="23">
                  <c:v>0.00124469757663642</c:v>
                </c:pt>
                <c:pt idx="24">
                  <c:v>0.00214242994609703</c:v>
                </c:pt>
                <c:pt idx="25">
                  <c:v>0.00207773309757073</c:v>
                </c:pt>
                <c:pt idx="26">
                  <c:v>0.00224229495015558</c:v>
                </c:pt>
                <c:pt idx="27">
                  <c:v>0.00378697728126351</c:v>
                </c:pt>
                <c:pt idx="28">
                  <c:v>0.00590092908613781</c:v>
                </c:pt>
                <c:pt idx="29">
                  <c:v>0.00555512355011595</c:v>
                </c:pt>
                <c:pt idx="30">
                  <c:v>0.00557860271453762</c:v>
                </c:pt>
                <c:pt idx="31">
                  <c:v>0.00512703388583822</c:v>
                </c:pt>
                <c:pt idx="32">
                  <c:v>0.00606437266458018</c:v>
                </c:pt>
                <c:pt idx="33">
                  <c:v>0.00673199937613585</c:v>
                </c:pt>
                <c:pt idx="34">
                  <c:v>0.00870385244674997</c:v>
                </c:pt>
                <c:pt idx="35">
                  <c:v>0.00963153495825439</c:v>
                </c:pt>
                <c:pt idx="36">
                  <c:v>0.0110169159232326</c:v>
                </c:pt>
                <c:pt idx="37">
                  <c:v>0.0114909394834743</c:v>
                </c:pt>
                <c:pt idx="38">
                  <c:v>0.0133809884483985</c:v>
                </c:pt>
                <c:pt idx="39">
                  <c:v>0.0130925985928476</c:v>
                </c:pt>
                <c:pt idx="40">
                  <c:v>0.0139563730247662</c:v>
                </c:pt>
                <c:pt idx="41">
                  <c:v>0.0129053208857438</c:v>
                </c:pt>
                <c:pt idx="42">
                  <c:v>0.0127576010125771</c:v>
                </c:pt>
                <c:pt idx="43">
                  <c:v>0.0129843075402961</c:v>
                </c:pt>
                <c:pt idx="44">
                  <c:v>0.0146980132993669</c:v>
                </c:pt>
                <c:pt idx="45">
                  <c:v>0.0162202648247183</c:v>
                </c:pt>
                <c:pt idx="46">
                  <c:v>0.0175145283902186</c:v>
                </c:pt>
                <c:pt idx="47">
                  <c:v>0.0180380370637506</c:v>
                </c:pt>
                <c:pt idx="48">
                  <c:v>0.0180972857839814</c:v>
                </c:pt>
                <c:pt idx="49">
                  <c:v>0.0157695828162057</c:v>
                </c:pt>
                <c:pt idx="50">
                  <c:v>0.0166781201705963</c:v>
                </c:pt>
                <c:pt idx="51">
                  <c:v>0.0163718036059552</c:v>
                </c:pt>
                <c:pt idx="52">
                  <c:v>0.0174287883925184</c:v>
                </c:pt>
                <c:pt idx="53">
                  <c:v>0.0146949407315662</c:v>
                </c:pt>
                <c:pt idx="54">
                  <c:v>0.0158375935731893</c:v>
                </c:pt>
              </c:numCache>
            </c:numRef>
          </c:val>
        </c:ser>
        <c:ser>
          <c:idx val="3"/>
          <c:order val="2"/>
          <c:spPr>
            <a:solidFill>
              <a:schemeClr val="tx2">
                <a:lumMod val="20000"/>
                <a:lumOff val="80000"/>
              </a:schemeClr>
            </a:solidFill>
            <a:ln w="12700">
              <a:solidFill>
                <a:schemeClr val="tx1"/>
              </a:solidFill>
            </a:ln>
          </c:spPr>
          <c:val>
            <c:numRef>
              <c:f>Data!$IT$53:$IT$107</c:f>
              <c:numCache>
                <c:formatCode>0.0%</c:formatCode>
                <c:ptCount val="55"/>
                <c:pt idx="0">
                  <c:v>0.0338337061373625</c:v>
                </c:pt>
                <c:pt idx="1">
                  <c:v>0.0335405425431341</c:v>
                </c:pt>
                <c:pt idx="2">
                  <c:v>0.0383861095586314</c:v>
                </c:pt>
                <c:pt idx="3">
                  <c:v>0.040671984056687</c:v>
                </c:pt>
                <c:pt idx="4">
                  <c:v>0.0424506391595075</c:v>
                </c:pt>
                <c:pt idx="5">
                  <c:v>0.0429750913303136</c:v>
                </c:pt>
                <c:pt idx="6">
                  <c:v>0.0437702347111804</c:v>
                </c:pt>
                <c:pt idx="7">
                  <c:v>0.0395565273048947</c:v>
                </c:pt>
                <c:pt idx="8">
                  <c:v>0.0362539557137393</c:v>
                </c:pt>
                <c:pt idx="9">
                  <c:v>0.0304778957596999</c:v>
                </c:pt>
                <c:pt idx="10">
                  <c:v>0.0244061551681553</c:v>
                </c:pt>
                <c:pt idx="11">
                  <c:v>0.0278227936321291</c:v>
                </c:pt>
                <c:pt idx="12">
                  <c:v>0.0295290241189018</c:v>
                </c:pt>
                <c:pt idx="13">
                  <c:v>0.0265005518250106</c:v>
                </c:pt>
                <c:pt idx="14">
                  <c:v>0.0189487145765543</c:v>
                </c:pt>
                <c:pt idx="15">
                  <c:v>0.0210823634994563</c:v>
                </c:pt>
                <c:pt idx="16">
                  <c:v>0.0226427021281071</c:v>
                </c:pt>
                <c:pt idx="17">
                  <c:v>0.0239942508417958</c:v>
                </c:pt>
                <c:pt idx="18">
                  <c:v>0.0237403819338799</c:v>
                </c:pt>
                <c:pt idx="19">
                  <c:v>0.0223790251583488</c:v>
                </c:pt>
                <c:pt idx="20">
                  <c:v>0.0152608972405962</c:v>
                </c:pt>
                <c:pt idx="21">
                  <c:v>0.016542270806155</c:v>
                </c:pt>
                <c:pt idx="22">
                  <c:v>0.0147733436384265</c:v>
                </c:pt>
                <c:pt idx="23">
                  <c:v>0.0173261396974111</c:v>
                </c:pt>
                <c:pt idx="24">
                  <c:v>0.0189511040067296</c:v>
                </c:pt>
                <c:pt idx="25">
                  <c:v>0.0169718288949675</c:v>
                </c:pt>
                <c:pt idx="26">
                  <c:v>0.0108659589854698</c:v>
                </c:pt>
                <c:pt idx="27">
                  <c:v>0.010193444507554</c:v>
                </c:pt>
                <c:pt idx="28">
                  <c:v>0.0125684125379064</c:v>
                </c:pt>
                <c:pt idx="29">
                  <c:v>0.00859201922776112</c:v>
                </c:pt>
                <c:pt idx="30">
                  <c:v>0.00771886179574955</c:v>
                </c:pt>
                <c:pt idx="31">
                  <c:v>0.00926456046503458</c:v>
                </c:pt>
                <c:pt idx="32">
                  <c:v>0.010285566550343</c:v>
                </c:pt>
                <c:pt idx="33">
                  <c:v>0.0103029787303848</c:v>
                </c:pt>
                <c:pt idx="34">
                  <c:v>0.0124980449810386</c:v>
                </c:pt>
                <c:pt idx="35">
                  <c:v>0.0138849772956622</c:v>
                </c:pt>
                <c:pt idx="36">
                  <c:v>0.0145314462052643</c:v>
                </c:pt>
                <c:pt idx="37">
                  <c:v>0.0143150217134971</c:v>
                </c:pt>
                <c:pt idx="38">
                  <c:v>0.00992745664566917</c:v>
                </c:pt>
                <c:pt idx="39">
                  <c:v>0.0109895981463919</c:v>
                </c:pt>
                <c:pt idx="40">
                  <c:v>0.00638722551885062</c:v>
                </c:pt>
                <c:pt idx="41">
                  <c:v>0.0083143234995586</c:v>
                </c:pt>
                <c:pt idx="42">
                  <c:v>0.0137112785571557</c:v>
                </c:pt>
                <c:pt idx="43">
                  <c:v>0.0152872959853625</c:v>
                </c:pt>
                <c:pt idx="44">
                  <c:v>0.015314442158748</c:v>
                </c:pt>
                <c:pt idx="45">
                  <c:v>0.0161277360625362</c:v>
                </c:pt>
                <c:pt idx="46">
                  <c:v>0.0143275207309894</c:v>
                </c:pt>
                <c:pt idx="47">
                  <c:v>0.00828327968848263</c:v>
                </c:pt>
                <c:pt idx="48">
                  <c:v>0.00567864027061096</c:v>
                </c:pt>
                <c:pt idx="49">
                  <c:v>0.0193792178528084</c:v>
                </c:pt>
                <c:pt idx="50">
                  <c:v>0.0286462376957405</c:v>
                </c:pt>
                <c:pt idx="51">
                  <c:v>0.0236415678755585</c:v>
                </c:pt>
                <c:pt idx="52">
                  <c:v>0.0217105543343137</c:v>
                </c:pt>
                <c:pt idx="53">
                  <c:v>0.0171827187949359</c:v>
                </c:pt>
                <c:pt idx="54">
                  <c:v>0.0184441288167102</c:v>
                </c:pt>
              </c:numCache>
            </c:numRef>
          </c:val>
        </c:ser>
        <c:ser>
          <c:idx val="1"/>
          <c:order val="3"/>
          <c:spPr>
            <a:solidFill>
              <a:schemeClr val="accent1">
                <a:lumMod val="60000"/>
                <a:lumOff val="40000"/>
              </a:schemeClr>
            </a:solidFill>
            <a:ln>
              <a:solidFill>
                <a:schemeClr val="tx1"/>
              </a:solidFill>
            </a:ln>
            <a:effectLst/>
          </c:spPr>
          <c:cat>
            <c:numRef>
              <c:f>Data!$BL$53:$BL$107</c:f>
              <c:numCache>
                <c:formatCode>General</c:formatCode>
                <c:ptCount val="55"/>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numCache>
            </c:numRef>
          </c:cat>
          <c:val>
            <c:numRef>
              <c:f>Data!$IU$53:$IU$107</c:f>
              <c:numCache>
                <c:formatCode>0.0%</c:formatCode>
                <c:ptCount val="55"/>
                <c:pt idx="0">
                  <c:v>0.0555104877052527</c:v>
                </c:pt>
                <c:pt idx="1">
                  <c:v>0.0543412745111702</c:v>
                </c:pt>
                <c:pt idx="2">
                  <c:v>0.0518835361878341</c:v>
                </c:pt>
                <c:pt idx="3">
                  <c:v>0.05114352143137</c:v>
                </c:pt>
                <c:pt idx="4">
                  <c:v>0.0509662872288846</c:v>
                </c:pt>
                <c:pt idx="5">
                  <c:v>0.0490840937575933</c:v>
                </c:pt>
                <c:pt idx="6">
                  <c:v>0.0466412366511218</c:v>
                </c:pt>
                <c:pt idx="7">
                  <c:v>0.0466568426101383</c:v>
                </c:pt>
                <c:pt idx="8">
                  <c:v>0.0474843952413471</c:v>
                </c:pt>
                <c:pt idx="9">
                  <c:v>0.0467160255940824</c:v>
                </c:pt>
                <c:pt idx="10">
                  <c:v>0.0480818477339885</c:v>
                </c:pt>
                <c:pt idx="11">
                  <c:v>0.0448721347345138</c:v>
                </c:pt>
                <c:pt idx="12">
                  <c:v>0.0424262574429746</c:v>
                </c:pt>
                <c:pt idx="13">
                  <c:v>0.0423882759576573</c:v>
                </c:pt>
                <c:pt idx="14">
                  <c:v>0.0453985104898598</c:v>
                </c:pt>
                <c:pt idx="15">
                  <c:v>0.0422726861059474</c:v>
                </c:pt>
                <c:pt idx="16">
                  <c:v>0.0411625240017426</c:v>
                </c:pt>
                <c:pt idx="17">
                  <c:v>0.0409177882202403</c:v>
                </c:pt>
                <c:pt idx="18">
                  <c:v>0.0405437305919567</c:v>
                </c:pt>
                <c:pt idx="19">
                  <c:v>0.043082546537292</c:v>
                </c:pt>
                <c:pt idx="20">
                  <c:v>0.0440350109543571</c:v>
                </c:pt>
                <c:pt idx="21">
                  <c:v>0.0461451555452715</c:v>
                </c:pt>
                <c:pt idx="22">
                  <c:v>0.0472107129133175</c:v>
                </c:pt>
                <c:pt idx="23">
                  <c:v>0.0451460756445725</c:v>
                </c:pt>
                <c:pt idx="24">
                  <c:v>0.0474259429967653</c:v>
                </c:pt>
                <c:pt idx="25">
                  <c:v>0.0491067377427205</c:v>
                </c:pt>
                <c:pt idx="26">
                  <c:v>0.0492033622260058</c:v>
                </c:pt>
                <c:pt idx="27">
                  <c:v>0.0535273992874073</c:v>
                </c:pt>
                <c:pt idx="28">
                  <c:v>0.0556540404561327</c:v>
                </c:pt>
                <c:pt idx="29">
                  <c:v>0.0592527074882101</c:v>
                </c:pt>
                <c:pt idx="30">
                  <c:v>0.0582755946092331</c:v>
                </c:pt>
                <c:pt idx="31">
                  <c:v>0.0559194885991558</c:v>
                </c:pt>
                <c:pt idx="32">
                  <c:v>0.0564530044724227</c:v>
                </c:pt>
                <c:pt idx="33">
                  <c:v>0.0562826763431638</c:v>
                </c:pt>
                <c:pt idx="34">
                  <c:v>0.0557131643430442</c:v>
                </c:pt>
                <c:pt idx="35">
                  <c:v>0.0564823685756556</c:v>
                </c:pt>
                <c:pt idx="36">
                  <c:v>0.0571003104865029</c:v>
                </c:pt>
                <c:pt idx="37">
                  <c:v>0.0580680872324839</c:v>
                </c:pt>
                <c:pt idx="38">
                  <c:v>0.0578691305185475</c:v>
                </c:pt>
                <c:pt idx="39">
                  <c:v>0.0574143030547054</c:v>
                </c:pt>
                <c:pt idx="40">
                  <c:v>0.0592483137141199</c:v>
                </c:pt>
                <c:pt idx="41">
                  <c:v>0.0565996204923006</c:v>
                </c:pt>
                <c:pt idx="42">
                  <c:v>0.057263238915027</c:v>
                </c:pt>
                <c:pt idx="43">
                  <c:v>0.0582342371029605</c:v>
                </c:pt>
                <c:pt idx="44">
                  <c:v>0.0630065824094843</c:v>
                </c:pt>
                <c:pt idx="45">
                  <c:v>0.06759126303742</c:v>
                </c:pt>
                <c:pt idx="46">
                  <c:v>0.0728806246302107</c:v>
                </c:pt>
                <c:pt idx="47">
                  <c:v>0.0741817944263658</c:v>
                </c:pt>
                <c:pt idx="48">
                  <c:v>0.0745294322957299</c:v>
                </c:pt>
                <c:pt idx="49">
                  <c:v>0.0655311038798064</c:v>
                </c:pt>
                <c:pt idx="50">
                  <c:v>0.0656023564148436</c:v>
                </c:pt>
                <c:pt idx="51">
                  <c:v>0.0688499000372349</c:v>
                </c:pt>
                <c:pt idx="52">
                  <c:v>0.07563218886117</c:v>
                </c:pt>
                <c:pt idx="53">
                  <c:v>0.0745970124701255</c:v>
                </c:pt>
                <c:pt idx="54">
                  <c:v>0.0760316512073555</c:v>
                </c:pt>
              </c:numCache>
            </c:numRef>
          </c:val>
        </c:ser>
        <c:dLbls>
          <c:showLegendKey val="0"/>
          <c:showVal val="0"/>
          <c:showCatName val="0"/>
          <c:showSerName val="0"/>
          <c:showPercent val="0"/>
          <c:showBubbleSize val="0"/>
        </c:dLbls>
        <c:axId val="-2109944184"/>
        <c:axId val="-2110402024"/>
      </c:areaChart>
      <c:catAx>
        <c:axId val="-2109944184"/>
        <c:scaling>
          <c:orientation val="minMax"/>
        </c:scaling>
        <c:delete val="0"/>
        <c:axPos val="b"/>
        <c:majorGridlines>
          <c:spPr>
            <a:ln>
              <a:prstDash val="sysDash"/>
            </a:ln>
          </c:spPr>
        </c:majorGridlines>
        <c:numFmt formatCode="General" sourceLinked="1"/>
        <c:majorTickMark val="out"/>
        <c:minorTickMark val="none"/>
        <c:tickLblPos val="nextTo"/>
        <c:txPr>
          <a:bodyPr rot="-5400000" vert="horz"/>
          <a:lstStyle/>
          <a:p>
            <a:pPr>
              <a:defRPr sz="1600">
                <a:latin typeface="Arial"/>
                <a:cs typeface="Arial"/>
              </a:defRPr>
            </a:pPr>
            <a:endParaRPr lang="es-ES"/>
          </a:p>
        </c:txPr>
        <c:crossAx val="-2110402024"/>
        <c:crosses val="autoZero"/>
        <c:auto val="1"/>
        <c:lblAlgn val="ctr"/>
        <c:lblOffset val="100"/>
        <c:tickLblSkip val="5"/>
        <c:tickMarkSkip val="5"/>
        <c:noMultiLvlLbl val="0"/>
      </c:catAx>
      <c:valAx>
        <c:axId val="-2110402024"/>
        <c:scaling>
          <c:orientation val="minMax"/>
          <c:max val="0.215"/>
          <c:min val="0.0"/>
        </c:scaling>
        <c:delete val="0"/>
        <c:axPos val="l"/>
        <c:majorGridlines/>
        <c:title>
          <c:tx>
            <c:rich>
              <a:bodyPr rot="-5400000" vert="horz"/>
              <a:lstStyle/>
              <a:p>
                <a:pPr>
                  <a:defRPr sz="1600"/>
                </a:pPr>
                <a:r>
                  <a:rPr lang="fr-FR" sz="1600" b="0">
                    <a:latin typeface="Arial"/>
                    <a:cs typeface="Arial"/>
                  </a:rPr>
                  <a:t>%</a:t>
                </a:r>
                <a:r>
                  <a:rPr lang="fr-FR" sz="1600" b="0" baseline="0">
                    <a:latin typeface="Arial"/>
                    <a:cs typeface="Arial"/>
                  </a:rPr>
                  <a:t> of national income</a:t>
                </a:r>
                <a:endParaRPr lang="fr-FR" sz="1600" b="0">
                  <a:latin typeface="Arial"/>
                  <a:cs typeface="Arial"/>
                </a:endParaRPr>
              </a:p>
            </c:rich>
          </c:tx>
          <c:overlay val="0"/>
        </c:title>
        <c:numFmt formatCode="0%" sourceLinked="0"/>
        <c:majorTickMark val="none"/>
        <c:minorTickMark val="none"/>
        <c:tickLblPos val="nextTo"/>
        <c:txPr>
          <a:bodyPr/>
          <a:lstStyle/>
          <a:p>
            <a:pPr>
              <a:defRPr sz="1600">
                <a:latin typeface="Arial"/>
                <a:cs typeface="Arial"/>
              </a:defRPr>
            </a:pPr>
            <a:endParaRPr lang="es-ES"/>
          </a:p>
        </c:txPr>
        <c:crossAx val="-2109944184"/>
        <c:crosses val="autoZero"/>
        <c:crossBetween val="midCat"/>
      </c:valAx>
    </c:plotArea>
    <c:plotVisOnly val="1"/>
    <c:dispBlanksAs val="zero"/>
    <c:showDLblsOverMax val="0"/>
  </c:chart>
  <c:spPr>
    <a:ln>
      <a:noFill/>
    </a:ln>
  </c:spPr>
  <c:userShapes r:id="rId1"/>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fr-FR" sz="1800">
                <a:latin typeface="Arial"/>
                <a:cs typeface="Arial"/>
              </a:rPr>
              <a:t>Figure S.36: </a:t>
            </a:r>
            <a:r>
              <a:rPr lang="fr-FR" sz="1800" baseline="0">
                <a:latin typeface="Arial"/>
                <a:cs typeface="Arial"/>
              </a:rPr>
              <a:t>S-corporation disguised wage in the top 1 % </a:t>
            </a:r>
          </a:p>
          <a:p>
            <a:pPr>
              <a:defRPr sz="1800"/>
            </a:pPr>
            <a:r>
              <a:rPr lang="fr-FR" sz="1400" b="0">
                <a:latin typeface="Arial"/>
                <a:cs typeface="Arial"/>
              </a:rPr>
              <a:t>(Assuming 54%</a:t>
            </a:r>
            <a:r>
              <a:rPr lang="fr-FR" sz="1400" b="0" baseline="0">
                <a:latin typeface="Arial"/>
                <a:cs typeface="Arial"/>
              </a:rPr>
              <a:t> of S-corporation profits is disguised wage)</a:t>
            </a:r>
            <a:endParaRPr lang="fr-FR" sz="1400" b="0">
              <a:latin typeface="Arial"/>
              <a:cs typeface="Arial"/>
            </a:endParaRPr>
          </a:p>
        </c:rich>
      </c:tx>
      <c:layout>
        <c:manualLayout>
          <c:xMode val="edge"/>
          <c:yMode val="edge"/>
          <c:x val="0.180234470691164"/>
          <c:y val="0.0"/>
        </c:manualLayout>
      </c:layout>
      <c:overlay val="0"/>
    </c:title>
    <c:autoTitleDeleted val="0"/>
    <c:plotArea>
      <c:layout>
        <c:manualLayout>
          <c:layoutTarget val="inner"/>
          <c:xMode val="edge"/>
          <c:yMode val="edge"/>
          <c:x val="0.099875182268883"/>
          <c:y val="0.0797046254472475"/>
          <c:w val="0.870482473024205"/>
          <c:h val="0.736835469095775"/>
        </c:manualLayout>
      </c:layout>
      <c:areaChart>
        <c:grouping val="stacked"/>
        <c:varyColors val="0"/>
        <c:ser>
          <c:idx val="0"/>
          <c:order val="0"/>
          <c:spPr>
            <a:solidFill>
              <a:schemeClr val="accent2">
                <a:lumMod val="60000"/>
                <a:lumOff val="40000"/>
              </a:schemeClr>
            </a:solidFill>
            <a:ln>
              <a:solidFill>
                <a:schemeClr val="tx1"/>
              </a:solidFill>
            </a:ln>
            <a:effectLst/>
          </c:spPr>
          <c:cat>
            <c:numRef>
              <c:f>Data!$BL$53:$BL$107</c:f>
              <c:numCache>
                <c:formatCode>General</c:formatCode>
                <c:ptCount val="55"/>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numCache>
            </c:numRef>
          </c:cat>
          <c:val>
            <c:numRef>
              <c:f>Data!$JE$53:$JE$107</c:f>
              <c:numCache>
                <c:formatCode>0.0%</c:formatCode>
                <c:ptCount val="55"/>
                <c:pt idx="0">
                  <c:v>0.0365709978260978</c:v>
                </c:pt>
                <c:pt idx="1">
                  <c:v>0.0366528746397733</c:v>
                </c:pt>
                <c:pt idx="2">
                  <c:v>0.0354712566949507</c:v>
                </c:pt>
                <c:pt idx="3">
                  <c:v>0.0356467389623178</c:v>
                </c:pt>
                <c:pt idx="4">
                  <c:v>0.0357666600508704</c:v>
                </c:pt>
                <c:pt idx="5">
                  <c:v>0.0357251868347395</c:v>
                </c:pt>
                <c:pt idx="6">
                  <c:v>0.035790556776739</c:v>
                </c:pt>
                <c:pt idx="7">
                  <c:v>0.0367813899075889</c:v>
                </c:pt>
                <c:pt idx="8">
                  <c:v>0.0374093908012939</c:v>
                </c:pt>
                <c:pt idx="9">
                  <c:v>0.0370399069276195</c:v>
                </c:pt>
                <c:pt idx="10">
                  <c:v>0.0370206748677944</c:v>
                </c:pt>
                <c:pt idx="11">
                  <c:v>0.0372799778909702</c:v>
                </c:pt>
                <c:pt idx="12">
                  <c:v>0.0380760847695746</c:v>
                </c:pt>
                <c:pt idx="13">
                  <c:v>0.0394284555475295</c:v>
                </c:pt>
                <c:pt idx="14">
                  <c:v>0.0409878723889386</c:v>
                </c:pt>
                <c:pt idx="15">
                  <c:v>0.0411666838947233</c:v>
                </c:pt>
                <c:pt idx="16">
                  <c:v>0.0405078533063304</c:v>
                </c:pt>
                <c:pt idx="17">
                  <c:v>0.0408998798175327</c:v>
                </c:pt>
                <c:pt idx="18">
                  <c:v>0.0425780052948686</c:v>
                </c:pt>
                <c:pt idx="19">
                  <c:v>0.0453142861149287</c:v>
                </c:pt>
                <c:pt idx="20">
                  <c:v>0.0468459812494002</c:v>
                </c:pt>
                <c:pt idx="21">
                  <c:v>0.0473120272811018</c:v>
                </c:pt>
                <c:pt idx="22">
                  <c:v>0.0499763308684772</c:v>
                </c:pt>
                <c:pt idx="23">
                  <c:v>0.0514234249164813</c:v>
                </c:pt>
                <c:pt idx="24">
                  <c:v>0.0564645979051298</c:v>
                </c:pt>
                <c:pt idx="25">
                  <c:v>0.0573831982132092</c:v>
                </c:pt>
                <c:pt idx="26">
                  <c:v>0.0597816788743949</c:v>
                </c:pt>
                <c:pt idx="27">
                  <c:v>0.0655569796581437</c:v>
                </c:pt>
                <c:pt idx="28">
                  <c:v>0.0746399950611807</c:v>
                </c:pt>
                <c:pt idx="29">
                  <c:v>0.0712425840245684</c:v>
                </c:pt>
                <c:pt idx="30">
                  <c:v>0.0738474293164733</c:v>
                </c:pt>
                <c:pt idx="31">
                  <c:v>0.0686050859068623</c:v>
                </c:pt>
                <c:pt idx="32">
                  <c:v>0.0773410457318425</c:v>
                </c:pt>
                <c:pt idx="33">
                  <c:v>0.0731040370878663</c:v>
                </c:pt>
                <c:pt idx="34">
                  <c:v>0.0699389492635044</c:v>
                </c:pt>
                <c:pt idx="35">
                  <c:v>0.0728506796884382</c:v>
                </c:pt>
                <c:pt idx="36">
                  <c:v>0.0769922954077646</c:v>
                </c:pt>
                <c:pt idx="37">
                  <c:v>0.0823968181675222</c:v>
                </c:pt>
                <c:pt idx="38">
                  <c:v>0.0880620857105559</c:v>
                </c:pt>
                <c:pt idx="39">
                  <c:v>0.0955787473337859</c:v>
                </c:pt>
                <c:pt idx="40">
                  <c:v>0.103077996482073</c:v>
                </c:pt>
                <c:pt idx="41">
                  <c:v>0.0948747461848767</c:v>
                </c:pt>
                <c:pt idx="42">
                  <c:v>0.0868367212435786</c:v>
                </c:pt>
                <c:pt idx="43">
                  <c:v>0.0855273965131293</c:v>
                </c:pt>
                <c:pt idx="44">
                  <c:v>0.0901885041790478</c:v>
                </c:pt>
                <c:pt idx="45">
                  <c:v>0.093802510367327</c:v>
                </c:pt>
                <c:pt idx="46">
                  <c:v>0.0962645624068431</c:v>
                </c:pt>
                <c:pt idx="47">
                  <c:v>0.0981252282282145</c:v>
                </c:pt>
                <c:pt idx="48">
                  <c:v>0.0969193336734619</c:v>
                </c:pt>
                <c:pt idx="49">
                  <c:v>0.0847238204428998</c:v>
                </c:pt>
                <c:pt idx="50">
                  <c:v>0.0870573426215314</c:v>
                </c:pt>
                <c:pt idx="51">
                  <c:v>0.0871418493547025</c:v>
                </c:pt>
                <c:pt idx="52">
                  <c:v>0.0930267556844512</c:v>
                </c:pt>
                <c:pt idx="53">
                  <c:v>0.0894823181261674</c:v>
                </c:pt>
                <c:pt idx="54">
                  <c:v>0.0916454764288756</c:v>
                </c:pt>
              </c:numCache>
            </c:numRef>
          </c:val>
        </c:ser>
        <c:ser>
          <c:idx val="2"/>
          <c:order val="1"/>
          <c:spPr>
            <a:ln w="12700">
              <a:solidFill>
                <a:schemeClr val="tx1"/>
              </a:solidFill>
            </a:ln>
          </c:spPr>
          <c:val>
            <c:numRef>
              <c:f>Data!$JD$53:$JD$107</c:f>
              <c:numCache>
                <c:formatCode>0.0%</c:formatCode>
                <c:ptCount val="55"/>
                <c:pt idx="0">
                  <c:v>0.0</c:v>
                </c:pt>
                <c:pt idx="1">
                  <c:v>0.0</c:v>
                </c:pt>
                <c:pt idx="2">
                  <c:v>0.0</c:v>
                </c:pt>
                <c:pt idx="3">
                  <c:v>0.0</c:v>
                </c:pt>
                <c:pt idx="4">
                  <c:v>0.0</c:v>
                </c:pt>
                <c:pt idx="5">
                  <c:v>0.0</c:v>
                </c:pt>
                <c:pt idx="6">
                  <c:v>9.8889817389506E-5</c:v>
                </c:pt>
                <c:pt idx="7">
                  <c:v>0.000197779634779012</c:v>
                </c:pt>
                <c:pt idx="8">
                  <c:v>0.000296669452168518</c:v>
                </c:pt>
                <c:pt idx="9">
                  <c:v>0.000395559269558024</c:v>
                </c:pt>
                <c:pt idx="10">
                  <c:v>0.00049444908694753</c:v>
                </c:pt>
                <c:pt idx="11">
                  <c:v>0.000450738375739632</c:v>
                </c:pt>
                <c:pt idx="12">
                  <c:v>0.000432561316651287</c:v>
                </c:pt>
                <c:pt idx="13">
                  <c:v>0.000470043979535984</c:v>
                </c:pt>
                <c:pt idx="14">
                  <c:v>0.000641153275561975</c:v>
                </c:pt>
                <c:pt idx="15">
                  <c:v>0.00055549644669785</c:v>
                </c:pt>
                <c:pt idx="16">
                  <c:v>0.000523270727744684</c:v>
                </c:pt>
                <c:pt idx="17">
                  <c:v>0.000440597588900194</c:v>
                </c:pt>
                <c:pt idx="18">
                  <c:v>0.000433115865792945</c:v>
                </c:pt>
                <c:pt idx="19">
                  <c:v>0.000411055846912636</c:v>
                </c:pt>
                <c:pt idx="20">
                  <c:v>0.000298010206905202</c:v>
                </c:pt>
                <c:pt idx="21">
                  <c:v>0.000259490052002628</c:v>
                </c:pt>
                <c:pt idx="22">
                  <c:v>0.000363022783433536</c:v>
                </c:pt>
                <c:pt idx="23">
                  <c:v>0.000672136691383666</c:v>
                </c:pt>
                <c:pt idx="24">
                  <c:v>0.00115691217089239</c:v>
                </c:pt>
                <c:pt idx="25">
                  <c:v>0.0011219758726882</c:v>
                </c:pt>
                <c:pt idx="26">
                  <c:v>0.00121083927308401</c:v>
                </c:pt>
                <c:pt idx="27">
                  <c:v>0.0020449677318823</c:v>
                </c:pt>
                <c:pt idx="28">
                  <c:v>0.00318650170651442</c:v>
                </c:pt>
                <c:pt idx="29">
                  <c:v>0.00299976671706262</c:v>
                </c:pt>
                <c:pt idx="30">
                  <c:v>0.00301244546585031</c:v>
                </c:pt>
                <c:pt idx="31">
                  <c:v>0.00276859829835264</c:v>
                </c:pt>
                <c:pt idx="32">
                  <c:v>0.0032747612388733</c:v>
                </c:pt>
                <c:pt idx="33">
                  <c:v>0.00363527966311336</c:v>
                </c:pt>
                <c:pt idx="34">
                  <c:v>0.00470008032124499</c:v>
                </c:pt>
                <c:pt idx="35">
                  <c:v>0.00520102887745737</c:v>
                </c:pt>
                <c:pt idx="36">
                  <c:v>0.00594913459854561</c:v>
                </c:pt>
                <c:pt idx="37">
                  <c:v>0.00620510732107614</c:v>
                </c:pt>
                <c:pt idx="38">
                  <c:v>0.00722573376213521</c:v>
                </c:pt>
                <c:pt idx="39">
                  <c:v>0.00707000324013773</c:v>
                </c:pt>
                <c:pt idx="40">
                  <c:v>0.00753644143337375</c:v>
                </c:pt>
                <c:pt idx="41">
                  <c:v>0.00696887327830164</c:v>
                </c:pt>
                <c:pt idx="42">
                  <c:v>0.00688910454679162</c:v>
                </c:pt>
                <c:pt idx="43">
                  <c:v>0.00701152607175989</c:v>
                </c:pt>
                <c:pt idx="44">
                  <c:v>0.00793692718165811</c:v>
                </c:pt>
                <c:pt idx="45">
                  <c:v>0.00875894300534788</c:v>
                </c:pt>
                <c:pt idx="46">
                  <c:v>0.00945784533071807</c:v>
                </c:pt>
                <c:pt idx="47">
                  <c:v>0.00974054001442531</c:v>
                </c:pt>
                <c:pt idx="48">
                  <c:v>0.00977253432334993</c:v>
                </c:pt>
                <c:pt idx="49">
                  <c:v>0.00851557472075107</c:v>
                </c:pt>
                <c:pt idx="50">
                  <c:v>0.00900618489212199</c:v>
                </c:pt>
                <c:pt idx="51">
                  <c:v>0.00884077394721583</c:v>
                </c:pt>
                <c:pt idx="52">
                  <c:v>0.00941154573195992</c:v>
                </c:pt>
                <c:pt idx="53">
                  <c:v>0.00793526799504577</c:v>
                </c:pt>
                <c:pt idx="54">
                  <c:v>0.00855230052952225</c:v>
                </c:pt>
              </c:numCache>
            </c:numRef>
          </c:val>
        </c:ser>
        <c:ser>
          <c:idx val="3"/>
          <c:order val="2"/>
          <c:spPr>
            <a:solidFill>
              <a:schemeClr val="tx2">
                <a:lumMod val="20000"/>
                <a:lumOff val="80000"/>
              </a:schemeClr>
            </a:solidFill>
            <a:ln w="12700">
              <a:solidFill>
                <a:schemeClr val="tx1"/>
              </a:solidFill>
            </a:ln>
          </c:spPr>
          <c:val>
            <c:numRef>
              <c:f>Data!$IX$53:$IX$107</c:f>
              <c:numCache>
                <c:formatCode>0.0%</c:formatCode>
                <c:ptCount val="55"/>
                <c:pt idx="0">
                  <c:v>0.0338337061373625</c:v>
                </c:pt>
                <c:pt idx="1">
                  <c:v>0.0335405425431341</c:v>
                </c:pt>
                <c:pt idx="2">
                  <c:v>0.0383861095586314</c:v>
                </c:pt>
                <c:pt idx="3">
                  <c:v>0.040671984056687</c:v>
                </c:pt>
                <c:pt idx="4">
                  <c:v>0.0424506391595075</c:v>
                </c:pt>
                <c:pt idx="5">
                  <c:v>0.0429750913303136</c:v>
                </c:pt>
                <c:pt idx="6">
                  <c:v>0.0437702347111804</c:v>
                </c:pt>
                <c:pt idx="7">
                  <c:v>0.0395565273048947</c:v>
                </c:pt>
                <c:pt idx="8">
                  <c:v>0.0362539557137393</c:v>
                </c:pt>
                <c:pt idx="9">
                  <c:v>0.0304778957596999</c:v>
                </c:pt>
                <c:pt idx="10">
                  <c:v>0.0244061551681553</c:v>
                </c:pt>
                <c:pt idx="11">
                  <c:v>0.0278227936321291</c:v>
                </c:pt>
                <c:pt idx="12">
                  <c:v>0.0295290241189018</c:v>
                </c:pt>
                <c:pt idx="13">
                  <c:v>0.0265005518250106</c:v>
                </c:pt>
                <c:pt idx="14">
                  <c:v>0.0189487145765543</c:v>
                </c:pt>
                <c:pt idx="15">
                  <c:v>0.0210823634994563</c:v>
                </c:pt>
                <c:pt idx="16">
                  <c:v>0.0226427021281071</c:v>
                </c:pt>
                <c:pt idx="17">
                  <c:v>0.0239942508417958</c:v>
                </c:pt>
                <c:pt idx="18">
                  <c:v>0.0237403819338799</c:v>
                </c:pt>
                <c:pt idx="19">
                  <c:v>0.0223790251583488</c:v>
                </c:pt>
                <c:pt idx="20">
                  <c:v>0.0152608972405962</c:v>
                </c:pt>
                <c:pt idx="21">
                  <c:v>0.016542270806155</c:v>
                </c:pt>
                <c:pt idx="22">
                  <c:v>0.0147733436384265</c:v>
                </c:pt>
                <c:pt idx="23">
                  <c:v>0.0173261396974111</c:v>
                </c:pt>
                <c:pt idx="24">
                  <c:v>0.0189511040067296</c:v>
                </c:pt>
                <c:pt idx="25">
                  <c:v>0.0169718288949675</c:v>
                </c:pt>
                <c:pt idx="26">
                  <c:v>0.0108659589854698</c:v>
                </c:pt>
                <c:pt idx="27">
                  <c:v>0.010193444507554</c:v>
                </c:pt>
                <c:pt idx="28">
                  <c:v>0.0125684125379064</c:v>
                </c:pt>
                <c:pt idx="29">
                  <c:v>0.00859201922776112</c:v>
                </c:pt>
                <c:pt idx="30">
                  <c:v>0.00771886179574955</c:v>
                </c:pt>
                <c:pt idx="31">
                  <c:v>0.00926456046503458</c:v>
                </c:pt>
                <c:pt idx="32">
                  <c:v>0.010285566550343</c:v>
                </c:pt>
                <c:pt idx="33">
                  <c:v>0.0103029787303848</c:v>
                </c:pt>
                <c:pt idx="34">
                  <c:v>0.0124980449810386</c:v>
                </c:pt>
                <c:pt idx="35">
                  <c:v>0.0138849772956622</c:v>
                </c:pt>
                <c:pt idx="36">
                  <c:v>0.0145314462052643</c:v>
                </c:pt>
                <c:pt idx="37">
                  <c:v>0.0143150217134971</c:v>
                </c:pt>
                <c:pt idx="38">
                  <c:v>0.00992745664566917</c:v>
                </c:pt>
                <c:pt idx="39">
                  <c:v>0.0109895981463919</c:v>
                </c:pt>
                <c:pt idx="40">
                  <c:v>0.00638722551885062</c:v>
                </c:pt>
                <c:pt idx="41">
                  <c:v>0.0083143234995586</c:v>
                </c:pt>
                <c:pt idx="42">
                  <c:v>0.0137112785571557</c:v>
                </c:pt>
                <c:pt idx="43">
                  <c:v>0.0152872959853625</c:v>
                </c:pt>
                <c:pt idx="44">
                  <c:v>0.015314442158748</c:v>
                </c:pt>
                <c:pt idx="45">
                  <c:v>0.0161277360625362</c:v>
                </c:pt>
                <c:pt idx="46">
                  <c:v>0.0143275207309894</c:v>
                </c:pt>
                <c:pt idx="47">
                  <c:v>0.00828327968848263</c:v>
                </c:pt>
                <c:pt idx="48">
                  <c:v>0.00567864027061096</c:v>
                </c:pt>
                <c:pt idx="49">
                  <c:v>0.0193792178528084</c:v>
                </c:pt>
                <c:pt idx="50">
                  <c:v>0.0286462376957405</c:v>
                </c:pt>
                <c:pt idx="51">
                  <c:v>0.0236415678755585</c:v>
                </c:pt>
                <c:pt idx="52">
                  <c:v>0.0217105543343137</c:v>
                </c:pt>
                <c:pt idx="53">
                  <c:v>0.0171827187949359</c:v>
                </c:pt>
                <c:pt idx="54">
                  <c:v>0.0184441288167102</c:v>
                </c:pt>
              </c:numCache>
            </c:numRef>
          </c:val>
        </c:ser>
        <c:ser>
          <c:idx val="1"/>
          <c:order val="3"/>
          <c:spPr>
            <a:solidFill>
              <a:schemeClr val="accent1">
                <a:lumMod val="60000"/>
                <a:lumOff val="40000"/>
              </a:schemeClr>
            </a:solidFill>
            <a:ln>
              <a:solidFill>
                <a:schemeClr val="tx1"/>
              </a:solidFill>
            </a:ln>
            <a:effectLst/>
          </c:spPr>
          <c:cat>
            <c:numRef>
              <c:f>Data!$BL$53:$BL$107</c:f>
              <c:numCache>
                <c:formatCode>General</c:formatCode>
                <c:ptCount val="55"/>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numCache>
            </c:numRef>
          </c:cat>
          <c:val>
            <c:numRef>
              <c:f>Data!$JC$53:$JC$107</c:f>
              <c:numCache>
                <c:formatCode>0.0%</c:formatCode>
                <c:ptCount val="55"/>
                <c:pt idx="0">
                  <c:v>0.0555104877052528</c:v>
                </c:pt>
                <c:pt idx="1">
                  <c:v>0.0543412745111702</c:v>
                </c:pt>
                <c:pt idx="2">
                  <c:v>0.0518835361878341</c:v>
                </c:pt>
                <c:pt idx="3">
                  <c:v>0.05114352143137</c:v>
                </c:pt>
                <c:pt idx="4">
                  <c:v>0.0509662872288846</c:v>
                </c:pt>
                <c:pt idx="5">
                  <c:v>0.0490840937575933</c:v>
                </c:pt>
                <c:pt idx="6">
                  <c:v>0.0467254761251943</c:v>
                </c:pt>
                <c:pt idx="7">
                  <c:v>0.0468253215582833</c:v>
                </c:pt>
                <c:pt idx="8">
                  <c:v>0.0477371136635647</c:v>
                </c:pt>
                <c:pt idx="9">
                  <c:v>0.0470529834903726</c:v>
                </c:pt>
                <c:pt idx="10">
                  <c:v>0.0485030451043512</c:v>
                </c:pt>
                <c:pt idx="11">
                  <c:v>0.0452560970545883</c:v>
                </c:pt>
                <c:pt idx="12">
                  <c:v>0.0427947356016035</c:v>
                </c:pt>
                <c:pt idx="13">
                  <c:v>0.0427886837920768</c:v>
                </c:pt>
                <c:pt idx="14">
                  <c:v>0.0459446780949682</c:v>
                </c:pt>
                <c:pt idx="15">
                  <c:v>0.0427458867827641</c:v>
                </c:pt>
                <c:pt idx="16">
                  <c:v>0.0416082731401918</c:v>
                </c:pt>
                <c:pt idx="17">
                  <c:v>0.0412931120922664</c:v>
                </c:pt>
                <c:pt idx="18">
                  <c:v>0.0409126811442989</c:v>
                </c:pt>
                <c:pt idx="19">
                  <c:v>0.0434327052216991</c:v>
                </c:pt>
                <c:pt idx="20">
                  <c:v>0.0442888715009801</c:v>
                </c:pt>
                <c:pt idx="21">
                  <c:v>0.0463662026266071</c:v>
                </c:pt>
                <c:pt idx="22">
                  <c:v>0.0475199545436498</c:v>
                </c:pt>
                <c:pt idx="23">
                  <c:v>0.0457186365298252</c:v>
                </c:pt>
                <c:pt idx="24">
                  <c:v>0.04841146077197</c:v>
                </c:pt>
                <c:pt idx="25">
                  <c:v>0.050062494967603</c:v>
                </c:pt>
                <c:pt idx="26">
                  <c:v>0.0502348179030774</c:v>
                </c:pt>
                <c:pt idx="27">
                  <c:v>0.0552694088367885</c:v>
                </c:pt>
                <c:pt idx="28">
                  <c:v>0.0583684678357561</c:v>
                </c:pt>
                <c:pt idx="29">
                  <c:v>0.0618080643212634</c:v>
                </c:pt>
                <c:pt idx="30">
                  <c:v>0.0608417518579204</c:v>
                </c:pt>
                <c:pt idx="31">
                  <c:v>0.0582779241866414</c:v>
                </c:pt>
                <c:pt idx="32">
                  <c:v>0.0592426158981296</c:v>
                </c:pt>
                <c:pt idx="33">
                  <c:v>0.0593793960561863</c:v>
                </c:pt>
                <c:pt idx="34">
                  <c:v>0.0597169364685492</c:v>
                </c:pt>
                <c:pt idx="35">
                  <c:v>0.0609128746564526</c:v>
                </c:pt>
                <c:pt idx="36">
                  <c:v>0.0621680918111899</c:v>
                </c:pt>
                <c:pt idx="37">
                  <c:v>0.0633539193948821</c:v>
                </c:pt>
                <c:pt idx="38">
                  <c:v>0.0640243852048108</c:v>
                </c:pt>
                <c:pt idx="39">
                  <c:v>0.0634368984074153</c:v>
                </c:pt>
                <c:pt idx="40">
                  <c:v>0.0656682453055124</c:v>
                </c:pt>
                <c:pt idx="41">
                  <c:v>0.0625360680997427</c:v>
                </c:pt>
                <c:pt idx="42">
                  <c:v>0.0631317353808125</c:v>
                </c:pt>
                <c:pt idx="43">
                  <c:v>0.0642070185714967</c:v>
                </c:pt>
                <c:pt idx="44">
                  <c:v>0.0697676685271931</c:v>
                </c:pt>
                <c:pt idx="45">
                  <c:v>0.0750525848567904</c:v>
                </c:pt>
                <c:pt idx="46">
                  <c:v>0.0809373076897113</c:v>
                </c:pt>
                <c:pt idx="47">
                  <c:v>0.082479291475691</c:v>
                </c:pt>
                <c:pt idx="48">
                  <c:v>0.0828541837563613</c:v>
                </c:pt>
                <c:pt idx="49">
                  <c:v>0.0727851119752611</c:v>
                </c:pt>
                <c:pt idx="50">
                  <c:v>0.0732742916933179</c:v>
                </c:pt>
                <c:pt idx="51">
                  <c:v>0.0763809296959744</c:v>
                </c:pt>
                <c:pt idx="52">
                  <c:v>0.0836494315217284</c:v>
                </c:pt>
                <c:pt idx="53">
                  <c:v>0.081356685206646</c:v>
                </c:pt>
                <c:pt idx="54">
                  <c:v>0.0833169442510226</c:v>
                </c:pt>
              </c:numCache>
            </c:numRef>
          </c:val>
        </c:ser>
        <c:dLbls>
          <c:showLegendKey val="0"/>
          <c:showVal val="0"/>
          <c:showCatName val="0"/>
          <c:showSerName val="0"/>
          <c:showPercent val="0"/>
          <c:showBubbleSize val="0"/>
        </c:dLbls>
        <c:axId val="-2138899432"/>
        <c:axId val="-2138192680"/>
      </c:areaChart>
      <c:catAx>
        <c:axId val="-2138899432"/>
        <c:scaling>
          <c:orientation val="minMax"/>
        </c:scaling>
        <c:delete val="0"/>
        <c:axPos val="b"/>
        <c:majorGridlines>
          <c:spPr>
            <a:ln>
              <a:prstDash val="sysDash"/>
            </a:ln>
          </c:spPr>
        </c:majorGridlines>
        <c:numFmt formatCode="General" sourceLinked="1"/>
        <c:majorTickMark val="out"/>
        <c:minorTickMark val="none"/>
        <c:tickLblPos val="nextTo"/>
        <c:txPr>
          <a:bodyPr rot="-5400000" vert="horz"/>
          <a:lstStyle/>
          <a:p>
            <a:pPr>
              <a:defRPr sz="1600">
                <a:latin typeface="Arial"/>
                <a:cs typeface="Arial"/>
              </a:defRPr>
            </a:pPr>
            <a:endParaRPr lang="es-ES"/>
          </a:p>
        </c:txPr>
        <c:crossAx val="-2138192680"/>
        <c:crosses val="autoZero"/>
        <c:auto val="1"/>
        <c:lblAlgn val="ctr"/>
        <c:lblOffset val="100"/>
        <c:tickLblSkip val="5"/>
        <c:tickMarkSkip val="5"/>
        <c:noMultiLvlLbl val="0"/>
      </c:catAx>
      <c:valAx>
        <c:axId val="-2138192680"/>
        <c:scaling>
          <c:orientation val="minMax"/>
          <c:max val="0.215"/>
          <c:min val="0.0"/>
        </c:scaling>
        <c:delete val="0"/>
        <c:axPos val="l"/>
        <c:majorGridlines/>
        <c:title>
          <c:tx>
            <c:rich>
              <a:bodyPr rot="-5400000" vert="horz"/>
              <a:lstStyle/>
              <a:p>
                <a:pPr>
                  <a:defRPr sz="1600"/>
                </a:pPr>
                <a:r>
                  <a:rPr lang="fr-FR" sz="1600" b="0">
                    <a:latin typeface="Arial"/>
                    <a:cs typeface="Arial"/>
                  </a:rPr>
                  <a:t>%</a:t>
                </a:r>
                <a:r>
                  <a:rPr lang="fr-FR" sz="1600" b="0" baseline="0">
                    <a:latin typeface="Arial"/>
                    <a:cs typeface="Arial"/>
                  </a:rPr>
                  <a:t> of national income</a:t>
                </a:r>
                <a:endParaRPr lang="fr-FR" sz="1600" b="0">
                  <a:latin typeface="Arial"/>
                  <a:cs typeface="Arial"/>
                </a:endParaRPr>
              </a:p>
            </c:rich>
          </c:tx>
          <c:overlay val="0"/>
        </c:title>
        <c:numFmt formatCode="0%" sourceLinked="0"/>
        <c:majorTickMark val="none"/>
        <c:minorTickMark val="none"/>
        <c:tickLblPos val="nextTo"/>
        <c:txPr>
          <a:bodyPr/>
          <a:lstStyle/>
          <a:p>
            <a:pPr>
              <a:defRPr sz="1600">
                <a:latin typeface="Arial"/>
                <a:cs typeface="Arial"/>
              </a:defRPr>
            </a:pPr>
            <a:endParaRPr lang="es-ES"/>
          </a:p>
        </c:txPr>
        <c:crossAx val="-2138899432"/>
        <c:crosses val="autoZero"/>
        <c:crossBetween val="midCat"/>
      </c:valAx>
    </c:plotArea>
    <c:plotVisOnly val="1"/>
    <c:dispBlanksAs val="zero"/>
    <c:showDLblsOverMax val="0"/>
  </c:chart>
  <c:spPr>
    <a:ln>
      <a:noFill/>
    </a:ln>
  </c:spPr>
  <c:userShapes r:id="rId1"/>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a:defRPr sz="1800"/>
            </a:pPr>
            <a:r>
              <a:rPr lang="fr-FR" sz="1800" b="1" i="0" baseline="0">
                <a:effectLst/>
                <a:latin typeface="Arial"/>
                <a:cs typeface="Arial"/>
              </a:rPr>
              <a:t>Figure S.37: Retained earnings disguised wage in the top 1 % </a:t>
            </a:r>
            <a:endParaRPr lang="fr-FR">
              <a:effectLst/>
              <a:latin typeface="Arial"/>
              <a:cs typeface="Arial"/>
            </a:endParaRPr>
          </a:p>
          <a:p>
            <a:pPr algn="ctr">
              <a:defRPr sz="1800"/>
            </a:pPr>
            <a:r>
              <a:rPr lang="fr-FR" sz="1400" b="0" i="0" baseline="0">
                <a:effectLst/>
                <a:latin typeface="Arial"/>
                <a:cs typeface="Arial"/>
              </a:rPr>
              <a:t>(Assuming 10% of retained earnings are disguised wage before 1986)</a:t>
            </a:r>
            <a:endParaRPr lang="fr-FR" sz="1400">
              <a:effectLst/>
              <a:latin typeface="Arial"/>
              <a:cs typeface="Arial"/>
            </a:endParaRPr>
          </a:p>
        </c:rich>
      </c:tx>
      <c:layout>
        <c:manualLayout>
          <c:xMode val="edge"/>
          <c:yMode val="edge"/>
          <c:x val="0.15653076698746"/>
          <c:y val="0.0"/>
        </c:manualLayout>
      </c:layout>
      <c:overlay val="0"/>
    </c:title>
    <c:autoTitleDeleted val="0"/>
    <c:plotArea>
      <c:layout>
        <c:manualLayout>
          <c:layoutTarget val="inner"/>
          <c:xMode val="edge"/>
          <c:yMode val="edge"/>
          <c:x val="0.099875182268883"/>
          <c:y val="0.0797046254472475"/>
          <c:w val="0.870482473024205"/>
          <c:h val="0.736835469095775"/>
        </c:manualLayout>
      </c:layout>
      <c:areaChart>
        <c:grouping val="stacked"/>
        <c:varyColors val="0"/>
        <c:ser>
          <c:idx val="0"/>
          <c:order val="0"/>
          <c:spPr>
            <a:solidFill>
              <a:schemeClr val="accent2">
                <a:lumMod val="60000"/>
                <a:lumOff val="40000"/>
              </a:schemeClr>
            </a:solidFill>
            <a:ln>
              <a:solidFill>
                <a:schemeClr val="tx1"/>
              </a:solidFill>
            </a:ln>
            <a:effectLst/>
          </c:spPr>
          <c:cat>
            <c:numRef>
              <c:f>Data!$BL$53:$BL$107</c:f>
              <c:numCache>
                <c:formatCode>General</c:formatCode>
                <c:ptCount val="55"/>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numCache>
            </c:numRef>
          </c:cat>
          <c:val>
            <c:numRef>
              <c:f>Data!$JE$53:$JE$107</c:f>
              <c:numCache>
                <c:formatCode>0.0%</c:formatCode>
                <c:ptCount val="55"/>
                <c:pt idx="0">
                  <c:v>0.0365709978260978</c:v>
                </c:pt>
                <c:pt idx="1">
                  <c:v>0.0366528746397733</c:v>
                </c:pt>
                <c:pt idx="2">
                  <c:v>0.0354712566949507</c:v>
                </c:pt>
                <c:pt idx="3">
                  <c:v>0.0356467389623178</c:v>
                </c:pt>
                <c:pt idx="4">
                  <c:v>0.0357666600508704</c:v>
                </c:pt>
                <c:pt idx="5">
                  <c:v>0.0357251868347395</c:v>
                </c:pt>
                <c:pt idx="6">
                  <c:v>0.035790556776739</c:v>
                </c:pt>
                <c:pt idx="7">
                  <c:v>0.0367813899075889</c:v>
                </c:pt>
                <c:pt idx="8">
                  <c:v>0.0374093908012939</c:v>
                </c:pt>
                <c:pt idx="9">
                  <c:v>0.0370399069276195</c:v>
                </c:pt>
                <c:pt idx="10">
                  <c:v>0.0370206748677944</c:v>
                </c:pt>
                <c:pt idx="11">
                  <c:v>0.0372799778909702</c:v>
                </c:pt>
                <c:pt idx="12">
                  <c:v>0.0380760847695746</c:v>
                </c:pt>
                <c:pt idx="13">
                  <c:v>0.0394284555475295</c:v>
                </c:pt>
                <c:pt idx="14">
                  <c:v>0.0409878723889386</c:v>
                </c:pt>
                <c:pt idx="15">
                  <c:v>0.0411666838947233</c:v>
                </c:pt>
                <c:pt idx="16">
                  <c:v>0.0405078533063304</c:v>
                </c:pt>
                <c:pt idx="17">
                  <c:v>0.0408998798175327</c:v>
                </c:pt>
                <c:pt idx="18">
                  <c:v>0.0425780052948686</c:v>
                </c:pt>
                <c:pt idx="19">
                  <c:v>0.0453142861149287</c:v>
                </c:pt>
                <c:pt idx="20">
                  <c:v>0.0468459812494002</c:v>
                </c:pt>
                <c:pt idx="21">
                  <c:v>0.0473120272811018</c:v>
                </c:pt>
                <c:pt idx="22">
                  <c:v>0.0499763308684772</c:v>
                </c:pt>
                <c:pt idx="23">
                  <c:v>0.0514234249164813</c:v>
                </c:pt>
                <c:pt idx="24">
                  <c:v>0.0564645979051298</c:v>
                </c:pt>
                <c:pt idx="25">
                  <c:v>0.0573831982132092</c:v>
                </c:pt>
                <c:pt idx="26">
                  <c:v>0.0597816788743949</c:v>
                </c:pt>
                <c:pt idx="27">
                  <c:v>0.0655569796581437</c:v>
                </c:pt>
                <c:pt idx="28">
                  <c:v>0.0746399950611807</c:v>
                </c:pt>
                <c:pt idx="29">
                  <c:v>0.0712425840245684</c:v>
                </c:pt>
                <c:pt idx="30">
                  <c:v>0.0738474293164733</c:v>
                </c:pt>
                <c:pt idx="31">
                  <c:v>0.0686050859068623</c:v>
                </c:pt>
                <c:pt idx="32">
                  <c:v>0.0773410457318425</c:v>
                </c:pt>
                <c:pt idx="33">
                  <c:v>0.0731040370878663</c:v>
                </c:pt>
                <c:pt idx="34">
                  <c:v>0.0699389492635044</c:v>
                </c:pt>
                <c:pt idx="35">
                  <c:v>0.0728506796884382</c:v>
                </c:pt>
                <c:pt idx="36">
                  <c:v>0.0769922954077646</c:v>
                </c:pt>
                <c:pt idx="37">
                  <c:v>0.0823968181675222</c:v>
                </c:pt>
                <c:pt idx="38">
                  <c:v>0.0880620857105559</c:v>
                </c:pt>
                <c:pt idx="39">
                  <c:v>0.0955787473337859</c:v>
                </c:pt>
                <c:pt idx="40">
                  <c:v>0.103077996482073</c:v>
                </c:pt>
                <c:pt idx="41">
                  <c:v>0.0948747461848767</c:v>
                </c:pt>
                <c:pt idx="42">
                  <c:v>0.0868367212435786</c:v>
                </c:pt>
                <c:pt idx="43">
                  <c:v>0.0855273965131293</c:v>
                </c:pt>
                <c:pt idx="44">
                  <c:v>0.0901885041790478</c:v>
                </c:pt>
                <c:pt idx="45">
                  <c:v>0.093802510367327</c:v>
                </c:pt>
                <c:pt idx="46">
                  <c:v>0.0962645624068431</c:v>
                </c:pt>
                <c:pt idx="47">
                  <c:v>0.0981252282282145</c:v>
                </c:pt>
                <c:pt idx="48">
                  <c:v>0.0969193336734619</c:v>
                </c:pt>
                <c:pt idx="49">
                  <c:v>0.0847238204428998</c:v>
                </c:pt>
                <c:pt idx="50">
                  <c:v>0.0870573426215314</c:v>
                </c:pt>
                <c:pt idx="51">
                  <c:v>0.0871418493547025</c:v>
                </c:pt>
                <c:pt idx="52">
                  <c:v>0.0930267556844512</c:v>
                </c:pt>
                <c:pt idx="53">
                  <c:v>0.0894823181261674</c:v>
                </c:pt>
                <c:pt idx="54">
                  <c:v>0.0916454764288756</c:v>
                </c:pt>
              </c:numCache>
            </c:numRef>
          </c:val>
        </c:ser>
        <c:ser>
          <c:idx val="2"/>
          <c:order val="1"/>
          <c:spPr>
            <a:ln w="12700">
              <a:solidFill>
                <a:schemeClr val="tx1"/>
              </a:solidFill>
            </a:ln>
          </c:spPr>
          <c:val>
            <c:numRef>
              <c:f>Data!$JD$53:$JD$107</c:f>
              <c:numCache>
                <c:formatCode>0.0%</c:formatCode>
                <c:ptCount val="55"/>
                <c:pt idx="0">
                  <c:v>0.0</c:v>
                </c:pt>
                <c:pt idx="1">
                  <c:v>0.0</c:v>
                </c:pt>
                <c:pt idx="2">
                  <c:v>0.0</c:v>
                </c:pt>
                <c:pt idx="3">
                  <c:v>0.0</c:v>
                </c:pt>
                <c:pt idx="4">
                  <c:v>0.0</c:v>
                </c:pt>
                <c:pt idx="5">
                  <c:v>0.0</c:v>
                </c:pt>
                <c:pt idx="6">
                  <c:v>9.8889817389506E-5</c:v>
                </c:pt>
                <c:pt idx="7">
                  <c:v>0.000197779634779012</c:v>
                </c:pt>
                <c:pt idx="8">
                  <c:v>0.000296669452168518</c:v>
                </c:pt>
                <c:pt idx="9">
                  <c:v>0.000395559269558024</c:v>
                </c:pt>
                <c:pt idx="10">
                  <c:v>0.00049444908694753</c:v>
                </c:pt>
                <c:pt idx="11">
                  <c:v>0.000450738375739632</c:v>
                </c:pt>
                <c:pt idx="12">
                  <c:v>0.000432561316651287</c:v>
                </c:pt>
                <c:pt idx="13">
                  <c:v>0.000470043979535984</c:v>
                </c:pt>
                <c:pt idx="14">
                  <c:v>0.000641153275561975</c:v>
                </c:pt>
                <c:pt idx="15">
                  <c:v>0.00055549644669785</c:v>
                </c:pt>
                <c:pt idx="16">
                  <c:v>0.000523270727744684</c:v>
                </c:pt>
                <c:pt idx="17">
                  <c:v>0.000440597588900194</c:v>
                </c:pt>
                <c:pt idx="18">
                  <c:v>0.000433115865792945</c:v>
                </c:pt>
                <c:pt idx="19">
                  <c:v>0.000411055846912636</c:v>
                </c:pt>
                <c:pt idx="20">
                  <c:v>0.000298010206905202</c:v>
                </c:pt>
                <c:pt idx="21">
                  <c:v>0.000259490052002628</c:v>
                </c:pt>
                <c:pt idx="22">
                  <c:v>0.000363022783433536</c:v>
                </c:pt>
                <c:pt idx="23">
                  <c:v>0.000672136691383666</c:v>
                </c:pt>
                <c:pt idx="24">
                  <c:v>0.00115691217089239</c:v>
                </c:pt>
                <c:pt idx="25">
                  <c:v>0.0011219758726882</c:v>
                </c:pt>
                <c:pt idx="26">
                  <c:v>0.00121083927308401</c:v>
                </c:pt>
                <c:pt idx="27">
                  <c:v>0.0020449677318823</c:v>
                </c:pt>
                <c:pt idx="28">
                  <c:v>0.00318650170651442</c:v>
                </c:pt>
                <c:pt idx="29">
                  <c:v>0.00299976671706262</c:v>
                </c:pt>
                <c:pt idx="30">
                  <c:v>0.00301244546585031</c:v>
                </c:pt>
                <c:pt idx="31">
                  <c:v>0.00276859829835264</c:v>
                </c:pt>
                <c:pt idx="32">
                  <c:v>0.0032747612388733</c:v>
                </c:pt>
                <c:pt idx="33">
                  <c:v>0.00363527966311336</c:v>
                </c:pt>
                <c:pt idx="34">
                  <c:v>0.00470008032124499</c:v>
                </c:pt>
                <c:pt idx="35">
                  <c:v>0.00520102887745737</c:v>
                </c:pt>
                <c:pt idx="36">
                  <c:v>0.00594913459854561</c:v>
                </c:pt>
                <c:pt idx="37">
                  <c:v>0.00620510732107614</c:v>
                </c:pt>
                <c:pt idx="38">
                  <c:v>0.00722573376213521</c:v>
                </c:pt>
                <c:pt idx="39">
                  <c:v>0.00707000324013773</c:v>
                </c:pt>
                <c:pt idx="40">
                  <c:v>0.00753644143337375</c:v>
                </c:pt>
                <c:pt idx="41">
                  <c:v>0.00696887327830164</c:v>
                </c:pt>
                <c:pt idx="42">
                  <c:v>0.00688910454679162</c:v>
                </c:pt>
                <c:pt idx="43">
                  <c:v>0.00701152607175989</c:v>
                </c:pt>
                <c:pt idx="44">
                  <c:v>0.00793692718165811</c:v>
                </c:pt>
                <c:pt idx="45">
                  <c:v>0.00875894300534788</c:v>
                </c:pt>
                <c:pt idx="46">
                  <c:v>0.00945784533071807</c:v>
                </c:pt>
                <c:pt idx="47">
                  <c:v>0.00974054001442531</c:v>
                </c:pt>
                <c:pt idx="48">
                  <c:v>0.00977253432334993</c:v>
                </c:pt>
                <c:pt idx="49">
                  <c:v>0.00851557472075107</c:v>
                </c:pt>
                <c:pt idx="50">
                  <c:v>0.00900618489212199</c:v>
                </c:pt>
                <c:pt idx="51">
                  <c:v>0.00884077394721583</c:v>
                </c:pt>
                <c:pt idx="52">
                  <c:v>0.00941154573195992</c:v>
                </c:pt>
                <c:pt idx="53">
                  <c:v>0.00793526799504577</c:v>
                </c:pt>
                <c:pt idx="54">
                  <c:v>0.00855230052952225</c:v>
                </c:pt>
              </c:numCache>
            </c:numRef>
          </c:val>
        </c:ser>
        <c:ser>
          <c:idx val="4"/>
          <c:order val="2"/>
          <c:spPr>
            <a:solidFill>
              <a:schemeClr val="accent3">
                <a:lumMod val="40000"/>
                <a:lumOff val="60000"/>
              </a:schemeClr>
            </a:solidFill>
          </c:spPr>
          <c:val>
            <c:numRef>
              <c:f>Data!$IY$53:$IY$107</c:f>
              <c:numCache>
                <c:formatCode>0.0%</c:formatCode>
                <c:ptCount val="55"/>
                <c:pt idx="0">
                  <c:v>0.00338337061373625</c:v>
                </c:pt>
                <c:pt idx="1">
                  <c:v>0.00335405425431341</c:v>
                </c:pt>
                <c:pt idx="2">
                  <c:v>0.00383861095586314</c:v>
                </c:pt>
                <c:pt idx="3">
                  <c:v>0.0040671984056687</c:v>
                </c:pt>
                <c:pt idx="4">
                  <c:v>0.00424506391595075</c:v>
                </c:pt>
                <c:pt idx="5">
                  <c:v>0.00429750913303136</c:v>
                </c:pt>
                <c:pt idx="6">
                  <c:v>0.00437702347111803</c:v>
                </c:pt>
                <c:pt idx="7">
                  <c:v>0.00395565273048947</c:v>
                </c:pt>
                <c:pt idx="8">
                  <c:v>0.00362539557137392</c:v>
                </c:pt>
                <c:pt idx="9">
                  <c:v>0.00304778957596999</c:v>
                </c:pt>
                <c:pt idx="10">
                  <c:v>0.00244061551681553</c:v>
                </c:pt>
                <c:pt idx="11">
                  <c:v>0.00278227936321291</c:v>
                </c:pt>
                <c:pt idx="12">
                  <c:v>0.00295290241189018</c:v>
                </c:pt>
                <c:pt idx="13">
                  <c:v>0.00265005518250106</c:v>
                </c:pt>
                <c:pt idx="14">
                  <c:v>0.00189487145765543</c:v>
                </c:pt>
                <c:pt idx="15">
                  <c:v>0.00210823634994563</c:v>
                </c:pt>
                <c:pt idx="16">
                  <c:v>0.00226427021281071</c:v>
                </c:pt>
                <c:pt idx="17">
                  <c:v>0.00239942508417958</c:v>
                </c:pt>
                <c:pt idx="18">
                  <c:v>0.00237403819338799</c:v>
                </c:pt>
                <c:pt idx="19">
                  <c:v>0.00223790251583487</c:v>
                </c:pt>
                <c:pt idx="20" formatCode="0.00%">
                  <c:v>0.00152608972405962</c:v>
                </c:pt>
                <c:pt idx="21" formatCode="0.00%">
                  <c:v>0.0016542270806155</c:v>
                </c:pt>
                <c:pt idx="22" formatCode="0.00%">
                  <c:v>0.00147733436384265</c:v>
                </c:pt>
                <c:pt idx="23" formatCode="0.00%">
                  <c:v>0.00173261396974111</c:v>
                </c:pt>
                <c:pt idx="24" formatCode="0.00%">
                  <c:v>0.00189511040067296</c:v>
                </c:pt>
                <c:pt idx="25" formatCode="0.00%">
                  <c:v>0.00169718288949675</c:v>
                </c:pt>
                <c:pt idx="26" formatCode="0.00%">
                  <c:v>0.00108659589854698</c:v>
                </c:pt>
                <c:pt idx="27" formatCode="0.00%">
                  <c:v>0.0</c:v>
                </c:pt>
                <c:pt idx="28" formatCode="0.00%">
                  <c:v>0.0</c:v>
                </c:pt>
                <c:pt idx="29" formatCode="0.00%">
                  <c:v>0.0</c:v>
                </c:pt>
                <c:pt idx="30" formatCode="0.00%">
                  <c:v>0.0</c:v>
                </c:pt>
                <c:pt idx="31" formatCode="0.00%">
                  <c:v>0.0</c:v>
                </c:pt>
                <c:pt idx="32" formatCode="0.00%">
                  <c:v>0.0</c:v>
                </c:pt>
                <c:pt idx="33" formatCode="0.00%">
                  <c:v>0.0</c:v>
                </c:pt>
                <c:pt idx="34" formatCode="0.00%">
                  <c:v>0.0</c:v>
                </c:pt>
                <c:pt idx="35" formatCode="0.00%">
                  <c:v>0.0</c:v>
                </c:pt>
                <c:pt idx="36" formatCode="0.00%">
                  <c:v>0.0</c:v>
                </c:pt>
                <c:pt idx="37" formatCode="0.00%">
                  <c:v>0.0</c:v>
                </c:pt>
                <c:pt idx="38" formatCode="0.00%">
                  <c:v>0.0</c:v>
                </c:pt>
                <c:pt idx="39" formatCode="0.00%">
                  <c:v>0.0</c:v>
                </c:pt>
                <c:pt idx="40" formatCode="0.00%">
                  <c:v>0.0</c:v>
                </c:pt>
                <c:pt idx="41" formatCode="0.00%">
                  <c:v>0.0</c:v>
                </c:pt>
                <c:pt idx="42" formatCode="0.00%">
                  <c:v>0.0</c:v>
                </c:pt>
                <c:pt idx="43" formatCode="0.00%">
                  <c:v>0.0</c:v>
                </c:pt>
                <c:pt idx="44" formatCode="0.00%">
                  <c:v>0.0</c:v>
                </c:pt>
                <c:pt idx="45" formatCode="0.00%">
                  <c:v>0.0</c:v>
                </c:pt>
                <c:pt idx="46" formatCode="0.00%">
                  <c:v>0.0</c:v>
                </c:pt>
                <c:pt idx="47" formatCode="0.00%">
                  <c:v>0.0</c:v>
                </c:pt>
                <c:pt idx="48" formatCode="0.00%">
                  <c:v>0.0</c:v>
                </c:pt>
                <c:pt idx="49" formatCode="0.00%">
                  <c:v>0.0</c:v>
                </c:pt>
                <c:pt idx="50" formatCode="0.00%">
                  <c:v>0.0</c:v>
                </c:pt>
                <c:pt idx="51" formatCode="0.00%">
                  <c:v>0.0</c:v>
                </c:pt>
                <c:pt idx="52" formatCode="0.00%">
                  <c:v>0.0</c:v>
                </c:pt>
                <c:pt idx="53" formatCode="0.00%">
                  <c:v>0.0</c:v>
                </c:pt>
                <c:pt idx="54" formatCode="0.00%">
                  <c:v>0.0</c:v>
                </c:pt>
              </c:numCache>
            </c:numRef>
          </c:val>
        </c:ser>
        <c:ser>
          <c:idx val="3"/>
          <c:order val="3"/>
          <c:spPr>
            <a:solidFill>
              <a:schemeClr val="tx2">
                <a:lumMod val="20000"/>
                <a:lumOff val="80000"/>
              </a:schemeClr>
            </a:solidFill>
            <a:ln w="12700">
              <a:solidFill>
                <a:schemeClr val="tx1"/>
              </a:solidFill>
            </a:ln>
          </c:spPr>
          <c:val>
            <c:numRef>
              <c:f>Data!$IZ$53:$IZ$107</c:f>
              <c:numCache>
                <c:formatCode>0.00%</c:formatCode>
                <c:ptCount val="55"/>
                <c:pt idx="0">
                  <c:v>0.0304503355236263</c:v>
                </c:pt>
                <c:pt idx="1">
                  <c:v>0.0301864882888207</c:v>
                </c:pt>
                <c:pt idx="2">
                  <c:v>0.0345474986027683</c:v>
                </c:pt>
                <c:pt idx="3">
                  <c:v>0.0366047856510183</c:v>
                </c:pt>
                <c:pt idx="4">
                  <c:v>0.0382055752435568</c:v>
                </c:pt>
                <c:pt idx="5">
                  <c:v>0.0386775821972823</c:v>
                </c:pt>
                <c:pt idx="6">
                  <c:v>0.0393932112400623</c:v>
                </c:pt>
                <c:pt idx="7">
                  <c:v>0.0356008745744052</c:v>
                </c:pt>
                <c:pt idx="8">
                  <c:v>0.0326285601423653</c:v>
                </c:pt>
                <c:pt idx="9">
                  <c:v>0.0274301061837299</c:v>
                </c:pt>
                <c:pt idx="10">
                  <c:v>0.0219655396513398</c:v>
                </c:pt>
                <c:pt idx="11">
                  <c:v>0.0250405142689162</c:v>
                </c:pt>
                <c:pt idx="12">
                  <c:v>0.0265761217070116</c:v>
                </c:pt>
                <c:pt idx="13">
                  <c:v>0.0238504966425096</c:v>
                </c:pt>
                <c:pt idx="14">
                  <c:v>0.0170538431188989</c:v>
                </c:pt>
                <c:pt idx="15">
                  <c:v>0.0189741271495107</c:v>
                </c:pt>
                <c:pt idx="16">
                  <c:v>0.0203784319152964</c:v>
                </c:pt>
                <c:pt idx="17">
                  <c:v>0.0215948257576162</c:v>
                </c:pt>
                <c:pt idx="18">
                  <c:v>0.0213663437404919</c:v>
                </c:pt>
                <c:pt idx="19">
                  <c:v>0.0201411226425139</c:v>
                </c:pt>
                <c:pt idx="20">
                  <c:v>0.0137348075165366</c:v>
                </c:pt>
                <c:pt idx="21">
                  <c:v>0.0148880437255395</c:v>
                </c:pt>
                <c:pt idx="22">
                  <c:v>0.0132960092745839</c:v>
                </c:pt>
                <c:pt idx="23">
                  <c:v>0.01559352572767</c:v>
                </c:pt>
                <c:pt idx="24">
                  <c:v>0.0170559936060566</c:v>
                </c:pt>
                <c:pt idx="25">
                  <c:v>0.0152746460054708</c:v>
                </c:pt>
                <c:pt idx="26">
                  <c:v>0.00977936308692286</c:v>
                </c:pt>
                <c:pt idx="27">
                  <c:v>0.010193444507554</c:v>
                </c:pt>
                <c:pt idx="28">
                  <c:v>0.0125684125379064</c:v>
                </c:pt>
                <c:pt idx="29">
                  <c:v>0.00859201922776112</c:v>
                </c:pt>
                <c:pt idx="30">
                  <c:v>0.00771886179574955</c:v>
                </c:pt>
                <c:pt idx="31">
                  <c:v>0.00926456046503458</c:v>
                </c:pt>
                <c:pt idx="32">
                  <c:v>0.010285566550343</c:v>
                </c:pt>
                <c:pt idx="33">
                  <c:v>0.0103029787303848</c:v>
                </c:pt>
                <c:pt idx="34">
                  <c:v>0.0124980449810386</c:v>
                </c:pt>
                <c:pt idx="35">
                  <c:v>0.0138849772956622</c:v>
                </c:pt>
                <c:pt idx="36">
                  <c:v>0.0145314462052643</c:v>
                </c:pt>
                <c:pt idx="37">
                  <c:v>0.0143150217134971</c:v>
                </c:pt>
                <c:pt idx="38">
                  <c:v>0.00992745664566917</c:v>
                </c:pt>
                <c:pt idx="39">
                  <c:v>0.0109895981463919</c:v>
                </c:pt>
                <c:pt idx="40">
                  <c:v>0.00638722551885062</c:v>
                </c:pt>
                <c:pt idx="41">
                  <c:v>0.0083143234995586</c:v>
                </c:pt>
                <c:pt idx="42">
                  <c:v>0.0137112785571557</c:v>
                </c:pt>
                <c:pt idx="43">
                  <c:v>0.0152872959853625</c:v>
                </c:pt>
                <c:pt idx="44">
                  <c:v>0.015314442158748</c:v>
                </c:pt>
                <c:pt idx="45">
                  <c:v>0.0161277360625362</c:v>
                </c:pt>
                <c:pt idx="46">
                  <c:v>0.0143275207309894</c:v>
                </c:pt>
                <c:pt idx="47">
                  <c:v>0.00828327968848263</c:v>
                </c:pt>
                <c:pt idx="48">
                  <c:v>0.00567864027061096</c:v>
                </c:pt>
                <c:pt idx="49">
                  <c:v>0.0193792178528084</c:v>
                </c:pt>
                <c:pt idx="50">
                  <c:v>0.0286462376957405</c:v>
                </c:pt>
                <c:pt idx="51">
                  <c:v>0.0236415678755585</c:v>
                </c:pt>
                <c:pt idx="52">
                  <c:v>0.0217105543343137</c:v>
                </c:pt>
                <c:pt idx="53">
                  <c:v>0.0171827187949359</c:v>
                </c:pt>
                <c:pt idx="54">
                  <c:v>0.0184441288167102</c:v>
                </c:pt>
              </c:numCache>
            </c:numRef>
          </c:val>
        </c:ser>
        <c:ser>
          <c:idx val="1"/>
          <c:order val="4"/>
          <c:spPr>
            <a:solidFill>
              <a:schemeClr val="accent1">
                <a:lumMod val="60000"/>
                <a:lumOff val="40000"/>
              </a:schemeClr>
            </a:solidFill>
            <a:ln>
              <a:solidFill>
                <a:schemeClr val="tx1"/>
              </a:solidFill>
            </a:ln>
            <a:effectLst/>
          </c:spPr>
          <c:cat>
            <c:numRef>
              <c:f>Data!$BL$53:$BL$107</c:f>
              <c:numCache>
                <c:formatCode>General</c:formatCode>
                <c:ptCount val="55"/>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numCache>
            </c:numRef>
          </c:cat>
          <c:val>
            <c:numRef>
              <c:f>Data!$JC$53:$JC$107</c:f>
              <c:numCache>
                <c:formatCode>0.0%</c:formatCode>
                <c:ptCount val="55"/>
                <c:pt idx="0">
                  <c:v>0.0555104877052528</c:v>
                </c:pt>
                <c:pt idx="1">
                  <c:v>0.0543412745111702</c:v>
                </c:pt>
                <c:pt idx="2">
                  <c:v>0.0518835361878341</c:v>
                </c:pt>
                <c:pt idx="3">
                  <c:v>0.05114352143137</c:v>
                </c:pt>
                <c:pt idx="4">
                  <c:v>0.0509662872288846</c:v>
                </c:pt>
                <c:pt idx="5">
                  <c:v>0.0490840937575933</c:v>
                </c:pt>
                <c:pt idx="6">
                  <c:v>0.0467254761251943</c:v>
                </c:pt>
                <c:pt idx="7">
                  <c:v>0.0468253215582833</c:v>
                </c:pt>
                <c:pt idx="8">
                  <c:v>0.0477371136635647</c:v>
                </c:pt>
                <c:pt idx="9">
                  <c:v>0.0470529834903726</c:v>
                </c:pt>
                <c:pt idx="10">
                  <c:v>0.0485030451043512</c:v>
                </c:pt>
                <c:pt idx="11">
                  <c:v>0.0452560970545883</c:v>
                </c:pt>
                <c:pt idx="12">
                  <c:v>0.0427947356016035</c:v>
                </c:pt>
                <c:pt idx="13">
                  <c:v>0.0427886837920768</c:v>
                </c:pt>
                <c:pt idx="14">
                  <c:v>0.0459446780949682</c:v>
                </c:pt>
                <c:pt idx="15">
                  <c:v>0.0427458867827641</c:v>
                </c:pt>
                <c:pt idx="16">
                  <c:v>0.0416082731401918</c:v>
                </c:pt>
                <c:pt idx="17">
                  <c:v>0.0412931120922664</c:v>
                </c:pt>
                <c:pt idx="18">
                  <c:v>0.0409126811442989</c:v>
                </c:pt>
                <c:pt idx="19">
                  <c:v>0.0434327052216991</c:v>
                </c:pt>
                <c:pt idx="20">
                  <c:v>0.0442888715009801</c:v>
                </c:pt>
                <c:pt idx="21">
                  <c:v>0.0463662026266071</c:v>
                </c:pt>
                <c:pt idx="22">
                  <c:v>0.0475199545436498</c:v>
                </c:pt>
                <c:pt idx="23">
                  <c:v>0.0457186365298252</c:v>
                </c:pt>
                <c:pt idx="24">
                  <c:v>0.04841146077197</c:v>
                </c:pt>
                <c:pt idx="25">
                  <c:v>0.050062494967603</c:v>
                </c:pt>
                <c:pt idx="26">
                  <c:v>0.0502348179030774</c:v>
                </c:pt>
                <c:pt idx="27">
                  <c:v>0.0552694088367885</c:v>
                </c:pt>
                <c:pt idx="28">
                  <c:v>0.0583684678357561</c:v>
                </c:pt>
                <c:pt idx="29">
                  <c:v>0.0618080643212634</c:v>
                </c:pt>
                <c:pt idx="30">
                  <c:v>0.0608417518579204</c:v>
                </c:pt>
                <c:pt idx="31">
                  <c:v>0.0582779241866414</c:v>
                </c:pt>
                <c:pt idx="32">
                  <c:v>0.0592426158981296</c:v>
                </c:pt>
                <c:pt idx="33">
                  <c:v>0.0593793960561863</c:v>
                </c:pt>
                <c:pt idx="34">
                  <c:v>0.0597169364685492</c:v>
                </c:pt>
                <c:pt idx="35">
                  <c:v>0.0609128746564526</c:v>
                </c:pt>
                <c:pt idx="36">
                  <c:v>0.0621680918111899</c:v>
                </c:pt>
                <c:pt idx="37">
                  <c:v>0.0633539193948821</c:v>
                </c:pt>
                <c:pt idx="38">
                  <c:v>0.0640243852048108</c:v>
                </c:pt>
                <c:pt idx="39">
                  <c:v>0.0634368984074153</c:v>
                </c:pt>
                <c:pt idx="40">
                  <c:v>0.0656682453055124</c:v>
                </c:pt>
                <c:pt idx="41">
                  <c:v>0.0625360680997427</c:v>
                </c:pt>
                <c:pt idx="42">
                  <c:v>0.0631317353808125</c:v>
                </c:pt>
                <c:pt idx="43">
                  <c:v>0.0642070185714967</c:v>
                </c:pt>
                <c:pt idx="44">
                  <c:v>0.0697676685271931</c:v>
                </c:pt>
                <c:pt idx="45">
                  <c:v>0.0750525848567904</c:v>
                </c:pt>
                <c:pt idx="46">
                  <c:v>0.0809373076897113</c:v>
                </c:pt>
                <c:pt idx="47">
                  <c:v>0.082479291475691</c:v>
                </c:pt>
                <c:pt idx="48">
                  <c:v>0.0828541837563613</c:v>
                </c:pt>
                <c:pt idx="49">
                  <c:v>0.0727851119752611</c:v>
                </c:pt>
                <c:pt idx="50">
                  <c:v>0.0732742916933179</c:v>
                </c:pt>
                <c:pt idx="51">
                  <c:v>0.0763809296959744</c:v>
                </c:pt>
                <c:pt idx="52">
                  <c:v>0.0836494315217284</c:v>
                </c:pt>
                <c:pt idx="53">
                  <c:v>0.081356685206646</c:v>
                </c:pt>
                <c:pt idx="54">
                  <c:v>0.0833169442510226</c:v>
                </c:pt>
              </c:numCache>
            </c:numRef>
          </c:val>
        </c:ser>
        <c:dLbls>
          <c:showLegendKey val="0"/>
          <c:showVal val="0"/>
          <c:showCatName val="0"/>
          <c:showSerName val="0"/>
          <c:showPercent val="0"/>
          <c:showBubbleSize val="0"/>
        </c:dLbls>
        <c:axId val="-2138307608"/>
        <c:axId val="-2138231544"/>
      </c:areaChart>
      <c:catAx>
        <c:axId val="-2138307608"/>
        <c:scaling>
          <c:orientation val="minMax"/>
        </c:scaling>
        <c:delete val="0"/>
        <c:axPos val="b"/>
        <c:majorGridlines>
          <c:spPr>
            <a:ln>
              <a:prstDash val="sysDash"/>
            </a:ln>
          </c:spPr>
        </c:majorGridlines>
        <c:numFmt formatCode="General" sourceLinked="1"/>
        <c:majorTickMark val="out"/>
        <c:minorTickMark val="none"/>
        <c:tickLblPos val="nextTo"/>
        <c:txPr>
          <a:bodyPr rot="-5400000" vert="horz"/>
          <a:lstStyle/>
          <a:p>
            <a:pPr>
              <a:defRPr sz="1600">
                <a:latin typeface="Arial"/>
                <a:cs typeface="Arial"/>
              </a:defRPr>
            </a:pPr>
            <a:endParaRPr lang="es-ES"/>
          </a:p>
        </c:txPr>
        <c:crossAx val="-2138231544"/>
        <c:crosses val="autoZero"/>
        <c:auto val="1"/>
        <c:lblAlgn val="ctr"/>
        <c:lblOffset val="100"/>
        <c:tickLblSkip val="5"/>
        <c:tickMarkSkip val="5"/>
        <c:noMultiLvlLbl val="0"/>
      </c:catAx>
      <c:valAx>
        <c:axId val="-2138231544"/>
        <c:scaling>
          <c:orientation val="minMax"/>
          <c:max val="0.215"/>
          <c:min val="0.0"/>
        </c:scaling>
        <c:delete val="0"/>
        <c:axPos val="l"/>
        <c:majorGridlines/>
        <c:title>
          <c:tx>
            <c:rich>
              <a:bodyPr rot="-5400000" vert="horz"/>
              <a:lstStyle/>
              <a:p>
                <a:pPr>
                  <a:defRPr sz="1600"/>
                </a:pPr>
                <a:r>
                  <a:rPr lang="fr-FR" sz="1600" b="0">
                    <a:latin typeface="Arial"/>
                    <a:cs typeface="Arial"/>
                  </a:rPr>
                  <a:t>%</a:t>
                </a:r>
                <a:r>
                  <a:rPr lang="fr-FR" sz="1600" b="0" baseline="0">
                    <a:latin typeface="Arial"/>
                    <a:cs typeface="Arial"/>
                  </a:rPr>
                  <a:t> of national income</a:t>
                </a:r>
                <a:endParaRPr lang="fr-FR" sz="1600" b="0">
                  <a:latin typeface="Arial"/>
                  <a:cs typeface="Arial"/>
                </a:endParaRPr>
              </a:p>
            </c:rich>
          </c:tx>
          <c:overlay val="0"/>
        </c:title>
        <c:numFmt formatCode="0%" sourceLinked="0"/>
        <c:majorTickMark val="none"/>
        <c:minorTickMark val="none"/>
        <c:tickLblPos val="nextTo"/>
        <c:txPr>
          <a:bodyPr/>
          <a:lstStyle/>
          <a:p>
            <a:pPr>
              <a:defRPr sz="1600">
                <a:latin typeface="Arial"/>
                <a:cs typeface="Arial"/>
              </a:defRPr>
            </a:pPr>
            <a:endParaRPr lang="es-ES"/>
          </a:p>
        </c:txPr>
        <c:crossAx val="-2138307608"/>
        <c:crosses val="autoZero"/>
        <c:crossBetween val="midCat"/>
      </c:valAx>
    </c:plotArea>
    <c:plotVisOnly val="1"/>
    <c:dispBlanksAs val="zero"/>
    <c:showDLblsOverMax val="0"/>
  </c:chart>
  <c:spPr>
    <a:ln>
      <a:noFill/>
    </a:ln>
  </c:spPr>
  <c:userShapes r:id="rId1"/>
</c:chartSpace>
</file>

<file path=xl/charts/chart6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a:defRPr sz="1800"/>
            </a:pPr>
            <a:r>
              <a:rPr lang="fr-FR" sz="1800" b="1" i="0" baseline="0">
                <a:effectLst/>
                <a:latin typeface="Arial"/>
                <a:cs typeface="Arial"/>
              </a:rPr>
              <a:t>Figure S.38: Retained earnings disguised wage in the top 1 % </a:t>
            </a:r>
            <a:endParaRPr lang="fr-FR">
              <a:effectLst/>
              <a:latin typeface="Arial"/>
              <a:cs typeface="Arial"/>
            </a:endParaRPr>
          </a:p>
          <a:p>
            <a:pPr algn="ctr">
              <a:defRPr sz="1800"/>
            </a:pPr>
            <a:r>
              <a:rPr lang="fr-FR" sz="1400" b="0" i="0" baseline="0">
                <a:effectLst/>
                <a:latin typeface="Arial"/>
                <a:cs typeface="Arial"/>
              </a:rPr>
              <a:t>(Assuming 25% of retained earnings are disguised wage before 1986)</a:t>
            </a:r>
            <a:endParaRPr lang="fr-FR" sz="1400">
              <a:effectLst/>
              <a:latin typeface="Arial"/>
              <a:cs typeface="Arial"/>
            </a:endParaRPr>
          </a:p>
        </c:rich>
      </c:tx>
      <c:layout>
        <c:manualLayout>
          <c:xMode val="edge"/>
          <c:yMode val="edge"/>
          <c:x val="0.15653076698746"/>
          <c:y val="0.0"/>
        </c:manualLayout>
      </c:layout>
      <c:overlay val="0"/>
    </c:title>
    <c:autoTitleDeleted val="0"/>
    <c:plotArea>
      <c:layout>
        <c:manualLayout>
          <c:layoutTarget val="inner"/>
          <c:xMode val="edge"/>
          <c:yMode val="edge"/>
          <c:x val="0.099875182268883"/>
          <c:y val="0.0797046254472475"/>
          <c:w val="0.870482473024205"/>
          <c:h val="0.736835469095775"/>
        </c:manualLayout>
      </c:layout>
      <c:areaChart>
        <c:grouping val="stacked"/>
        <c:varyColors val="0"/>
        <c:ser>
          <c:idx val="0"/>
          <c:order val="0"/>
          <c:spPr>
            <a:solidFill>
              <a:schemeClr val="accent2">
                <a:lumMod val="60000"/>
                <a:lumOff val="40000"/>
              </a:schemeClr>
            </a:solidFill>
            <a:ln>
              <a:solidFill>
                <a:schemeClr val="tx1"/>
              </a:solidFill>
            </a:ln>
            <a:effectLst/>
          </c:spPr>
          <c:cat>
            <c:numRef>
              <c:f>Data!$BL$53:$BL$107</c:f>
              <c:numCache>
                <c:formatCode>General</c:formatCode>
                <c:ptCount val="55"/>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numCache>
            </c:numRef>
          </c:cat>
          <c:val>
            <c:numRef>
              <c:f>Data!$JE$53:$JE$107</c:f>
              <c:numCache>
                <c:formatCode>0.0%</c:formatCode>
                <c:ptCount val="55"/>
                <c:pt idx="0">
                  <c:v>0.0365709978260978</c:v>
                </c:pt>
                <c:pt idx="1">
                  <c:v>0.0366528746397733</c:v>
                </c:pt>
                <c:pt idx="2">
                  <c:v>0.0354712566949507</c:v>
                </c:pt>
                <c:pt idx="3">
                  <c:v>0.0356467389623178</c:v>
                </c:pt>
                <c:pt idx="4">
                  <c:v>0.0357666600508704</c:v>
                </c:pt>
                <c:pt idx="5">
                  <c:v>0.0357251868347395</c:v>
                </c:pt>
                <c:pt idx="6">
                  <c:v>0.035790556776739</c:v>
                </c:pt>
                <c:pt idx="7">
                  <c:v>0.0367813899075889</c:v>
                </c:pt>
                <c:pt idx="8">
                  <c:v>0.0374093908012939</c:v>
                </c:pt>
                <c:pt idx="9">
                  <c:v>0.0370399069276195</c:v>
                </c:pt>
                <c:pt idx="10">
                  <c:v>0.0370206748677944</c:v>
                </c:pt>
                <c:pt idx="11">
                  <c:v>0.0372799778909702</c:v>
                </c:pt>
                <c:pt idx="12">
                  <c:v>0.0380760847695746</c:v>
                </c:pt>
                <c:pt idx="13">
                  <c:v>0.0394284555475295</c:v>
                </c:pt>
                <c:pt idx="14">
                  <c:v>0.0409878723889386</c:v>
                </c:pt>
                <c:pt idx="15">
                  <c:v>0.0411666838947233</c:v>
                </c:pt>
                <c:pt idx="16">
                  <c:v>0.0405078533063304</c:v>
                </c:pt>
                <c:pt idx="17">
                  <c:v>0.0408998798175327</c:v>
                </c:pt>
                <c:pt idx="18">
                  <c:v>0.0425780052948686</c:v>
                </c:pt>
                <c:pt idx="19">
                  <c:v>0.0453142861149287</c:v>
                </c:pt>
                <c:pt idx="20">
                  <c:v>0.0468459812494002</c:v>
                </c:pt>
                <c:pt idx="21">
                  <c:v>0.0473120272811018</c:v>
                </c:pt>
                <c:pt idx="22">
                  <c:v>0.0499763308684772</c:v>
                </c:pt>
                <c:pt idx="23">
                  <c:v>0.0514234249164813</c:v>
                </c:pt>
                <c:pt idx="24">
                  <c:v>0.0564645979051298</c:v>
                </c:pt>
                <c:pt idx="25">
                  <c:v>0.0573831982132092</c:v>
                </c:pt>
                <c:pt idx="26">
                  <c:v>0.0597816788743949</c:v>
                </c:pt>
                <c:pt idx="27">
                  <c:v>0.0655569796581437</c:v>
                </c:pt>
                <c:pt idx="28">
                  <c:v>0.0746399950611807</c:v>
                </c:pt>
                <c:pt idx="29">
                  <c:v>0.0712425840245684</c:v>
                </c:pt>
                <c:pt idx="30">
                  <c:v>0.0738474293164733</c:v>
                </c:pt>
                <c:pt idx="31">
                  <c:v>0.0686050859068623</c:v>
                </c:pt>
                <c:pt idx="32">
                  <c:v>0.0773410457318425</c:v>
                </c:pt>
                <c:pt idx="33">
                  <c:v>0.0731040370878663</c:v>
                </c:pt>
                <c:pt idx="34">
                  <c:v>0.0699389492635044</c:v>
                </c:pt>
                <c:pt idx="35">
                  <c:v>0.0728506796884382</c:v>
                </c:pt>
                <c:pt idx="36">
                  <c:v>0.0769922954077646</c:v>
                </c:pt>
                <c:pt idx="37">
                  <c:v>0.0823968181675222</c:v>
                </c:pt>
                <c:pt idx="38">
                  <c:v>0.0880620857105559</c:v>
                </c:pt>
                <c:pt idx="39">
                  <c:v>0.0955787473337859</c:v>
                </c:pt>
                <c:pt idx="40">
                  <c:v>0.103077996482073</c:v>
                </c:pt>
                <c:pt idx="41">
                  <c:v>0.0948747461848767</c:v>
                </c:pt>
                <c:pt idx="42">
                  <c:v>0.0868367212435786</c:v>
                </c:pt>
                <c:pt idx="43">
                  <c:v>0.0855273965131293</c:v>
                </c:pt>
                <c:pt idx="44">
                  <c:v>0.0901885041790478</c:v>
                </c:pt>
                <c:pt idx="45">
                  <c:v>0.093802510367327</c:v>
                </c:pt>
                <c:pt idx="46">
                  <c:v>0.0962645624068431</c:v>
                </c:pt>
                <c:pt idx="47">
                  <c:v>0.0981252282282145</c:v>
                </c:pt>
                <c:pt idx="48">
                  <c:v>0.0969193336734619</c:v>
                </c:pt>
                <c:pt idx="49">
                  <c:v>0.0847238204428998</c:v>
                </c:pt>
                <c:pt idx="50">
                  <c:v>0.0870573426215314</c:v>
                </c:pt>
                <c:pt idx="51">
                  <c:v>0.0871418493547025</c:v>
                </c:pt>
                <c:pt idx="52">
                  <c:v>0.0930267556844512</c:v>
                </c:pt>
                <c:pt idx="53">
                  <c:v>0.0894823181261674</c:v>
                </c:pt>
                <c:pt idx="54">
                  <c:v>0.0916454764288756</c:v>
                </c:pt>
              </c:numCache>
            </c:numRef>
          </c:val>
        </c:ser>
        <c:ser>
          <c:idx val="2"/>
          <c:order val="1"/>
          <c:spPr>
            <a:ln w="12700">
              <a:solidFill>
                <a:schemeClr val="tx1"/>
              </a:solidFill>
            </a:ln>
          </c:spPr>
          <c:val>
            <c:numRef>
              <c:f>Data!$JD$53:$JD$107</c:f>
              <c:numCache>
                <c:formatCode>0.0%</c:formatCode>
                <c:ptCount val="55"/>
                <c:pt idx="0">
                  <c:v>0.0</c:v>
                </c:pt>
                <c:pt idx="1">
                  <c:v>0.0</c:v>
                </c:pt>
                <c:pt idx="2">
                  <c:v>0.0</c:v>
                </c:pt>
                <c:pt idx="3">
                  <c:v>0.0</c:v>
                </c:pt>
                <c:pt idx="4">
                  <c:v>0.0</c:v>
                </c:pt>
                <c:pt idx="5">
                  <c:v>0.0</c:v>
                </c:pt>
                <c:pt idx="6">
                  <c:v>9.8889817389506E-5</c:v>
                </c:pt>
                <c:pt idx="7">
                  <c:v>0.000197779634779012</c:v>
                </c:pt>
                <c:pt idx="8">
                  <c:v>0.000296669452168518</c:v>
                </c:pt>
                <c:pt idx="9">
                  <c:v>0.000395559269558024</c:v>
                </c:pt>
                <c:pt idx="10">
                  <c:v>0.00049444908694753</c:v>
                </c:pt>
                <c:pt idx="11">
                  <c:v>0.000450738375739632</c:v>
                </c:pt>
                <c:pt idx="12">
                  <c:v>0.000432561316651287</c:v>
                </c:pt>
                <c:pt idx="13">
                  <c:v>0.000470043979535984</c:v>
                </c:pt>
                <c:pt idx="14">
                  <c:v>0.000641153275561975</c:v>
                </c:pt>
                <c:pt idx="15">
                  <c:v>0.00055549644669785</c:v>
                </c:pt>
                <c:pt idx="16">
                  <c:v>0.000523270727744684</c:v>
                </c:pt>
                <c:pt idx="17">
                  <c:v>0.000440597588900194</c:v>
                </c:pt>
                <c:pt idx="18">
                  <c:v>0.000433115865792945</c:v>
                </c:pt>
                <c:pt idx="19">
                  <c:v>0.000411055846912636</c:v>
                </c:pt>
                <c:pt idx="20">
                  <c:v>0.000298010206905202</c:v>
                </c:pt>
                <c:pt idx="21">
                  <c:v>0.000259490052002628</c:v>
                </c:pt>
                <c:pt idx="22">
                  <c:v>0.000363022783433536</c:v>
                </c:pt>
                <c:pt idx="23">
                  <c:v>0.000672136691383666</c:v>
                </c:pt>
                <c:pt idx="24">
                  <c:v>0.00115691217089239</c:v>
                </c:pt>
                <c:pt idx="25">
                  <c:v>0.0011219758726882</c:v>
                </c:pt>
                <c:pt idx="26">
                  <c:v>0.00121083927308401</c:v>
                </c:pt>
                <c:pt idx="27">
                  <c:v>0.0020449677318823</c:v>
                </c:pt>
                <c:pt idx="28">
                  <c:v>0.00318650170651442</c:v>
                </c:pt>
                <c:pt idx="29">
                  <c:v>0.00299976671706262</c:v>
                </c:pt>
                <c:pt idx="30">
                  <c:v>0.00301244546585031</c:v>
                </c:pt>
                <c:pt idx="31">
                  <c:v>0.00276859829835264</c:v>
                </c:pt>
                <c:pt idx="32">
                  <c:v>0.0032747612388733</c:v>
                </c:pt>
                <c:pt idx="33">
                  <c:v>0.00363527966311336</c:v>
                </c:pt>
                <c:pt idx="34">
                  <c:v>0.00470008032124499</c:v>
                </c:pt>
                <c:pt idx="35">
                  <c:v>0.00520102887745737</c:v>
                </c:pt>
                <c:pt idx="36">
                  <c:v>0.00594913459854561</c:v>
                </c:pt>
                <c:pt idx="37">
                  <c:v>0.00620510732107614</c:v>
                </c:pt>
                <c:pt idx="38">
                  <c:v>0.00722573376213521</c:v>
                </c:pt>
                <c:pt idx="39">
                  <c:v>0.00707000324013773</c:v>
                </c:pt>
                <c:pt idx="40">
                  <c:v>0.00753644143337375</c:v>
                </c:pt>
                <c:pt idx="41">
                  <c:v>0.00696887327830164</c:v>
                </c:pt>
                <c:pt idx="42">
                  <c:v>0.00688910454679162</c:v>
                </c:pt>
                <c:pt idx="43">
                  <c:v>0.00701152607175989</c:v>
                </c:pt>
                <c:pt idx="44">
                  <c:v>0.00793692718165811</c:v>
                </c:pt>
                <c:pt idx="45">
                  <c:v>0.00875894300534788</c:v>
                </c:pt>
                <c:pt idx="46">
                  <c:v>0.00945784533071807</c:v>
                </c:pt>
                <c:pt idx="47">
                  <c:v>0.00974054001442531</c:v>
                </c:pt>
                <c:pt idx="48">
                  <c:v>0.00977253432334993</c:v>
                </c:pt>
                <c:pt idx="49">
                  <c:v>0.00851557472075107</c:v>
                </c:pt>
                <c:pt idx="50">
                  <c:v>0.00900618489212199</c:v>
                </c:pt>
                <c:pt idx="51">
                  <c:v>0.00884077394721583</c:v>
                </c:pt>
                <c:pt idx="52">
                  <c:v>0.00941154573195992</c:v>
                </c:pt>
                <c:pt idx="53">
                  <c:v>0.00793526799504577</c:v>
                </c:pt>
                <c:pt idx="54">
                  <c:v>0.00855230052952225</c:v>
                </c:pt>
              </c:numCache>
            </c:numRef>
          </c:val>
        </c:ser>
        <c:ser>
          <c:idx val="4"/>
          <c:order val="2"/>
          <c:spPr>
            <a:solidFill>
              <a:schemeClr val="accent3">
                <a:lumMod val="40000"/>
                <a:lumOff val="60000"/>
              </a:schemeClr>
            </a:solidFill>
          </c:spPr>
          <c:val>
            <c:numRef>
              <c:f>Data!$JA$53:$JA$107</c:f>
              <c:numCache>
                <c:formatCode>0.00%</c:formatCode>
                <c:ptCount val="55"/>
                <c:pt idx="0">
                  <c:v>0.00845842653434063</c:v>
                </c:pt>
                <c:pt idx="1">
                  <c:v>0.00838513563578352</c:v>
                </c:pt>
                <c:pt idx="2">
                  <c:v>0.00959652738965785</c:v>
                </c:pt>
                <c:pt idx="3">
                  <c:v>0.0101679960141718</c:v>
                </c:pt>
                <c:pt idx="4">
                  <c:v>0.0106126597898769</c:v>
                </c:pt>
                <c:pt idx="5">
                  <c:v>0.0107437728325784</c:v>
                </c:pt>
                <c:pt idx="6">
                  <c:v>0.0109425586777951</c:v>
                </c:pt>
                <c:pt idx="7">
                  <c:v>0.00988913182622367</c:v>
                </c:pt>
                <c:pt idx="8">
                  <c:v>0.00906348892843481</c:v>
                </c:pt>
                <c:pt idx="9">
                  <c:v>0.00761947393992498</c:v>
                </c:pt>
                <c:pt idx="10">
                  <c:v>0.00610153879203883</c:v>
                </c:pt>
                <c:pt idx="11">
                  <c:v>0.00695569840803227</c:v>
                </c:pt>
                <c:pt idx="12">
                  <c:v>0.00738225602972545</c:v>
                </c:pt>
                <c:pt idx="13">
                  <c:v>0.00662513795625266</c:v>
                </c:pt>
                <c:pt idx="14">
                  <c:v>0.00473717864413858</c:v>
                </c:pt>
                <c:pt idx="15">
                  <c:v>0.00527059087486408</c:v>
                </c:pt>
                <c:pt idx="16">
                  <c:v>0.00566067553202677</c:v>
                </c:pt>
                <c:pt idx="17">
                  <c:v>0.00599856271044894</c:v>
                </c:pt>
                <c:pt idx="18">
                  <c:v>0.00593509548346997</c:v>
                </c:pt>
                <c:pt idx="19">
                  <c:v>0.00559475628958719</c:v>
                </c:pt>
                <c:pt idx="20">
                  <c:v>0.00381522431014905</c:v>
                </c:pt>
                <c:pt idx="21">
                  <c:v>0.00413556770153874</c:v>
                </c:pt>
                <c:pt idx="22">
                  <c:v>0.00369333590960663</c:v>
                </c:pt>
                <c:pt idx="23">
                  <c:v>0.00433153492435278</c:v>
                </c:pt>
                <c:pt idx="24">
                  <c:v>0.0047377760016824</c:v>
                </c:pt>
                <c:pt idx="25">
                  <c:v>0.00424295722374189</c:v>
                </c:pt>
                <c:pt idx="26">
                  <c:v>0.00271648974636746</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numCache>
            </c:numRef>
          </c:val>
        </c:ser>
        <c:ser>
          <c:idx val="3"/>
          <c:order val="3"/>
          <c:spPr>
            <a:solidFill>
              <a:schemeClr val="tx2">
                <a:lumMod val="20000"/>
                <a:lumOff val="80000"/>
              </a:schemeClr>
            </a:solidFill>
            <a:ln w="12700">
              <a:solidFill>
                <a:schemeClr val="tx1"/>
              </a:solidFill>
            </a:ln>
          </c:spPr>
          <c:val>
            <c:numRef>
              <c:f>Data!$JB$53:$JB$107</c:f>
              <c:numCache>
                <c:formatCode>0.00%</c:formatCode>
                <c:ptCount val="55"/>
                <c:pt idx="0">
                  <c:v>0.0253752796030219</c:v>
                </c:pt>
                <c:pt idx="1">
                  <c:v>0.0251554069073506</c:v>
                </c:pt>
                <c:pt idx="2">
                  <c:v>0.0287895821689735</c:v>
                </c:pt>
                <c:pt idx="3">
                  <c:v>0.0305039880425153</c:v>
                </c:pt>
                <c:pt idx="4">
                  <c:v>0.0318379793696306</c:v>
                </c:pt>
                <c:pt idx="5">
                  <c:v>0.0322313184977352</c:v>
                </c:pt>
                <c:pt idx="6">
                  <c:v>0.0328276760333853</c:v>
                </c:pt>
                <c:pt idx="7">
                  <c:v>0.029667395478671</c:v>
                </c:pt>
                <c:pt idx="8">
                  <c:v>0.0271904667853044</c:v>
                </c:pt>
                <c:pt idx="9">
                  <c:v>0.0228584218197749</c:v>
                </c:pt>
                <c:pt idx="10">
                  <c:v>0.0183046163761165</c:v>
                </c:pt>
                <c:pt idx="11">
                  <c:v>0.0208670952240968</c:v>
                </c:pt>
                <c:pt idx="12">
                  <c:v>0.0221467680891764</c:v>
                </c:pt>
                <c:pt idx="13">
                  <c:v>0.019875413868758</c:v>
                </c:pt>
                <c:pt idx="14">
                  <c:v>0.0142115359324157</c:v>
                </c:pt>
                <c:pt idx="15">
                  <c:v>0.0158117726245922</c:v>
                </c:pt>
                <c:pt idx="16">
                  <c:v>0.0169820265960803</c:v>
                </c:pt>
                <c:pt idx="17">
                  <c:v>0.0179956881313468</c:v>
                </c:pt>
                <c:pt idx="18">
                  <c:v>0.0178052864504099</c:v>
                </c:pt>
                <c:pt idx="19">
                  <c:v>0.0167842688687616</c:v>
                </c:pt>
                <c:pt idx="20">
                  <c:v>0.0114456729304471</c:v>
                </c:pt>
                <c:pt idx="21">
                  <c:v>0.0124067031046162</c:v>
                </c:pt>
                <c:pt idx="22">
                  <c:v>0.0110800077288199</c:v>
                </c:pt>
                <c:pt idx="23">
                  <c:v>0.0129946047730583</c:v>
                </c:pt>
                <c:pt idx="24">
                  <c:v>0.0142133280050472</c:v>
                </c:pt>
                <c:pt idx="25">
                  <c:v>0.0127288716712257</c:v>
                </c:pt>
                <c:pt idx="26">
                  <c:v>0.00814946923910238</c:v>
                </c:pt>
                <c:pt idx="27">
                  <c:v>0.010193444507554</c:v>
                </c:pt>
                <c:pt idx="28">
                  <c:v>0.0125684125379064</c:v>
                </c:pt>
                <c:pt idx="29">
                  <c:v>0.00859201922776112</c:v>
                </c:pt>
                <c:pt idx="30">
                  <c:v>0.00771886179574955</c:v>
                </c:pt>
                <c:pt idx="31">
                  <c:v>0.00926456046503458</c:v>
                </c:pt>
                <c:pt idx="32">
                  <c:v>0.010285566550343</c:v>
                </c:pt>
                <c:pt idx="33">
                  <c:v>0.0103029787303848</c:v>
                </c:pt>
                <c:pt idx="34">
                  <c:v>0.0124980449810386</c:v>
                </c:pt>
                <c:pt idx="35">
                  <c:v>0.0138849772956622</c:v>
                </c:pt>
                <c:pt idx="36">
                  <c:v>0.0145314462052643</c:v>
                </c:pt>
                <c:pt idx="37">
                  <c:v>0.0143150217134971</c:v>
                </c:pt>
                <c:pt idx="38">
                  <c:v>0.00992745664566917</c:v>
                </c:pt>
                <c:pt idx="39">
                  <c:v>0.0109895981463919</c:v>
                </c:pt>
                <c:pt idx="40">
                  <c:v>0.00638722551885062</c:v>
                </c:pt>
                <c:pt idx="41">
                  <c:v>0.0083143234995586</c:v>
                </c:pt>
                <c:pt idx="42">
                  <c:v>0.0137112785571557</c:v>
                </c:pt>
                <c:pt idx="43">
                  <c:v>0.0152872959853625</c:v>
                </c:pt>
                <c:pt idx="44">
                  <c:v>0.015314442158748</c:v>
                </c:pt>
                <c:pt idx="45">
                  <c:v>0.0161277360625362</c:v>
                </c:pt>
                <c:pt idx="46">
                  <c:v>0.0143275207309894</c:v>
                </c:pt>
                <c:pt idx="47">
                  <c:v>0.00828327968848263</c:v>
                </c:pt>
                <c:pt idx="48">
                  <c:v>0.00567864027061096</c:v>
                </c:pt>
                <c:pt idx="49">
                  <c:v>0.0193792178528084</c:v>
                </c:pt>
                <c:pt idx="50">
                  <c:v>0.0286462376957405</c:v>
                </c:pt>
                <c:pt idx="51">
                  <c:v>0.0236415678755585</c:v>
                </c:pt>
                <c:pt idx="52">
                  <c:v>0.0217105543343137</c:v>
                </c:pt>
                <c:pt idx="53">
                  <c:v>0.0171827187949359</c:v>
                </c:pt>
                <c:pt idx="54">
                  <c:v>0.0184441288167102</c:v>
                </c:pt>
              </c:numCache>
            </c:numRef>
          </c:val>
        </c:ser>
        <c:ser>
          <c:idx val="1"/>
          <c:order val="4"/>
          <c:spPr>
            <a:solidFill>
              <a:schemeClr val="accent1">
                <a:lumMod val="60000"/>
                <a:lumOff val="40000"/>
              </a:schemeClr>
            </a:solidFill>
            <a:ln>
              <a:solidFill>
                <a:schemeClr val="tx1"/>
              </a:solidFill>
            </a:ln>
            <a:effectLst/>
          </c:spPr>
          <c:cat>
            <c:numRef>
              <c:f>Data!$BL$53:$BL$107</c:f>
              <c:numCache>
                <c:formatCode>General</c:formatCode>
                <c:ptCount val="55"/>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numCache>
            </c:numRef>
          </c:cat>
          <c:val>
            <c:numRef>
              <c:f>Data!$JC$53:$JC$107</c:f>
              <c:numCache>
                <c:formatCode>0.0%</c:formatCode>
                <c:ptCount val="55"/>
                <c:pt idx="0">
                  <c:v>0.0555104877052528</c:v>
                </c:pt>
                <c:pt idx="1">
                  <c:v>0.0543412745111702</c:v>
                </c:pt>
                <c:pt idx="2">
                  <c:v>0.0518835361878341</c:v>
                </c:pt>
                <c:pt idx="3">
                  <c:v>0.05114352143137</c:v>
                </c:pt>
                <c:pt idx="4">
                  <c:v>0.0509662872288846</c:v>
                </c:pt>
                <c:pt idx="5">
                  <c:v>0.0490840937575933</c:v>
                </c:pt>
                <c:pt idx="6">
                  <c:v>0.0467254761251943</c:v>
                </c:pt>
                <c:pt idx="7">
                  <c:v>0.0468253215582833</c:v>
                </c:pt>
                <c:pt idx="8">
                  <c:v>0.0477371136635647</c:v>
                </c:pt>
                <c:pt idx="9">
                  <c:v>0.0470529834903726</c:v>
                </c:pt>
                <c:pt idx="10">
                  <c:v>0.0485030451043512</c:v>
                </c:pt>
                <c:pt idx="11">
                  <c:v>0.0452560970545883</c:v>
                </c:pt>
                <c:pt idx="12">
                  <c:v>0.0427947356016035</c:v>
                </c:pt>
                <c:pt idx="13">
                  <c:v>0.0427886837920768</c:v>
                </c:pt>
                <c:pt idx="14">
                  <c:v>0.0459446780949682</c:v>
                </c:pt>
                <c:pt idx="15">
                  <c:v>0.0427458867827641</c:v>
                </c:pt>
                <c:pt idx="16">
                  <c:v>0.0416082731401918</c:v>
                </c:pt>
                <c:pt idx="17">
                  <c:v>0.0412931120922664</c:v>
                </c:pt>
                <c:pt idx="18">
                  <c:v>0.0409126811442989</c:v>
                </c:pt>
                <c:pt idx="19">
                  <c:v>0.0434327052216991</c:v>
                </c:pt>
                <c:pt idx="20">
                  <c:v>0.0442888715009801</c:v>
                </c:pt>
                <c:pt idx="21">
                  <c:v>0.0463662026266071</c:v>
                </c:pt>
                <c:pt idx="22">
                  <c:v>0.0475199545436498</c:v>
                </c:pt>
                <c:pt idx="23">
                  <c:v>0.0457186365298252</c:v>
                </c:pt>
                <c:pt idx="24">
                  <c:v>0.04841146077197</c:v>
                </c:pt>
                <c:pt idx="25">
                  <c:v>0.050062494967603</c:v>
                </c:pt>
                <c:pt idx="26">
                  <c:v>0.0502348179030774</c:v>
                </c:pt>
                <c:pt idx="27">
                  <c:v>0.0552694088367885</c:v>
                </c:pt>
                <c:pt idx="28">
                  <c:v>0.0583684678357561</c:v>
                </c:pt>
                <c:pt idx="29">
                  <c:v>0.0618080643212634</c:v>
                </c:pt>
                <c:pt idx="30">
                  <c:v>0.0608417518579204</c:v>
                </c:pt>
                <c:pt idx="31">
                  <c:v>0.0582779241866414</c:v>
                </c:pt>
                <c:pt idx="32">
                  <c:v>0.0592426158981296</c:v>
                </c:pt>
                <c:pt idx="33">
                  <c:v>0.0593793960561863</c:v>
                </c:pt>
                <c:pt idx="34">
                  <c:v>0.0597169364685492</c:v>
                </c:pt>
                <c:pt idx="35">
                  <c:v>0.0609128746564526</c:v>
                </c:pt>
                <c:pt idx="36">
                  <c:v>0.0621680918111899</c:v>
                </c:pt>
                <c:pt idx="37">
                  <c:v>0.0633539193948821</c:v>
                </c:pt>
                <c:pt idx="38">
                  <c:v>0.0640243852048108</c:v>
                </c:pt>
                <c:pt idx="39">
                  <c:v>0.0634368984074153</c:v>
                </c:pt>
                <c:pt idx="40">
                  <c:v>0.0656682453055124</c:v>
                </c:pt>
                <c:pt idx="41">
                  <c:v>0.0625360680997427</c:v>
                </c:pt>
                <c:pt idx="42">
                  <c:v>0.0631317353808125</c:v>
                </c:pt>
                <c:pt idx="43">
                  <c:v>0.0642070185714967</c:v>
                </c:pt>
                <c:pt idx="44">
                  <c:v>0.0697676685271931</c:v>
                </c:pt>
                <c:pt idx="45">
                  <c:v>0.0750525848567904</c:v>
                </c:pt>
                <c:pt idx="46">
                  <c:v>0.0809373076897113</c:v>
                </c:pt>
                <c:pt idx="47">
                  <c:v>0.082479291475691</c:v>
                </c:pt>
                <c:pt idx="48">
                  <c:v>0.0828541837563613</c:v>
                </c:pt>
                <c:pt idx="49">
                  <c:v>0.0727851119752611</c:v>
                </c:pt>
                <c:pt idx="50">
                  <c:v>0.0732742916933179</c:v>
                </c:pt>
                <c:pt idx="51">
                  <c:v>0.0763809296959744</c:v>
                </c:pt>
                <c:pt idx="52">
                  <c:v>0.0836494315217284</c:v>
                </c:pt>
                <c:pt idx="53">
                  <c:v>0.081356685206646</c:v>
                </c:pt>
                <c:pt idx="54">
                  <c:v>0.0833169442510226</c:v>
                </c:pt>
              </c:numCache>
            </c:numRef>
          </c:val>
        </c:ser>
        <c:dLbls>
          <c:showLegendKey val="0"/>
          <c:showVal val="0"/>
          <c:showCatName val="0"/>
          <c:showSerName val="0"/>
          <c:showPercent val="0"/>
          <c:showBubbleSize val="0"/>
        </c:dLbls>
        <c:axId val="2120418472"/>
        <c:axId val="2120759528"/>
      </c:areaChart>
      <c:catAx>
        <c:axId val="2120418472"/>
        <c:scaling>
          <c:orientation val="minMax"/>
        </c:scaling>
        <c:delete val="0"/>
        <c:axPos val="b"/>
        <c:majorGridlines>
          <c:spPr>
            <a:ln>
              <a:prstDash val="sysDash"/>
            </a:ln>
          </c:spPr>
        </c:majorGridlines>
        <c:numFmt formatCode="General" sourceLinked="1"/>
        <c:majorTickMark val="out"/>
        <c:minorTickMark val="none"/>
        <c:tickLblPos val="nextTo"/>
        <c:txPr>
          <a:bodyPr rot="-5400000" vert="horz"/>
          <a:lstStyle/>
          <a:p>
            <a:pPr>
              <a:defRPr sz="1600">
                <a:latin typeface="Arial"/>
                <a:cs typeface="Arial"/>
              </a:defRPr>
            </a:pPr>
            <a:endParaRPr lang="es-ES"/>
          </a:p>
        </c:txPr>
        <c:crossAx val="2120759528"/>
        <c:crosses val="autoZero"/>
        <c:auto val="1"/>
        <c:lblAlgn val="ctr"/>
        <c:lblOffset val="100"/>
        <c:tickLblSkip val="5"/>
        <c:tickMarkSkip val="5"/>
        <c:noMultiLvlLbl val="0"/>
      </c:catAx>
      <c:valAx>
        <c:axId val="2120759528"/>
        <c:scaling>
          <c:orientation val="minMax"/>
          <c:max val="0.215"/>
          <c:min val="0.0"/>
        </c:scaling>
        <c:delete val="0"/>
        <c:axPos val="l"/>
        <c:majorGridlines/>
        <c:title>
          <c:tx>
            <c:rich>
              <a:bodyPr rot="-5400000" vert="horz"/>
              <a:lstStyle/>
              <a:p>
                <a:pPr>
                  <a:defRPr sz="1600"/>
                </a:pPr>
                <a:r>
                  <a:rPr lang="fr-FR" sz="1600" b="0">
                    <a:latin typeface="Arial"/>
                    <a:cs typeface="Arial"/>
                  </a:rPr>
                  <a:t>%</a:t>
                </a:r>
                <a:r>
                  <a:rPr lang="fr-FR" sz="1600" b="0" baseline="0">
                    <a:latin typeface="Arial"/>
                    <a:cs typeface="Arial"/>
                  </a:rPr>
                  <a:t> of national income</a:t>
                </a:r>
                <a:endParaRPr lang="fr-FR" sz="1600" b="0">
                  <a:latin typeface="Arial"/>
                  <a:cs typeface="Arial"/>
                </a:endParaRPr>
              </a:p>
            </c:rich>
          </c:tx>
          <c:overlay val="0"/>
        </c:title>
        <c:numFmt formatCode="0%" sourceLinked="0"/>
        <c:majorTickMark val="none"/>
        <c:minorTickMark val="none"/>
        <c:tickLblPos val="nextTo"/>
        <c:txPr>
          <a:bodyPr/>
          <a:lstStyle/>
          <a:p>
            <a:pPr>
              <a:defRPr sz="1600">
                <a:latin typeface="Arial"/>
                <a:cs typeface="Arial"/>
              </a:defRPr>
            </a:pPr>
            <a:endParaRPr lang="es-ES"/>
          </a:p>
        </c:txPr>
        <c:crossAx val="2120418472"/>
        <c:crosses val="autoZero"/>
        <c:crossBetween val="midCat"/>
      </c:valAx>
    </c:plotArea>
    <c:plotVisOnly val="1"/>
    <c:dispBlanksAs val="zero"/>
    <c:showDLblsOverMax val="0"/>
  </c:chart>
  <c:spPr>
    <a:ln>
      <a:noFill/>
    </a:ln>
  </c:spPr>
  <c:userShapes r:id="rId1"/>
</c:chartSpace>
</file>

<file path=xl/charts/chart6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a:t>Appendix Figure S.39:</a:t>
            </a:r>
            <a:r>
              <a:rPr lang="fr-FR" sz="1800" b="1" baseline="0"/>
              <a:t> </a:t>
            </a:r>
            <a:r>
              <a:rPr lang="fr-FR" sz="1800" b="1"/>
              <a:t>P90/P10 ratio, post-tax income</a:t>
            </a:r>
          </a:p>
        </c:rich>
      </c:tx>
      <c:layout>
        <c:manualLayout>
          <c:xMode val="edge"/>
          <c:yMode val="edge"/>
          <c:x val="0.172907086614173"/>
          <c:y val="3.43094368105947E-7"/>
        </c:manualLayout>
      </c:layout>
      <c:overlay val="0"/>
    </c:title>
    <c:autoTitleDeleted val="0"/>
    <c:plotArea>
      <c:layout>
        <c:manualLayout>
          <c:layoutTarget val="inner"/>
          <c:xMode val="edge"/>
          <c:yMode val="edge"/>
          <c:x val="0.0504391951006124"/>
          <c:y val="0.0915787487348397"/>
          <c:w val="0.913330417031204"/>
          <c:h val="0.723581252004134"/>
        </c:manualLayout>
      </c:layout>
      <c:lineChart>
        <c:grouping val="standard"/>
        <c:varyColors val="0"/>
        <c:ser>
          <c:idx val="2"/>
          <c:order val="0"/>
          <c:tx>
            <c:v>post-tax</c:v>
          </c:tx>
          <c:spPr>
            <a:ln w="19050">
              <a:solidFill>
                <a:sysClr val="windowText" lastClr="000000"/>
              </a:solidFill>
            </a:ln>
          </c:spPr>
          <c:marker>
            <c:symbol val="square"/>
            <c:size val="8"/>
            <c:spPr>
              <a:solidFill>
                <a:srgbClr val="1F497D">
                  <a:lumMod val="60000"/>
                  <a:lumOff val="40000"/>
                </a:srgbClr>
              </a:solidFill>
              <a:ln>
                <a:solidFill>
                  <a:sysClr val="windowText" lastClr="000000"/>
                </a:solidFill>
              </a:ln>
            </c:spPr>
          </c:marker>
          <c:cat>
            <c:numRef>
              <c:f>Data!$DA$55:$DA$110</c:f>
              <c:numCache>
                <c:formatCode>General</c:formatCode>
                <c:ptCount val="56"/>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pt idx="54">
                  <c:v>2016.0</c:v>
                </c:pt>
                <c:pt idx="55">
                  <c:v>2017.0</c:v>
                </c:pt>
              </c:numCache>
            </c:numRef>
          </c:cat>
          <c:val>
            <c:numRef>
              <c:f>Data!$JJ$55:$JJ$107</c:f>
              <c:numCache>
                <c:formatCode>0.0</c:formatCode>
                <c:ptCount val="53"/>
                <c:pt idx="5">
                  <c:v>5.762059620596206</c:v>
                </c:pt>
                <c:pt idx="6">
                  <c:v>5.664509706321553</c:v>
                </c:pt>
                <c:pt idx="7">
                  <c:v>5.412053571428571</c:v>
                </c:pt>
                <c:pt idx="8">
                  <c:v>5.245283018867924</c:v>
                </c:pt>
                <c:pt idx="9">
                  <c:v>5.254972155926811</c:v>
                </c:pt>
                <c:pt idx="10">
                  <c:v>5.397817086940158</c:v>
                </c:pt>
                <c:pt idx="11">
                  <c:v>5.187935034802784</c:v>
                </c:pt>
                <c:pt idx="12">
                  <c:v>4.839753013819464</c:v>
                </c:pt>
                <c:pt idx="13">
                  <c:v>4.961975028376845</c:v>
                </c:pt>
                <c:pt idx="14">
                  <c:v>4.928442262981142</c:v>
                </c:pt>
                <c:pt idx="15">
                  <c:v>4.941120381406435</c:v>
                </c:pt>
                <c:pt idx="16">
                  <c:v>5.034191733391041</c:v>
                </c:pt>
                <c:pt idx="17">
                  <c:v>4.89709083712646</c:v>
                </c:pt>
                <c:pt idx="18">
                  <c:v>4.992105263157894</c:v>
                </c:pt>
                <c:pt idx="19">
                  <c:v>5.098377812663527</c:v>
                </c:pt>
                <c:pt idx="20">
                  <c:v>5.522566612289288</c:v>
                </c:pt>
                <c:pt idx="21">
                  <c:v>5.914992826398852</c:v>
                </c:pt>
                <c:pt idx="22">
                  <c:v>6.214273576890399</c:v>
                </c:pt>
                <c:pt idx="23">
                  <c:v>6.2319471308833</c:v>
                </c:pt>
                <c:pt idx="24">
                  <c:v>6.430444515510074</c:v>
                </c:pt>
                <c:pt idx="25">
                  <c:v>6.316567596402987</c:v>
                </c:pt>
                <c:pt idx="26">
                  <c:v>6.37116830537883</c:v>
                </c:pt>
                <c:pt idx="27">
                  <c:v>6.256630056255023</c:v>
                </c:pt>
                <c:pt idx="28">
                  <c:v>6.238340633857254</c:v>
                </c:pt>
                <c:pt idx="29">
                  <c:v>6.270592714811523</c:v>
                </c:pt>
                <c:pt idx="30">
                  <c:v>6.353435491843796</c:v>
                </c:pt>
                <c:pt idx="31">
                  <c:v>6.353929924242424</c:v>
                </c:pt>
                <c:pt idx="32">
                  <c:v>6.378414688759516</c:v>
                </c:pt>
                <c:pt idx="33">
                  <c:v>6.525861126298524</c:v>
                </c:pt>
                <c:pt idx="34">
                  <c:v>6.501145833333333</c:v>
                </c:pt>
                <c:pt idx="35">
                  <c:v>6.609655726186891</c:v>
                </c:pt>
                <c:pt idx="36">
                  <c:v>6.651247952201984</c:v>
                </c:pt>
                <c:pt idx="37">
                  <c:v>6.835372214319583</c:v>
                </c:pt>
                <c:pt idx="38">
                  <c:v>6.900591177808094</c:v>
                </c:pt>
                <c:pt idx="39">
                  <c:v>6.842661034846884</c:v>
                </c:pt>
                <c:pt idx="40">
                  <c:v>6.985238221515071</c:v>
                </c:pt>
                <c:pt idx="41">
                  <c:v>7.172807246755509</c:v>
                </c:pt>
                <c:pt idx="42">
                  <c:v>7.196135831381732</c:v>
                </c:pt>
                <c:pt idx="43">
                  <c:v>7.055368733870336</c:v>
                </c:pt>
                <c:pt idx="44">
                  <c:v>7.189213755491592</c:v>
                </c:pt>
                <c:pt idx="45">
                  <c:v>7.12209473374522</c:v>
                </c:pt>
                <c:pt idx="46">
                  <c:v>6.820182961692395</c:v>
                </c:pt>
                <c:pt idx="47">
                  <c:v>7.356402199528672</c:v>
                </c:pt>
                <c:pt idx="48">
                  <c:v>7.14653509422763</c:v>
                </c:pt>
                <c:pt idx="49">
                  <c:v>7.409968435733685</c:v>
                </c:pt>
                <c:pt idx="50">
                  <c:v>7.701709526592635</c:v>
                </c:pt>
                <c:pt idx="51">
                  <c:v>7.546276336833322</c:v>
                </c:pt>
                <c:pt idx="52">
                  <c:v>7.529325120514194</c:v>
                </c:pt>
              </c:numCache>
            </c:numRef>
          </c:val>
          <c:smooth val="0"/>
        </c:ser>
        <c:dLbls>
          <c:showLegendKey val="0"/>
          <c:showVal val="0"/>
          <c:showCatName val="0"/>
          <c:showSerName val="0"/>
          <c:showPercent val="0"/>
          <c:showBubbleSize val="0"/>
        </c:dLbls>
        <c:marker val="1"/>
        <c:smooth val="0"/>
        <c:axId val="-2138454152"/>
        <c:axId val="-2111609224"/>
      </c:lineChart>
      <c:catAx>
        <c:axId val="-2138454152"/>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11609224"/>
        <c:crossesAt val="0.0"/>
        <c:auto val="1"/>
        <c:lblAlgn val="ctr"/>
        <c:lblOffset val="100"/>
        <c:tickLblSkip val="4"/>
        <c:tickMarkSkip val="4"/>
        <c:noMultiLvlLbl val="0"/>
      </c:catAx>
      <c:valAx>
        <c:axId val="-2111609224"/>
        <c:scaling>
          <c:orientation val="minMax"/>
          <c:max val="8.0"/>
          <c:min val="4.0"/>
        </c:scaling>
        <c:delete val="0"/>
        <c:axPos val="l"/>
        <c:majorGridlines>
          <c:spPr>
            <a:ln w="3175">
              <a:solidFill>
                <a:schemeClr val="bg1">
                  <a:lumMod val="65000"/>
                </a:schemeClr>
              </a:solidFill>
              <a:prstDash val="solid"/>
            </a:ln>
          </c:spPr>
        </c:majorGridlines>
        <c:numFmt formatCode="#,##0.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138454152"/>
        <c:crosses val="autoZero"/>
        <c:crossBetween val="midCat"/>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6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a:t>Appendix Figure S.39b:</a:t>
            </a:r>
            <a:r>
              <a:rPr lang="fr-FR" sz="1800" b="1" baseline="0"/>
              <a:t> </a:t>
            </a:r>
            <a:r>
              <a:rPr lang="fr-FR" sz="1800" b="1"/>
              <a:t>P50/10 and P90/P50 ratios, post-tax income</a:t>
            </a:r>
          </a:p>
        </c:rich>
      </c:tx>
      <c:layout>
        <c:manualLayout>
          <c:xMode val="edge"/>
          <c:yMode val="edge"/>
          <c:x val="0.172907086614173"/>
          <c:y val="3.43094368105947E-7"/>
        </c:manualLayout>
      </c:layout>
      <c:overlay val="0"/>
    </c:title>
    <c:autoTitleDeleted val="0"/>
    <c:plotArea>
      <c:layout>
        <c:manualLayout>
          <c:layoutTarget val="inner"/>
          <c:xMode val="edge"/>
          <c:yMode val="edge"/>
          <c:x val="0.0504391951006124"/>
          <c:y val="0.0915787487348397"/>
          <c:w val="0.913330417031204"/>
          <c:h val="0.723581252004134"/>
        </c:manualLayout>
      </c:layout>
      <c:lineChart>
        <c:grouping val="standard"/>
        <c:varyColors val="0"/>
        <c:ser>
          <c:idx val="3"/>
          <c:order val="0"/>
          <c:tx>
            <c:v>post-tax excl. health</c:v>
          </c:tx>
          <c:spPr>
            <a:ln w="19050">
              <a:solidFill>
                <a:sysClr val="windowText" lastClr="000000"/>
              </a:solidFill>
            </a:ln>
            <a:effectLst/>
          </c:spPr>
          <c:marker>
            <c:symbol val="square"/>
            <c:size val="8"/>
            <c:spPr>
              <a:solidFill>
                <a:srgbClr val="4F81BD">
                  <a:lumMod val="20000"/>
                  <a:lumOff val="80000"/>
                </a:srgbClr>
              </a:solidFill>
              <a:ln>
                <a:solidFill>
                  <a:sysClr val="windowText" lastClr="000000"/>
                </a:solidFill>
              </a:ln>
              <a:effectLst/>
            </c:spPr>
          </c:marker>
          <c:cat>
            <c:numRef>
              <c:f>Data!$DA$55:$DA$110</c:f>
              <c:numCache>
                <c:formatCode>General</c:formatCode>
                <c:ptCount val="56"/>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pt idx="54">
                  <c:v>2016.0</c:v>
                </c:pt>
                <c:pt idx="55">
                  <c:v>2017.0</c:v>
                </c:pt>
              </c:numCache>
            </c:numRef>
          </c:cat>
          <c:val>
            <c:numRef>
              <c:f>Data!$JK$55:$JK$107</c:f>
              <c:numCache>
                <c:formatCode>0.0</c:formatCode>
                <c:ptCount val="53"/>
                <c:pt idx="5">
                  <c:v>2.772357723577236</c:v>
                </c:pt>
                <c:pt idx="6">
                  <c:v>2.728222996515679</c:v>
                </c:pt>
                <c:pt idx="7">
                  <c:v>2.649553571428572</c:v>
                </c:pt>
                <c:pt idx="8">
                  <c:v>2.558490566037736</c:v>
                </c:pt>
                <c:pt idx="9">
                  <c:v>2.542959427207637</c:v>
                </c:pt>
                <c:pt idx="10">
                  <c:v>2.59239744072262</c:v>
                </c:pt>
                <c:pt idx="11">
                  <c:v>2.47663241630759</c:v>
                </c:pt>
                <c:pt idx="12">
                  <c:v>2.349309026756836</c:v>
                </c:pt>
                <c:pt idx="13">
                  <c:v>2.373439273552781</c:v>
                </c:pt>
                <c:pt idx="14">
                  <c:v>2.380780160165332</c:v>
                </c:pt>
                <c:pt idx="15">
                  <c:v>2.378069129916567</c:v>
                </c:pt>
                <c:pt idx="16">
                  <c:v>2.365505301882709</c:v>
                </c:pt>
                <c:pt idx="17">
                  <c:v>2.350880664951514</c:v>
                </c:pt>
                <c:pt idx="18">
                  <c:v>2.387218045112782</c:v>
                </c:pt>
                <c:pt idx="19">
                  <c:v>2.406767835339264</c:v>
                </c:pt>
                <c:pt idx="20">
                  <c:v>2.561899583106761</c:v>
                </c:pt>
                <c:pt idx="21">
                  <c:v>2.647058823529412</c:v>
                </c:pt>
                <c:pt idx="22">
                  <c:v>2.699915038232795</c:v>
                </c:pt>
                <c:pt idx="23">
                  <c:v>2.71615087040619</c:v>
                </c:pt>
                <c:pt idx="24">
                  <c:v>2.794691397505596</c:v>
                </c:pt>
                <c:pt idx="25">
                  <c:v>2.812376162170401</c:v>
                </c:pt>
                <c:pt idx="26">
                  <c:v>2.803499132446501</c:v>
                </c:pt>
                <c:pt idx="27">
                  <c:v>2.755960353603</c:v>
                </c:pt>
                <c:pt idx="28">
                  <c:v>2.764880185519197</c:v>
                </c:pt>
                <c:pt idx="29">
                  <c:v>2.786013453483945</c:v>
                </c:pt>
                <c:pt idx="30">
                  <c:v>2.785590706870983</c:v>
                </c:pt>
                <c:pt idx="31">
                  <c:v>2.785037878787878</c:v>
                </c:pt>
                <c:pt idx="32">
                  <c:v>2.763546798029556</c:v>
                </c:pt>
                <c:pt idx="33">
                  <c:v>2.769272826681246</c:v>
                </c:pt>
                <c:pt idx="34">
                  <c:v>2.760833333333334</c:v>
                </c:pt>
                <c:pt idx="35">
                  <c:v>2.781090033122553</c:v>
                </c:pt>
                <c:pt idx="36">
                  <c:v>2.819311939867013</c:v>
                </c:pt>
                <c:pt idx="37">
                  <c:v>2.889710763394974</c:v>
                </c:pt>
                <c:pt idx="38">
                  <c:v>2.92705775352433</c:v>
                </c:pt>
                <c:pt idx="39">
                  <c:v>2.909978880675818</c:v>
                </c:pt>
                <c:pt idx="40">
                  <c:v>2.942543975956864</c:v>
                </c:pt>
                <c:pt idx="41">
                  <c:v>2.95749499172546</c:v>
                </c:pt>
                <c:pt idx="42">
                  <c:v>2.980344596855136</c:v>
                </c:pt>
                <c:pt idx="43">
                  <c:v>2.896848361617267</c:v>
                </c:pt>
                <c:pt idx="44">
                  <c:v>2.925087108013937</c:v>
                </c:pt>
                <c:pt idx="45">
                  <c:v>2.903648131803472</c:v>
                </c:pt>
                <c:pt idx="46">
                  <c:v>2.848627787307032</c:v>
                </c:pt>
                <c:pt idx="47">
                  <c:v>3.022780832678712</c:v>
                </c:pt>
                <c:pt idx="48">
                  <c:v>2.922837216204185</c:v>
                </c:pt>
                <c:pt idx="49">
                  <c:v>2.987227482933275</c:v>
                </c:pt>
                <c:pt idx="50">
                  <c:v>3.030976037405027</c:v>
                </c:pt>
                <c:pt idx="51">
                  <c:v>3.001251651484598</c:v>
                </c:pt>
                <c:pt idx="52">
                  <c:v>2.970540974825924</c:v>
                </c:pt>
              </c:numCache>
            </c:numRef>
          </c:val>
          <c:smooth val="0"/>
        </c:ser>
        <c:ser>
          <c:idx val="0"/>
          <c:order val="1"/>
          <c:tx>
            <c:v>Pre-tax</c:v>
          </c:tx>
          <c:spPr>
            <a:ln>
              <a:solidFill>
                <a:sysClr val="windowText" lastClr="000000"/>
              </a:solidFill>
            </a:ln>
          </c:spPr>
          <c:marker>
            <c:symbol val="circle"/>
            <c:size val="9"/>
            <c:spPr>
              <a:solidFill>
                <a:srgbClr val="FF0000"/>
              </a:solidFill>
              <a:ln>
                <a:solidFill>
                  <a:sysClr val="windowText" lastClr="000000"/>
                </a:solidFill>
              </a:ln>
            </c:spPr>
          </c:marker>
          <c:cat>
            <c:numRef>
              <c:f>Data!$DA$55:$DA$110</c:f>
              <c:numCache>
                <c:formatCode>General</c:formatCode>
                <c:ptCount val="56"/>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pt idx="54">
                  <c:v>2016.0</c:v>
                </c:pt>
                <c:pt idx="55">
                  <c:v>2017.0</c:v>
                </c:pt>
              </c:numCache>
            </c:numRef>
          </c:cat>
          <c:val>
            <c:numRef>
              <c:f>Data!$JL$55:$JL$107</c:f>
              <c:numCache>
                <c:formatCode>0.0</c:formatCode>
                <c:ptCount val="53"/>
                <c:pt idx="0">
                  <c:v>2.120409233997901</c:v>
                </c:pt>
                <c:pt idx="1">
                  <c:v>2.135796571198803</c:v>
                </c:pt>
                <c:pt idx="2">
                  <c:v>2.150106710931942</c:v>
                </c:pt>
                <c:pt idx="3">
                  <c:v>2.122662991960697</c:v>
                </c:pt>
                <c:pt idx="4">
                  <c:v>2.098031256342602</c:v>
                </c:pt>
                <c:pt idx="5">
                  <c:v>2.07839687194526</c:v>
                </c:pt>
                <c:pt idx="6">
                  <c:v>2.0762634555738</c:v>
                </c:pt>
                <c:pt idx="7">
                  <c:v>2.04262847514743</c:v>
                </c:pt>
                <c:pt idx="8">
                  <c:v>2.050147492625369</c:v>
                </c:pt>
                <c:pt idx="9">
                  <c:v>2.066478961363992</c:v>
                </c:pt>
                <c:pt idx="10">
                  <c:v>2.082171893147503</c:v>
                </c:pt>
                <c:pt idx="11">
                  <c:v>2.09475374732334</c:v>
                </c:pt>
                <c:pt idx="12">
                  <c:v>2.060075093867334</c:v>
                </c:pt>
                <c:pt idx="13">
                  <c:v>2.090626494500239</c:v>
                </c:pt>
                <c:pt idx="14">
                  <c:v>2.070095486111111</c:v>
                </c:pt>
                <c:pt idx="15">
                  <c:v>2.077786688051323</c:v>
                </c:pt>
                <c:pt idx="16">
                  <c:v>2.128167596743208</c:v>
                </c:pt>
                <c:pt idx="17">
                  <c:v>2.083087802003536</c:v>
                </c:pt>
                <c:pt idx="18">
                  <c:v>2.091181102362205</c:v>
                </c:pt>
                <c:pt idx="19">
                  <c:v>2.11835048557762</c:v>
                </c:pt>
                <c:pt idx="20">
                  <c:v>2.155653035234187</c:v>
                </c:pt>
                <c:pt idx="21">
                  <c:v>2.234552845528455</c:v>
                </c:pt>
                <c:pt idx="22">
                  <c:v>2.301655233180187</c:v>
                </c:pt>
                <c:pt idx="23">
                  <c:v>2.294403892944039</c:v>
                </c:pt>
                <c:pt idx="24">
                  <c:v>2.300949765419384</c:v>
                </c:pt>
                <c:pt idx="25">
                  <c:v>2.245989594623889</c:v>
                </c:pt>
                <c:pt idx="26">
                  <c:v>2.272577234514415</c:v>
                </c:pt>
                <c:pt idx="27">
                  <c:v>2.270217729393468</c:v>
                </c:pt>
                <c:pt idx="28">
                  <c:v>2.256278831368529</c:v>
                </c:pt>
                <c:pt idx="29">
                  <c:v>2.250740285180629</c:v>
                </c:pt>
                <c:pt idx="30">
                  <c:v>2.280821613947916</c:v>
                </c:pt>
                <c:pt idx="31">
                  <c:v>2.281451887113227</c:v>
                </c:pt>
                <c:pt idx="32">
                  <c:v>2.30805380003241</c:v>
                </c:pt>
                <c:pt idx="33">
                  <c:v>2.356525172754195</c:v>
                </c:pt>
                <c:pt idx="34">
                  <c:v>2.354776637488681</c:v>
                </c:pt>
                <c:pt idx="35">
                  <c:v>2.376642125018045</c:v>
                </c:pt>
                <c:pt idx="36">
                  <c:v>2.35917418649166</c:v>
                </c:pt>
                <c:pt idx="37">
                  <c:v>2.365417432396955</c:v>
                </c:pt>
                <c:pt idx="38">
                  <c:v>2.357517944256284</c:v>
                </c:pt>
                <c:pt idx="39">
                  <c:v>2.351446974507847</c:v>
                </c:pt>
                <c:pt idx="40">
                  <c:v>2.37387725675148</c:v>
                </c:pt>
                <c:pt idx="41">
                  <c:v>2.425298188779267</c:v>
                </c:pt>
                <c:pt idx="42">
                  <c:v>2.414531473633991</c:v>
                </c:pt>
                <c:pt idx="43">
                  <c:v>2.435532638626424</c:v>
                </c:pt>
                <c:pt idx="44">
                  <c:v>2.457777662687417</c:v>
                </c:pt>
                <c:pt idx="45">
                  <c:v>2.452809159531891</c:v>
                </c:pt>
                <c:pt idx="46">
                  <c:v>2.394199407898038</c:v>
                </c:pt>
                <c:pt idx="47">
                  <c:v>2.433653846153846</c:v>
                </c:pt>
                <c:pt idx="48">
                  <c:v>2.445067776818805</c:v>
                </c:pt>
                <c:pt idx="49">
                  <c:v>2.480550436171519</c:v>
                </c:pt>
                <c:pt idx="50">
                  <c:v>2.540999807173158</c:v>
                </c:pt>
                <c:pt idx="51">
                  <c:v>2.514376404624545</c:v>
                </c:pt>
                <c:pt idx="52">
                  <c:v>2.534664623151821</c:v>
                </c:pt>
              </c:numCache>
            </c:numRef>
          </c:val>
          <c:smooth val="0"/>
        </c:ser>
        <c:dLbls>
          <c:showLegendKey val="0"/>
          <c:showVal val="0"/>
          <c:showCatName val="0"/>
          <c:showSerName val="0"/>
          <c:showPercent val="0"/>
          <c:showBubbleSize val="0"/>
        </c:dLbls>
        <c:marker val="1"/>
        <c:smooth val="0"/>
        <c:axId val="2121244472"/>
        <c:axId val="2121237224"/>
      </c:lineChart>
      <c:catAx>
        <c:axId val="2121244472"/>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21237224"/>
        <c:crossesAt val="0.0"/>
        <c:auto val="1"/>
        <c:lblAlgn val="ctr"/>
        <c:lblOffset val="100"/>
        <c:tickLblSkip val="4"/>
        <c:tickMarkSkip val="4"/>
        <c:noMultiLvlLbl val="0"/>
      </c:catAx>
      <c:valAx>
        <c:axId val="2121237224"/>
        <c:scaling>
          <c:orientation val="minMax"/>
          <c:max val="3.2"/>
          <c:min val="2.0"/>
        </c:scaling>
        <c:delete val="0"/>
        <c:axPos val="l"/>
        <c:majorGridlines>
          <c:spPr>
            <a:ln w="3175">
              <a:solidFill>
                <a:schemeClr val="bg1">
                  <a:lumMod val="65000"/>
                </a:schemeClr>
              </a:solidFill>
              <a:prstDash val="solid"/>
            </a:ln>
          </c:spPr>
        </c:majorGridlines>
        <c:numFmt formatCode="#,##0.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121244472"/>
        <c:crosses val="autoZero"/>
        <c:crossBetween val="midCat"/>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6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b="1">
                <a:latin typeface="Arial"/>
                <a:cs typeface="Arial"/>
              </a:rPr>
              <a:t>Figure S.40:</a:t>
            </a:r>
            <a:r>
              <a:rPr lang="fr-FR" b="1" baseline="0">
                <a:latin typeface="Arial"/>
                <a:cs typeface="Arial"/>
              </a:rPr>
              <a:t> </a:t>
            </a:r>
            <a:r>
              <a:rPr lang="fr-FR" b="1">
                <a:latin typeface="Arial"/>
                <a:cs typeface="Arial"/>
              </a:rPr>
              <a:t>Average annual</a:t>
            </a:r>
            <a:r>
              <a:rPr lang="fr-FR" b="1" baseline="0">
                <a:latin typeface="Arial"/>
                <a:cs typeface="Arial"/>
              </a:rPr>
              <a:t> pre-tax </a:t>
            </a:r>
            <a:r>
              <a:rPr lang="fr-FR" b="1">
                <a:latin typeface="Arial"/>
                <a:cs typeface="Arial"/>
              </a:rPr>
              <a:t>growth by percentile, 1946-1980 vs. 1980-2014</a:t>
            </a:r>
          </a:p>
        </c:rich>
      </c:tx>
      <c:layout>
        <c:manualLayout>
          <c:xMode val="edge"/>
          <c:yMode val="edge"/>
          <c:x val="0.178199170375301"/>
          <c:y val="0.0"/>
        </c:manualLayout>
      </c:layout>
      <c:overlay val="0"/>
    </c:title>
    <c:autoTitleDeleted val="0"/>
    <c:plotArea>
      <c:layout>
        <c:manualLayout>
          <c:layoutTarget val="inner"/>
          <c:xMode val="edge"/>
          <c:yMode val="edge"/>
          <c:x val="0.109156638210089"/>
          <c:y val="0.0465116279069767"/>
          <c:w val="0.878107140205039"/>
          <c:h val="0.849120898192974"/>
        </c:manualLayout>
      </c:layout>
      <c:lineChart>
        <c:grouping val="standard"/>
        <c:varyColors val="0"/>
        <c:ser>
          <c:idx val="1"/>
          <c:order val="0"/>
          <c:marker>
            <c:symbol val="circle"/>
            <c:size val="8"/>
            <c:spPr>
              <a:solidFill>
                <a:schemeClr val="tx1"/>
              </a:solidFill>
              <a:ln w="3175">
                <a:solidFill>
                  <a:schemeClr val="tx1"/>
                </a:solidFill>
              </a:ln>
              <a:effectLst/>
            </c:spPr>
          </c:marker>
          <c:dPt>
            <c:idx val="89"/>
            <c:bubble3D val="0"/>
            <c:spPr>
              <a:ln w="15875">
                <a:solidFill>
                  <a:schemeClr val="tx1"/>
                </a:solidFill>
              </a:ln>
            </c:spPr>
          </c:dPt>
          <c:cat>
            <c:numRef>
              <c:f>DataFS40!$B$15:$B$135</c:f>
              <c:numCache>
                <c:formatCode>General</c:formatCode>
                <c:ptCount val="12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pt idx="71">
                  <c:v>81.0</c:v>
                </c:pt>
                <c:pt idx="72">
                  <c:v>82.0</c:v>
                </c:pt>
                <c:pt idx="73">
                  <c:v>83.0</c:v>
                </c:pt>
                <c:pt idx="74">
                  <c:v>84.0</c:v>
                </c:pt>
                <c:pt idx="75">
                  <c:v>85.0</c:v>
                </c:pt>
                <c:pt idx="76">
                  <c:v>86.0</c:v>
                </c:pt>
                <c:pt idx="77">
                  <c:v>87.0</c:v>
                </c:pt>
                <c:pt idx="78">
                  <c:v>88.0</c:v>
                </c:pt>
                <c:pt idx="79">
                  <c:v>89.0</c:v>
                </c:pt>
                <c:pt idx="80">
                  <c:v>90.0</c:v>
                </c:pt>
                <c:pt idx="81">
                  <c:v>91.0</c:v>
                </c:pt>
                <c:pt idx="82">
                  <c:v>92.0</c:v>
                </c:pt>
                <c:pt idx="83">
                  <c:v>93.0</c:v>
                </c:pt>
                <c:pt idx="84">
                  <c:v>94.0</c:v>
                </c:pt>
                <c:pt idx="85">
                  <c:v>95.0</c:v>
                </c:pt>
                <c:pt idx="86">
                  <c:v>96.0</c:v>
                </c:pt>
                <c:pt idx="87">
                  <c:v>97.0</c:v>
                </c:pt>
                <c:pt idx="88">
                  <c:v>98.0</c:v>
                </c:pt>
                <c:pt idx="89">
                  <c:v>99.0</c:v>
                </c:pt>
                <c:pt idx="90">
                  <c:v>99.0</c:v>
                </c:pt>
                <c:pt idx="91">
                  <c:v>99.1</c:v>
                </c:pt>
                <c:pt idx="92">
                  <c:v>99.2</c:v>
                </c:pt>
                <c:pt idx="93">
                  <c:v>99.3</c:v>
                </c:pt>
                <c:pt idx="94">
                  <c:v>99.4</c:v>
                </c:pt>
                <c:pt idx="95">
                  <c:v>99.5</c:v>
                </c:pt>
                <c:pt idx="96">
                  <c:v>99.6</c:v>
                </c:pt>
                <c:pt idx="97">
                  <c:v>99.7</c:v>
                </c:pt>
                <c:pt idx="98">
                  <c:v>99.8</c:v>
                </c:pt>
                <c:pt idx="99">
                  <c:v>99.9</c:v>
                </c:pt>
                <c:pt idx="100">
                  <c:v>99.9</c:v>
                </c:pt>
                <c:pt idx="101">
                  <c:v>99.91</c:v>
                </c:pt>
                <c:pt idx="102">
                  <c:v>99.92</c:v>
                </c:pt>
                <c:pt idx="103">
                  <c:v>99.93</c:v>
                </c:pt>
                <c:pt idx="104">
                  <c:v>99.94</c:v>
                </c:pt>
                <c:pt idx="105">
                  <c:v>99.95</c:v>
                </c:pt>
                <c:pt idx="106">
                  <c:v>99.96</c:v>
                </c:pt>
                <c:pt idx="107">
                  <c:v>99.97</c:v>
                </c:pt>
                <c:pt idx="108">
                  <c:v>99.98</c:v>
                </c:pt>
                <c:pt idx="109">
                  <c:v>99.99</c:v>
                </c:pt>
                <c:pt idx="110">
                  <c:v>99.99</c:v>
                </c:pt>
                <c:pt idx="111" formatCode="0.000">
                  <c:v>99.991</c:v>
                </c:pt>
                <c:pt idx="112" formatCode="0.000">
                  <c:v>99.992</c:v>
                </c:pt>
                <c:pt idx="113" formatCode="0.000">
                  <c:v>99.993</c:v>
                </c:pt>
                <c:pt idx="114" formatCode="0.000">
                  <c:v>99.994</c:v>
                </c:pt>
                <c:pt idx="115" formatCode="0.000">
                  <c:v>99.995</c:v>
                </c:pt>
                <c:pt idx="116" formatCode="0.000">
                  <c:v>99.996</c:v>
                </c:pt>
                <c:pt idx="117" formatCode="0.000">
                  <c:v>99.997</c:v>
                </c:pt>
                <c:pt idx="118" formatCode="0.000">
                  <c:v>99.998</c:v>
                </c:pt>
                <c:pt idx="119" formatCode="0.000">
                  <c:v>99.999</c:v>
                </c:pt>
                <c:pt idx="120">
                  <c:v>100.0</c:v>
                </c:pt>
              </c:numCache>
            </c:numRef>
          </c:cat>
          <c:val>
            <c:numRef>
              <c:f>DataFS40!$Q$15:$Q$135</c:f>
              <c:numCache>
                <c:formatCode>0.0%</c:formatCode>
                <c:ptCount val="121"/>
                <c:pt idx="0">
                  <c:v>0.0214115009936993</c:v>
                </c:pt>
                <c:pt idx="1">
                  <c:v>0.0212918774449329</c:v>
                </c:pt>
                <c:pt idx="2">
                  <c:v>0.0210750368038826</c:v>
                </c:pt>
                <c:pt idx="3">
                  <c:v>0.0210867763270364</c:v>
                </c:pt>
                <c:pt idx="4">
                  <c:v>0.0211951566378434</c:v>
                </c:pt>
                <c:pt idx="5">
                  <c:v>0.0210511441101888</c:v>
                </c:pt>
                <c:pt idx="6">
                  <c:v>0.0208752461087895</c:v>
                </c:pt>
                <c:pt idx="7">
                  <c:v>0.020696653787647</c:v>
                </c:pt>
                <c:pt idx="8">
                  <c:v>0.0208201801067176</c:v>
                </c:pt>
                <c:pt idx="9">
                  <c:v>0.0209105334725317</c:v>
                </c:pt>
                <c:pt idx="10">
                  <c:v>0.0209025423435949</c:v>
                </c:pt>
                <c:pt idx="11">
                  <c:v>0.0211940576705731</c:v>
                </c:pt>
                <c:pt idx="12">
                  <c:v>0.0212608434223942</c:v>
                </c:pt>
                <c:pt idx="13">
                  <c:v>0.0214227429004301</c:v>
                </c:pt>
                <c:pt idx="14">
                  <c:v>0.0216001667415726</c:v>
                </c:pt>
                <c:pt idx="15">
                  <c:v>0.0216311541361716</c:v>
                </c:pt>
                <c:pt idx="16">
                  <c:v>0.0215988901090309</c:v>
                </c:pt>
                <c:pt idx="17">
                  <c:v>0.0215206952519491</c:v>
                </c:pt>
                <c:pt idx="18">
                  <c:v>0.021419371006214</c:v>
                </c:pt>
                <c:pt idx="19">
                  <c:v>0.021237354860673</c:v>
                </c:pt>
                <c:pt idx="20">
                  <c:v>0.0210397725180607</c:v>
                </c:pt>
                <c:pt idx="21">
                  <c:v>0.0210387925625384</c:v>
                </c:pt>
                <c:pt idx="22">
                  <c:v>0.0208490097764091</c:v>
                </c:pt>
                <c:pt idx="23">
                  <c:v>0.0208040588442258</c:v>
                </c:pt>
                <c:pt idx="24">
                  <c:v>0.0205941500744691</c:v>
                </c:pt>
                <c:pt idx="25">
                  <c:v>0.020425406108626</c:v>
                </c:pt>
                <c:pt idx="26">
                  <c:v>0.020402669829044</c:v>
                </c:pt>
                <c:pt idx="27">
                  <c:v>0.0202884741634002</c:v>
                </c:pt>
                <c:pt idx="28">
                  <c:v>0.0203033583047674</c:v>
                </c:pt>
                <c:pt idx="29">
                  <c:v>0.0203649709412643</c:v>
                </c:pt>
                <c:pt idx="30">
                  <c:v>0.0204041624836824</c:v>
                </c:pt>
                <c:pt idx="31">
                  <c:v>0.0204225087521552</c:v>
                </c:pt>
                <c:pt idx="32">
                  <c:v>0.0205080982092929</c:v>
                </c:pt>
                <c:pt idx="33">
                  <c:v>0.0205312559919275</c:v>
                </c:pt>
                <c:pt idx="34">
                  <c:v>0.0205270260538861</c:v>
                </c:pt>
                <c:pt idx="35">
                  <c:v>0.020507228931099</c:v>
                </c:pt>
                <c:pt idx="36">
                  <c:v>0.0205154792624742</c:v>
                </c:pt>
                <c:pt idx="37">
                  <c:v>0.02051180208964</c:v>
                </c:pt>
                <c:pt idx="38">
                  <c:v>0.0205379122592648</c:v>
                </c:pt>
                <c:pt idx="39">
                  <c:v>0.0205270228278325</c:v>
                </c:pt>
                <c:pt idx="40">
                  <c:v>0.0205619004514919</c:v>
                </c:pt>
                <c:pt idx="41">
                  <c:v>0.0205921731664962</c:v>
                </c:pt>
                <c:pt idx="42">
                  <c:v>0.0206632749325559</c:v>
                </c:pt>
                <c:pt idx="43">
                  <c:v>0.0206302011153534</c:v>
                </c:pt>
                <c:pt idx="44">
                  <c:v>0.0206320113413934</c:v>
                </c:pt>
                <c:pt idx="45">
                  <c:v>0.0206519373409053</c:v>
                </c:pt>
                <c:pt idx="46">
                  <c:v>0.0206509339785106</c:v>
                </c:pt>
                <c:pt idx="47">
                  <c:v>0.020684512678188</c:v>
                </c:pt>
                <c:pt idx="48">
                  <c:v>0.0207212499822287</c:v>
                </c:pt>
                <c:pt idx="49">
                  <c:v>0.0208146257103845</c:v>
                </c:pt>
                <c:pt idx="50">
                  <c:v>0.0208643586871473</c:v>
                </c:pt>
                <c:pt idx="51">
                  <c:v>0.0209180111953435</c:v>
                </c:pt>
                <c:pt idx="52">
                  <c:v>0.021021304514079</c:v>
                </c:pt>
                <c:pt idx="53">
                  <c:v>0.0210804349597813</c:v>
                </c:pt>
                <c:pt idx="54">
                  <c:v>0.0210948270552596</c:v>
                </c:pt>
                <c:pt idx="55">
                  <c:v>0.0211446474616386</c:v>
                </c:pt>
                <c:pt idx="56">
                  <c:v>0.0212276340953581</c:v>
                </c:pt>
                <c:pt idx="57">
                  <c:v>0.0212805333130615</c:v>
                </c:pt>
                <c:pt idx="58">
                  <c:v>0.0213680764357418</c:v>
                </c:pt>
                <c:pt idx="59">
                  <c:v>0.0214081897271166</c:v>
                </c:pt>
                <c:pt idx="60">
                  <c:v>0.0214462746300408</c:v>
                </c:pt>
                <c:pt idx="61">
                  <c:v>0.0214533047421443</c:v>
                </c:pt>
                <c:pt idx="62">
                  <c:v>0.0214778795653097</c:v>
                </c:pt>
                <c:pt idx="63">
                  <c:v>0.0215170301936149</c:v>
                </c:pt>
                <c:pt idx="64">
                  <c:v>0.0214968094350814</c:v>
                </c:pt>
                <c:pt idx="65">
                  <c:v>0.0214874399001215</c:v>
                </c:pt>
                <c:pt idx="66">
                  <c:v>0.0215089127954193</c:v>
                </c:pt>
                <c:pt idx="67">
                  <c:v>0.0215856420091345</c:v>
                </c:pt>
                <c:pt idx="68">
                  <c:v>0.0215887298034512</c:v>
                </c:pt>
                <c:pt idx="69">
                  <c:v>0.0216068987634264</c:v>
                </c:pt>
                <c:pt idx="70">
                  <c:v>0.0215845336606577</c:v>
                </c:pt>
                <c:pt idx="71">
                  <c:v>0.0215516898935764</c:v>
                </c:pt>
                <c:pt idx="72">
                  <c:v>0.021562883846151</c:v>
                </c:pt>
                <c:pt idx="73">
                  <c:v>0.0215861936605375</c:v>
                </c:pt>
                <c:pt idx="74">
                  <c:v>0.0216190419189355</c:v>
                </c:pt>
                <c:pt idx="75">
                  <c:v>0.0216913551172111</c:v>
                </c:pt>
                <c:pt idx="76">
                  <c:v>0.0216996400964935</c:v>
                </c:pt>
                <c:pt idx="77">
                  <c:v>0.0216992948978767</c:v>
                </c:pt>
                <c:pt idx="78">
                  <c:v>0.0217776234093281</c:v>
                </c:pt>
                <c:pt idx="79">
                  <c:v>0.0218331235744056</c:v>
                </c:pt>
                <c:pt idx="80">
                  <c:v>0.0218931316060904</c:v>
                </c:pt>
                <c:pt idx="81">
                  <c:v>0.0218583724901595</c:v>
                </c:pt>
                <c:pt idx="82">
                  <c:v>0.02181767817899</c:v>
                </c:pt>
                <c:pt idx="83">
                  <c:v>0.0217452055348917</c:v>
                </c:pt>
                <c:pt idx="84">
                  <c:v>0.0215281424423146</c:v>
                </c:pt>
                <c:pt idx="85">
                  <c:v>0.0211574328567801</c:v>
                </c:pt>
                <c:pt idx="86">
                  <c:v>0.0206167975307323</c:v>
                </c:pt>
                <c:pt idx="87">
                  <c:v>0.0195532326013224</c:v>
                </c:pt>
                <c:pt idx="88">
                  <c:v>0.0180208067893213</c:v>
                </c:pt>
                <c:pt idx="89">
                  <c:v>0.0113859242940342</c:v>
                </c:pt>
                <c:pt idx="90">
                  <c:v>0.0113859242940342</c:v>
                </c:pt>
                <c:pt idx="91">
                  <c:v>0.0113859242940342</c:v>
                </c:pt>
                <c:pt idx="92">
                  <c:v>0.0113859242940342</c:v>
                </c:pt>
                <c:pt idx="93">
                  <c:v>0.0113859242940342</c:v>
                </c:pt>
                <c:pt idx="94">
                  <c:v>0.0113859242940342</c:v>
                </c:pt>
                <c:pt idx="95">
                  <c:v>0.0113859242940342</c:v>
                </c:pt>
                <c:pt idx="96">
                  <c:v>0.0113859242940342</c:v>
                </c:pt>
                <c:pt idx="97">
                  <c:v>0.0113859242940342</c:v>
                </c:pt>
                <c:pt idx="98">
                  <c:v>0.0113859242940342</c:v>
                </c:pt>
                <c:pt idx="99">
                  <c:v>0.0113859242940342</c:v>
                </c:pt>
                <c:pt idx="100">
                  <c:v>0.0113859242940342</c:v>
                </c:pt>
                <c:pt idx="101">
                  <c:v>0.0113859242940342</c:v>
                </c:pt>
                <c:pt idx="102">
                  <c:v>0.0113859242940342</c:v>
                </c:pt>
                <c:pt idx="103">
                  <c:v>0.0113859242940342</c:v>
                </c:pt>
                <c:pt idx="104">
                  <c:v>0.0113859242940342</c:v>
                </c:pt>
                <c:pt idx="105">
                  <c:v>0.0113859242940342</c:v>
                </c:pt>
                <c:pt idx="106">
                  <c:v>0.0113859242940342</c:v>
                </c:pt>
                <c:pt idx="107">
                  <c:v>0.0113859242940342</c:v>
                </c:pt>
                <c:pt idx="108">
                  <c:v>0.0113859242940342</c:v>
                </c:pt>
                <c:pt idx="109">
                  <c:v>0.0113859242940342</c:v>
                </c:pt>
                <c:pt idx="110">
                  <c:v>0.0113859242940342</c:v>
                </c:pt>
                <c:pt idx="111">
                  <c:v>0.0113859242940342</c:v>
                </c:pt>
                <c:pt idx="112">
                  <c:v>0.0113859242940342</c:v>
                </c:pt>
                <c:pt idx="113">
                  <c:v>0.0113859242940342</c:v>
                </c:pt>
                <c:pt idx="114">
                  <c:v>0.0113859242940342</c:v>
                </c:pt>
                <c:pt idx="115">
                  <c:v>0.0113859242940342</c:v>
                </c:pt>
                <c:pt idx="116">
                  <c:v>0.0113859242940342</c:v>
                </c:pt>
                <c:pt idx="117">
                  <c:v>0.0113859242940342</c:v>
                </c:pt>
                <c:pt idx="118">
                  <c:v>0.0113859242940342</c:v>
                </c:pt>
                <c:pt idx="119">
                  <c:v>0.0113859242940342</c:v>
                </c:pt>
              </c:numCache>
            </c:numRef>
          </c:val>
          <c:smooth val="0"/>
        </c:ser>
        <c:ser>
          <c:idx val="2"/>
          <c:order val="1"/>
          <c:spPr>
            <a:ln w="12700">
              <a:solidFill>
                <a:schemeClr val="tx1"/>
              </a:solidFill>
            </a:ln>
            <a:effectLst/>
          </c:spPr>
          <c:marker>
            <c:symbol val="circle"/>
            <c:size val="8"/>
            <c:spPr>
              <a:solidFill>
                <a:srgbClr val="FF0000"/>
              </a:solidFill>
              <a:ln w="3175">
                <a:solidFill>
                  <a:schemeClr val="tx1"/>
                </a:solidFill>
              </a:ln>
              <a:effectLst/>
            </c:spPr>
          </c:marker>
          <c:cat>
            <c:numRef>
              <c:f>DataFS40!$B$15:$B$135</c:f>
              <c:numCache>
                <c:formatCode>General</c:formatCode>
                <c:ptCount val="12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pt idx="71">
                  <c:v>81.0</c:v>
                </c:pt>
                <c:pt idx="72">
                  <c:v>82.0</c:v>
                </c:pt>
                <c:pt idx="73">
                  <c:v>83.0</c:v>
                </c:pt>
                <c:pt idx="74">
                  <c:v>84.0</c:v>
                </c:pt>
                <c:pt idx="75">
                  <c:v>85.0</c:v>
                </c:pt>
                <c:pt idx="76">
                  <c:v>86.0</c:v>
                </c:pt>
                <c:pt idx="77">
                  <c:v>87.0</c:v>
                </c:pt>
                <c:pt idx="78">
                  <c:v>88.0</c:v>
                </c:pt>
                <c:pt idx="79">
                  <c:v>89.0</c:v>
                </c:pt>
                <c:pt idx="80">
                  <c:v>90.0</c:v>
                </c:pt>
                <c:pt idx="81">
                  <c:v>91.0</c:v>
                </c:pt>
                <c:pt idx="82">
                  <c:v>92.0</c:v>
                </c:pt>
                <c:pt idx="83">
                  <c:v>93.0</c:v>
                </c:pt>
                <c:pt idx="84">
                  <c:v>94.0</c:v>
                </c:pt>
                <c:pt idx="85">
                  <c:v>95.0</c:v>
                </c:pt>
                <c:pt idx="86">
                  <c:v>96.0</c:v>
                </c:pt>
                <c:pt idx="87">
                  <c:v>97.0</c:v>
                </c:pt>
                <c:pt idx="88">
                  <c:v>98.0</c:v>
                </c:pt>
                <c:pt idx="89">
                  <c:v>99.0</c:v>
                </c:pt>
                <c:pt idx="90">
                  <c:v>99.0</c:v>
                </c:pt>
                <c:pt idx="91">
                  <c:v>99.1</c:v>
                </c:pt>
                <c:pt idx="92">
                  <c:v>99.2</c:v>
                </c:pt>
                <c:pt idx="93">
                  <c:v>99.3</c:v>
                </c:pt>
                <c:pt idx="94">
                  <c:v>99.4</c:v>
                </c:pt>
                <c:pt idx="95">
                  <c:v>99.5</c:v>
                </c:pt>
                <c:pt idx="96">
                  <c:v>99.6</c:v>
                </c:pt>
                <c:pt idx="97">
                  <c:v>99.7</c:v>
                </c:pt>
                <c:pt idx="98">
                  <c:v>99.8</c:v>
                </c:pt>
                <c:pt idx="99">
                  <c:v>99.9</c:v>
                </c:pt>
                <c:pt idx="100">
                  <c:v>99.9</c:v>
                </c:pt>
                <c:pt idx="101">
                  <c:v>99.91</c:v>
                </c:pt>
                <c:pt idx="102">
                  <c:v>99.92</c:v>
                </c:pt>
                <c:pt idx="103">
                  <c:v>99.93</c:v>
                </c:pt>
                <c:pt idx="104">
                  <c:v>99.94</c:v>
                </c:pt>
                <c:pt idx="105">
                  <c:v>99.95</c:v>
                </c:pt>
                <c:pt idx="106">
                  <c:v>99.96</c:v>
                </c:pt>
                <c:pt idx="107">
                  <c:v>99.97</c:v>
                </c:pt>
                <c:pt idx="108">
                  <c:v>99.98</c:v>
                </c:pt>
                <c:pt idx="109">
                  <c:v>99.99</c:v>
                </c:pt>
                <c:pt idx="110">
                  <c:v>99.99</c:v>
                </c:pt>
                <c:pt idx="111" formatCode="0.000">
                  <c:v>99.991</c:v>
                </c:pt>
                <c:pt idx="112" formatCode="0.000">
                  <c:v>99.992</c:v>
                </c:pt>
                <c:pt idx="113" formatCode="0.000">
                  <c:v>99.993</c:v>
                </c:pt>
                <c:pt idx="114" formatCode="0.000">
                  <c:v>99.994</c:v>
                </c:pt>
                <c:pt idx="115" formatCode="0.000">
                  <c:v>99.995</c:v>
                </c:pt>
                <c:pt idx="116" formatCode="0.000">
                  <c:v>99.996</c:v>
                </c:pt>
                <c:pt idx="117" formatCode="0.000">
                  <c:v>99.997</c:v>
                </c:pt>
                <c:pt idx="118" formatCode="0.000">
                  <c:v>99.998</c:v>
                </c:pt>
                <c:pt idx="119" formatCode="0.000">
                  <c:v>99.999</c:v>
                </c:pt>
                <c:pt idx="120">
                  <c:v>100.0</c:v>
                </c:pt>
              </c:numCache>
            </c:numRef>
          </c:cat>
          <c:val>
            <c:numRef>
              <c:f>DataFS40!$F$15:$F$135</c:f>
              <c:numCache>
                <c:formatCode>0.0%</c:formatCode>
                <c:ptCount val="121"/>
                <c:pt idx="0">
                  <c:v>-0.00555235191248382</c:v>
                </c:pt>
                <c:pt idx="1">
                  <c:v>-0.0044853969159746</c:v>
                </c:pt>
                <c:pt idx="2">
                  <c:v>-0.00368596028271084</c:v>
                </c:pt>
                <c:pt idx="3">
                  <c:v>-0.0033040501015299</c:v>
                </c:pt>
                <c:pt idx="4">
                  <c:v>-0.00282674568139096</c:v>
                </c:pt>
                <c:pt idx="5">
                  <c:v>-0.00245045733981919</c:v>
                </c:pt>
                <c:pt idx="6">
                  <c:v>-0.00199171782036023</c:v>
                </c:pt>
                <c:pt idx="7">
                  <c:v>-0.00154128247034757</c:v>
                </c:pt>
                <c:pt idx="8">
                  <c:v>-0.00118397203551535</c:v>
                </c:pt>
                <c:pt idx="9">
                  <c:v>-0.000886285385039653</c:v>
                </c:pt>
                <c:pt idx="10">
                  <c:v>-0.000564738616290028</c:v>
                </c:pt>
                <c:pt idx="11">
                  <c:v>-0.000364891052550331</c:v>
                </c:pt>
                <c:pt idx="12">
                  <c:v>-0.00017918656795024</c:v>
                </c:pt>
                <c:pt idx="13">
                  <c:v>-5.33488142301364E-5</c:v>
                </c:pt>
                <c:pt idx="14">
                  <c:v>5.65960044649483E-5</c:v>
                </c:pt>
                <c:pt idx="15">
                  <c:v>0.000181942542293756</c:v>
                </c:pt>
                <c:pt idx="16">
                  <c:v>0.000281623653033858</c:v>
                </c:pt>
                <c:pt idx="17">
                  <c:v>0.000404609390185273</c:v>
                </c:pt>
                <c:pt idx="18">
                  <c:v>0.000606164589522784</c:v>
                </c:pt>
                <c:pt idx="19">
                  <c:v>0.00079754859423442</c:v>
                </c:pt>
                <c:pt idx="20">
                  <c:v>0.000878280198066905</c:v>
                </c:pt>
                <c:pt idx="21">
                  <c:v>0.00088045089667399</c:v>
                </c:pt>
                <c:pt idx="22">
                  <c:v>0.00102716268355696</c:v>
                </c:pt>
                <c:pt idx="23">
                  <c:v>0.00115324520663496</c:v>
                </c:pt>
                <c:pt idx="24">
                  <c:v>0.00135354159541534</c:v>
                </c:pt>
                <c:pt idx="25">
                  <c:v>0.00157461537139181</c:v>
                </c:pt>
                <c:pt idx="26">
                  <c:v>0.00166169692806783</c:v>
                </c:pt>
                <c:pt idx="27">
                  <c:v>0.00182288073148173</c:v>
                </c:pt>
                <c:pt idx="28">
                  <c:v>0.00200266347913769</c:v>
                </c:pt>
                <c:pt idx="29">
                  <c:v>0.00221955840456478</c:v>
                </c:pt>
                <c:pt idx="30">
                  <c:v>0.00242270658359422</c:v>
                </c:pt>
                <c:pt idx="31">
                  <c:v>0.00267097078308764</c:v>
                </c:pt>
                <c:pt idx="32">
                  <c:v>0.00292829175001308</c:v>
                </c:pt>
                <c:pt idx="33">
                  <c:v>0.00314934137638878</c:v>
                </c:pt>
                <c:pt idx="34">
                  <c:v>0.00339260371268457</c:v>
                </c:pt>
                <c:pt idx="35">
                  <c:v>0.003658022739504</c:v>
                </c:pt>
                <c:pt idx="36">
                  <c:v>0.00397292017048878</c:v>
                </c:pt>
                <c:pt idx="37">
                  <c:v>0.00431115814496175</c:v>
                </c:pt>
                <c:pt idx="38">
                  <c:v>0.00456529688619489</c:v>
                </c:pt>
                <c:pt idx="39">
                  <c:v>0.00483661446908545</c:v>
                </c:pt>
                <c:pt idx="40">
                  <c:v>0.00506684284476289</c:v>
                </c:pt>
                <c:pt idx="41">
                  <c:v>0.0053023625720725</c:v>
                </c:pt>
                <c:pt idx="42">
                  <c:v>0.00552701237034259</c:v>
                </c:pt>
                <c:pt idx="43">
                  <c:v>0.00580037514328668</c:v>
                </c:pt>
                <c:pt idx="44">
                  <c:v>0.00606340117868709</c:v>
                </c:pt>
                <c:pt idx="45">
                  <c:v>0.00630593431745829</c:v>
                </c:pt>
                <c:pt idx="46">
                  <c:v>0.00658894060281345</c:v>
                </c:pt>
                <c:pt idx="47">
                  <c:v>0.00685807767149993</c:v>
                </c:pt>
                <c:pt idx="48">
                  <c:v>0.00709727198197174</c:v>
                </c:pt>
                <c:pt idx="49">
                  <c:v>0.00728851262214824</c:v>
                </c:pt>
                <c:pt idx="50">
                  <c:v>0.00748638876633301</c:v>
                </c:pt>
                <c:pt idx="51">
                  <c:v>0.00771659073368114</c:v>
                </c:pt>
                <c:pt idx="52">
                  <c:v>0.00792728463208814</c:v>
                </c:pt>
                <c:pt idx="53">
                  <c:v>0.00813219505378981</c:v>
                </c:pt>
                <c:pt idx="54">
                  <c:v>0.0083410300763429</c:v>
                </c:pt>
                <c:pt idx="55">
                  <c:v>0.00854628174063077</c:v>
                </c:pt>
                <c:pt idx="56">
                  <c:v>0.00876286666362991</c:v>
                </c:pt>
                <c:pt idx="57">
                  <c:v>0.00897644279439169</c:v>
                </c:pt>
                <c:pt idx="58">
                  <c:v>0.00914953723967593</c:v>
                </c:pt>
                <c:pt idx="59">
                  <c:v>0.00932870446176315</c:v>
                </c:pt>
                <c:pt idx="60">
                  <c:v>0.00949366815196928</c:v>
                </c:pt>
                <c:pt idx="61">
                  <c:v>0.00966941436144086</c:v>
                </c:pt>
                <c:pt idx="62">
                  <c:v>0.00983962545985095</c:v>
                </c:pt>
                <c:pt idx="63">
                  <c:v>0.010037290489868</c:v>
                </c:pt>
                <c:pt idx="64">
                  <c:v>0.0102832630214276</c:v>
                </c:pt>
                <c:pt idx="65">
                  <c:v>0.0105249763168049</c:v>
                </c:pt>
                <c:pt idx="66">
                  <c:v>0.010741975647643</c:v>
                </c:pt>
                <c:pt idx="67">
                  <c:v>0.0110152330682995</c:v>
                </c:pt>
                <c:pt idx="68">
                  <c:v>0.011350412671371</c:v>
                </c:pt>
                <c:pt idx="69">
                  <c:v>0.0116163390518289</c:v>
                </c:pt>
                <c:pt idx="70">
                  <c:v>0.0119332025961489</c:v>
                </c:pt>
                <c:pt idx="71">
                  <c:v>0.0122444766697811</c:v>
                </c:pt>
                <c:pt idx="72">
                  <c:v>0.0125203818300366</c:v>
                </c:pt>
                <c:pt idx="73">
                  <c:v>0.0127808372577463</c:v>
                </c:pt>
                <c:pt idx="74">
                  <c:v>0.0130277316899958</c:v>
                </c:pt>
                <c:pt idx="75">
                  <c:v>0.013293664582076</c:v>
                </c:pt>
                <c:pt idx="76">
                  <c:v>0.0135904353516278</c:v>
                </c:pt>
                <c:pt idx="77">
                  <c:v>0.0138899861313155</c:v>
                </c:pt>
                <c:pt idx="78">
                  <c:v>0.0142091866569261</c:v>
                </c:pt>
                <c:pt idx="79">
                  <c:v>0.0145823519954154</c:v>
                </c:pt>
                <c:pt idx="80">
                  <c:v>0.0148921864199314</c:v>
                </c:pt>
                <c:pt idx="81">
                  <c:v>0.0152344632728592</c:v>
                </c:pt>
                <c:pt idx="82">
                  <c:v>0.0155890182274649</c:v>
                </c:pt>
                <c:pt idx="83">
                  <c:v>0.0160232212114457</c:v>
                </c:pt>
                <c:pt idx="84">
                  <c:v>0.0166239587310446</c:v>
                </c:pt>
                <c:pt idx="85">
                  <c:v>0.0173023040253795</c:v>
                </c:pt>
                <c:pt idx="86">
                  <c:v>0.0181186931966129</c:v>
                </c:pt>
                <c:pt idx="87">
                  <c:v>0.0195219008382446</c:v>
                </c:pt>
                <c:pt idx="88">
                  <c:v>0.0216674253570255</c:v>
                </c:pt>
                <c:pt idx="89">
                  <c:v>0.0230170485049579</c:v>
                </c:pt>
                <c:pt idx="90">
                  <c:v>0.0230170485049579</c:v>
                </c:pt>
                <c:pt idx="91">
                  <c:v>0.0234894776439962</c:v>
                </c:pt>
                <c:pt idx="92">
                  <c:v>0.0241153520273181</c:v>
                </c:pt>
                <c:pt idx="93">
                  <c:v>0.0247139418118387</c:v>
                </c:pt>
                <c:pt idx="94">
                  <c:v>0.0254126785865643</c:v>
                </c:pt>
                <c:pt idx="95">
                  <c:v>0.026185080197112</c:v>
                </c:pt>
                <c:pt idx="96">
                  <c:v>0.0271038802242347</c:v>
                </c:pt>
                <c:pt idx="97">
                  <c:v>0.0286575920377634</c:v>
                </c:pt>
                <c:pt idx="98">
                  <c:v>0.0311591562588167</c:v>
                </c:pt>
                <c:pt idx="99">
                  <c:v>0.033137520773715</c:v>
                </c:pt>
                <c:pt idx="100">
                  <c:v>0.033137520773715</c:v>
                </c:pt>
                <c:pt idx="101">
                  <c:v>0.0336857347311457</c:v>
                </c:pt>
                <c:pt idx="102">
                  <c:v>0.0343451733256168</c:v>
                </c:pt>
                <c:pt idx="103">
                  <c:v>0.0350115063894225</c:v>
                </c:pt>
                <c:pt idx="104">
                  <c:v>0.0357288500724406</c:v>
                </c:pt>
                <c:pt idx="105">
                  <c:v>0.0364597267582436</c:v>
                </c:pt>
                <c:pt idx="106">
                  <c:v>0.0377473174141705</c:v>
                </c:pt>
                <c:pt idx="107">
                  <c:v>0.0391830071001187</c:v>
                </c:pt>
                <c:pt idx="108">
                  <c:v>0.0412556862556312</c:v>
                </c:pt>
                <c:pt idx="109">
                  <c:v>0.0427608031421829</c:v>
                </c:pt>
                <c:pt idx="110">
                  <c:v>0.0427608031421829</c:v>
                </c:pt>
                <c:pt idx="111">
                  <c:v>0.0430140391209088</c:v>
                </c:pt>
                <c:pt idx="112">
                  <c:v>0.043433357506796</c:v>
                </c:pt>
                <c:pt idx="113">
                  <c:v>0.0439304467653185</c:v>
                </c:pt>
                <c:pt idx="114">
                  <c:v>0.0443238844313485</c:v>
                </c:pt>
                <c:pt idx="115">
                  <c:v>0.0452325656500811</c:v>
                </c:pt>
                <c:pt idx="116">
                  <c:v>0.046634377686255</c:v>
                </c:pt>
                <c:pt idx="117">
                  <c:v>0.0481338808695393</c:v>
                </c:pt>
                <c:pt idx="118">
                  <c:v>0.0494621191762614</c:v>
                </c:pt>
                <c:pt idx="119">
                  <c:v>0.060455337952485</c:v>
                </c:pt>
              </c:numCache>
            </c:numRef>
          </c:val>
          <c:smooth val="0"/>
        </c:ser>
        <c:dLbls>
          <c:showLegendKey val="0"/>
          <c:showVal val="0"/>
          <c:showCatName val="0"/>
          <c:showSerName val="0"/>
          <c:showPercent val="0"/>
          <c:showBubbleSize val="0"/>
        </c:dLbls>
        <c:marker val="1"/>
        <c:smooth val="0"/>
        <c:axId val="2121098344"/>
        <c:axId val="2121081480"/>
      </c:lineChart>
      <c:dateAx>
        <c:axId val="2121098344"/>
        <c:scaling>
          <c:orientation val="minMax"/>
        </c:scaling>
        <c:delete val="0"/>
        <c:axPos val="b"/>
        <c:majorGridlines>
          <c:spPr>
            <a:ln>
              <a:solidFill>
                <a:schemeClr val="bg1">
                  <a:lumMod val="85000"/>
                </a:schemeClr>
              </a:solidFill>
            </a:ln>
          </c:spPr>
        </c:majorGridlines>
        <c:title>
          <c:tx>
            <c:rich>
              <a:bodyPr/>
              <a:lstStyle/>
              <a:p>
                <a:pPr>
                  <a:defRPr/>
                </a:pPr>
                <a:r>
                  <a:rPr lang="fr-FR" sz="1400" b="0">
                    <a:latin typeface="Arial"/>
                    <a:cs typeface="Arial"/>
                  </a:rPr>
                  <a:t>Income percentile</a:t>
                </a:r>
              </a:p>
            </c:rich>
          </c:tx>
          <c:overlay val="0"/>
        </c:title>
        <c:numFmt formatCode="General" sourceLinked="1"/>
        <c:majorTickMark val="none"/>
        <c:minorTickMark val="none"/>
        <c:tickLblPos val="low"/>
        <c:txPr>
          <a:bodyPr rot="-5400000" vert="horz"/>
          <a:lstStyle/>
          <a:p>
            <a:pPr>
              <a:defRPr sz="1600">
                <a:latin typeface="Arial"/>
                <a:cs typeface="Arial"/>
              </a:defRPr>
            </a:pPr>
            <a:endParaRPr lang="es-ES"/>
          </a:p>
        </c:txPr>
        <c:crossAx val="2121081480"/>
        <c:crosses val="autoZero"/>
        <c:auto val="0"/>
        <c:lblOffset val="100"/>
        <c:baseTimeUnit val="days"/>
        <c:majorUnit val="5.0"/>
        <c:majorTimeUnit val="days"/>
        <c:minorUnit val="2.0"/>
        <c:minorTimeUnit val="days"/>
      </c:dateAx>
      <c:valAx>
        <c:axId val="2121081480"/>
        <c:scaling>
          <c:orientation val="minMax"/>
          <c:max val="0.061"/>
          <c:min val="-0.01"/>
        </c:scaling>
        <c:delete val="0"/>
        <c:axPos val="l"/>
        <c:majorGridlines>
          <c:spPr>
            <a:ln>
              <a:solidFill>
                <a:schemeClr val="bg1">
                  <a:lumMod val="85000"/>
                </a:schemeClr>
              </a:solidFill>
            </a:ln>
          </c:spPr>
        </c:majorGridlines>
        <c:title>
          <c:tx>
            <c:rich>
              <a:bodyPr rot="-5400000" vert="horz"/>
              <a:lstStyle/>
              <a:p>
                <a:pPr>
                  <a:defRPr/>
                </a:pPr>
                <a:r>
                  <a:rPr lang="fr-FR" sz="1400" b="0">
                    <a:latin typeface="Arial"/>
                    <a:cs typeface="Arial"/>
                  </a:rPr>
                  <a:t>Real</a:t>
                </a:r>
                <a:r>
                  <a:rPr lang="fr-FR" sz="1400" b="0" baseline="0">
                    <a:latin typeface="Arial"/>
                    <a:cs typeface="Arial"/>
                  </a:rPr>
                  <a:t> average annual growth</a:t>
                </a:r>
                <a:endParaRPr lang="fr-FR" sz="1400" b="0">
                  <a:latin typeface="Arial"/>
                  <a:cs typeface="Arial"/>
                </a:endParaRPr>
              </a:p>
            </c:rich>
          </c:tx>
          <c:layout>
            <c:manualLayout>
              <c:xMode val="edge"/>
              <c:yMode val="edge"/>
              <c:x val="0.000296636282258175"/>
              <c:y val="0.273760934244332"/>
            </c:manualLayout>
          </c:layout>
          <c:overlay val="0"/>
        </c:title>
        <c:numFmt formatCode="0%" sourceLinked="0"/>
        <c:majorTickMark val="none"/>
        <c:minorTickMark val="none"/>
        <c:tickLblPos val="nextTo"/>
        <c:txPr>
          <a:bodyPr/>
          <a:lstStyle/>
          <a:p>
            <a:pPr>
              <a:defRPr sz="1600">
                <a:latin typeface="Arial"/>
                <a:cs typeface="Arial"/>
              </a:defRPr>
            </a:pPr>
            <a:endParaRPr lang="es-ES"/>
          </a:p>
        </c:txPr>
        <c:crossAx val="2121098344"/>
        <c:crosses val="autoZero"/>
        <c:crossBetween val="between"/>
      </c:valAx>
    </c:plotArea>
    <c:plotVisOnly val="1"/>
    <c:dispBlanksAs val="gap"/>
    <c:showDLblsOverMax val="0"/>
  </c:chart>
  <c:spPr>
    <a:ln>
      <a:noFill/>
    </a:ln>
  </c:spPr>
  <c:userShapes r:id="rId1"/>
</c:chartSpace>
</file>

<file path=xl/charts/chart6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b="1">
                <a:latin typeface="Arial"/>
                <a:cs typeface="Arial"/>
              </a:rPr>
              <a:t>Figure S.40b: Average annual post-tax</a:t>
            </a:r>
            <a:r>
              <a:rPr lang="fr-FR" b="1" baseline="0">
                <a:latin typeface="Arial"/>
                <a:cs typeface="Arial"/>
              </a:rPr>
              <a:t> </a:t>
            </a:r>
            <a:r>
              <a:rPr lang="fr-FR" b="1">
                <a:latin typeface="Arial"/>
                <a:cs typeface="Arial"/>
              </a:rPr>
              <a:t>growth by percentile, 1946-1980 vs. 1980-2014</a:t>
            </a:r>
          </a:p>
        </c:rich>
      </c:tx>
      <c:layout>
        <c:manualLayout>
          <c:xMode val="edge"/>
          <c:yMode val="edge"/>
          <c:x val="0.142660717410324"/>
          <c:y val="0.0"/>
        </c:manualLayout>
      </c:layout>
      <c:overlay val="0"/>
    </c:title>
    <c:autoTitleDeleted val="0"/>
    <c:plotArea>
      <c:layout>
        <c:manualLayout>
          <c:layoutTarget val="inner"/>
          <c:xMode val="edge"/>
          <c:yMode val="edge"/>
          <c:x val="0.109156638210089"/>
          <c:y val="0.0465116279069767"/>
          <c:w val="0.878107140205039"/>
          <c:h val="0.849120898192974"/>
        </c:manualLayout>
      </c:layout>
      <c:lineChart>
        <c:grouping val="standard"/>
        <c:varyColors val="0"/>
        <c:ser>
          <c:idx val="1"/>
          <c:order val="0"/>
          <c:spPr>
            <a:ln w="22225">
              <a:solidFill>
                <a:schemeClr val="tx1"/>
              </a:solidFill>
            </a:ln>
            <a:effectLst/>
          </c:spPr>
          <c:marker>
            <c:symbol val="circle"/>
            <c:size val="8"/>
            <c:spPr>
              <a:solidFill>
                <a:schemeClr val="accent1">
                  <a:lumMod val="60000"/>
                  <a:lumOff val="40000"/>
                </a:schemeClr>
              </a:solidFill>
              <a:ln w="3175">
                <a:solidFill>
                  <a:schemeClr val="tx1"/>
                </a:solidFill>
              </a:ln>
              <a:effectLst/>
            </c:spPr>
          </c:marker>
          <c:cat>
            <c:numRef>
              <c:f>DataFS40!$B$10:$B$135</c:f>
              <c:numCache>
                <c:formatCode>General</c:formatCode>
                <c:ptCount val="126"/>
                <c:pt idx="0">
                  <c:v>5.0</c:v>
                </c:pt>
                <c:pt idx="1">
                  <c:v>6.0</c:v>
                </c:pt>
                <c:pt idx="2">
                  <c:v>7.0</c:v>
                </c:pt>
                <c:pt idx="3">
                  <c:v>8.0</c:v>
                </c:pt>
                <c:pt idx="4">
                  <c:v>9.0</c:v>
                </c:pt>
                <c:pt idx="5">
                  <c:v>10.0</c:v>
                </c:pt>
                <c:pt idx="6">
                  <c:v>11.0</c:v>
                </c:pt>
                <c:pt idx="7">
                  <c:v>12.0</c:v>
                </c:pt>
                <c:pt idx="8">
                  <c:v>13.0</c:v>
                </c:pt>
                <c:pt idx="9">
                  <c:v>14.0</c:v>
                </c:pt>
                <c:pt idx="10">
                  <c:v>15.0</c:v>
                </c:pt>
                <c:pt idx="11">
                  <c:v>16.0</c:v>
                </c:pt>
                <c:pt idx="12">
                  <c:v>17.0</c:v>
                </c:pt>
                <c:pt idx="13">
                  <c:v>18.0</c:v>
                </c:pt>
                <c:pt idx="14">
                  <c:v>19.0</c:v>
                </c:pt>
                <c:pt idx="15">
                  <c:v>20.0</c:v>
                </c:pt>
                <c:pt idx="16">
                  <c:v>21.0</c:v>
                </c:pt>
                <c:pt idx="17">
                  <c:v>22.0</c:v>
                </c:pt>
                <c:pt idx="18">
                  <c:v>23.0</c:v>
                </c:pt>
                <c:pt idx="19">
                  <c:v>24.0</c:v>
                </c:pt>
                <c:pt idx="20">
                  <c:v>25.0</c:v>
                </c:pt>
                <c:pt idx="21">
                  <c:v>26.0</c:v>
                </c:pt>
                <c:pt idx="22">
                  <c:v>27.0</c:v>
                </c:pt>
                <c:pt idx="23">
                  <c:v>28.0</c:v>
                </c:pt>
                <c:pt idx="24">
                  <c:v>29.0</c:v>
                </c:pt>
                <c:pt idx="25">
                  <c:v>30.0</c:v>
                </c:pt>
                <c:pt idx="26">
                  <c:v>31.0</c:v>
                </c:pt>
                <c:pt idx="27">
                  <c:v>32.0</c:v>
                </c:pt>
                <c:pt idx="28">
                  <c:v>33.0</c:v>
                </c:pt>
                <c:pt idx="29">
                  <c:v>34.0</c:v>
                </c:pt>
                <c:pt idx="30">
                  <c:v>35.0</c:v>
                </c:pt>
                <c:pt idx="31">
                  <c:v>36.0</c:v>
                </c:pt>
                <c:pt idx="32">
                  <c:v>37.0</c:v>
                </c:pt>
                <c:pt idx="33">
                  <c:v>38.0</c:v>
                </c:pt>
                <c:pt idx="34">
                  <c:v>39.0</c:v>
                </c:pt>
                <c:pt idx="35">
                  <c:v>40.0</c:v>
                </c:pt>
                <c:pt idx="36">
                  <c:v>41.0</c:v>
                </c:pt>
                <c:pt idx="37">
                  <c:v>42.0</c:v>
                </c:pt>
                <c:pt idx="38">
                  <c:v>43.0</c:v>
                </c:pt>
                <c:pt idx="39">
                  <c:v>44.0</c:v>
                </c:pt>
                <c:pt idx="40">
                  <c:v>45.0</c:v>
                </c:pt>
                <c:pt idx="41">
                  <c:v>46.0</c:v>
                </c:pt>
                <c:pt idx="42">
                  <c:v>47.0</c:v>
                </c:pt>
                <c:pt idx="43">
                  <c:v>48.0</c:v>
                </c:pt>
                <c:pt idx="44">
                  <c:v>49.0</c:v>
                </c:pt>
                <c:pt idx="45">
                  <c:v>50.0</c:v>
                </c:pt>
                <c:pt idx="46">
                  <c:v>51.0</c:v>
                </c:pt>
                <c:pt idx="47">
                  <c:v>52.0</c:v>
                </c:pt>
                <c:pt idx="48">
                  <c:v>53.0</c:v>
                </c:pt>
                <c:pt idx="49">
                  <c:v>54.0</c:v>
                </c:pt>
                <c:pt idx="50">
                  <c:v>55.0</c:v>
                </c:pt>
                <c:pt idx="51">
                  <c:v>56.0</c:v>
                </c:pt>
                <c:pt idx="52">
                  <c:v>57.0</c:v>
                </c:pt>
                <c:pt idx="53">
                  <c:v>58.0</c:v>
                </c:pt>
                <c:pt idx="54">
                  <c:v>59.0</c:v>
                </c:pt>
                <c:pt idx="55">
                  <c:v>60.0</c:v>
                </c:pt>
                <c:pt idx="56">
                  <c:v>61.0</c:v>
                </c:pt>
                <c:pt idx="57">
                  <c:v>62.0</c:v>
                </c:pt>
                <c:pt idx="58">
                  <c:v>63.0</c:v>
                </c:pt>
                <c:pt idx="59">
                  <c:v>64.0</c:v>
                </c:pt>
                <c:pt idx="60">
                  <c:v>65.0</c:v>
                </c:pt>
                <c:pt idx="61">
                  <c:v>66.0</c:v>
                </c:pt>
                <c:pt idx="62">
                  <c:v>67.0</c:v>
                </c:pt>
                <c:pt idx="63">
                  <c:v>68.0</c:v>
                </c:pt>
                <c:pt idx="64">
                  <c:v>69.0</c:v>
                </c:pt>
                <c:pt idx="65">
                  <c:v>70.0</c:v>
                </c:pt>
                <c:pt idx="66">
                  <c:v>71.0</c:v>
                </c:pt>
                <c:pt idx="67">
                  <c:v>72.0</c:v>
                </c:pt>
                <c:pt idx="68">
                  <c:v>73.0</c:v>
                </c:pt>
                <c:pt idx="69">
                  <c:v>74.0</c:v>
                </c:pt>
                <c:pt idx="70">
                  <c:v>75.0</c:v>
                </c:pt>
                <c:pt idx="71">
                  <c:v>76.0</c:v>
                </c:pt>
                <c:pt idx="72">
                  <c:v>77.0</c:v>
                </c:pt>
                <c:pt idx="73">
                  <c:v>78.0</c:v>
                </c:pt>
                <c:pt idx="74">
                  <c:v>79.0</c:v>
                </c:pt>
                <c:pt idx="75">
                  <c:v>80.0</c:v>
                </c:pt>
                <c:pt idx="76">
                  <c:v>81.0</c:v>
                </c:pt>
                <c:pt idx="77">
                  <c:v>82.0</c:v>
                </c:pt>
                <c:pt idx="78">
                  <c:v>83.0</c:v>
                </c:pt>
                <c:pt idx="79">
                  <c:v>84.0</c:v>
                </c:pt>
                <c:pt idx="80">
                  <c:v>85.0</c:v>
                </c:pt>
                <c:pt idx="81">
                  <c:v>86.0</c:v>
                </c:pt>
                <c:pt idx="82">
                  <c:v>87.0</c:v>
                </c:pt>
                <c:pt idx="83">
                  <c:v>88.0</c:v>
                </c:pt>
                <c:pt idx="84">
                  <c:v>89.0</c:v>
                </c:pt>
                <c:pt idx="85">
                  <c:v>90.0</c:v>
                </c:pt>
                <c:pt idx="86">
                  <c:v>91.0</c:v>
                </c:pt>
                <c:pt idx="87">
                  <c:v>92.0</c:v>
                </c:pt>
                <c:pt idx="88">
                  <c:v>93.0</c:v>
                </c:pt>
                <c:pt idx="89">
                  <c:v>94.0</c:v>
                </c:pt>
                <c:pt idx="90">
                  <c:v>95.0</c:v>
                </c:pt>
                <c:pt idx="91">
                  <c:v>96.0</c:v>
                </c:pt>
                <c:pt idx="92">
                  <c:v>97.0</c:v>
                </c:pt>
                <c:pt idx="93">
                  <c:v>98.0</c:v>
                </c:pt>
                <c:pt idx="94">
                  <c:v>99.0</c:v>
                </c:pt>
                <c:pt idx="95">
                  <c:v>99.0</c:v>
                </c:pt>
                <c:pt idx="96">
                  <c:v>99.1</c:v>
                </c:pt>
                <c:pt idx="97">
                  <c:v>99.2</c:v>
                </c:pt>
                <c:pt idx="98">
                  <c:v>99.3</c:v>
                </c:pt>
                <c:pt idx="99">
                  <c:v>99.4</c:v>
                </c:pt>
                <c:pt idx="100">
                  <c:v>99.5</c:v>
                </c:pt>
                <c:pt idx="101">
                  <c:v>99.6</c:v>
                </c:pt>
                <c:pt idx="102">
                  <c:v>99.7</c:v>
                </c:pt>
                <c:pt idx="103">
                  <c:v>99.8</c:v>
                </c:pt>
                <c:pt idx="104">
                  <c:v>99.9</c:v>
                </c:pt>
                <c:pt idx="105">
                  <c:v>99.9</c:v>
                </c:pt>
                <c:pt idx="106">
                  <c:v>99.91</c:v>
                </c:pt>
                <c:pt idx="107">
                  <c:v>99.92</c:v>
                </c:pt>
                <c:pt idx="108">
                  <c:v>99.93</c:v>
                </c:pt>
                <c:pt idx="109">
                  <c:v>99.94</c:v>
                </c:pt>
                <c:pt idx="110">
                  <c:v>99.95</c:v>
                </c:pt>
                <c:pt idx="111">
                  <c:v>99.96</c:v>
                </c:pt>
                <c:pt idx="112">
                  <c:v>99.97</c:v>
                </c:pt>
                <c:pt idx="113">
                  <c:v>99.98</c:v>
                </c:pt>
                <c:pt idx="114">
                  <c:v>99.99</c:v>
                </c:pt>
                <c:pt idx="115">
                  <c:v>99.99</c:v>
                </c:pt>
                <c:pt idx="116" formatCode="0.000">
                  <c:v>99.991</c:v>
                </c:pt>
                <c:pt idx="117" formatCode="0.000">
                  <c:v>99.992</c:v>
                </c:pt>
                <c:pt idx="118" formatCode="0.000">
                  <c:v>99.993</c:v>
                </c:pt>
                <c:pt idx="119" formatCode="0.000">
                  <c:v>99.994</c:v>
                </c:pt>
                <c:pt idx="120" formatCode="0.000">
                  <c:v>99.995</c:v>
                </c:pt>
                <c:pt idx="121" formatCode="0.000">
                  <c:v>99.996</c:v>
                </c:pt>
                <c:pt idx="122" formatCode="0.000">
                  <c:v>99.997</c:v>
                </c:pt>
                <c:pt idx="123" formatCode="0.000">
                  <c:v>99.998</c:v>
                </c:pt>
                <c:pt idx="124" formatCode="0.000">
                  <c:v>99.999</c:v>
                </c:pt>
                <c:pt idx="125">
                  <c:v>100.0</c:v>
                </c:pt>
              </c:numCache>
            </c:numRef>
          </c:cat>
          <c:val>
            <c:numRef>
              <c:f>DataFS40!$E$10:$E$135</c:f>
              <c:numCache>
                <c:formatCode>0.0%</c:formatCode>
                <c:ptCount val="126"/>
                <c:pt idx="0">
                  <c:v>-0.000852980200119257</c:v>
                </c:pt>
                <c:pt idx="1">
                  <c:v>0.000397523309315861</c:v>
                </c:pt>
                <c:pt idx="2">
                  <c:v>0.000732152581228495</c:v>
                </c:pt>
                <c:pt idx="3">
                  <c:v>0.00127372055592612</c:v>
                </c:pt>
                <c:pt idx="4">
                  <c:v>0.00207253852611799</c:v>
                </c:pt>
                <c:pt idx="5">
                  <c:v>0.00258658501666709</c:v>
                </c:pt>
                <c:pt idx="6">
                  <c:v>0.00300822564232317</c:v>
                </c:pt>
                <c:pt idx="7">
                  <c:v>0.00336979481428545</c:v>
                </c:pt>
                <c:pt idx="8">
                  <c:v>0.00371978091984415</c:v>
                </c:pt>
                <c:pt idx="9">
                  <c:v>0.00404172082718768</c:v>
                </c:pt>
                <c:pt idx="10">
                  <c:v>0.0041952914618677</c:v>
                </c:pt>
                <c:pt idx="11">
                  <c:v>0.00439379370172332</c:v>
                </c:pt>
                <c:pt idx="12">
                  <c:v>0.00462272148135501</c:v>
                </c:pt>
                <c:pt idx="13">
                  <c:v>0.00473612423893765</c:v>
                </c:pt>
                <c:pt idx="14">
                  <c:v>0.00480110611528439</c:v>
                </c:pt>
                <c:pt idx="15">
                  <c:v>0.0049500909988962</c:v>
                </c:pt>
                <c:pt idx="16">
                  <c:v>0.00501852333434249</c:v>
                </c:pt>
                <c:pt idx="17">
                  <c:v>0.00513834572276894</c:v>
                </c:pt>
                <c:pt idx="18">
                  <c:v>0.00521157367852742</c:v>
                </c:pt>
                <c:pt idx="19">
                  <c:v>0.00522005999917474</c:v>
                </c:pt>
                <c:pt idx="20">
                  <c:v>0.0053072343091094</c:v>
                </c:pt>
                <c:pt idx="21">
                  <c:v>0.00540197505131767</c:v>
                </c:pt>
                <c:pt idx="22">
                  <c:v>0.00554151637831679</c:v>
                </c:pt>
                <c:pt idx="23">
                  <c:v>0.00567631489019704</c:v>
                </c:pt>
                <c:pt idx="24">
                  <c:v>0.00580325650019842</c:v>
                </c:pt>
                <c:pt idx="25">
                  <c:v>0.0059468248834591</c:v>
                </c:pt>
                <c:pt idx="26">
                  <c:v>0.00603705773372431</c:v>
                </c:pt>
                <c:pt idx="27">
                  <c:v>0.00616118419777645</c:v>
                </c:pt>
                <c:pt idx="28">
                  <c:v>0.00633175656020723</c:v>
                </c:pt>
                <c:pt idx="29">
                  <c:v>0.00648740299698702</c:v>
                </c:pt>
                <c:pt idx="30">
                  <c:v>0.00666711501333483</c:v>
                </c:pt>
                <c:pt idx="31">
                  <c:v>0.00686276615625902</c:v>
                </c:pt>
                <c:pt idx="32">
                  <c:v>0.0070012195539284</c:v>
                </c:pt>
                <c:pt idx="33">
                  <c:v>0.00717218589303492</c:v>
                </c:pt>
                <c:pt idx="34">
                  <c:v>0.00732533315346795</c:v>
                </c:pt>
                <c:pt idx="35">
                  <c:v>0.00746707813643588</c:v>
                </c:pt>
                <c:pt idx="36">
                  <c:v>0.00762229945668924</c:v>
                </c:pt>
                <c:pt idx="37">
                  <c:v>0.00777229444400285</c:v>
                </c:pt>
                <c:pt idx="38">
                  <c:v>0.00794281930281859</c:v>
                </c:pt>
                <c:pt idx="39">
                  <c:v>0.00807572449446669</c:v>
                </c:pt>
                <c:pt idx="40">
                  <c:v>0.00821921031854078</c:v>
                </c:pt>
                <c:pt idx="41">
                  <c:v>0.00838701409847919</c:v>
                </c:pt>
                <c:pt idx="42">
                  <c:v>0.0085511674917198</c:v>
                </c:pt>
                <c:pt idx="43">
                  <c:v>0.00869826822940811</c:v>
                </c:pt>
                <c:pt idx="44">
                  <c:v>0.00887639091707437</c:v>
                </c:pt>
                <c:pt idx="45">
                  <c:v>0.0090538504324702</c:v>
                </c:pt>
                <c:pt idx="46">
                  <c:v>0.00919477772875376</c:v>
                </c:pt>
                <c:pt idx="47">
                  <c:v>0.00932143245469019</c:v>
                </c:pt>
                <c:pt idx="48">
                  <c:v>0.00946485696407295</c:v>
                </c:pt>
                <c:pt idx="49">
                  <c:v>0.00960874103498965</c:v>
                </c:pt>
                <c:pt idx="50">
                  <c:v>0.0097672412490859</c:v>
                </c:pt>
                <c:pt idx="51">
                  <c:v>0.00986727725029168</c:v>
                </c:pt>
                <c:pt idx="52">
                  <c:v>0.00996768188647934</c:v>
                </c:pt>
                <c:pt idx="53">
                  <c:v>0.0100889717815109</c:v>
                </c:pt>
                <c:pt idx="54">
                  <c:v>0.0102076930934074</c:v>
                </c:pt>
                <c:pt idx="55">
                  <c:v>0.0103665800955299</c:v>
                </c:pt>
                <c:pt idx="56">
                  <c:v>0.0104793788886077</c:v>
                </c:pt>
                <c:pt idx="57">
                  <c:v>0.0105946411513975</c:v>
                </c:pt>
                <c:pt idx="58">
                  <c:v>0.0106933764742316</c:v>
                </c:pt>
                <c:pt idx="59">
                  <c:v>0.0107917973101479</c:v>
                </c:pt>
                <c:pt idx="60">
                  <c:v>0.0108899832250693</c:v>
                </c:pt>
                <c:pt idx="61">
                  <c:v>0.0109795483127562</c:v>
                </c:pt>
                <c:pt idx="62">
                  <c:v>0.0110627477319265</c:v>
                </c:pt>
                <c:pt idx="63">
                  <c:v>0.0111535975203667</c:v>
                </c:pt>
                <c:pt idx="64">
                  <c:v>0.0112342136388801</c:v>
                </c:pt>
                <c:pt idx="65">
                  <c:v>0.011344567125702</c:v>
                </c:pt>
                <c:pt idx="66">
                  <c:v>0.0114925717729593</c:v>
                </c:pt>
                <c:pt idx="67">
                  <c:v>0.0116322536135545</c:v>
                </c:pt>
                <c:pt idx="68">
                  <c:v>0.0117821435798486</c:v>
                </c:pt>
                <c:pt idx="69">
                  <c:v>0.0119229093493345</c:v>
                </c:pt>
                <c:pt idx="70">
                  <c:v>0.0120907641074561</c:v>
                </c:pt>
                <c:pt idx="71">
                  <c:v>0.0122556195068451</c:v>
                </c:pt>
                <c:pt idx="72">
                  <c:v>0.0124085064425476</c:v>
                </c:pt>
                <c:pt idx="73">
                  <c:v>0.0125698297954278</c:v>
                </c:pt>
                <c:pt idx="74">
                  <c:v>0.0127448183421939</c:v>
                </c:pt>
                <c:pt idx="75">
                  <c:v>0.0129385990456929</c:v>
                </c:pt>
                <c:pt idx="76">
                  <c:v>0.0130944807058952</c:v>
                </c:pt>
                <c:pt idx="77">
                  <c:v>0.0132459893333989</c:v>
                </c:pt>
                <c:pt idx="78">
                  <c:v>0.0133907377507292</c:v>
                </c:pt>
                <c:pt idx="79">
                  <c:v>0.0135595236417525</c:v>
                </c:pt>
                <c:pt idx="80">
                  <c:v>0.0136897284665938</c:v>
                </c:pt>
                <c:pt idx="81">
                  <c:v>0.0138657565655105</c:v>
                </c:pt>
                <c:pt idx="82">
                  <c:v>0.0140564786907682</c:v>
                </c:pt>
                <c:pt idx="83">
                  <c:v>0.0142991148030427</c:v>
                </c:pt>
                <c:pt idx="84">
                  <c:v>0.0145310889502015</c:v>
                </c:pt>
                <c:pt idx="85">
                  <c:v>0.0147780742003001</c:v>
                </c:pt>
                <c:pt idx="86">
                  <c:v>0.0150776389800344</c:v>
                </c:pt>
                <c:pt idx="87">
                  <c:v>0.0153391398543179</c:v>
                </c:pt>
                <c:pt idx="88">
                  <c:v>0.0157275814444417</c:v>
                </c:pt>
                <c:pt idx="89">
                  <c:v>0.0161340261506135</c:v>
                </c:pt>
                <c:pt idx="90">
                  <c:v>0.0166555191116424</c:v>
                </c:pt>
                <c:pt idx="91">
                  <c:v>0.0174379244042957</c:v>
                </c:pt>
                <c:pt idx="92">
                  <c:v>0.0186315032992133</c:v>
                </c:pt>
                <c:pt idx="93">
                  <c:v>0.0210457188988622</c:v>
                </c:pt>
                <c:pt idx="94">
                  <c:v>0.0229308297802973</c:v>
                </c:pt>
                <c:pt idx="95">
                  <c:v>0.0229308297802973</c:v>
                </c:pt>
                <c:pt idx="96">
                  <c:v>0.0233771969249268</c:v>
                </c:pt>
                <c:pt idx="97">
                  <c:v>0.0238894377635299</c:v>
                </c:pt>
                <c:pt idx="98">
                  <c:v>0.0245990435986247</c:v>
                </c:pt>
                <c:pt idx="99">
                  <c:v>0.0253442229368475</c:v>
                </c:pt>
                <c:pt idx="100">
                  <c:v>0.0261949145748308</c:v>
                </c:pt>
                <c:pt idx="101">
                  <c:v>0.0271684363857214</c:v>
                </c:pt>
                <c:pt idx="102">
                  <c:v>0.0284029285805933</c:v>
                </c:pt>
                <c:pt idx="103">
                  <c:v>0.0305831218367976</c:v>
                </c:pt>
                <c:pt idx="104">
                  <c:v>0.0324072755736884</c:v>
                </c:pt>
                <c:pt idx="105">
                  <c:v>0.0324072755736884</c:v>
                </c:pt>
                <c:pt idx="106">
                  <c:v>0.0328671374656104</c:v>
                </c:pt>
                <c:pt idx="107">
                  <c:v>0.0332063247656635</c:v>
                </c:pt>
                <c:pt idx="108">
                  <c:v>0.0336724560421464</c:v>
                </c:pt>
                <c:pt idx="109">
                  <c:v>0.0345126166667122</c:v>
                </c:pt>
                <c:pt idx="110">
                  <c:v>0.0352463807820598</c:v>
                </c:pt>
                <c:pt idx="111">
                  <c:v>0.0362802281042529</c:v>
                </c:pt>
                <c:pt idx="112">
                  <c:v>0.0374770555318535</c:v>
                </c:pt>
                <c:pt idx="113">
                  <c:v>0.0393077774798205</c:v>
                </c:pt>
                <c:pt idx="114">
                  <c:v>0.040357714223934</c:v>
                </c:pt>
                <c:pt idx="115">
                  <c:v>0.040357714223934</c:v>
                </c:pt>
                <c:pt idx="116">
                  <c:v>0.0409096388675585</c:v>
                </c:pt>
                <c:pt idx="117">
                  <c:v>0.0413661343679599</c:v>
                </c:pt>
                <c:pt idx="118">
                  <c:v>0.0416008590914643</c:v>
                </c:pt>
                <c:pt idx="119">
                  <c:v>0.0421622965122568</c:v>
                </c:pt>
                <c:pt idx="120">
                  <c:v>0.0432138592360607</c:v>
                </c:pt>
                <c:pt idx="121">
                  <c:v>0.0443176345078136</c:v>
                </c:pt>
                <c:pt idx="122">
                  <c:v>0.0456557249038616</c:v>
                </c:pt>
                <c:pt idx="123">
                  <c:v>0.0477376909268914</c:v>
                </c:pt>
                <c:pt idx="124">
                  <c:v>0.0596247902401841</c:v>
                </c:pt>
              </c:numCache>
            </c:numRef>
          </c:val>
          <c:smooth val="0"/>
        </c:ser>
        <c:ser>
          <c:idx val="2"/>
          <c:order val="1"/>
          <c:marker>
            <c:symbol val="circle"/>
            <c:size val="8"/>
            <c:spPr>
              <a:solidFill>
                <a:schemeClr val="tx1"/>
              </a:solidFill>
              <a:ln w="3175">
                <a:solidFill>
                  <a:schemeClr val="tx1"/>
                </a:solidFill>
              </a:ln>
              <a:effectLst/>
            </c:spPr>
          </c:marker>
          <c:cat>
            <c:numRef>
              <c:f>DataFS40!$B$10:$B$135</c:f>
              <c:numCache>
                <c:formatCode>General</c:formatCode>
                <c:ptCount val="126"/>
                <c:pt idx="0">
                  <c:v>5.0</c:v>
                </c:pt>
                <c:pt idx="1">
                  <c:v>6.0</c:v>
                </c:pt>
                <c:pt idx="2">
                  <c:v>7.0</c:v>
                </c:pt>
                <c:pt idx="3">
                  <c:v>8.0</c:v>
                </c:pt>
                <c:pt idx="4">
                  <c:v>9.0</c:v>
                </c:pt>
                <c:pt idx="5">
                  <c:v>10.0</c:v>
                </c:pt>
                <c:pt idx="6">
                  <c:v>11.0</c:v>
                </c:pt>
                <c:pt idx="7">
                  <c:v>12.0</c:v>
                </c:pt>
                <c:pt idx="8">
                  <c:v>13.0</c:v>
                </c:pt>
                <c:pt idx="9">
                  <c:v>14.0</c:v>
                </c:pt>
                <c:pt idx="10">
                  <c:v>15.0</c:v>
                </c:pt>
                <c:pt idx="11">
                  <c:v>16.0</c:v>
                </c:pt>
                <c:pt idx="12">
                  <c:v>17.0</c:v>
                </c:pt>
                <c:pt idx="13">
                  <c:v>18.0</c:v>
                </c:pt>
                <c:pt idx="14">
                  <c:v>19.0</c:v>
                </c:pt>
                <c:pt idx="15">
                  <c:v>20.0</c:v>
                </c:pt>
                <c:pt idx="16">
                  <c:v>21.0</c:v>
                </c:pt>
                <c:pt idx="17">
                  <c:v>22.0</c:v>
                </c:pt>
                <c:pt idx="18">
                  <c:v>23.0</c:v>
                </c:pt>
                <c:pt idx="19">
                  <c:v>24.0</c:v>
                </c:pt>
                <c:pt idx="20">
                  <c:v>25.0</c:v>
                </c:pt>
                <c:pt idx="21">
                  <c:v>26.0</c:v>
                </c:pt>
                <c:pt idx="22">
                  <c:v>27.0</c:v>
                </c:pt>
                <c:pt idx="23">
                  <c:v>28.0</c:v>
                </c:pt>
                <c:pt idx="24">
                  <c:v>29.0</c:v>
                </c:pt>
                <c:pt idx="25">
                  <c:v>30.0</c:v>
                </c:pt>
                <c:pt idx="26">
                  <c:v>31.0</c:v>
                </c:pt>
                <c:pt idx="27">
                  <c:v>32.0</c:v>
                </c:pt>
                <c:pt idx="28">
                  <c:v>33.0</c:v>
                </c:pt>
                <c:pt idx="29">
                  <c:v>34.0</c:v>
                </c:pt>
                <c:pt idx="30">
                  <c:v>35.0</c:v>
                </c:pt>
                <c:pt idx="31">
                  <c:v>36.0</c:v>
                </c:pt>
                <c:pt idx="32">
                  <c:v>37.0</c:v>
                </c:pt>
                <c:pt idx="33">
                  <c:v>38.0</c:v>
                </c:pt>
                <c:pt idx="34">
                  <c:v>39.0</c:v>
                </c:pt>
                <c:pt idx="35">
                  <c:v>40.0</c:v>
                </c:pt>
                <c:pt idx="36">
                  <c:v>41.0</c:v>
                </c:pt>
                <c:pt idx="37">
                  <c:v>42.0</c:v>
                </c:pt>
                <c:pt idx="38">
                  <c:v>43.0</c:v>
                </c:pt>
                <c:pt idx="39">
                  <c:v>44.0</c:v>
                </c:pt>
                <c:pt idx="40">
                  <c:v>45.0</c:v>
                </c:pt>
                <c:pt idx="41">
                  <c:v>46.0</c:v>
                </c:pt>
                <c:pt idx="42">
                  <c:v>47.0</c:v>
                </c:pt>
                <c:pt idx="43">
                  <c:v>48.0</c:v>
                </c:pt>
                <c:pt idx="44">
                  <c:v>49.0</c:v>
                </c:pt>
                <c:pt idx="45">
                  <c:v>50.0</c:v>
                </c:pt>
                <c:pt idx="46">
                  <c:v>51.0</c:v>
                </c:pt>
                <c:pt idx="47">
                  <c:v>52.0</c:v>
                </c:pt>
                <c:pt idx="48">
                  <c:v>53.0</c:v>
                </c:pt>
                <c:pt idx="49">
                  <c:v>54.0</c:v>
                </c:pt>
                <c:pt idx="50">
                  <c:v>55.0</c:v>
                </c:pt>
                <c:pt idx="51">
                  <c:v>56.0</c:v>
                </c:pt>
                <c:pt idx="52">
                  <c:v>57.0</c:v>
                </c:pt>
                <c:pt idx="53">
                  <c:v>58.0</c:v>
                </c:pt>
                <c:pt idx="54">
                  <c:v>59.0</c:v>
                </c:pt>
                <c:pt idx="55">
                  <c:v>60.0</c:v>
                </c:pt>
                <c:pt idx="56">
                  <c:v>61.0</c:v>
                </c:pt>
                <c:pt idx="57">
                  <c:v>62.0</c:v>
                </c:pt>
                <c:pt idx="58">
                  <c:v>63.0</c:v>
                </c:pt>
                <c:pt idx="59">
                  <c:v>64.0</c:v>
                </c:pt>
                <c:pt idx="60">
                  <c:v>65.0</c:v>
                </c:pt>
                <c:pt idx="61">
                  <c:v>66.0</c:v>
                </c:pt>
                <c:pt idx="62">
                  <c:v>67.0</c:v>
                </c:pt>
                <c:pt idx="63">
                  <c:v>68.0</c:v>
                </c:pt>
                <c:pt idx="64">
                  <c:v>69.0</c:v>
                </c:pt>
                <c:pt idx="65">
                  <c:v>70.0</c:v>
                </c:pt>
                <c:pt idx="66">
                  <c:v>71.0</c:v>
                </c:pt>
                <c:pt idx="67">
                  <c:v>72.0</c:v>
                </c:pt>
                <c:pt idx="68">
                  <c:v>73.0</c:v>
                </c:pt>
                <c:pt idx="69">
                  <c:v>74.0</c:v>
                </c:pt>
                <c:pt idx="70">
                  <c:v>75.0</c:v>
                </c:pt>
                <c:pt idx="71">
                  <c:v>76.0</c:v>
                </c:pt>
                <c:pt idx="72">
                  <c:v>77.0</c:v>
                </c:pt>
                <c:pt idx="73">
                  <c:v>78.0</c:v>
                </c:pt>
                <c:pt idx="74">
                  <c:v>79.0</c:v>
                </c:pt>
                <c:pt idx="75">
                  <c:v>80.0</c:v>
                </c:pt>
                <c:pt idx="76">
                  <c:v>81.0</c:v>
                </c:pt>
                <c:pt idx="77">
                  <c:v>82.0</c:v>
                </c:pt>
                <c:pt idx="78">
                  <c:v>83.0</c:v>
                </c:pt>
                <c:pt idx="79">
                  <c:v>84.0</c:v>
                </c:pt>
                <c:pt idx="80">
                  <c:v>85.0</c:v>
                </c:pt>
                <c:pt idx="81">
                  <c:v>86.0</c:v>
                </c:pt>
                <c:pt idx="82">
                  <c:v>87.0</c:v>
                </c:pt>
                <c:pt idx="83">
                  <c:v>88.0</c:v>
                </c:pt>
                <c:pt idx="84">
                  <c:v>89.0</c:v>
                </c:pt>
                <c:pt idx="85">
                  <c:v>90.0</c:v>
                </c:pt>
                <c:pt idx="86">
                  <c:v>91.0</c:v>
                </c:pt>
                <c:pt idx="87">
                  <c:v>92.0</c:v>
                </c:pt>
                <c:pt idx="88">
                  <c:v>93.0</c:v>
                </c:pt>
                <c:pt idx="89">
                  <c:v>94.0</c:v>
                </c:pt>
                <c:pt idx="90">
                  <c:v>95.0</c:v>
                </c:pt>
                <c:pt idx="91">
                  <c:v>96.0</c:v>
                </c:pt>
                <c:pt idx="92">
                  <c:v>97.0</c:v>
                </c:pt>
                <c:pt idx="93">
                  <c:v>98.0</c:v>
                </c:pt>
                <c:pt idx="94">
                  <c:v>99.0</c:v>
                </c:pt>
                <c:pt idx="95">
                  <c:v>99.0</c:v>
                </c:pt>
                <c:pt idx="96">
                  <c:v>99.1</c:v>
                </c:pt>
                <c:pt idx="97">
                  <c:v>99.2</c:v>
                </c:pt>
                <c:pt idx="98">
                  <c:v>99.3</c:v>
                </c:pt>
                <c:pt idx="99">
                  <c:v>99.4</c:v>
                </c:pt>
                <c:pt idx="100">
                  <c:v>99.5</c:v>
                </c:pt>
                <c:pt idx="101">
                  <c:v>99.6</c:v>
                </c:pt>
                <c:pt idx="102">
                  <c:v>99.7</c:v>
                </c:pt>
                <c:pt idx="103">
                  <c:v>99.8</c:v>
                </c:pt>
                <c:pt idx="104">
                  <c:v>99.9</c:v>
                </c:pt>
                <c:pt idx="105">
                  <c:v>99.9</c:v>
                </c:pt>
                <c:pt idx="106">
                  <c:v>99.91</c:v>
                </c:pt>
                <c:pt idx="107">
                  <c:v>99.92</c:v>
                </c:pt>
                <c:pt idx="108">
                  <c:v>99.93</c:v>
                </c:pt>
                <c:pt idx="109">
                  <c:v>99.94</c:v>
                </c:pt>
                <c:pt idx="110">
                  <c:v>99.95</c:v>
                </c:pt>
                <c:pt idx="111">
                  <c:v>99.96</c:v>
                </c:pt>
                <c:pt idx="112">
                  <c:v>99.97</c:v>
                </c:pt>
                <c:pt idx="113">
                  <c:v>99.98</c:v>
                </c:pt>
                <c:pt idx="114">
                  <c:v>99.99</c:v>
                </c:pt>
                <c:pt idx="115">
                  <c:v>99.99</c:v>
                </c:pt>
                <c:pt idx="116" formatCode="0.000">
                  <c:v>99.991</c:v>
                </c:pt>
                <c:pt idx="117" formatCode="0.000">
                  <c:v>99.992</c:v>
                </c:pt>
                <c:pt idx="118" formatCode="0.000">
                  <c:v>99.993</c:v>
                </c:pt>
                <c:pt idx="119" formatCode="0.000">
                  <c:v>99.994</c:v>
                </c:pt>
                <c:pt idx="120" formatCode="0.000">
                  <c:v>99.995</c:v>
                </c:pt>
                <c:pt idx="121" formatCode="0.000">
                  <c:v>99.996</c:v>
                </c:pt>
                <c:pt idx="122" formatCode="0.000">
                  <c:v>99.997</c:v>
                </c:pt>
                <c:pt idx="123" formatCode="0.000">
                  <c:v>99.998</c:v>
                </c:pt>
                <c:pt idx="124" formatCode="0.000">
                  <c:v>99.999</c:v>
                </c:pt>
                <c:pt idx="125">
                  <c:v>100.0</c:v>
                </c:pt>
              </c:numCache>
            </c:numRef>
          </c:cat>
          <c:val>
            <c:numRef>
              <c:f>DataFS40!$Y$10:$Y$135</c:f>
              <c:numCache>
                <c:formatCode>0.0%</c:formatCode>
                <c:ptCount val="126"/>
                <c:pt idx="0">
                  <c:v>0.0329475354792623</c:v>
                </c:pt>
                <c:pt idx="1">
                  <c:v>0.031536646263604</c:v>
                </c:pt>
                <c:pt idx="2">
                  <c:v>0.0307789694418754</c:v>
                </c:pt>
                <c:pt idx="3">
                  <c:v>0.0297432080828002</c:v>
                </c:pt>
                <c:pt idx="4">
                  <c:v>0.0288387179705778</c:v>
                </c:pt>
                <c:pt idx="5">
                  <c:v>0.0283356085628201</c:v>
                </c:pt>
                <c:pt idx="6">
                  <c:v>0.0278316177379652</c:v>
                </c:pt>
                <c:pt idx="7">
                  <c:v>0.0274596682780159</c:v>
                </c:pt>
                <c:pt idx="8">
                  <c:v>0.027156001353082</c:v>
                </c:pt>
                <c:pt idx="9">
                  <c:v>0.0269787484380179</c:v>
                </c:pt>
                <c:pt idx="10">
                  <c:v>0.0266628690240889</c:v>
                </c:pt>
                <c:pt idx="11">
                  <c:v>0.0261719120552859</c:v>
                </c:pt>
                <c:pt idx="12">
                  <c:v>0.025776396712796</c:v>
                </c:pt>
                <c:pt idx="13">
                  <c:v>0.0255537515323501</c:v>
                </c:pt>
                <c:pt idx="14">
                  <c:v>0.0252681835632404</c:v>
                </c:pt>
                <c:pt idx="15">
                  <c:v>0.0250400469404088</c:v>
                </c:pt>
                <c:pt idx="16">
                  <c:v>0.0248789718739157</c:v>
                </c:pt>
                <c:pt idx="17">
                  <c:v>0.0247227997022952</c:v>
                </c:pt>
                <c:pt idx="18">
                  <c:v>0.0245121986262007</c:v>
                </c:pt>
                <c:pt idx="19">
                  <c:v>0.0243735711393553</c:v>
                </c:pt>
                <c:pt idx="20">
                  <c:v>0.0242235522022471</c:v>
                </c:pt>
                <c:pt idx="21">
                  <c:v>0.0239175306474095</c:v>
                </c:pt>
                <c:pt idx="22">
                  <c:v>0.0235670147071538</c:v>
                </c:pt>
                <c:pt idx="23">
                  <c:v>0.0231985818576597</c:v>
                </c:pt>
                <c:pt idx="24">
                  <c:v>0.0228697826176416</c:v>
                </c:pt>
                <c:pt idx="25">
                  <c:v>0.0225314880442888</c:v>
                </c:pt>
                <c:pt idx="26">
                  <c:v>0.0222284873015128</c:v>
                </c:pt>
                <c:pt idx="27">
                  <c:v>0.0219688414145243</c:v>
                </c:pt>
                <c:pt idx="28">
                  <c:v>0.0216325133009476</c:v>
                </c:pt>
                <c:pt idx="29">
                  <c:v>0.0213617582758374</c:v>
                </c:pt>
                <c:pt idx="30">
                  <c:v>0.0211136120343847</c:v>
                </c:pt>
                <c:pt idx="31">
                  <c:v>0.0209314976493662</c:v>
                </c:pt>
                <c:pt idx="32">
                  <c:v>0.0207534308466608</c:v>
                </c:pt>
                <c:pt idx="33">
                  <c:v>0.0206071993528181</c:v>
                </c:pt>
                <c:pt idx="34">
                  <c:v>0.02046619748059</c:v>
                </c:pt>
                <c:pt idx="35">
                  <c:v>0.0203246943289521</c:v>
                </c:pt>
                <c:pt idx="36">
                  <c:v>0.0201995707249425</c:v>
                </c:pt>
                <c:pt idx="37">
                  <c:v>0.0201023311395345</c:v>
                </c:pt>
                <c:pt idx="38">
                  <c:v>0.0199711690752549</c:v>
                </c:pt>
                <c:pt idx="39">
                  <c:v>0.0198674191527319</c:v>
                </c:pt>
                <c:pt idx="40">
                  <c:v>0.0197559787111095</c:v>
                </c:pt>
                <c:pt idx="41">
                  <c:v>0.0196827101503887</c:v>
                </c:pt>
                <c:pt idx="42">
                  <c:v>0.0195942232015995</c:v>
                </c:pt>
                <c:pt idx="43">
                  <c:v>0.019523021433868</c:v>
                </c:pt>
                <c:pt idx="44">
                  <c:v>0.0194173309109789</c:v>
                </c:pt>
                <c:pt idx="45">
                  <c:v>0.0193281515955499</c:v>
                </c:pt>
                <c:pt idx="46">
                  <c:v>0.0192818794525966</c:v>
                </c:pt>
                <c:pt idx="47">
                  <c:v>0.0192050136559712</c:v>
                </c:pt>
                <c:pt idx="48">
                  <c:v>0.0191724777818842</c:v>
                </c:pt>
                <c:pt idx="49">
                  <c:v>0.0191467352877956</c:v>
                </c:pt>
                <c:pt idx="50">
                  <c:v>0.019109352838925</c:v>
                </c:pt>
                <c:pt idx="51">
                  <c:v>0.0190675611122679</c:v>
                </c:pt>
                <c:pt idx="52">
                  <c:v>0.0190447506027549</c:v>
                </c:pt>
                <c:pt idx="53">
                  <c:v>0.0190377676473481</c:v>
                </c:pt>
                <c:pt idx="54">
                  <c:v>0.019039499532411</c:v>
                </c:pt>
                <c:pt idx="55">
                  <c:v>0.0189708434606008</c:v>
                </c:pt>
                <c:pt idx="56">
                  <c:v>0.0189622106322675</c:v>
                </c:pt>
                <c:pt idx="57">
                  <c:v>0.0189421517915069</c:v>
                </c:pt>
                <c:pt idx="58">
                  <c:v>0.0188879611829604</c:v>
                </c:pt>
                <c:pt idx="59">
                  <c:v>0.0188825325080764</c:v>
                </c:pt>
                <c:pt idx="60">
                  <c:v>0.0188628664393229</c:v>
                </c:pt>
                <c:pt idx="61">
                  <c:v>0.0188507520224517</c:v>
                </c:pt>
                <c:pt idx="62">
                  <c:v>0.018838477498075</c:v>
                </c:pt>
                <c:pt idx="63">
                  <c:v>0.018820404849504</c:v>
                </c:pt>
                <c:pt idx="64">
                  <c:v>0.0188226019174085</c:v>
                </c:pt>
                <c:pt idx="65">
                  <c:v>0.0187998503450171</c:v>
                </c:pt>
                <c:pt idx="66">
                  <c:v>0.0187590088158669</c:v>
                </c:pt>
                <c:pt idx="67">
                  <c:v>0.0187154516089798</c:v>
                </c:pt>
                <c:pt idx="68">
                  <c:v>0.018667360968402</c:v>
                </c:pt>
                <c:pt idx="69">
                  <c:v>0.0186153913119891</c:v>
                </c:pt>
                <c:pt idx="70">
                  <c:v>0.0185765661629158</c:v>
                </c:pt>
                <c:pt idx="71">
                  <c:v>0.0185478982059444</c:v>
                </c:pt>
                <c:pt idx="72">
                  <c:v>0.0185257944520709</c:v>
                </c:pt>
                <c:pt idx="73">
                  <c:v>0.0184906417597874</c:v>
                </c:pt>
                <c:pt idx="74">
                  <c:v>0.0184432895760724</c:v>
                </c:pt>
                <c:pt idx="75">
                  <c:v>0.0184007012863854</c:v>
                </c:pt>
                <c:pt idx="76">
                  <c:v>0.0184218203252564</c:v>
                </c:pt>
                <c:pt idx="77">
                  <c:v>0.0184427169618158</c:v>
                </c:pt>
                <c:pt idx="78">
                  <c:v>0.0184628963487918</c:v>
                </c:pt>
                <c:pt idx="79">
                  <c:v>0.0184884976358404</c:v>
                </c:pt>
                <c:pt idx="80">
                  <c:v>0.0182940624701854</c:v>
                </c:pt>
                <c:pt idx="81">
                  <c:v>0.0180996273045304</c:v>
                </c:pt>
                <c:pt idx="82">
                  <c:v>0.0179051921388754</c:v>
                </c:pt>
                <c:pt idx="83">
                  <c:v>0.0177107569732204</c:v>
                </c:pt>
                <c:pt idx="84">
                  <c:v>0.0175163218075655</c:v>
                </c:pt>
                <c:pt idx="85">
                  <c:v>0.0173218866419105</c:v>
                </c:pt>
                <c:pt idx="86">
                  <c:v>0.0173337830410012</c:v>
                </c:pt>
                <c:pt idx="87">
                  <c:v>0.0173178209756877</c:v>
                </c:pt>
                <c:pt idx="88">
                  <c:v>0.0172164947311844</c:v>
                </c:pt>
                <c:pt idx="89">
                  <c:v>0.0171710249473138</c:v>
                </c:pt>
                <c:pt idx="90">
                  <c:v>0.0169309797263955</c:v>
                </c:pt>
                <c:pt idx="91">
                  <c:v>0.0163752615559933</c:v>
                </c:pt>
                <c:pt idx="92">
                  <c:v>0.0156734628984618</c:v>
                </c:pt>
                <c:pt idx="93">
                  <c:v>0.0142818519661112</c:v>
                </c:pt>
                <c:pt idx="94">
                  <c:v>0.0135668583241111</c:v>
                </c:pt>
                <c:pt idx="95">
                  <c:v>0.0135668583241111</c:v>
                </c:pt>
                <c:pt idx="96">
                  <c:v>0.0135668583241111</c:v>
                </c:pt>
                <c:pt idx="97">
                  <c:v>0.0135668583241111</c:v>
                </c:pt>
                <c:pt idx="98">
                  <c:v>0.0135668583241111</c:v>
                </c:pt>
                <c:pt idx="99">
                  <c:v>0.0135668583241111</c:v>
                </c:pt>
                <c:pt idx="100">
                  <c:v>0.0135668583241111</c:v>
                </c:pt>
                <c:pt idx="101">
                  <c:v>0.0135668583241111</c:v>
                </c:pt>
                <c:pt idx="102">
                  <c:v>0.0135668583241111</c:v>
                </c:pt>
                <c:pt idx="103">
                  <c:v>0.0135668583241111</c:v>
                </c:pt>
                <c:pt idx="104">
                  <c:v>0.0135668583241111</c:v>
                </c:pt>
                <c:pt idx="105">
                  <c:v>0.0135668583241111</c:v>
                </c:pt>
                <c:pt idx="106">
                  <c:v>0.0135668583241111</c:v>
                </c:pt>
                <c:pt idx="107">
                  <c:v>0.0135668583241111</c:v>
                </c:pt>
                <c:pt idx="108">
                  <c:v>0.0135668583241111</c:v>
                </c:pt>
                <c:pt idx="109">
                  <c:v>0.0135668583241111</c:v>
                </c:pt>
                <c:pt idx="110">
                  <c:v>0.0135668583241111</c:v>
                </c:pt>
                <c:pt idx="111">
                  <c:v>0.0135668583241111</c:v>
                </c:pt>
                <c:pt idx="112">
                  <c:v>0.0135668583241111</c:v>
                </c:pt>
                <c:pt idx="113">
                  <c:v>0.0135668583241111</c:v>
                </c:pt>
                <c:pt idx="114">
                  <c:v>0.0135668583241111</c:v>
                </c:pt>
                <c:pt idx="115">
                  <c:v>0.0135668583241111</c:v>
                </c:pt>
                <c:pt idx="116">
                  <c:v>0.0135668583241111</c:v>
                </c:pt>
                <c:pt idx="117">
                  <c:v>0.0135668583241111</c:v>
                </c:pt>
                <c:pt idx="118">
                  <c:v>0.0135668583241111</c:v>
                </c:pt>
                <c:pt idx="119">
                  <c:v>0.0135668583241111</c:v>
                </c:pt>
                <c:pt idx="120">
                  <c:v>0.0135668583241111</c:v>
                </c:pt>
                <c:pt idx="121">
                  <c:v>0.0135668583241111</c:v>
                </c:pt>
                <c:pt idx="122">
                  <c:v>0.0135668583241111</c:v>
                </c:pt>
                <c:pt idx="123">
                  <c:v>0.0135668583241111</c:v>
                </c:pt>
                <c:pt idx="124">
                  <c:v>0.0135668583241111</c:v>
                </c:pt>
              </c:numCache>
            </c:numRef>
          </c:val>
          <c:smooth val="0"/>
        </c:ser>
        <c:dLbls>
          <c:showLegendKey val="0"/>
          <c:showVal val="0"/>
          <c:showCatName val="0"/>
          <c:showSerName val="0"/>
          <c:showPercent val="0"/>
          <c:showBubbleSize val="0"/>
        </c:dLbls>
        <c:marker val="1"/>
        <c:smooth val="0"/>
        <c:axId val="2121022440"/>
        <c:axId val="2121017496"/>
      </c:lineChart>
      <c:dateAx>
        <c:axId val="2121022440"/>
        <c:scaling>
          <c:orientation val="minMax"/>
        </c:scaling>
        <c:delete val="0"/>
        <c:axPos val="b"/>
        <c:majorGridlines>
          <c:spPr>
            <a:ln>
              <a:solidFill>
                <a:schemeClr val="bg1">
                  <a:lumMod val="85000"/>
                </a:schemeClr>
              </a:solidFill>
            </a:ln>
          </c:spPr>
        </c:majorGridlines>
        <c:title>
          <c:tx>
            <c:rich>
              <a:bodyPr/>
              <a:lstStyle/>
              <a:p>
                <a:pPr>
                  <a:defRPr/>
                </a:pPr>
                <a:r>
                  <a:rPr lang="fr-FR" sz="1400" b="0">
                    <a:latin typeface="Arial"/>
                    <a:cs typeface="Arial"/>
                  </a:rPr>
                  <a:t>Income percentile</a:t>
                </a:r>
              </a:p>
            </c:rich>
          </c:tx>
          <c:overlay val="0"/>
        </c:title>
        <c:numFmt formatCode="General" sourceLinked="1"/>
        <c:majorTickMark val="none"/>
        <c:minorTickMark val="none"/>
        <c:tickLblPos val="low"/>
        <c:txPr>
          <a:bodyPr rot="-5400000" vert="horz"/>
          <a:lstStyle/>
          <a:p>
            <a:pPr>
              <a:defRPr sz="1600">
                <a:latin typeface="Arial"/>
                <a:cs typeface="Arial"/>
              </a:defRPr>
            </a:pPr>
            <a:endParaRPr lang="es-ES"/>
          </a:p>
        </c:txPr>
        <c:crossAx val="2121017496"/>
        <c:crosses val="autoZero"/>
        <c:auto val="0"/>
        <c:lblOffset val="100"/>
        <c:baseTimeUnit val="days"/>
        <c:majorUnit val="5.0"/>
        <c:majorTimeUnit val="days"/>
        <c:minorUnit val="2.0"/>
        <c:minorTimeUnit val="days"/>
      </c:dateAx>
      <c:valAx>
        <c:axId val="2121017496"/>
        <c:scaling>
          <c:orientation val="minMax"/>
          <c:max val="0.061"/>
          <c:min val="-0.01"/>
        </c:scaling>
        <c:delete val="0"/>
        <c:axPos val="l"/>
        <c:majorGridlines>
          <c:spPr>
            <a:ln>
              <a:solidFill>
                <a:schemeClr val="bg1">
                  <a:lumMod val="85000"/>
                </a:schemeClr>
              </a:solidFill>
            </a:ln>
          </c:spPr>
        </c:majorGridlines>
        <c:title>
          <c:tx>
            <c:rich>
              <a:bodyPr rot="-5400000" vert="horz"/>
              <a:lstStyle/>
              <a:p>
                <a:pPr>
                  <a:defRPr/>
                </a:pPr>
                <a:r>
                  <a:rPr lang="fr-FR" sz="1400" b="0">
                    <a:latin typeface="Arial"/>
                    <a:cs typeface="Arial"/>
                  </a:rPr>
                  <a:t>Real</a:t>
                </a:r>
                <a:r>
                  <a:rPr lang="fr-FR" sz="1400" b="0" baseline="0">
                    <a:latin typeface="Arial"/>
                    <a:cs typeface="Arial"/>
                  </a:rPr>
                  <a:t> average annual growth</a:t>
                </a:r>
                <a:endParaRPr lang="fr-FR" sz="1400" b="0">
                  <a:latin typeface="Arial"/>
                  <a:cs typeface="Arial"/>
                </a:endParaRPr>
              </a:p>
            </c:rich>
          </c:tx>
          <c:layout>
            <c:manualLayout>
              <c:xMode val="edge"/>
              <c:yMode val="edge"/>
              <c:x val="0.000296646252551764"/>
              <c:y val="0.241115056696344"/>
            </c:manualLayout>
          </c:layout>
          <c:overlay val="0"/>
        </c:title>
        <c:numFmt formatCode="0%" sourceLinked="0"/>
        <c:majorTickMark val="none"/>
        <c:minorTickMark val="none"/>
        <c:tickLblPos val="nextTo"/>
        <c:txPr>
          <a:bodyPr/>
          <a:lstStyle/>
          <a:p>
            <a:pPr>
              <a:defRPr sz="1600">
                <a:latin typeface="Arial"/>
                <a:cs typeface="Arial"/>
              </a:defRPr>
            </a:pPr>
            <a:endParaRPr lang="es-ES"/>
          </a:p>
        </c:txPr>
        <c:crossAx val="2121022440"/>
        <c:crosses val="autoZero"/>
        <c:crossBetween val="between"/>
      </c:valAx>
    </c:plotArea>
    <c:plotVisOnly val="1"/>
    <c:dispBlanksAs val="gap"/>
    <c:showDLblsOverMax val="0"/>
  </c:chart>
  <c:spPr>
    <a:ln>
      <a:noFill/>
    </a:ln>
  </c:spPr>
  <c:userShapes r:id="rId1"/>
</c:chartSpace>
</file>

<file path=xl/charts/chart6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a:latin typeface="Arial"/>
                <a:cs typeface="Arial"/>
              </a:rPr>
              <a:t>The</a:t>
            </a:r>
            <a:r>
              <a:rPr lang="fr-FR" baseline="0">
                <a:latin typeface="Arial"/>
                <a:cs typeface="Arial"/>
              </a:rPr>
              <a:t> share of capital and labor in national income</a:t>
            </a:r>
            <a:endParaRPr lang="fr-FR">
              <a:latin typeface="Arial"/>
              <a:cs typeface="Arial"/>
            </a:endParaRPr>
          </a:p>
        </c:rich>
      </c:tx>
      <c:layout>
        <c:manualLayout>
          <c:xMode val="edge"/>
          <c:yMode val="edge"/>
          <c:x val="0.210659938998362"/>
          <c:y val="0.00435294127727979"/>
        </c:manualLayout>
      </c:layout>
      <c:overlay val="0"/>
    </c:title>
    <c:autoTitleDeleted val="0"/>
    <c:plotArea>
      <c:layout>
        <c:manualLayout>
          <c:layoutTarget val="inner"/>
          <c:xMode val="edge"/>
          <c:yMode val="edge"/>
          <c:x val="0.0971580387133043"/>
          <c:y val="0.0696468890608358"/>
          <c:w val="0.891001961174822"/>
          <c:h val="0.82894894462596"/>
        </c:manualLayout>
      </c:layout>
      <c:areaChart>
        <c:grouping val="stacked"/>
        <c:varyColors val="0"/>
        <c:ser>
          <c:idx val="0"/>
          <c:order val="0"/>
          <c:tx>
            <c:v>Labor income</c:v>
          </c:tx>
          <c:spPr>
            <a:solidFill>
              <a:schemeClr val="tx2">
                <a:lumMod val="40000"/>
                <a:lumOff val="60000"/>
              </a:schemeClr>
            </a:solidFill>
            <a:ln w="12700">
              <a:solidFill>
                <a:schemeClr val="tx1"/>
              </a:solidFill>
            </a:ln>
            <a:effectLst/>
          </c:spPr>
          <c:cat>
            <c:numRef>
              <c:f>Data!$AP$6:$AP$108</c:f>
              <c:numCache>
                <c:formatCode>General</c:formatCode>
                <c:ptCount val="103"/>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pt idx="102">
                  <c:v>2015.0</c:v>
                </c:pt>
              </c:numCache>
            </c:numRef>
          </c:cat>
          <c:val>
            <c:numRef>
              <c:f>Data!$AQ$6:$AQ$108</c:f>
              <c:numCache>
                <c:formatCode>0%</c:formatCode>
                <c:ptCount val="103"/>
                <c:pt idx="0">
                  <c:v>0.717377053737987</c:v>
                </c:pt>
                <c:pt idx="1">
                  <c:v>0.707753270381561</c:v>
                </c:pt>
                <c:pt idx="2">
                  <c:v>0.70577932292372</c:v>
                </c:pt>
                <c:pt idx="3">
                  <c:v>0.696987016655493</c:v>
                </c:pt>
                <c:pt idx="4">
                  <c:v>0.694935954143188</c:v>
                </c:pt>
                <c:pt idx="5">
                  <c:v>0.705098365359969</c:v>
                </c:pt>
                <c:pt idx="6">
                  <c:v>0.693169727130012</c:v>
                </c:pt>
                <c:pt idx="7">
                  <c:v>0.707300646096724</c:v>
                </c:pt>
                <c:pt idx="8">
                  <c:v>0.699443839326335</c:v>
                </c:pt>
                <c:pt idx="9">
                  <c:v>0.710602543502238</c:v>
                </c:pt>
                <c:pt idx="10">
                  <c:v>0.693842805384842</c:v>
                </c:pt>
                <c:pt idx="11">
                  <c:v>0.692175069764007</c:v>
                </c:pt>
                <c:pt idx="12">
                  <c:v>0.682201060638201</c:v>
                </c:pt>
                <c:pt idx="13">
                  <c:v>0.674603758834268</c:v>
                </c:pt>
                <c:pt idx="14">
                  <c:v>0.693150988628687</c:v>
                </c:pt>
                <c:pt idx="15">
                  <c:v>0.690325602613696</c:v>
                </c:pt>
                <c:pt idx="16">
                  <c:v>0.684447428094044</c:v>
                </c:pt>
                <c:pt idx="17">
                  <c:v>0.69623639769051</c:v>
                </c:pt>
                <c:pt idx="18">
                  <c:v>0.715127495700292</c:v>
                </c:pt>
                <c:pt idx="19">
                  <c:v>0.724496894409938</c:v>
                </c:pt>
                <c:pt idx="20">
                  <c:v>0.73723028799679</c:v>
                </c:pt>
                <c:pt idx="21">
                  <c:v>0.73334803451582</c:v>
                </c:pt>
                <c:pt idx="22">
                  <c:v>0.729473746289489</c:v>
                </c:pt>
                <c:pt idx="23">
                  <c:v>0.724261104543151</c:v>
                </c:pt>
                <c:pt idx="24">
                  <c:v>0.730284248442816</c:v>
                </c:pt>
                <c:pt idx="25">
                  <c:v>0.739282735309885</c:v>
                </c:pt>
                <c:pt idx="26">
                  <c:v>0.734937661993681</c:v>
                </c:pt>
                <c:pt idx="27">
                  <c:v>0.717924805376602</c:v>
                </c:pt>
                <c:pt idx="28">
                  <c:v>0.709973650303544</c:v>
                </c:pt>
                <c:pt idx="29">
                  <c:v>0.72254308041</c:v>
                </c:pt>
                <c:pt idx="30">
                  <c:v>0.740024422603683</c:v>
                </c:pt>
                <c:pt idx="31">
                  <c:v>0.752623989434797</c:v>
                </c:pt>
                <c:pt idx="32">
                  <c:v>0.768318856373764</c:v>
                </c:pt>
                <c:pt idx="33">
                  <c:v>0.770413891571856</c:v>
                </c:pt>
                <c:pt idx="34">
                  <c:v>0.752249885764322</c:v>
                </c:pt>
                <c:pt idx="35">
                  <c:v>0.738247307289494</c:v>
                </c:pt>
                <c:pt idx="36">
                  <c:v>0.741131970818498</c:v>
                </c:pt>
                <c:pt idx="37">
                  <c:v>0.7297123520702</c:v>
                </c:pt>
                <c:pt idx="38">
                  <c:v>0.737332469834424</c:v>
                </c:pt>
                <c:pt idx="39">
                  <c:v>0.747155005526691</c:v>
                </c:pt>
                <c:pt idx="40">
                  <c:v>0.749099792047438</c:v>
                </c:pt>
                <c:pt idx="41">
                  <c:v>0.74357933778056</c:v>
                </c:pt>
                <c:pt idx="42">
                  <c:v>0.728687839801678</c:v>
                </c:pt>
                <c:pt idx="43">
                  <c:v>0.738648206670421</c:v>
                </c:pt>
                <c:pt idx="44">
                  <c:v>0.741482020638998</c:v>
                </c:pt>
                <c:pt idx="45">
                  <c:v>0.74587808048007</c:v>
                </c:pt>
                <c:pt idx="46">
                  <c:v>0.731453879143157</c:v>
                </c:pt>
                <c:pt idx="47">
                  <c:v>0.73409371602829</c:v>
                </c:pt>
                <c:pt idx="48">
                  <c:v>0.732764080336001</c:v>
                </c:pt>
                <c:pt idx="49">
                  <c:v>0.725266010491986</c:v>
                </c:pt>
                <c:pt idx="50">
                  <c:v>0.720693588569266</c:v>
                </c:pt>
                <c:pt idx="51">
                  <c:v>0.718253172307901</c:v>
                </c:pt>
                <c:pt idx="52">
                  <c:v>0.713043406608368</c:v>
                </c:pt>
                <c:pt idx="53">
                  <c:v>0.719790805570715</c:v>
                </c:pt>
                <c:pt idx="54">
                  <c:v>0.727372475751263</c:v>
                </c:pt>
                <c:pt idx="55">
                  <c:v>0.731125317538567</c:v>
                </c:pt>
                <c:pt idx="56">
                  <c:v>0.741024637890432</c:v>
                </c:pt>
                <c:pt idx="57">
                  <c:v>0.749954243816221</c:v>
                </c:pt>
                <c:pt idx="58">
                  <c:v>0.741172474220652</c:v>
                </c:pt>
                <c:pt idx="59">
                  <c:v>0.740067864562394</c:v>
                </c:pt>
                <c:pt idx="60">
                  <c:v>0.738700160273969</c:v>
                </c:pt>
                <c:pt idx="61">
                  <c:v>0.74574277519914</c:v>
                </c:pt>
                <c:pt idx="62">
                  <c:v>0.739277304244416</c:v>
                </c:pt>
                <c:pt idx="63">
                  <c:v>0.733740813985819</c:v>
                </c:pt>
                <c:pt idx="64">
                  <c:v>0.730987842568492</c:v>
                </c:pt>
                <c:pt idx="65">
                  <c:v>0.731434269048018</c:v>
                </c:pt>
                <c:pt idx="66">
                  <c:v>0.739320145507768</c:v>
                </c:pt>
                <c:pt idx="67">
                  <c:v>0.747155109964313</c:v>
                </c:pt>
                <c:pt idx="68">
                  <c:v>0.736040234172779</c:v>
                </c:pt>
                <c:pt idx="69">
                  <c:v>0.735803484036582</c:v>
                </c:pt>
                <c:pt idx="70">
                  <c:v>0.726586235599612</c:v>
                </c:pt>
                <c:pt idx="71">
                  <c:v>0.716868465645484</c:v>
                </c:pt>
                <c:pt idx="72">
                  <c:v>0.720494589176277</c:v>
                </c:pt>
                <c:pt idx="73">
                  <c:v>0.733257587213908</c:v>
                </c:pt>
                <c:pt idx="74">
                  <c:v>0.73371378992425</c:v>
                </c:pt>
                <c:pt idx="75">
                  <c:v>0.732108502808816</c:v>
                </c:pt>
                <c:pt idx="76">
                  <c:v>0.731779530539892</c:v>
                </c:pt>
                <c:pt idx="77">
                  <c:v>0.735512275241737</c:v>
                </c:pt>
                <c:pt idx="78">
                  <c:v>0.734133507576771</c:v>
                </c:pt>
                <c:pt idx="79">
                  <c:v>0.73679958308892</c:v>
                </c:pt>
                <c:pt idx="80">
                  <c:v>0.734634591776627</c:v>
                </c:pt>
                <c:pt idx="81">
                  <c:v>0.725811266157944</c:v>
                </c:pt>
                <c:pt idx="82">
                  <c:v>0.717878133464651</c:v>
                </c:pt>
                <c:pt idx="83">
                  <c:v>0.715613261851696</c:v>
                </c:pt>
                <c:pt idx="84">
                  <c:v>0.716003348215517</c:v>
                </c:pt>
                <c:pt idx="85">
                  <c:v>0.728099685277072</c:v>
                </c:pt>
                <c:pt idx="86">
                  <c:v>0.735685721193967</c:v>
                </c:pt>
                <c:pt idx="87">
                  <c:v>0.747067754195952</c:v>
                </c:pt>
                <c:pt idx="88">
                  <c:v>0.751849063116937</c:v>
                </c:pt>
                <c:pt idx="89">
                  <c:v>0.742495526094079</c:v>
                </c:pt>
                <c:pt idx="90">
                  <c:v>0.73537200304887</c:v>
                </c:pt>
                <c:pt idx="91">
                  <c:v>0.73005296803424</c:v>
                </c:pt>
                <c:pt idx="92">
                  <c:v>0.72105645965434</c:v>
                </c:pt>
                <c:pt idx="93">
                  <c:v>0.716910213067307</c:v>
                </c:pt>
                <c:pt idx="94">
                  <c:v>0.726879545755157</c:v>
                </c:pt>
                <c:pt idx="95">
                  <c:v>0.734672712786412</c:v>
                </c:pt>
                <c:pt idx="96">
                  <c:v>0.718279671814915</c:v>
                </c:pt>
                <c:pt idx="97">
                  <c:v>0.699617821950266</c:v>
                </c:pt>
                <c:pt idx="98">
                  <c:v>0.695830295707025</c:v>
                </c:pt>
                <c:pt idx="99">
                  <c:v>0.69129997910207</c:v>
                </c:pt>
                <c:pt idx="100">
                  <c:v>0.698995209110861</c:v>
                </c:pt>
                <c:pt idx="101">
                  <c:v>0.693077441745509</c:v>
                </c:pt>
                <c:pt idx="102">
                  <c:v>0.701337689877168</c:v>
                </c:pt>
              </c:numCache>
            </c:numRef>
          </c:val>
        </c:ser>
        <c:ser>
          <c:idx val="1"/>
          <c:order val="1"/>
          <c:tx>
            <c:v>Capital income</c:v>
          </c:tx>
          <c:spPr>
            <a:solidFill>
              <a:schemeClr val="accent2">
                <a:lumMod val="60000"/>
                <a:lumOff val="40000"/>
              </a:schemeClr>
            </a:solidFill>
            <a:ln w="12700">
              <a:solidFill>
                <a:schemeClr val="tx1"/>
              </a:solidFill>
            </a:ln>
            <a:effectLst/>
          </c:spPr>
          <c:cat>
            <c:numRef>
              <c:f>Data!$AP$6:$AP$108</c:f>
              <c:numCache>
                <c:formatCode>General</c:formatCode>
                <c:ptCount val="103"/>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pt idx="102">
                  <c:v>2015.0</c:v>
                </c:pt>
              </c:numCache>
            </c:numRef>
          </c:cat>
          <c:val>
            <c:numRef>
              <c:f>Data!$BD$6:$BD$108</c:f>
              <c:numCache>
                <c:formatCode>0%</c:formatCode>
                <c:ptCount val="103"/>
                <c:pt idx="0">
                  <c:v>0.282622946262012</c:v>
                </c:pt>
                <c:pt idx="1">
                  <c:v>0.292246729618438</c:v>
                </c:pt>
                <c:pt idx="2">
                  <c:v>0.29422067707628</c:v>
                </c:pt>
                <c:pt idx="3">
                  <c:v>0.303012983344507</c:v>
                </c:pt>
                <c:pt idx="4">
                  <c:v>0.305064045856812</c:v>
                </c:pt>
                <c:pt idx="5">
                  <c:v>0.294901634640031</c:v>
                </c:pt>
                <c:pt idx="6">
                  <c:v>0.306830272869988</c:v>
                </c:pt>
                <c:pt idx="7">
                  <c:v>0.292699353903276</c:v>
                </c:pt>
                <c:pt idx="8">
                  <c:v>0.300556160673665</c:v>
                </c:pt>
                <c:pt idx="9">
                  <c:v>0.289397456497761</c:v>
                </c:pt>
                <c:pt idx="10">
                  <c:v>0.306157194615158</c:v>
                </c:pt>
                <c:pt idx="11">
                  <c:v>0.307824930235993</c:v>
                </c:pt>
                <c:pt idx="12">
                  <c:v>0.317798939361799</c:v>
                </c:pt>
                <c:pt idx="13">
                  <c:v>0.325396241165732</c:v>
                </c:pt>
                <c:pt idx="14">
                  <c:v>0.306849011371313</c:v>
                </c:pt>
                <c:pt idx="15">
                  <c:v>0.309674397386304</c:v>
                </c:pt>
                <c:pt idx="16">
                  <c:v>0.315552571905955</c:v>
                </c:pt>
                <c:pt idx="17">
                  <c:v>0.30376360230949</c:v>
                </c:pt>
                <c:pt idx="18">
                  <c:v>0.284872504299709</c:v>
                </c:pt>
                <c:pt idx="19">
                  <c:v>0.275503105590062</c:v>
                </c:pt>
                <c:pt idx="20">
                  <c:v>0.26276971200321</c:v>
                </c:pt>
                <c:pt idx="21">
                  <c:v>0.26665196548418</c:v>
                </c:pt>
                <c:pt idx="22">
                  <c:v>0.270526253710511</c:v>
                </c:pt>
                <c:pt idx="23">
                  <c:v>0.275738895456849</c:v>
                </c:pt>
                <c:pt idx="24">
                  <c:v>0.269715751557184</c:v>
                </c:pt>
                <c:pt idx="25">
                  <c:v>0.260717264690115</c:v>
                </c:pt>
                <c:pt idx="26">
                  <c:v>0.265062338006319</c:v>
                </c:pt>
                <c:pt idx="27">
                  <c:v>0.282075194623397</c:v>
                </c:pt>
                <c:pt idx="28">
                  <c:v>0.290026349696456</c:v>
                </c:pt>
                <c:pt idx="29">
                  <c:v>0.27745691959</c:v>
                </c:pt>
                <c:pt idx="30">
                  <c:v>0.259975577396317</c:v>
                </c:pt>
                <c:pt idx="31">
                  <c:v>0.247376010565202</c:v>
                </c:pt>
                <c:pt idx="32">
                  <c:v>0.231681143626236</c:v>
                </c:pt>
                <c:pt idx="33">
                  <c:v>0.229586108428144</c:v>
                </c:pt>
                <c:pt idx="34">
                  <c:v>0.247750114235678</c:v>
                </c:pt>
                <c:pt idx="35">
                  <c:v>0.261752692710506</c:v>
                </c:pt>
                <c:pt idx="36">
                  <c:v>0.258868029181502</c:v>
                </c:pt>
                <c:pt idx="37">
                  <c:v>0.2702876479298</c:v>
                </c:pt>
                <c:pt idx="38">
                  <c:v>0.262667530165576</c:v>
                </c:pt>
                <c:pt idx="39">
                  <c:v>0.252844994473309</c:v>
                </c:pt>
                <c:pt idx="40">
                  <c:v>0.250900207952562</c:v>
                </c:pt>
                <c:pt idx="41">
                  <c:v>0.25642066221944</c:v>
                </c:pt>
                <c:pt idx="42">
                  <c:v>0.271312160198322</c:v>
                </c:pt>
                <c:pt idx="43">
                  <c:v>0.261351793329579</c:v>
                </c:pt>
                <c:pt idx="44">
                  <c:v>0.258517979361002</c:v>
                </c:pt>
                <c:pt idx="45">
                  <c:v>0.25412191951993</c:v>
                </c:pt>
                <c:pt idx="46">
                  <c:v>0.268546120856843</c:v>
                </c:pt>
                <c:pt idx="47">
                  <c:v>0.26590628397171</c:v>
                </c:pt>
                <c:pt idx="48">
                  <c:v>0.267235919663999</c:v>
                </c:pt>
                <c:pt idx="49">
                  <c:v>0.274733989508014</c:v>
                </c:pt>
                <c:pt idx="50">
                  <c:v>0.279306411430734</c:v>
                </c:pt>
                <c:pt idx="51">
                  <c:v>0.281746827692099</c:v>
                </c:pt>
                <c:pt idx="52">
                  <c:v>0.286956593391632</c:v>
                </c:pt>
                <c:pt idx="53">
                  <c:v>0.280209194429285</c:v>
                </c:pt>
                <c:pt idx="54">
                  <c:v>0.272627524248737</c:v>
                </c:pt>
                <c:pt idx="55">
                  <c:v>0.268874682461433</c:v>
                </c:pt>
                <c:pt idx="56">
                  <c:v>0.258975362109567</c:v>
                </c:pt>
                <c:pt idx="57">
                  <c:v>0.250045756183779</c:v>
                </c:pt>
                <c:pt idx="58">
                  <c:v>0.258827525779348</c:v>
                </c:pt>
                <c:pt idx="59">
                  <c:v>0.259932135437606</c:v>
                </c:pt>
                <c:pt idx="60">
                  <c:v>0.261299839726031</c:v>
                </c:pt>
                <c:pt idx="61">
                  <c:v>0.25425722480086</c:v>
                </c:pt>
                <c:pt idx="62">
                  <c:v>0.260722695755584</c:v>
                </c:pt>
                <c:pt idx="63">
                  <c:v>0.266259186014181</c:v>
                </c:pt>
                <c:pt idx="64">
                  <c:v>0.269012157431508</c:v>
                </c:pt>
                <c:pt idx="65">
                  <c:v>0.268565730951982</c:v>
                </c:pt>
                <c:pt idx="66">
                  <c:v>0.260679854492232</c:v>
                </c:pt>
                <c:pt idx="67" formatCode="0.0%">
                  <c:v>0.252844890035687</c:v>
                </c:pt>
                <c:pt idx="68" formatCode="0.0%">
                  <c:v>0.263959765827221</c:v>
                </c:pt>
                <c:pt idx="69" formatCode="0.0%">
                  <c:v>0.264196515963418</c:v>
                </c:pt>
                <c:pt idx="70" formatCode="0.0%">
                  <c:v>0.273413764400388</c:v>
                </c:pt>
                <c:pt idx="71" formatCode="0.0%">
                  <c:v>0.283131534354516</c:v>
                </c:pt>
                <c:pt idx="72" formatCode="0.0%">
                  <c:v>0.279505410823723</c:v>
                </c:pt>
                <c:pt idx="73" formatCode="0.0%">
                  <c:v>0.266742412786091</c:v>
                </c:pt>
                <c:pt idx="74" formatCode="0.0%">
                  <c:v>0.26628621007575</c:v>
                </c:pt>
                <c:pt idx="75" formatCode="0.0%">
                  <c:v>0.267891497191184</c:v>
                </c:pt>
                <c:pt idx="76" formatCode="0.0%">
                  <c:v>0.268220469460107</c:v>
                </c:pt>
                <c:pt idx="77" formatCode="0.0%">
                  <c:v>0.264487724758263</c:v>
                </c:pt>
                <c:pt idx="78" formatCode="0.0%">
                  <c:v>0.265866492423229</c:v>
                </c:pt>
                <c:pt idx="79" formatCode="0.0%">
                  <c:v>0.26320041691108</c:v>
                </c:pt>
                <c:pt idx="80" formatCode="0.0%">
                  <c:v>0.265365408223373</c:v>
                </c:pt>
                <c:pt idx="81" formatCode="0.0%">
                  <c:v>0.274188733842056</c:v>
                </c:pt>
                <c:pt idx="82" formatCode="0.0%">
                  <c:v>0.282121866535349</c:v>
                </c:pt>
                <c:pt idx="83" formatCode="0.0%">
                  <c:v>0.284386738148304</c:v>
                </c:pt>
                <c:pt idx="84" formatCode="0.0%">
                  <c:v>0.283996651784483</c:v>
                </c:pt>
                <c:pt idx="85" formatCode="0.0%">
                  <c:v>0.271900314722928</c:v>
                </c:pt>
                <c:pt idx="86" formatCode="0.0%">
                  <c:v>0.264314278806032</c:v>
                </c:pt>
                <c:pt idx="87" formatCode="0.0%">
                  <c:v>0.252932245804048</c:v>
                </c:pt>
                <c:pt idx="88" formatCode="0.0%">
                  <c:v>0.248150936883062</c:v>
                </c:pt>
                <c:pt idx="89" formatCode="0.0%">
                  <c:v>0.257504473905921</c:v>
                </c:pt>
                <c:pt idx="90" formatCode="0.0%">
                  <c:v>0.26462799695113</c:v>
                </c:pt>
                <c:pt idx="91" formatCode="0.0%">
                  <c:v>0.26994703196576</c:v>
                </c:pt>
                <c:pt idx="92" formatCode="0.0%">
                  <c:v>0.27894354034566</c:v>
                </c:pt>
                <c:pt idx="93" formatCode="0.0%">
                  <c:v>0.283089786932693</c:v>
                </c:pt>
                <c:pt idx="94" formatCode="0.0%">
                  <c:v>0.273120454244843</c:v>
                </c:pt>
                <c:pt idx="95" formatCode="0.0%">
                  <c:v>0.265327287213588</c:v>
                </c:pt>
                <c:pt idx="96" formatCode="0.0%">
                  <c:v>0.281720328185085</c:v>
                </c:pt>
                <c:pt idx="97" formatCode="0.0%">
                  <c:v>0.300382178049734</c:v>
                </c:pt>
                <c:pt idx="98" formatCode="0.0%">
                  <c:v>0.304169704292975</c:v>
                </c:pt>
                <c:pt idx="99" formatCode="0.0%">
                  <c:v>0.30870002089793</c:v>
                </c:pt>
                <c:pt idx="100" formatCode="0.0%">
                  <c:v>0.301004790889139</c:v>
                </c:pt>
                <c:pt idx="101" formatCode="0.0%">
                  <c:v>0.306922558254491</c:v>
                </c:pt>
                <c:pt idx="102" formatCode="0.0%">
                  <c:v>0.298662310122832</c:v>
                </c:pt>
              </c:numCache>
            </c:numRef>
          </c:val>
        </c:ser>
        <c:dLbls>
          <c:showLegendKey val="0"/>
          <c:showVal val="0"/>
          <c:showCatName val="0"/>
          <c:showSerName val="0"/>
          <c:showPercent val="0"/>
          <c:showBubbleSize val="0"/>
        </c:dLbls>
        <c:axId val="2120344984"/>
        <c:axId val="2120348056"/>
      </c:areaChart>
      <c:catAx>
        <c:axId val="2120344984"/>
        <c:scaling>
          <c:orientation val="minMax"/>
        </c:scaling>
        <c:delete val="0"/>
        <c:axPos val="b"/>
        <c:numFmt formatCode="General" sourceLinked="1"/>
        <c:majorTickMark val="none"/>
        <c:minorTickMark val="none"/>
        <c:tickLblPos val="nextTo"/>
        <c:txPr>
          <a:bodyPr rot="-5400000" vert="horz"/>
          <a:lstStyle/>
          <a:p>
            <a:pPr>
              <a:defRPr sz="1400">
                <a:latin typeface="Arial"/>
                <a:cs typeface="Arial"/>
              </a:defRPr>
            </a:pPr>
            <a:endParaRPr lang="es-ES"/>
          </a:p>
        </c:txPr>
        <c:crossAx val="2120348056"/>
        <c:crosses val="autoZero"/>
        <c:auto val="1"/>
        <c:lblAlgn val="ctr"/>
        <c:lblOffset val="100"/>
        <c:tickLblSkip val="5"/>
        <c:tickMarkSkip val="10"/>
        <c:noMultiLvlLbl val="0"/>
      </c:catAx>
      <c:valAx>
        <c:axId val="2120348056"/>
        <c:scaling>
          <c:orientation val="minMax"/>
          <c:max val="1.0"/>
        </c:scaling>
        <c:delete val="0"/>
        <c:axPos val="l"/>
        <c:majorGridlines/>
        <c:title>
          <c:tx>
            <c:rich>
              <a:bodyPr rot="-5400000" vert="horz"/>
              <a:lstStyle/>
              <a:p>
                <a:pPr>
                  <a:defRPr/>
                </a:pPr>
                <a:r>
                  <a:rPr lang="fr-FR" sz="1400" b="0">
                    <a:latin typeface="Arial"/>
                    <a:cs typeface="Arial"/>
                  </a:rPr>
                  <a:t>% of national income</a:t>
                </a:r>
              </a:p>
            </c:rich>
          </c:tx>
          <c:layout>
            <c:manualLayout>
              <c:xMode val="edge"/>
              <c:yMode val="edge"/>
              <c:x val="0.0"/>
              <c:y val="0.325224180760171"/>
            </c:manualLayout>
          </c:layout>
          <c:overlay val="0"/>
        </c:title>
        <c:numFmt formatCode="0%" sourceLinked="1"/>
        <c:majorTickMark val="out"/>
        <c:minorTickMark val="none"/>
        <c:tickLblPos val="nextTo"/>
        <c:txPr>
          <a:bodyPr/>
          <a:lstStyle/>
          <a:p>
            <a:pPr>
              <a:defRPr sz="1400">
                <a:latin typeface="Arial"/>
                <a:cs typeface="Arial"/>
              </a:defRPr>
            </a:pPr>
            <a:endParaRPr lang="es-ES"/>
          </a:p>
        </c:txPr>
        <c:crossAx val="2120344984"/>
        <c:crosses val="autoZero"/>
        <c:crossBetween val="midCat"/>
      </c:valAx>
    </c:plotArea>
    <c:plotVisOnly val="1"/>
    <c:dispBlanksAs val="zero"/>
    <c:showDLblsOverMax val="0"/>
  </c:chart>
  <c:spPr>
    <a:ln>
      <a:noFill/>
    </a:ln>
  </c:spPr>
  <c:userShapes r:id="rId1"/>
</c:chartSpace>
</file>

<file path=xl/charts/chart6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51924438641025"/>
          <c:y val="0.0601852518145851"/>
          <c:w val="0.747527240839064"/>
          <c:h val="0.835601778845067"/>
        </c:manualLayout>
      </c:layout>
      <c:lineChart>
        <c:grouping val="standard"/>
        <c:varyColors val="0"/>
        <c:ser>
          <c:idx val="0"/>
          <c:order val="0"/>
          <c:tx>
            <c:v>Tax units (rhs)</c:v>
          </c:tx>
          <c:spPr>
            <a:ln>
              <a:solidFill>
                <a:schemeClr val="tx1">
                  <a:lumMod val="95000"/>
                  <a:lumOff val="5000"/>
                </a:schemeClr>
              </a:solidFill>
            </a:ln>
          </c:spPr>
          <c:marker>
            <c:symbol val="none"/>
          </c:marker>
          <c:cat>
            <c:numLit>
              <c:formatCode>General</c:formatCode>
              <c:ptCount val="70"/>
              <c:pt idx="0">
                <c:v>1945.0</c:v>
              </c:pt>
              <c:pt idx="1">
                <c:v>1946.0</c:v>
              </c:pt>
              <c:pt idx="2">
                <c:v>1947.0</c:v>
              </c:pt>
              <c:pt idx="3">
                <c:v>1948.0</c:v>
              </c:pt>
              <c:pt idx="4">
                <c:v>1949.0</c:v>
              </c:pt>
              <c:pt idx="5">
                <c:v>1950.0</c:v>
              </c:pt>
              <c:pt idx="6">
                <c:v>1951.0</c:v>
              </c:pt>
              <c:pt idx="7">
                <c:v>1952.0</c:v>
              </c:pt>
              <c:pt idx="8">
                <c:v>1953.0</c:v>
              </c:pt>
              <c:pt idx="9">
                <c:v>1954.0</c:v>
              </c:pt>
              <c:pt idx="10">
                <c:v>1955.0</c:v>
              </c:pt>
              <c:pt idx="11">
                <c:v>1956.0</c:v>
              </c:pt>
              <c:pt idx="12">
                <c:v>1957.0</c:v>
              </c:pt>
              <c:pt idx="13">
                <c:v>1958.0</c:v>
              </c:pt>
              <c:pt idx="14">
                <c:v>1959.0</c:v>
              </c:pt>
              <c:pt idx="15">
                <c:v>1960.0</c:v>
              </c:pt>
              <c:pt idx="16">
                <c:v>1961.0</c:v>
              </c:pt>
              <c:pt idx="17">
                <c:v>1962.0</c:v>
              </c:pt>
              <c:pt idx="18">
                <c:v>1963.0</c:v>
              </c:pt>
              <c:pt idx="19">
                <c:v>1964.0</c:v>
              </c:pt>
              <c:pt idx="20">
                <c:v>1965.0</c:v>
              </c:pt>
              <c:pt idx="21">
                <c:v>1966.0</c:v>
              </c:pt>
              <c:pt idx="22">
                <c:v>1967.0</c:v>
              </c:pt>
              <c:pt idx="23">
                <c:v>1968.0</c:v>
              </c:pt>
              <c:pt idx="24">
                <c:v>1969.0</c:v>
              </c:pt>
              <c:pt idx="25">
                <c:v>1970.0</c:v>
              </c:pt>
              <c:pt idx="26">
                <c:v>1971.0</c:v>
              </c:pt>
              <c:pt idx="27">
                <c:v>1972.0</c:v>
              </c:pt>
              <c:pt idx="28">
                <c:v>1973.0</c:v>
              </c:pt>
              <c:pt idx="29">
                <c:v>1974.0</c:v>
              </c:pt>
              <c:pt idx="30">
                <c:v>1975.0</c:v>
              </c:pt>
              <c:pt idx="31">
                <c:v>1976.0</c:v>
              </c:pt>
              <c:pt idx="32">
                <c:v>1977.0</c:v>
              </c:pt>
              <c:pt idx="33">
                <c:v>1978.0</c:v>
              </c:pt>
              <c:pt idx="34">
                <c:v>1979.0</c:v>
              </c:pt>
              <c:pt idx="35">
                <c:v>1980.0</c:v>
              </c:pt>
              <c:pt idx="36">
                <c:v>1981.0</c:v>
              </c:pt>
              <c:pt idx="37">
                <c:v>1982.0</c:v>
              </c:pt>
              <c:pt idx="38">
                <c:v>1983.0</c:v>
              </c:pt>
              <c:pt idx="39">
                <c:v>1984.0</c:v>
              </c:pt>
              <c:pt idx="40">
                <c:v>1985.0</c:v>
              </c:pt>
              <c:pt idx="41">
                <c:v>1986.0</c:v>
              </c:pt>
              <c:pt idx="42">
                <c:v>1987.0</c:v>
              </c:pt>
              <c:pt idx="43">
                <c:v>1988.0</c:v>
              </c:pt>
              <c:pt idx="44">
                <c:v>1989.0</c:v>
              </c:pt>
              <c:pt idx="45">
                <c:v>1990.0</c:v>
              </c:pt>
              <c:pt idx="46">
                <c:v>1991.0</c:v>
              </c:pt>
              <c:pt idx="47">
                <c:v>1992.0</c:v>
              </c:pt>
              <c:pt idx="48">
                <c:v>1993.0</c:v>
              </c:pt>
              <c:pt idx="49">
                <c:v>1994.0</c:v>
              </c:pt>
              <c:pt idx="50">
                <c:v>1995.0</c:v>
              </c:pt>
              <c:pt idx="51">
                <c:v>1996.0</c:v>
              </c:pt>
              <c:pt idx="52">
                <c:v>1997.0</c:v>
              </c:pt>
              <c:pt idx="53">
                <c:v>1998.0</c:v>
              </c:pt>
              <c:pt idx="54">
                <c:v>1999.0</c:v>
              </c:pt>
              <c:pt idx="55">
                <c:v>2000.0</c:v>
              </c:pt>
              <c:pt idx="56">
                <c:v>2001.0</c:v>
              </c:pt>
              <c:pt idx="57">
                <c:v>2002.0</c:v>
              </c:pt>
              <c:pt idx="58">
                <c:v>2003.0</c:v>
              </c:pt>
              <c:pt idx="59">
                <c:v>2004.0</c:v>
              </c:pt>
              <c:pt idx="60">
                <c:v>2005.0</c:v>
              </c:pt>
              <c:pt idx="61">
                <c:v>2006.0</c:v>
              </c:pt>
              <c:pt idx="62">
                <c:v>2007.0</c:v>
              </c:pt>
              <c:pt idx="63">
                <c:v>2008.0</c:v>
              </c:pt>
              <c:pt idx="64">
                <c:v>2009.0</c:v>
              </c:pt>
              <c:pt idx="65">
                <c:v>2010.0</c:v>
              </c:pt>
              <c:pt idx="66">
                <c:v>2011.0</c:v>
              </c:pt>
              <c:pt idx="67">
                <c:v>2012.0</c:v>
              </c:pt>
              <c:pt idx="68">
                <c:v>2013.0</c:v>
              </c:pt>
              <c:pt idx="69">
                <c:v>2014.0</c:v>
              </c:pt>
            </c:numLit>
          </c:cat>
          <c:val>
            <c:numLit>
              <c:formatCode>General</c:formatCode>
              <c:ptCount val="70"/>
              <c:pt idx="0">
                <c:v>58997.35590306455</c:v>
              </c:pt>
              <c:pt idx="1">
                <c:v>59297.34498854233</c:v>
              </c:pt>
              <c:pt idx="2">
                <c:v>60118.45760074705</c:v>
              </c:pt>
              <c:pt idx="3">
                <c:v>60825.46561986725</c:v>
              </c:pt>
              <c:pt idx="4">
                <c:v>61536.66179387616</c:v>
              </c:pt>
              <c:pt idx="5">
                <c:v>62446.0</c:v>
              </c:pt>
              <c:pt idx="6">
                <c:v>63059.8902132453</c:v>
              </c:pt>
              <c:pt idx="7">
                <c:v>63684.1301574846</c:v>
              </c:pt>
              <c:pt idx="8">
                <c:v>64273.15068958796</c:v>
              </c:pt>
              <c:pt idx="9">
                <c:v>64928.22950723728</c:v>
              </c:pt>
              <c:pt idx="10">
                <c:v>65589.45000741305</c:v>
              </c:pt>
              <c:pt idx="11">
                <c:v>66257.21228674064</c:v>
              </c:pt>
              <c:pt idx="12">
                <c:v>66947.44500831594</c:v>
              </c:pt>
              <c:pt idx="13">
                <c:v>67546.01438833921</c:v>
              </c:pt>
              <c:pt idx="14">
                <c:v>68143.8474537909</c:v>
              </c:pt>
              <c:pt idx="15">
                <c:v>68681.0</c:v>
              </c:pt>
              <c:pt idx="16">
                <c:v>69997.27753935743</c:v>
              </c:pt>
              <c:pt idx="17">
                <c:v>71254.48789333164</c:v>
              </c:pt>
              <c:pt idx="18">
                <c:v>72464.471041222</c:v>
              </c:pt>
              <c:pt idx="19">
                <c:v>73659.62221201457</c:v>
              </c:pt>
              <c:pt idx="20">
                <c:v>74772.2634484923</c:v>
              </c:pt>
              <c:pt idx="21">
                <c:v>75831.1687221403</c:v>
              </c:pt>
              <c:pt idx="22">
                <c:v>76855.77259769703</c:v>
              </c:pt>
              <c:pt idx="23">
                <c:v>77825.68551702204</c:v>
              </c:pt>
              <c:pt idx="24">
                <c:v>78792.88057071294</c:v>
              </c:pt>
              <c:pt idx="25">
                <c:v>79924.0</c:v>
              </c:pt>
              <c:pt idx="26">
                <c:v>81849.28310087344</c:v>
              </c:pt>
              <c:pt idx="27">
                <c:v>83669.5293141983</c:v>
              </c:pt>
              <c:pt idx="28">
                <c:v>85441.8351164846</c:v>
              </c:pt>
              <c:pt idx="29">
                <c:v>87227.73158546643</c:v>
              </c:pt>
              <c:pt idx="30">
                <c:v>89127.46619600301</c:v>
              </c:pt>
              <c:pt idx="31">
                <c:v>91048.45550544767</c:v>
              </c:pt>
              <c:pt idx="32">
                <c:v>93075.82114792155</c:v>
              </c:pt>
              <c:pt idx="33">
                <c:v>95212.83611628918</c:v>
              </c:pt>
              <c:pt idx="34">
                <c:v>97457.04557431881</c:v>
              </c:pt>
              <c:pt idx="35">
                <c:v>99625.0</c:v>
              </c:pt>
              <c:pt idx="36">
                <c:v>101432.2073624193</c:v>
              </c:pt>
              <c:pt idx="37">
                <c:v>103250.4378126626</c:v>
              </c:pt>
              <c:pt idx="38">
                <c:v>105066.9706211951</c:v>
              </c:pt>
              <c:pt idx="39">
                <c:v>106871.149513195</c:v>
              </c:pt>
              <c:pt idx="40">
                <c:v>108736.0638514498</c:v>
              </c:pt>
              <c:pt idx="41">
                <c:v>110683.6503481944</c:v>
              </c:pt>
              <c:pt idx="42">
                <c:v>112640.1474571635</c:v>
              </c:pt>
              <c:pt idx="43">
                <c:v>114656.0085739958</c:v>
              </c:pt>
              <c:pt idx="44">
                <c:v>116759.358467229</c:v>
              </c:pt>
              <c:pt idx="45">
                <c:v>119055.0</c:v>
              </c:pt>
              <c:pt idx="46">
                <c:v>120453.2616264724</c:v>
              </c:pt>
              <c:pt idx="47">
                <c:v>121944.051473165</c:v>
              </c:pt>
              <c:pt idx="48">
                <c:v>123378.4949679186</c:v>
              </c:pt>
              <c:pt idx="49">
                <c:v>124715.8054780798</c:v>
              </c:pt>
              <c:pt idx="50">
                <c:v>126023.0</c:v>
              </c:pt>
              <c:pt idx="51">
                <c:v>127625.2532463899</c:v>
              </c:pt>
              <c:pt idx="52">
                <c:v>129301.2571629017</c:v>
              </c:pt>
              <c:pt idx="53">
                <c:v>130945.0</c:v>
              </c:pt>
              <c:pt idx="54">
                <c:v>132267.0</c:v>
              </c:pt>
              <c:pt idx="55">
                <c:v>134473.0</c:v>
              </c:pt>
              <c:pt idx="56">
                <c:v>137088.0</c:v>
              </c:pt>
              <c:pt idx="57">
                <c:v>139703.0</c:v>
              </c:pt>
              <c:pt idx="58">
                <c:v>141843.0</c:v>
              </c:pt>
              <c:pt idx="59">
                <c:v>143982.0</c:v>
              </c:pt>
              <c:pt idx="60">
                <c:v>145881.0</c:v>
              </c:pt>
              <c:pt idx="61">
                <c:v>148361.0</c:v>
              </c:pt>
              <c:pt idx="62">
                <c:v>149875.0</c:v>
              </c:pt>
              <c:pt idx="63">
                <c:v>152462.0</c:v>
              </c:pt>
              <c:pt idx="64">
                <c:v>153543.0</c:v>
              </c:pt>
              <c:pt idx="65">
                <c:v>156167.0</c:v>
              </c:pt>
              <c:pt idx="66">
                <c:v>158367.0</c:v>
              </c:pt>
              <c:pt idx="67">
                <c:v>160681.0</c:v>
              </c:pt>
              <c:pt idx="68">
                <c:v>162998.0</c:v>
              </c:pt>
              <c:pt idx="69">
                <c:v>165033.0</c:v>
              </c:pt>
            </c:numLit>
          </c:val>
          <c:smooth val="0"/>
        </c:ser>
        <c:ser>
          <c:idx val="1"/>
          <c:order val="1"/>
          <c:tx>
            <c:v>Adults (lhs)</c:v>
          </c:tx>
          <c:spPr>
            <a:ln>
              <a:solidFill>
                <a:schemeClr val="tx1">
                  <a:lumMod val="50000"/>
                  <a:lumOff val="50000"/>
                </a:schemeClr>
              </a:solidFill>
            </a:ln>
          </c:spPr>
          <c:marker>
            <c:symbol val="none"/>
          </c:marker>
          <c:cat>
            <c:numLit>
              <c:formatCode>General</c:formatCode>
              <c:ptCount val="70"/>
              <c:pt idx="0">
                <c:v>1945.0</c:v>
              </c:pt>
              <c:pt idx="1">
                <c:v>1946.0</c:v>
              </c:pt>
              <c:pt idx="2">
                <c:v>1947.0</c:v>
              </c:pt>
              <c:pt idx="3">
                <c:v>1948.0</c:v>
              </c:pt>
              <c:pt idx="4">
                <c:v>1949.0</c:v>
              </c:pt>
              <c:pt idx="5">
                <c:v>1950.0</c:v>
              </c:pt>
              <c:pt idx="6">
                <c:v>1951.0</c:v>
              </c:pt>
              <c:pt idx="7">
                <c:v>1952.0</c:v>
              </c:pt>
              <c:pt idx="8">
                <c:v>1953.0</c:v>
              </c:pt>
              <c:pt idx="9">
                <c:v>1954.0</c:v>
              </c:pt>
              <c:pt idx="10">
                <c:v>1955.0</c:v>
              </c:pt>
              <c:pt idx="11">
                <c:v>1956.0</c:v>
              </c:pt>
              <c:pt idx="12">
                <c:v>1957.0</c:v>
              </c:pt>
              <c:pt idx="13">
                <c:v>1958.0</c:v>
              </c:pt>
              <c:pt idx="14">
                <c:v>1959.0</c:v>
              </c:pt>
              <c:pt idx="15">
                <c:v>1960.0</c:v>
              </c:pt>
              <c:pt idx="16">
                <c:v>1961.0</c:v>
              </c:pt>
              <c:pt idx="17">
                <c:v>1962.0</c:v>
              </c:pt>
              <c:pt idx="18">
                <c:v>1963.0</c:v>
              </c:pt>
              <c:pt idx="19">
                <c:v>1964.0</c:v>
              </c:pt>
              <c:pt idx="20">
                <c:v>1965.0</c:v>
              </c:pt>
              <c:pt idx="21">
                <c:v>1966.0</c:v>
              </c:pt>
              <c:pt idx="22">
                <c:v>1967.0</c:v>
              </c:pt>
              <c:pt idx="23">
                <c:v>1968.0</c:v>
              </c:pt>
              <c:pt idx="24">
                <c:v>1969.0</c:v>
              </c:pt>
              <c:pt idx="25">
                <c:v>1970.0</c:v>
              </c:pt>
              <c:pt idx="26">
                <c:v>1971.0</c:v>
              </c:pt>
              <c:pt idx="27">
                <c:v>1972.0</c:v>
              </c:pt>
              <c:pt idx="28">
                <c:v>1973.0</c:v>
              </c:pt>
              <c:pt idx="29">
                <c:v>1974.0</c:v>
              </c:pt>
              <c:pt idx="30">
                <c:v>1975.0</c:v>
              </c:pt>
              <c:pt idx="31">
                <c:v>1976.0</c:v>
              </c:pt>
              <c:pt idx="32">
                <c:v>1977.0</c:v>
              </c:pt>
              <c:pt idx="33">
                <c:v>1978.0</c:v>
              </c:pt>
              <c:pt idx="34">
                <c:v>1979.0</c:v>
              </c:pt>
              <c:pt idx="35">
                <c:v>1980.0</c:v>
              </c:pt>
              <c:pt idx="36">
                <c:v>1981.0</c:v>
              </c:pt>
              <c:pt idx="37">
                <c:v>1982.0</c:v>
              </c:pt>
              <c:pt idx="38">
                <c:v>1983.0</c:v>
              </c:pt>
              <c:pt idx="39">
                <c:v>1984.0</c:v>
              </c:pt>
              <c:pt idx="40">
                <c:v>1985.0</c:v>
              </c:pt>
              <c:pt idx="41">
                <c:v>1986.0</c:v>
              </c:pt>
              <c:pt idx="42">
                <c:v>1987.0</c:v>
              </c:pt>
              <c:pt idx="43">
                <c:v>1988.0</c:v>
              </c:pt>
              <c:pt idx="44">
                <c:v>1989.0</c:v>
              </c:pt>
              <c:pt idx="45">
                <c:v>1990.0</c:v>
              </c:pt>
              <c:pt idx="46">
                <c:v>1991.0</c:v>
              </c:pt>
              <c:pt idx="47">
                <c:v>1992.0</c:v>
              </c:pt>
              <c:pt idx="48">
                <c:v>1993.0</c:v>
              </c:pt>
              <c:pt idx="49">
                <c:v>1994.0</c:v>
              </c:pt>
              <c:pt idx="50">
                <c:v>1995.0</c:v>
              </c:pt>
              <c:pt idx="51">
                <c:v>1996.0</c:v>
              </c:pt>
              <c:pt idx="52">
                <c:v>1997.0</c:v>
              </c:pt>
              <c:pt idx="53">
                <c:v>1998.0</c:v>
              </c:pt>
              <c:pt idx="54">
                <c:v>1999.0</c:v>
              </c:pt>
              <c:pt idx="55">
                <c:v>2000.0</c:v>
              </c:pt>
              <c:pt idx="56">
                <c:v>2001.0</c:v>
              </c:pt>
              <c:pt idx="57">
                <c:v>2002.0</c:v>
              </c:pt>
              <c:pt idx="58">
                <c:v>2003.0</c:v>
              </c:pt>
              <c:pt idx="59">
                <c:v>2004.0</c:v>
              </c:pt>
              <c:pt idx="60">
                <c:v>2005.0</c:v>
              </c:pt>
              <c:pt idx="61">
                <c:v>2006.0</c:v>
              </c:pt>
              <c:pt idx="62">
                <c:v>2007.0</c:v>
              </c:pt>
              <c:pt idx="63">
                <c:v>2008.0</c:v>
              </c:pt>
              <c:pt idx="64">
                <c:v>2009.0</c:v>
              </c:pt>
              <c:pt idx="65">
                <c:v>2010.0</c:v>
              </c:pt>
              <c:pt idx="66">
                <c:v>2011.0</c:v>
              </c:pt>
              <c:pt idx="67">
                <c:v>2012.0</c:v>
              </c:pt>
              <c:pt idx="68">
                <c:v>2013.0</c:v>
              </c:pt>
              <c:pt idx="69">
                <c:v>2014.0</c:v>
              </c:pt>
            </c:numLit>
          </c:cat>
          <c:val>
            <c:numLit>
              <c:formatCode>General</c:formatCode>
              <c:ptCount val="70"/>
              <c:pt idx="0">
                <c:v>93696.5</c:v>
              </c:pt>
              <c:pt idx="1">
                <c:v>94933.2</c:v>
              </c:pt>
              <c:pt idx="2">
                <c:v>96183.2</c:v>
              </c:pt>
              <c:pt idx="3">
                <c:v>97551.6</c:v>
              </c:pt>
              <c:pt idx="4">
                <c:v>98941.0</c:v>
              </c:pt>
              <c:pt idx="5">
                <c:v>100224.0</c:v>
              </c:pt>
              <c:pt idx="6">
                <c:v>101451.8</c:v>
              </c:pt>
              <c:pt idx="7">
                <c:v>102625.6</c:v>
              </c:pt>
              <c:pt idx="8">
                <c:v>103610.8</c:v>
              </c:pt>
              <c:pt idx="9">
                <c:v>104623.1</c:v>
              </c:pt>
              <c:pt idx="10">
                <c:v>105602.7</c:v>
              </c:pt>
              <c:pt idx="11">
                <c:v>106686.9</c:v>
              </c:pt>
              <c:pt idx="12">
                <c:v>107748.1</c:v>
              </c:pt>
              <c:pt idx="13">
                <c:v>108710.2</c:v>
              </c:pt>
              <c:pt idx="14">
                <c:v>110222.8</c:v>
              </c:pt>
              <c:pt idx="15">
                <c:v>111313.6</c:v>
              </c:pt>
              <c:pt idx="16">
                <c:v>112450.2</c:v>
              </c:pt>
              <c:pt idx="17">
                <c:v>113753.9</c:v>
              </c:pt>
              <c:pt idx="18">
                <c:v>115096.3</c:v>
              </c:pt>
              <c:pt idx="19">
                <c:v>116795.9</c:v>
              </c:pt>
              <c:pt idx="20">
                <c:v>118275.3</c:v>
              </c:pt>
              <c:pt idx="21">
                <c:v>119724.2</c:v>
              </c:pt>
              <c:pt idx="22">
                <c:v>121142.6</c:v>
              </c:pt>
              <c:pt idx="23">
                <c:v>123507.0</c:v>
              </c:pt>
              <c:pt idx="24">
                <c:v>125542.6</c:v>
              </c:pt>
              <c:pt idx="25">
                <c:v>127673.6</c:v>
              </c:pt>
              <c:pt idx="26">
                <c:v>130774.1604</c:v>
              </c:pt>
              <c:pt idx="27">
                <c:v>133501.5618</c:v>
              </c:pt>
              <c:pt idx="28">
                <c:v>136006.3862</c:v>
              </c:pt>
              <c:pt idx="29">
                <c:v>138443.5836</c:v>
              </c:pt>
              <c:pt idx="30">
                <c:v>141054.912</c:v>
              </c:pt>
              <c:pt idx="31">
                <c:v>143608.9344</c:v>
              </c:pt>
              <c:pt idx="32">
                <c:v>146305.2528</c:v>
              </c:pt>
              <c:pt idx="33">
                <c:v>149142.4302</c:v>
              </c:pt>
              <c:pt idx="34">
                <c:v>152105.4296</c:v>
              </c:pt>
              <c:pt idx="35">
                <c:v>155268.0</c:v>
              </c:pt>
              <c:pt idx="36">
                <c:v>158033.2</c:v>
              </c:pt>
              <c:pt idx="37">
                <c:v>160665.4</c:v>
              </c:pt>
              <c:pt idx="38">
                <c:v>163134.6</c:v>
              </c:pt>
              <c:pt idx="39">
                <c:v>165649.8</c:v>
              </c:pt>
              <c:pt idx="40">
                <c:v>168205.0</c:v>
              </c:pt>
              <c:pt idx="41">
                <c:v>170555.8</c:v>
              </c:pt>
              <c:pt idx="42">
                <c:v>172551.6</c:v>
              </c:pt>
              <c:pt idx="43">
                <c:v>174344.4</c:v>
              </c:pt>
              <c:pt idx="44">
                <c:v>176060.2</c:v>
              </c:pt>
              <c:pt idx="45">
                <c:v>178365.0</c:v>
              </c:pt>
              <c:pt idx="46">
                <c:v>180978.0</c:v>
              </c:pt>
              <c:pt idx="47">
                <c:v>183443.0</c:v>
              </c:pt>
              <c:pt idx="48">
                <c:v>185685.0</c:v>
              </c:pt>
              <c:pt idx="49">
                <c:v>187757.0</c:v>
              </c:pt>
              <c:pt idx="50">
                <c:v>189911.0</c:v>
              </c:pt>
              <c:pt idx="51">
                <c:v>192043.0</c:v>
              </c:pt>
              <c:pt idx="52">
                <c:v>194426.0</c:v>
              </c:pt>
              <c:pt idx="53">
                <c:v>196795.0</c:v>
              </c:pt>
              <c:pt idx="54">
                <c:v>199255.0</c:v>
              </c:pt>
              <c:pt idx="55">
                <c:v>201646.4407831867</c:v>
              </c:pt>
              <c:pt idx="56">
                <c:v>203775.6456807955</c:v>
              </c:pt>
              <c:pt idx="57">
                <c:v>206200.6804333125</c:v>
              </c:pt>
              <c:pt idx="58">
                <c:v>208605.7141469454</c:v>
              </c:pt>
              <c:pt idx="59">
                <c:v>210950.9187246321</c:v>
              </c:pt>
              <c:pt idx="60">
                <c:v>213348.6056915268</c:v>
              </c:pt>
              <c:pt idx="61">
                <c:v>215896.607883275</c:v>
              </c:pt>
              <c:pt idx="62">
                <c:v>218456.657758596</c:v>
              </c:pt>
              <c:pt idx="63">
                <c:v>220883.8060671714</c:v>
              </c:pt>
              <c:pt idx="64">
                <c:v>223261.8278340978</c:v>
              </c:pt>
              <c:pt idx="65">
                <c:v>225702.5585655506</c:v>
              </c:pt>
              <c:pt idx="66">
                <c:v>227880.2358850603</c:v>
              </c:pt>
              <c:pt idx="67">
                <c:v>230035.7625108927</c:v>
              </c:pt>
              <c:pt idx="68">
                <c:v>232188.0364781801</c:v>
              </c:pt>
              <c:pt idx="69">
                <c:v>234444.2361114926</c:v>
              </c:pt>
            </c:numLit>
          </c:val>
          <c:smooth val="0"/>
        </c:ser>
        <c:dLbls>
          <c:showLegendKey val="0"/>
          <c:showVal val="0"/>
          <c:showCatName val="0"/>
          <c:showSerName val="0"/>
          <c:showPercent val="0"/>
          <c:showBubbleSize val="0"/>
        </c:dLbls>
        <c:marker val="1"/>
        <c:smooth val="0"/>
        <c:axId val="-2111574040"/>
        <c:axId val="-2111176872"/>
      </c:lineChart>
      <c:lineChart>
        <c:grouping val="standard"/>
        <c:varyColors val="0"/>
        <c:ser>
          <c:idx val="2"/>
          <c:order val="2"/>
          <c:tx>
            <c:v>Ratio adults/tax units (rhs)</c:v>
          </c:tx>
          <c:spPr>
            <a:ln>
              <a:solidFill>
                <a:srgbClr val="FF0000"/>
              </a:solidFill>
            </a:ln>
          </c:spPr>
          <c:marker>
            <c:symbol val="none"/>
          </c:marker>
          <c:cat>
            <c:numLit>
              <c:formatCode>General</c:formatCode>
              <c:ptCount val="103"/>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pt idx="102">
                <c:v>2015.0</c:v>
              </c:pt>
            </c:numLit>
          </c:cat>
          <c:val>
            <c:numLit>
              <c:formatCode>General</c:formatCode>
              <c:ptCount val="71"/>
              <c:pt idx="0">
                <c:v>1.588147444335434</c:v>
              </c:pt>
              <c:pt idx="1">
                <c:v>1.600968812656677</c:v>
              </c:pt>
              <c:pt idx="2">
                <c:v>1.599894671928589</c:v>
              </c:pt>
              <c:pt idx="3">
                <c:v>1.603795367710872</c:v>
              </c:pt>
              <c:pt idx="4">
                <c:v>1.607838272596161</c:v>
              </c:pt>
              <c:pt idx="5">
                <c:v>1.604970694680204</c:v>
              </c:pt>
              <c:pt idx="6">
                <c:v>1.60881662903198</c:v>
              </c:pt>
              <c:pt idx="7">
                <c:v>1.611478397305843</c:v>
              </c:pt>
              <c:pt idx="8">
                <c:v>1.61203860225238</c:v>
              </c:pt>
              <c:pt idx="9">
                <c:v>1.611365361323121</c:v>
              </c:pt>
              <c:pt idx="10">
                <c:v>1.610056190257191</c:v>
              </c:pt>
              <c:pt idx="11">
                <c:v>1.61019300869907</c:v>
              </c:pt>
              <c:pt idx="12">
                <c:v>1.609443048746908</c:v>
              </c:pt>
              <c:pt idx="13">
                <c:v>1.60942434552833</c:v>
              </c:pt>
              <c:pt idx="14">
                <c:v>1.617501859940376</c:v>
              </c:pt>
              <c:pt idx="15">
                <c:v>1.620733536203608</c:v>
              </c:pt>
              <c:pt idx="16">
                <c:v>1.606493908806274</c:v>
              </c:pt>
              <c:pt idx="17">
                <c:v>1.5964454080463</c:v>
              </c:pt>
              <c:pt idx="18">
                <c:v>1.58831353277286</c:v>
              </c:pt>
              <c:pt idx="19">
                <c:v>1.585616332158563</c:v>
              </c:pt>
              <c:pt idx="20">
                <c:v>1.581807137368193</c:v>
              </c:pt>
              <c:pt idx="21">
                <c:v>1.57882572585281</c:v>
              </c:pt>
              <c:pt idx="22">
                <c:v>1.576232934826161</c:v>
              </c:pt>
              <c:pt idx="23">
                <c:v>1.586969638359132</c:v>
              </c:pt>
              <c:pt idx="24">
                <c:v>1.593324156835862</c:v>
              </c:pt>
              <c:pt idx="25">
                <c:v>1.597437565687403</c:v>
              </c:pt>
              <c:pt idx="26">
                <c:v>1.5977435042263</c:v>
              </c:pt>
              <c:pt idx="27">
                <c:v>1.595581604130592</c:v>
              </c:pt>
              <c:pt idx="28">
                <c:v>1.591800855103121</c:v>
              </c:pt>
              <c:pt idx="29">
                <c:v>1.58715102506537</c:v>
              </c:pt>
              <c:pt idx="30">
                <c:v>1.582620016256287</c:v>
              </c:pt>
              <c:pt idx="31">
                <c:v>1.577280291057847</c:v>
              </c:pt>
              <c:pt idx="32">
                <c:v>1.57189322635664</c:v>
              </c:pt>
              <c:pt idx="33">
                <c:v>1.566410961835475</c:v>
              </c:pt>
              <c:pt idx="34">
                <c:v>1.560743286476989</c:v>
              </c:pt>
              <c:pt idx="35">
                <c:v>1.558524466750314</c:v>
              </c:pt>
              <c:pt idx="36">
                <c:v>1.55801795218105</c:v>
              </c:pt>
              <c:pt idx="37">
                <c:v>1.556074757682974</c:v>
              </c:pt>
              <c:pt idx="38">
                <c:v>1.552672538624531</c:v>
              </c:pt>
              <c:pt idx="39">
                <c:v>1.54999549227781</c:v>
              </c:pt>
              <c:pt idx="40">
                <c:v>1.546910877975075</c:v>
              </c:pt>
              <c:pt idx="41">
                <c:v>1.540930385503701</c:v>
              </c:pt>
              <c:pt idx="42">
                <c:v>1.53188364801831</c:v>
              </c:pt>
              <c:pt idx="43">
                <c:v>1.52058668506224</c:v>
              </c:pt>
              <c:pt idx="44">
                <c:v>1.507889408705643</c:v>
              </c:pt>
              <c:pt idx="45">
                <c:v>1.498173113266978</c:v>
              </c:pt>
              <c:pt idx="46">
                <c:v>1.502474881595285</c:v>
              </c:pt>
              <c:pt idx="47">
                <c:v>1.50432102086069</c:v>
              </c:pt>
              <c:pt idx="48">
                <c:v>1.50500295897014</c:v>
              </c:pt>
              <c:pt idx="49">
                <c:v>1.505478790601248</c:v>
              </c:pt>
              <c:pt idx="50">
                <c:v>1.506955079628322</c:v>
              </c:pt>
              <c:pt idx="51">
                <c:v>1.504741382406873</c:v>
              </c:pt>
              <c:pt idx="52">
                <c:v>1.50366674126803</c:v>
              </c:pt>
              <c:pt idx="53">
                <c:v>1.502882889762878</c:v>
              </c:pt>
              <c:pt idx="54">
                <c:v>1.506460417186449</c:v>
              </c:pt>
              <c:pt idx="55">
                <c:v>1.499531064103476</c:v>
              </c:pt>
              <c:pt idx="56">
                <c:v>1.486458666555756</c:v>
              </c:pt>
              <c:pt idx="57">
                <c:v>1.475993217277453</c:v>
              </c:pt>
              <c:pt idx="58">
                <c:v>1.470680358896423</c:v>
              </c:pt>
              <c:pt idx="59">
                <c:v>1.465120075597172</c:v>
              </c:pt>
              <c:pt idx="60">
                <c:v>1.462483844308216</c:v>
              </c:pt>
              <c:pt idx="61">
                <c:v>1.455211328336119</c:v>
              </c:pt>
              <c:pt idx="62">
                <c:v>1.45759237870623</c:v>
              </c:pt>
              <c:pt idx="63">
                <c:v>1.448779407768306</c:v>
              </c:pt>
              <c:pt idx="64">
                <c:v>1.454067120181954</c:v>
              </c:pt>
              <c:pt idx="65">
                <c:v>1.44526409910897</c:v>
              </c:pt>
              <c:pt idx="66">
                <c:v>1.43893763148295</c:v>
              </c:pt>
              <c:pt idx="67">
                <c:v>1.431630139910087</c:v>
              </c:pt>
              <c:pt idx="68">
                <c:v>1.424483959792022</c:v>
              </c:pt>
              <c:pt idx="69">
                <c:v>1.420590040243421</c:v>
              </c:pt>
              <c:pt idx="70">
                <c:v>1.414906007933364</c:v>
              </c:pt>
            </c:numLit>
          </c:val>
          <c:smooth val="0"/>
        </c:ser>
        <c:dLbls>
          <c:showLegendKey val="0"/>
          <c:showVal val="0"/>
          <c:showCatName val="0"/>
          <c:showSerName val="0"/>
          <c:showPercent val="0"/>
          <c:showBubbleSize val="0"/>
        </c:dLbls>
        <c:marker val="1"/>
        <c:smooth val="0"/>
        <c:axId val="-2138921048"/>
        <c:axId val="2070380632"/>
      </c:lineChart>
      <c:catAx>
        <c:axId val="-2111574040"/>
        <c:scaling>
          <c:orientation val="minMax"/>
        </c:scaling>
        <c:delete val="0"/>
        <c:axPos val="b"/>
        <c:numFmt formatCode="General" sourceLinked="1"/>
        <c:majorTickMark val="out"/>
        <c:minorTickMark val="none"/>
        <c:tickLblPos val="nextTo"/>
        <c:txPr>
          <a:bodyPr rot="-5400000" vert="horz" anchor="ctr" anchorCtr="1"/>
          <a:lstStyle/>
          <a:p>
            <a:pPr>
              <a:defRPr sz="1600">
                <a:latin typeface="Arial"/>
                <a:cs typeface="Arial"/>
              </a:defRPr>
            </a:pPr>
            <a:endParaRPr lang="es-ES"/>
          </a:p>
        </c:txPr>
        <c:crossAx val="-2111176872"/>
        <c:crosses val="autoZero"/>
        <c:auto val="1"/>
        <c:lblAlgn val="ctr"/>
        <c:lblOffset val="100"/>
        <c:tickLblSkip val="5"/>
        <c:tickMarkSkip val="5"/>
        <c:noMultiLvlLbl val="0"/>
      </c:catAx>
      <c:valAx>
        <c:axId val="-2111176872"/>
        <c:scaling>
          <c:orientation val="minMax"/>
        </c:scaling>
        <c:delete val="0"/>
        <c:axPos val="l"/>
        <c:majorGridlines/>
        <c:title>
          <c:tx>
            <c:rich>
              <a:bodyPr rot="-5400000" vert="horz"/>
              <a:lstStyle/>
              <a:p>
                <a:pPr>
                  <a:defRPr/>
                </a:pPr>
                <a:r>
                  <a:rPr lang="fr-FR" sz="1400">
                    <a:latin typeface="Arial"/>
                    <a:cs typeface="Arial"/>
                  </a:rPr>
                  <a:t>Number</a:t>
                </a:r>
                <a:r>
                  <a:rPr lang="fr-FR" sz="1400" baseline="0">
                    <a:latin typeface="Arial"/>
                    <a:cs typeface="Arial"/>
                  </a:rPr>
                  <a:t> of adults and tax units (thousands)</a:t>
                </a:r>
                <a:endParaRPr lang="fr-FR" sz="1400">
                  <a:latin typeface="Arial"/>
                  <a:cs typeface="Arial"/>
                </a:endParaRPr>
              </a:p>
            </c:rich>
          </c:tx>
          <c:layout>
            <c:manualLayout>
              <c:xMode val="edge"/>
              <c:yMode val="edge"/>
              <c:x val="0.0121425239254045"/>
              <c:y val="0.154486107998566"/>
            </c:manualLayout>
          </c:layout>
          <c:overlay val="0"/>
        </c:title>
        <c:numFmt formatCode="General" sourceLinked="1"/>
        <c:majorTickMark val="out"/>
        <c:minorTickMark val="none"/>
        <c:tickLblPos val="nextTo"/>
        <c:txPr>
          <a:bodyPr/>
          <a:lstStyle/>
          <a:p>
            <a:pPr>
              <a:defRPr sz="1600">
                <a:latin typeface="Arial"/>
                <a:cs typeface="Arial"/>
              </a:defRPr>
            </a:pPr>
            <a:endParaRPr lang="es-ES"/>
          </a:p>
        </c:txPr>
        <c:crossAx val="-2111574040"/>
        <c:crosses val="autoZero"/>
        <c:crossBetween val="between"/>
      </c:valAx>
      <c:valAx>
        <c:axId val="2070380632"/>
        <c:scaling>
          <c:orientation val="minMax"/>
          <c:min val="1.3"/>
        </c:scaling>
        <c:delete val="0"/>
        <c:axPos val="r"/>
        <c:title>
          <c:tx>
            <c:rich>
              <a:bodyPr rot="-5400000" vert="horz"/>
              <a:lstStyle/>
              <a:p>
                <a:pPr>
                  <a:defRPr/>
                </a:pPr>
                <a:r>
                  <a:rPr lang="fr-FR" sz="1400">
                    <a:latin typeface="Arial"/>
                    <a:cs typeface="Arial"/>
                  </a:rPr>
                  <a:t>adults / tax units</a:t>
                </a:r>
              </a:p>
            </c:rich>
          </c:tx>
          <c:overlay val="0"/>
        </c:title>
        <c:numFmt formatCode="General" sourceLinked="1"/>
        <c:majorTickMark val="none"/>
        <c:minorTickMark val="none"/>
        <c:tickLblPos val="nextTo"/>
        <c:txPr>
          <a:bodyPr/>
          <a:lstStyle/>
          <a:p>
            <a:pPr>
              <a:defRPr sz="1600">
                <a:latin typeface="Arial"/>
                <a:cs typeface="Arial"/>
              </a:defRPr>
            </a:pPr>
            <a:endParaRPr lang="es-ES"/>
          </a:p>
        </c:txPr>
        <c:crossAx val="-2138921048"/>
        <c:crosses val="max"/>
        <c:crossBetween val="between"/>
      </c:valAx>
      <c:catAx>
        <c:axId val="-2138921048"/>
        <c:scaling>
          <c:orientation val="minMax"/>
        </c:scaling>
        <c:delete val="1"/>
        <c:axPos val="b"/>
        <c:numFmt formatCode="General" sourceLinked="1"/>
        <c:majorTickMark val="out"/>
        <c:minorTickMark val="none"/>
        <c:tickLblPos val="nextTo"/>
        <c:crossAx val="2070380632"/>
        <c:crosses val="autoZero"/>
        <c:auto val="1"/>
        <c:lblAlgn val="ctr"/>
        <c:lblOffset val="100"/>
        <c:noMultiLvlLbl val="0"/>
      </c:catAx>
    </c:plotArea>
    <c:plotVisOnly val="1"/>
    <c:dispBlanksAs val="gap"/>
    <c:showDLblsOverMax val="0"/>
  </c:chart>
  <c:spPr>
    <a:ln>
      <a:noFill/>
    </a:ln>
  </c:sp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i="0" baseline="0">
                <a:effectLst/>
              </a:rPr>
              <a:t>Bottom 50% national income share: pre-tax vs. post-tax</a:t>
            </a:r>
            <a:endParaRPr lang="fr-FR" sz="1800">
              <a:effectLst/>
            </a:endParaRPr>
          </a:p>
        </c:rich>
      </c:tx>
      <c:layout>
        <c:manualLayout>
          <c:xMode val="edge"/>
          <c:yMode val="edge"/>
          <c:x val="0.230149551995656"/>
          <c:y val="0.00226279972921937"/>
        </c:manualLayout>
      </c:layout>
      <c:overlay val="0"/>
    </c:title>
    <c:autoTitleDeleted val="0"/>
    <c:plotArea>
      <c:layout>
        <c:manualLayout>
          <c:layoutTarget val="inner"/>
          <c:xMode val="edge"/>
          <c:yMode val="edge"/>
          <c:x val="0.0948861254412166"/>
          <c:y val="0.0828640396194819"/>
          <c:w val="0.890221667119197"/>
          <c:h val="0.746539174119073"/>
        </c:manualLayout>
      </c:layout>
      <c:lineChart>
        <c:grouping val="standard"/>
        <c:varyColors val="0"/>
        <c:ser>
          <c:idx val="0"/>
          <c:order val="0"/>
          <c:tx>
            <c:v>DINA pre-tax adult</c:v>
          </c:tx>
          <c:spPr>
            <a:ln w="12700">
              <a:solidFill>
                <a:srgbClr val="000000"/>
              </a:solidFill>
              <a:prstDash val="solid"/>
            </a:ln>
          </c:spPr>
          <c:marker>
            <c:symbol val="circle"/>
            <c:size val="10"/>
            <c:spPr>
              <a:solidFill>
                <a:srgbClr val="FF0000"/>
              </a:solidFill>
              <a:ln>
                <a:solidFill>
                  <a:srgbClr val="000000"/>
                </a:solidFill>
                <a:prstDash val="solid"/>
              </a:ln>
            </c:spPr>
          </c:marker>
          <c:cat>
            <c:numRef>
              <c:f>Data!$BL$55:$BL$109</c:f>
              <c:numCache>
                <c:formatCode>General</c:formatCode>
                <c:ptCount val="55"/>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pt idx="54">
                  <c:v>2016.0</c:v>
                </c:pt>
              </c:numCache>
            </c:numRef>
          </c:cat>
          <c:val>
            <c:numRef>
              <c:f>Data!$BM$55:$BM$109</c:f>
              <c:numCache>
                <c:formatCode>0.0%</c:formatCode>
                <c:ptCount val="55"/>
                <c:pt idx="0">
                  <c:v>0.195045232772827</c:v>
                </c:pt>
                <c:pt idx="1">
                  <c:v>0.19102069735527</c:v>
                </c:pt>
                <c:pt idx="2">
                  <c:v>0.186996161937714</c:v>
                </c:pt>
                <c:pt idx="3">
                  <c:v>0.191298365592957</c:v>
                </c:pt>
                <c:pt idx="4">
                  <c:v>0.195600569248199</c:v>
                </c:pt>
                <c:pt idx="5">
                  <c:v>0.204435497522354</c:v>
                </c:pt>
                <c:pt idx="6">
                  <c:v>0.206905476748943</c:v>
                </c:pt>
                <c:pt idx="7">
                  <c:v>0.210194943472743</c:v>
                </c:pt>
                <c:pt idx="8">
                  <c:v>0.208391844760627</c:v>
                </c:pt>
                <c:pt idx="9">
                  <c:v>0.204157650354318</c:v>
                </c:pt>
                <c:pt idx="10">
                  <c:v>0.202389836282236</c:v>
                </c:pt>
                <c:pt idx="11">
                  <c:v>0.203795388333674</c:v>
                </c:pt>
                <c:pt idx="12">
                  <c:v>0.204988557843535</c:v>
                </c:pt>
                <c:pt idx="13">
                  <c:v>0.202699218876205</c:v>
                </c:pt>
                <c:pt idx="14">
                  <c:v>0.202117168577274</c:v>
                </c:pt>
                <c:pt idx="15">
                  <c:v>0.200282162346383</c:v>
                </c:pt>
                <c:pt idx="16">
                  <c:v>0.199755580702906</c:v>
                </c:pt>
                <c:pt idx="17">
                  <c:v>0.200782001018524</c:v>
                </c:pt>
                <c:pt idx="18">
                  <c:v>0.198927223682404</c:v>
                </c:pt>
                <c:pt idx="19">
                  <c:v>0.195094406604767</c:v>
                </c:pt>
                <c:pt idx="20">
                  <c:v>0.189571619033813</c:v>
                </c:pt>
                <c:pt idx="21">
                  <c:v>0.183078229427338</c:v>
                </c:pt>
                <c:pt idx="22">
                  <c:v>0.178832828998566</c:v>
                </c:pt>
                <c:pt idx="23">
                  <c:v>0.178811967372894</c:v>
                </c:pt>
                <c:pt idx="24">
                  <c:v>0.176670491695404</c:v>
                </c:pt>
                <c:pt idx="25">
                  <c:v>0.172628223896027</c:v>
                </c:pt>
                <c:pt idx="26">
                  <c:v>0.169444799423218</c:v>
                </c:pt>
                <c:pt idx="27">
                  <c:v>0.169311940670013</c:v>
                </c:pt>
                <c:pt idx="28">
                  <c:v>0.168038189411163</c:v>
                </c:pt>
                <c:pt idx="29">
                  <c:v>0.166191279888153</c:v>
                </c:pt>
                <c:pt idx="30">
                  <c:v>0.158307671546936</c:v>
                </c:pt>
                <c:pt idx="31">
                  <c:v>0.158946096897125</c:v>
                </c:pt>
                <c:pt idx="32">
                  <c:v>0.15776264667511</c:v>
                </c:pt>
                <c:pt idx="33">
                  <c:v>0.153797626495361</c:v>
                </c:pt>
                <c:pt idx="34">
                  <c:v>0.15079790353775</c:v>
                </c:pt>
                <c:pt idx="35">
                  <c:v>0.148629903793335</c:v>
                </c:pt>
                <c:pt idx="36">
                  <c:v>0.149060547351837</c:v>
                </c:pt>
                <c:pt idx="37">
                  <c:v>0.147689044475555</c:v>
                </c:pt>
                <c:pt idx="38">
                  <c:v>0.146150231361389</c:v>
                </c:pt>
                <c:pt idx="39">
                  <c:v>0.14948296546936</c:v>
                </c:pt>
                <c:pt idx="40">
                  <c:v>0.148216068744659</c:v>
                </c:pt>
                <c:pt idx="41">
                  <c:v>0.145138204097748</c:v>
                </c:pt>
                <c:pt idx="42">
                  <c:v>0.141883432865143</c:v>
                </c:pt>
                <c:pt idx="43">
                  <c:v>0.138319551944733</c:v>
                </c:pt>
                <c:pt idx="44">
                  <c:v>0.135355949401855</c:v>
                </c:pt>
                <c:pt idx="45">
                  <c:v>0.137384176254272</c:v>
                </c:pt>
                <c:pt idx="46">
                  <c:v>0.137108743190765</c:v>
                </c:pt>
                <c:pt idx="47">
                  <c:v>0.135897099971771</c:v>
                </c:pt>
                <c:pt idx="48">
                  <c:v>0.130317747592926</c:v>
                </c:pt>
                <c:pt idx="49">
                  <c:v>0.12730598449707</c:v>
                </c:pt>
                <c:pt idx="50">
                  <c:v>0.123801648616791</c:v>
                </c:pt>
                <c:pt idx="51">
                  <c:v>0.127659142017364</c:v>
                </c:pt>
                <c:pt idx="52">
                  <c:v>0.125450611114502</c:v>
                </c:pt>
              </c:numCache>
            </c:numRef>
          </c:val>
          <c:smooth val="0"/>
        </c:ser>
        <c:ser>
          <c:idx val="1"/>
          <c:order val="1"/>
          <c:tx>
            <c:v>Piketty-Saez</c:v>
          </c:tx>
          <c:spPr>
            <a:ln w="22225">
              <a:solidFill>
                <a:sysClr val="windowText" lastClr="000000"/>
              </a:solidFill>
            </a:ln>
          </c:spPr>
          <c:marker>
            <c:symbol val="square"/>
            <c:size val="9"/>
            <c:spPr>
              <a:solidFill>
                <a:srgbClr val="1F497D">
                  <a:lumMod val="60000"/>
                  <a:lumOff val="40000"/>
                </a:srgbClr>
              </a:solidFill>
              <a:ln>
                <a:solidFill>
                  <a:sysClr val="windowText" lastClr="000000"/>
                </a:solidFill>
              </a:ln>
            </c:spPr>
          </c:marker>
          <c:cat>
            <c:numRef>
              <c:f>Data!$BL$55:$BL$109</c:f>
              <c:numCache>
                <c:formatCode>General</c:formatCode>
                <c:ptCount val="55"/>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pt idx="54">
                  <c:v>2016.0</c:v>
                </c:pt>
              </c:numCache>
            </c:numRef>
          </c:cat>
          <c:val>
            <c:numRef>
              <c:f>Data!$BU$55:$BU$109</c:f>
              <c:numCache>
                <c:formatCode>0.0%</c:formatCode>
                <c:ptCount val="55"/>
                <c:pt idx="0">
                  <c:v>0.225032329559326</c:v>
                </c:pt>
                <c:pt idx="1">
                  <c:v>0.219775706529617</c:v>
                </c:pt>
                <c:pt idx="2">
                  <c:v>0.21450012922287</c:v>
                </c:pt>
                <c:pt idx="3">
                  <c:v>0.219313383102417</c:v>
                </c:pt>
                <c:pt idx="4">
                  <c:v>0.224099457263947</c:v>
                </c:pt>
                <c:pt idx="5">
                  <c:v>0.238143384456635</c:v>
                </c:pt>
                <c:pt idx="6">
                  <c:v>0.243965163826942</c:v>
                </c:pt>
                <c:pt idx="7">
                  <c:v>0.249914441257715</c:v>
                </c:pt>
                <c:pt idx="8">
                  <c:v>0.25235200766474</c:v>
                </c:pt>
                <c:pt idx="9">
                  <c:v>0.250847386429086</c:v>
                </c:pt>
                <c:pt idx="10">
                  <c:v>0.250250455515925</c:v>
                </c:pt>
                <c:pt idx="11">
                  <c:v>0.25251036802365</c:v>
                </c:pt>
                <c:pt idx="12">
                  <c:v>0.256767794289772</c:v>
                </c:pt>
                <c:pt idx="13">
                  <c:v>0.256722163358972</c:v>
                </c:pt>
                <c:pt idx="14">
                  <c:v>0.257733168999266</c:v>
                </c:pt>
                <c:pt idx="15">
                  <c:v>0.256065458754676</c:v>
                </c:pt>
                <c:pt idx="16">
                  <c:v>0.254475034947191</c:v>
                </c:pt>
                <c:pt idx="17">
                  <c:v>0.255303084850311</c:v>
                </c:pt>
                <c:pt idx="18">
                  <c:v>0.256400227546692</c:v>
                </c:pt>
                <c:pt idx="19">
                  <c:v>0.250747978687286</c:v>
                </c:pt>
                <c:pt idx="20">
                  <c:v>0.243546605110168</c:v>
                </c:pt>
                <c:pt idx="21">
                  <c:v>0.234771072864532</c:v>
                </c:pt>
                <c:pt idx="22">
                  <c:v>0.226224064826965</c:v>
                </c:pt>
                <c:pt idx="23">
                  <c:v>0.226690113544464</c:v>
                </c:pt>
                <c:pt idx="24">
                  <c:v>0.22706013917923</c:v>
                </c:pt>
                <c:pt idx="25">
                  <c:v>0.224696099758148</c:v>
                </c:pt>
                <c:pt idx="26">
                  <c:v>0.219871938228607</c:v>
                </c:pt>
                <c:pt idx="27">
                  <c:v>0.222223043441772</c:v>
                </c:pt>
                <c:pt idx="28">
                  <c:v>0.222395837306976</c:v>
                </c:pt>
                <c:pt idx="29">
                  <c:v>0.222556531429291</c:v>
                </c:pt>
                <c:pt idx="30">
                  <c:v>0.217576384544373</c:v>
                </c:pt>
                <c:pt idx="31">
                  <c:v>0.220688462257385</c:v>
                </c:pt>
                <c:pt idx="32">
                  <c:v>0.219579875469208</c:v>
                </c:pt>
                <c:pt idx="33">
                  <c:v>0.215727984905243</c:v>
                </c:pt>
                <c:pt idx="34">
                  <c:v>0.213538229465485</c:v>
                </c:pt>
                <c:pt idx="35">
                  <c:v>0.21059787273407</c:v>
                </c:pt>
                <c:pt idx="36">
                  <c:v>0.210126996040344</c:v>
                </c:pt>
                <c:pt idx="37">
                  <c:v>0.20845091342926</c:v>
                </c:pt>
                <c:pt idx="38">
                  <c:v>0.206016302108765</c:v>
                </c:pt>
                <c:pt idx="39">
                  <c:v>0.207477390766144</c:v>
                </c:pt>
                <c:pt idx="40">
                  <c:v>0.205331861972809</c:v>
                </c:pt>
                <c:pt idx="41">
                  <c:v>0.202356278896332</c:v>
                </c:pt>
                <c:pt idx="42">
                  <c:v>0.20059609413147</c:v>
                </c:pt>
                <c:pt idx="43">
                  <c:v>0.199627995491028</c:v>
                </c:pt>
                <c:pt idx="44">
                  <c:v>0.197069704532623</c:v>
                </c:pt>
                <c:pt idx="45">
                  <c:v>0.200259923934937</c:v>
                </c:pt>
                <c:pt idx="46">
                  <c:v>0.204032480716705</c:v>
                </c:pt>
                <c:pt idx="47">
                  <c:v>0.198036968708038</c:v>
                </c:pt>
                <c:pt idx="48">
                  <c:v>0.198024749755859</c:v>
                </c:pt>
                <c:pt idx="49">
                  <c:v>0.19512152671814</c:v>
                </c:pt>
                <c:pt idx="50">
                  <c:v>0.189094841480255</c:v>
                </c:pt>
                <c:pt idx="51">
                  <c:v>0.1932053565979</c:v>
                </c:pt>
                <c:pt idx="52">
                  <c:v>0.192822992801666</c:v>
                </c:pt>
              </c:numCache>
            </c:numRef>
          </c:val>
          <c:smooth val="0"/>
        </c:ser>
        <c:dLbls>
          <c:showLegendKey val="0"/>
          <c:showVal val="0"/>
          <c:showCatName val="0"/>
          <c:showSerName val="0"/>
          <c:showPercent val="0"/>
          <c:showBubbleSize val="0"/>
        </c:dLbls>
        <c:marker val="1"/>
        <c:smooth val="0"/>
        <c:axId val="-2130883864"/>
        <c:axId val="-2130896104"/>
      </c:lineChart>
      <c:catAx>
        <c:axId val="-2130883864"/>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30896104"/>
        <c:crossesAt val="0.0"/>
        <c:auto val="1"/>
        <c:lblAlgn val="ctr"/>
        <c:lblOffset val="100"/>
        <c:tickLblSkip val="4"/>
        <c:tickMarkSkip val="4"/>
        <c:noMultiLvlLbl val="0"/>
      </c:catAx>
      <c:valAx>
        <c:axId val="-2130896104"/>
        <c:scaling>
          <c:orientation val="minMax"/>
          <c:max val="0.26"/>
          <c:min val="0.1"/>
        </c:scaling>
        <c:delete val="0"/>
        <c:axPos val="l"/>
        <c:majorGridlines>
          <c:spPr>
            <a:ln w="3175">
              <a:solidFill>
                <a:schemeClr val="bg1">
                  <a:lumMod val="65000"/>
                </a:schemeClr>
              </a:solidFill>
              <a:prstDash val="solid"/>
            </a:ln>
          </c:spPr>
        </c:majorGridlines>
        <c:title>
          <c:tx>
            <c:rich>
              <a:bodyPr rot="-5400000" vert="horz"/>
              <a:lstStyle/>
              <a:p>
                <a:pPr>
                  <a:defRPr/>
                </a:pPr>
                <a:r>
                  <a:rPr lang="fr-FR" sz="1800"/>
                  <a:t>% of national income</a:t>
                </a:r>
              </a:p>
            </c:rich>
          </c:tx>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s-ES"/>
          </a:p>
        </c:txPr>
        <c:crossAx val="-2130883864"/>
        <c:crosses val="autoZero"/>
        <c:crossBetween val="midCat"/>
        <c:majorUnit val="0.05"/>
        <c:minorUnit val="0.05"/>
      </c:valAx>
      <c:spPr>
        <a:solidFill>
          <a:srgbClr val="FFFFFF"/>
        </a:solidFill>
        <a:ln w="3175">
          <a:noFill/>
          <a:prstDash val="solid"/>
        </a:ln>
      </c:spPr>
    </c:plotArea>
    <c:plotVisOnly val="1"/>
    <c:dispBlanksAs val="span"/>
    <c:showDLblsOverMax val="0"/>
  </c:chart>
  <c:spPr>
    <a:noFill/>
    <a:ln w="9525">
      <a:noFill/>
    </a:ln>
  </c:spPr>
  <c:txPr>
    <a:bodyPr/>
    <a:lstStyle/>
    <a:p>
      <a:pPr algn="ctr">
        <a:defRPr sz="950" b="0" i="0" u="none" strike="noStrike" baseline="0">
          <a:solidFill>
            <a:srgbClr val="000000"/>
          </a:solidFill>
          <a:latin typeface="Arial"/>
          <a:ea typeface="Arial"/>
          <a:cs typeface="Arial"/>
        </a:defRPr>
      </a:pPr>
      <a:endParaRPr lang="es-ES"/>
    </a:p>
  </c:txPr>
  <c:userShapes r:id="rId2"/>
</c:chartSpace>
</file>

<file path=xl/charts/chart7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spPr>
            <a:ln>
              <a:solidFill>
                <a:schemeClr val="tx1"/>
              </a:solidFill>
            </a:ln>
          </c:spPr>
          <c:marker>
            <c:symbol val="none"/>
          </c:marker>
          <c:cat>
            <c:numRef>
              <c:f>Data!$A$38:$A$108</c:f>
              <c:numCache>
                <c:formatCode>General</c:formatCode>
                <c:ptCount val="71"/>
                <c:pt idx="0">
                  <c:v>1945.0</c:v>
                </c:pt>
                <c:pt idx="1">
                  <c:v>1946.0</c:v>
                </c:pt>
                <c:pt idx="2">
                  <c:v>1947.0</c:v>
                </c:pt>
                <c:pt idx="3">
                  <c:v>1948.0</c:v>
                </c:pt>
                <c:pt idx="4">
                  <c:v>1949.0</c:v>
                </c:pt>
                <c:pt idx="5">
                  <c:v>1950.0</c:v>
                </c:pt>
                <c:pt idx="6">
                  <c:v>1951.0</c:v>
                </c:pt>
                <c:pt idx="7">
                  <c:v>1952.0</c:v>
                </c:pt>
                <c:pt idx="8">
                  <c:v>1953.0</c:v>
                </c:pt>
                <c:pt idx="9">
                  <c:v>1954.0</c:v>
                </c:pt>
                <c:pt idx="10">
                  <c:v>1955.0</c:v>
                </c:pt>
                <c:pt idx="11">
                  <c:v>1956.0</c:v>
                </c:pt>
                <c:pt idx="12">
                  <c:v>1957.0</c:v>
                </c:pt>
                <c:pt idx="13">
                  <c:v>1958.0</c:v>
                </c:pt>
                <c:pt idx="14">
                  <c:v>1959.0</c:v>
                </c:pt>
                <c:pt idx="15">
                  <c:v>1960.0</c:v>
                </c:pt>
                <c:pt idx="16">
                  <c:v>1961.0</c:v>
                </c:pt>
                <c:pt idx="17">
                  <c:v>1962.0</c:v>
                </c:pt>
                <c:pt idx="18">
                  <c:v>1963.0</c:v>
                </c:pt>
                <c:pt idx="19">
                  <c:v>1964.0</c:v>
                </c:pt>
                <c:pt idx="20">
                  <c:v>1965.0</c:v>
                </c:pt>
                <c:pt idx="21">
                  <c:v>1966.0</c:v>
                </c:pt>
                <c:pt idx="22">
                  <c:v>1967.0</c:v>
                </c:pt>
                <c:pt idx="23">
                  <c:v>1968.0</c:v>
                </c:pt>
                <c:pt idx="24">
                  <c:v>1969.0</c:v>
                </c:pt>
                <c:pt idx="25">
                  <c:v>1970.0</c:v>
                </c:pt>
                <c:pt idx="26">
                  <c:v>1971.0</c:v>
                </c:pt>
                <c:pt idx="27">
                  <c:v>1972.0</c:v>
                </c:pt>
                <c:pt idx="28">
                  <c:v>1973.0</c:v>
                </c:pt>
                <c:pt idx="29">
                  <c:v>1974.0</c:v>
                </c:pt>
                <c:pt idx="30">
                  <c:v>1975.0</c:v>
                </c:pt>
                <c:pt idx="31">
                  <c:v>1976.0</c:v>
                </c:pt>
                <c:pt idx="32">
                  <c:v>1977.0</c:v>
                </c:pt>
                <c:pt idx="33">
                  <c:v>1978.0</c:v>
                </c:pt>
                <c:pt idx="34">
                  <c:v>1979.0</c:v>
                </c:pt>
                <c:pt idx="35">
                  <c:v>1980.0</c:v>
                </c:pt>
                <c:pt idx="36">
                  <c:v>1981.0</c:v>
                </c:pt>
                <c:pt idx="37">
                  <c:v>1982.0</c:v>
                </c:pt>
                <c:pt idx="38">
                  <c:v>1983.0</c:v>
                </c:pt>
                <c:pt idx="39">
                  <c:v>1984.0</c:v>
                </c:pt>
                <c:pt idx="40">
                  <c:v>1985.0</c:v>
                </c:pt>
                <c:pt idx="41">
                  <c:v>1986.0</c:v>
                </c:pt>
                <c:pt idx="42">
                  <c:v>1987.0</c:v>
                </c:pt>
                <c:pt idx="43">
                  <c:v>1988.0</c:v>
                </c:pt>
                <c:pt idx="44">
                  <c:v>1989.0</c:v>
                </c:pt>
                <c:pt idx="45">
                  <c:v>1990.0</c:v>
                </c:pt>
                <c:pt idx="46">
                  <c:v>1991.0</c:v>
                </c:pt>
                <c:pt idx="47">
                  <c:v>1992.0</c:v>
                </c:pt>
                <c:pt idx="48">
                  <c:v>1993.0</c:v>
                </c:pt>
                <c:pt idx="49">
                  <c:v>1994.0</c:v>
                </c:pt>
                <c:pt idx="50">
                  <c:v>1995.0</c:v>
                </c:pt>
                <c:pt idx="51">
                  <c:v>1996.0</c:v>
                </c:pt>
                <c:pt idx="52">
                  <c:v>1997.0</c:v>
                </c:pt>
                <c:pt idx="53">
                  <c:v>1998.0</c:v>
                </c:pt>
                <c:pt idx="54">
                  <c:v>1999.0</c:v>
                </c:pt>
                <c:pt idx="55">
                  <c:v>2000.0</c:v>
                </c:pt>
                <c:pt idx="56">
                  <c:v>2001.0</c:v>
                </c:pt>
                <c:pt idx="57">
                  <c:v>2002.0</c:v>
                </c:pt>
                <c:pt idx="58">
                  <c:v>2003.0</c:v>
                </c:pt>
                <c:pt idx="59">
                  <c:v>2004.0</c:v>
                </c:pt>
                <c:pt idx="60">
                  <c:v>2005.0</c:v>
                </c:pt>
                <c:pt idx="61">
                  <c:v>2006.0</c:v>
                </c:pt>
                <c:pt idx="62">
                  <c:v>2007.0</c:v>
                </c:pt>
                <c:pt idx="63">
                  <c:v>2008.0</c:v>
                </c:pt>
                <c:pt idx="64">
                  <c:v>2009.0</c:v>
                </c:pt>
                <c:pt idx="65">
                  <c:v>2010.0</c:v>
                </c:pt>
                <c:pt idx="66">
                  <c:v>2011.0</c:v>
                </c:pt>
                <c:pt idx="67">
                  <c:v>2012.0</c:v>
                </c:pt>
                <c:pt idx="68">
                  <c:v>2013.0</c:v>
                </c:pt>
                <c:pt idx="69">
                  <c:v>2014.0</c:v>
                </c:pt>
                <c:pt idx="70">
                  <c:v>2015.0</c:v>
                </c:pt>
              </c:numCache>
            </c:numRef>
          </c:cat>
          <c:val>
            <c:numRef>
              <c:f>Data!$Q$38:$Q$108</c:f>
              <c:numCache>
                <c:formatCode>0.000</c:formatCode>
                <c:ptCount val="71"/>
                <c:pt idx="0">
                  <c:v>100.0</c:v>
                </c:pt>
                <c:pt idx="1">
                  <c:v>108.5343228200371</c:v>
                </c:pt>
                <c:pt idx="2">
                  <c:v>124.1187384044528</c:v>
                </c:pt>
                <c:pt idx="3">
                  <c:v>133.7662337662338</c:v>
                </c:pt>
                <c:pt idx="4">
                  <c:v>132.4675324675325</c:v>
                </c:pt>
                <c:pt idx="5">
                  <c:v>133.7662337662338</c:v>
                </c:pt>
                <c:pt idx="6">
                  <c:v>144.3413729128015</c:v>
                </c:pt>
                <c:pt idx="7">
                  <c:v>147.4953617810761</c:v>
                </c:pt>
                <c:pt idx="8">
                  <c:v>148.6085343228201</c:v>
                </c:pt>
                <c:pt idx="9">
                  <c:v>149.3506493506494</c:v>
                </c:pt>
                <c:pt idx="10">
                  <c:v>148.7940630797774</c:v>
                </c:pt>
                <c:pt idx="11">
                  <c:v>151.0204081632654</c:v>
                </c:pt>
                <c:pt idx="12">
                  <c:v>156.4007421150278</c:v>
                </c:pt>
                <c:pt idx="13">
                  <c:v>160.6679035250464</c:v>
                </c:pt>
                <c:pt idx="14">
                  <c:v>161.7797921307561</c:v>
                </c:pt>
                <c:pt idx="15">
                  <c:v>164.5595136450303</c:v>
                </c:pt>
                <c:pt idx="16">
                  <c:v>166.2273465535947</c:v>
                </c:pt>
                <c:pt idx="17">
                  <c:v>167.8951794621593</c:v>
                </c:pt>
                <c:pt idx="18">
                  <c:v>170.1189566735786</c:v>
                </c:pt>
                <c:pt idx="19">
                  <c:v>172.3427338849979</c:v>
                </c:pt>
                <c:pt idx="20">
                  <c:v>175.122455399272</c:v>
                </c:pt>
                <c:pt idx="21">
                  <c:v>180.1259541249656</c:v>
                </c:pt>
                <c:pt idx="22">
                  <c:v>185.6853971535139</c:v>
                </c:pt>
                <c:pt idx="23">
                  <c:v>193.4686173934815</c:v>
                </c:pt>
                <c:pt idx="24">
                  <c:v>204.0315591477233</c:v>
                </c:pt>
                <c:pt idx="25">
                  <c:v>215.7063895076747</c:v>
                </c:pt>
                <c:pt idx="26">
                  <c:v>225.157442656207</c:v>
                </c:pt>
                <c:pt idx="27">
                  <c:v>232.3847185933197</c:v>
                </c:pt>
                <c:pt idx="28">
                  <c:v>246.8392704675453</c:v>
                </c:pt>
                <c:pt idx="29">
                  <c:v>274.0805413074322</c:v>
                </c:pt>
                <c:pt idx="30">
                  <c:v>299.0980349358996</c:v>
                </c:pt>
                <c:pt idx="31">
                  <c:v>316.3323083243994</c:v>
                </c:pt>
                <c:pt idx="32">
                  <c:v>336.9022475300281</c:v>
                </c:pt>
                <c:pt idx="33">
                  <c:v>362.4756854613503</c:v>
                </c:pt>
                <c:pt idx="34">
                  <c:v>397.1955787047748</c:v>
                </c:pt>
                <c:pt idx="35">
                  <c:v>441.2898431239237</c:v>
                </c:pt>
                <c:pt idx="36">
                  <c:v>483.3009139484672</c:v>
                </c:pt>
                <c:pt idx="37">
                  <c:v>512.4656242729437</c:v>
                </c:pt>
                <c:pt idx="38">
                  <c:v>534.3391570163011</c:v>
                </c:pt>
                <c:pt idx="39">
                  <c:v>556.2126897596583</c:v>
                </c:pt>
                <c:pt idx="40">
                  <c:v>575.3086310435418</c:v>
                </c:pt>
                <c:pt idx="41">
                  <c:v>585.724599016569</c:v>
                </c:pt>
                <c:pt idx="42">
                  <c:v>605.514938165321</c:v>
                </c:pt>
                <c:pt idx="43">
                  <c:v>627.7356698411127</c:v>
                </c:pt>
                <c:pt idx="44">
                  <c:v>654.8171865709836</c:v>
                </c:pt>
                <c:pt idx="45">
                  <c:v>687.4538862198025</c:v>
                </c:pt>
                <c:pt idx="46">
                  <c:v>712.1050104226338</c:v>
                </c:pt>
                <c:pt idx="47">
                  <c:v>730.1593549092144</c:v>
                </c:pt>
                <c:pt idx="48">
                  <c:v>748.2136993957952</c:v>
                </c:pt>
                <c:pt idx="49">
                  <c:v>764.1848502877703</c:v>
                </c:pt>
                <c:pt idx="50">
                  <c:v>782.5863937067853</c:v>
                </c:pt>
                <c:pt idx="51">
                  <c:v>803.41832965284</c:v>
                </c:pt>
                <c:pt idx="52">
                  <c:v>820.778276274552</c:v>
                </c:pt>
                <c:pt idx="53">
                  <c:v>832.2358410448822</c:v>
                </c:pt>
                <c:pt idx="54">
                  <c:v>849.5957876665943</c:v>
                </c:pt>
                <c:pt idx="55">
                  <c:v>878.0661001262023</c:v>
                </c:pt>
                <c:pt idx="56">
                  <c:v>902.7172243290336</c:v>
                </c:pt>
                <c:pt idx="57">
                  <c:v>917.2995794912717</c:v>
                </c:pt>
                <c:pt idx="58">
                  <c:v>937.7843165048924</c:v>
                </c:pt>
                <c:pt idx="59">
                  <c:v>963.1298385725917</c:v>
                </c:pt>
                <c:pt idx="60">
                  <c:v>995.4193392889768</c:v>
                </c:pt>
                <c:pt idx="61">
                  <c:v>1028.056038937796</c:v>
                </c:pt>
                <c:pt idx="62">
                  <c:v>1057.220749262272</c:v>
                </c:pt>
                <c:pt idx="63">
                  <c:v>1097.813269759214</c:v>
                </c:pt>
                <c:pt idx="64">
                  <c:v>1093.907495271002</c:v>
                </c:pt>
                <c:pt idx="65">
                  <c:v>1111.85060287416</c:v>
                </c:pt>
                <c:pt idx="66">
                  <c:v>1146.946485122678</c:v>
                </c:pt>
                <c:pt idx="67">
                  <c:v>1170.681968468145</c:v>
                </c:pt>
                <c:pt idx="68">
                  <c:v>1187.829644191197</c:v>
                </c:pt>
                <c:pt idx="69">
                  <c:v>1207.098471594531</c:v>
                </c:pt>
              </c:numCache>
            </c:numRef>
          </c:val>
          <c:smooth val="0"/>
        </c:ser>
        <c:ser>
          <c:idx val="1"/>
          <c:order val="1"/>
          <c:spPr>
            <a:ln>
              <a:solidFill>
                <a:srgbClr val="FF0000"/>
              </a:solidFill>
            </a:ln>
          </c:spPr>
          <c:marker>
            <c:symbol val="none"/>
          </c:marker>
          <c:cat>
            <c:numRef>
              <c:f>Data!$A$38:$A$108</c:f>
              <c:numCache>
                <c:formatCode>General</c:formatCode>
                <c:ptCount val="71"/>
                <c:pt idx="0">
                  <c:v>1945.0</c:v>
                </c:pt>
                <c:pt idx="1">
                  <c:v>1946.0</c:v>
                </c:pt>
                <c:pt idx="2">
                  <c:v>1947.0</c:v>
                </c:pt>
                <c:pt idx="3">
                  <c:v>1948.0</c:v>
                </c:pt>
                <c:pt idx="4">
                  <c:v>1949.0</c:v>
                </c:pt>
                <c:pt idx="5">
                  <c:v>1950.0</c:v>
                </c:pt>
                <c:pt idx="6">
                  <c:v>1951.0</c:v>
                </c:pt>
                <c:pt idx="7">
                  <c:v>1952.0</c:v>
                </c:pt>
                <c:pt idx="8">
                  <c:v>1953.0</c:v>
                </c:pt>
                <c:pt idx="9">
                  <c:v>1954.0</c:v>
                </c:pt>
                <c:pt idx="10">
                  <c:v>1955.0</c:v>
                </c:pt>
                <c:pt idx="11">
                  <c:v>1956.0</c:v>
                </c:pt>
                <c:pt idx="12">
                  <c:v>1957.0</c:v>
                </c:pt>
                <c:pt idx="13">
                  <c:v>1958.0</c:v>
                </c:pt>
                <c:pt idx="14">
                  <c:v>1959.0</c:v>
                </c:pt>
                <c:pt idx="15">
                  <c:v>1960.0</c:v>
                </c:pt>
                <c:pt idx="16">
                  <c:v>1961.0</c:v>
                </c:pt>
                <c:pt idx="17">
                  <c:v>1962.0</c:v>
                </c:pt>
                <c:pt idx="18">
                  <c:v>1963.0</c:v>
                </c:pt>
                <c:pt idx="19">
                  <c:v>1964.0</c:v>
                </c:pt>
                <c:pt idx="20">
                  <c:v>1965.0</c:v>
                </c:pt>
                <c:pt idx="21">
                  <c:v>1966.0</c:v>
                </c:pt>
                <c:pt idx="22">
                  <c:v>1967.0</c:v>
                </c:pt>
                <c:pt idx="23">
                  <c:v>1968.0</c:v>
                </c:pt>
                <c:pt idx="24">
                  <c:v>1969.0</c:v>
                </c:pt>
                <c:pt idx="25">
                  <c:v>1970.0</c:v>
                </c:pt>
                <c:pt idx="26">
                  <c:v>1971.0</c:v>
                </c:pt>
                <c:pt idx="27">
                  <c:v>1972.0</c:v>
                </c:pt>
                <c:pt idx="28">
                  <c:v>1973.0</c:v>
                </c:pt>
                <c:pt idx="29">
                  <c:v>1974.0</c:v>
                </c:pt>
                <c:pt idx="30">
                  <c:v>1975.0</c:v>
                </c:pt>
                <c:pt idx="31">
                  <c:v>1976.0</c:v>
                </c:pt>
                <c:pt idx="32">
                  <c:v>1977.0</c:v>
                </c:pt>
                <c:pt idx="33">
                  <c:v>1978.0</c:v>
                </c:pt>
                <c:pt idx="34">
                  <c:v>1979.0</c:v>
                </c:pt>
                <c:pt idx="35">
                  <c:v>1980.0</c:v>
                </c:pt>
                <c:pt idx="36">
                  <c:v>1981.0</c:v>
                </c:pt>
                <c:pt idx="37">
                  <c:v>1982.0</c:v>
                </c:pt>
                <c:pt idx="38">
                  <c:v>1983.0</c:v>
                </c:pt>
                <c:pt idx="39">
                  <c:v>1984.0</c:v>
                </c:pt>
                <c:pt idx="40">
                  <c:v>1985.0</c:v>
                </c:pt>
                <c:pt idx="41">
                  <c:v>1986.0</c:v>
                </c:pt>
                <c:pt idx="42">
                  <c:v>1987.0</c:v>
                </c:pt>
                <c:pt idx="43">
                  <c:v>1988.0</c:v>
                </c:pt>
                <c:pt idx="44">
                  <c:v>1989.0</c:v>
                </c:pt>
                <c:pt idx="45">
                  <c:v>1990.0</c:v>
                </c:pt>
                <c:pt idx="46">
                  <c:v>1991.0</c:v>
                </c:pt>
                <c:pt idx="47">
                  <c:v>1992.0</c:v>
                </c:pt>
                <c:pt idx="48">
                  <c:v>1993.0</c:v>
                </c:pt>
                <c:pt idx="49">
                  <c:v>1994.0</c:v>
                </c:pt>
                <c:pt idx="50">
                  <c:v>1995.0</c:v>
                </c:pt>
                <c:pt idx="51">
                  <c:v>1996.0</c:v>
                </c:pt>
                <c:pt idx="52">
                  <c:v>1997.0</c:v>
                </c:pt>
                <c:pt idx="53">
                  <c:v>1998.0</c:v>
                </c:pt>
                <c:pt idx="54">
                  <c:v>1999.0</c:v>
                </c:pt>
                <c:pt idx="55">
                  <c:v>2000.0</c:v>
                </c:pt>
                <c:pt idx="56">
                  <c:v>2001.0</c:v>
                </c:pt>
                <c:pt idx="57">
                  <c:v>2002.0</c:v>
                </c:pt>
                <c:pt idx="58">
                  <c:v>2003.0</c:v>
                </c:pt>
                <c:pt idx="59">
                  <c:v>2004.0</c:v>
                </c:pt>
                <c:pt idx="60">
                  <c:v>2005.0</c:v>
                </c:pt>
                <c:pt idx="61">
                  <c:v>2006.0</c:v>
                </c:pt>
                <c:pt idx="62">
                  <c:v>2007.0</c:v>
                </c:pt>
                <c:pt idx="63">
                  <c:v>2008.0</c:v>
                </c:pt>
                <c:pt idx="64">
                  <c:v>2009.0</c:v>
                </c:pt>
                <c:pt idx="65">
                  <c:v>2010.0</c:v>
                </c:pt>
                <c:pt idx="66">
                  <c:v>2011.0</c:v>
                </c:pt>
                <c:pt idx="67">
                  <c:v>2012.0</c:v>
                </c:pt>
                <c:pt idx="68">
                  <c:v>2013.0</c:v>
                </c:pt>
                <c:pt idx="69">
                  <c:v>2014.0</c:v>
                </c:pt>
                <c:pt idx="70">
                  <c:v>2015.0</c:v>
                </c:pt>
              </c:numCache>
            </c:numRef>
          </c:cat>
          <c:val>
            <c:numRef>
              <c:f>Data!$H$38:$H$108</c:f>
              <c:numCache>
                <c:formatCode>0.000</c:formatCode>
                <c:ptCount val="71"/>
                <c:pt idx="0">
                  <c:v>99.99999999999998</c:v>
                </c:pt>
                <c:pt idx="1">
                  <c:v>112.9601765472966</c:v>
                </c:pt>
                <c:pt idx="2">
                  <c:v>125.1178653826863</c:v>
                </c:pt>
                <c:pt idx="3">
                  <c:v>131.8988865482997</c:v>
                </c:pt>
                <c:pt idx="4">
                  <c:v>131.4876115959474</c:v>
                </c:pt>
                <c:pt idx="5">
                  <c:v>132.621125489016</c:v>
                </c:pt>
                <c:pt idx="6">
                  <c:v>141.2278061992176</c:v>
                </c:pt>
                <c:pt idx="7">
                  <c:v>144.2973216972615</c:v>
                </c:pt>
                <c:pt idx="8">
                  <c:v>146.1831678202427</c:v>
                </c:pt>
                <c:pt idx="9">
                  <c:v>147.7981743404554</c:v>
                </c:pt>
                <c:pt idx="10">
                  <c:v>149.8946734878122</c:v>
                </c:pt>
                <c:pt idx="11">
                  <c:v>154.5491022168723</c:v>
                </c:pt>
                <c:pt idx="12">
                  <c:v>159.7853345370649</c:v>
                </c:pt>
                <c:pt idx="13">
                  <c:v>163.7576487110041</c:v>
                </c:pt>
                <c:pt idx="14">
                  <c:v>165.9243655331528</c:v>
                </c:pt>
                <c:pt idx="15">
                  <c:v>168.4120774400642</c:v>
                </c:pt>
                <c:pt idx="16">
                  <c:v>170.4885143946233</c:v>
                </c:pt>
                <c:pt idx="17">
                  <c:v>172.7555421807604</c:v>
                </c:pt>
                <c:pt idx="18">
                  <c:v>174.8520413281172</c:v>
                </c:pt>
                <c:pt idx="19">
                  <c:v>177.7309659945832</c:v>
                </c:pt>
                <c:pt idx="20">
                  <c:v>181.1315076737887</c:v>
                </c:pt>
                <c:pt idx="21">
                  <c:v>186.3777710903802</c:v>
                </c:pt>
                <c:pt idx="22">
                  <c:v>191.8848430133414</c:v>
                </c:pt>
                <c:pt idx="23">
                  <c:v>200.1705286387802</c:v>
                </c:pt>
                <c:pt idx="24">
                  <c:v>210.0812518808306</c:v>
                </c:pt>
                <c:pt idx="25">
                  <c:v>221.2558932691343</c:v>
                </c:pt>
                <c:pt idx="26">
                  <c:v>232.4806901394322</c:v>
                </c:pt>
                <c:pt idx="27">
                  <c:v>242.612097502257</c:v>
                </c:pt>
                <c:pt idx="28">
                  <c:v>255.8832380379175</c:v>
                </c:pt>
                <c:pt idx="29">
                  <c:v>277.9917745009529</c:v>
                </c:pt>
                <c:pt idx="30">
                  <c:v>302.8388002808707</c:v>
                </c:pt>
                <c:pt idx="31">
                  <c:v>319.3499849533553</c:v>
                </c:pt>
                <c:pt idx="32">
                  <c:v>338.6999699067108</c:v>
                </c:pt>
                <c:pt idx="33">
                  <c:v>362.0724245159996</c:v>
                </c:pt>
                <c:pt idx="34">
                  <c:v>391.7042832781622</c:v>
                </c:pt>
                <c:pt idx="35">
                  <c:v>426.5723743605175</c:v>
                </c:pt>
                <c:pt idx="36">
                  <c:v>466.5362624134818</c:v>
                </c:pt>
                <c:pt idx="37">
                  <c:v>495.0647005717725</c:v>
                </c:pt>
                <c:pt idx="38">
                  <c:v>516.922459624837</c:v>
                </c:pt>
                <c:pt idx="39">
                  <c:v>537.0448390009027</c:v>
                </c:pt>
                <c:pt idx="40">
                  <c:v>555.8330825559234</c:v>
                </c:pt>
                <c:pt idx="41">
                  <c:v>567.2284080650014</c:v>
                </c:pt>
                <c:pt idx="42">
                  <c:v>582.0042130604874</c:v>
                </c:pt>
                <c:pt idx="43">
                  <c:v>602.9491423412578</c:v>
                </c:pt>
                <c:pt idx="44">
                  <c:v>627.836292506771</c:v>
                </c:pt>
                <c:pt idx="45">
                  <c:v>652.964188985856</c:v>
                </c:pt>
                <c:pt idx="46">
                  <c:v>676.326612498746</c:v>
                </c:pt>
                <c:pt idx="47">
                  <c:v>693.9612799679004</c:v>
                </c:pt>
                <c:pt idx="48">
                  <c:v>711.5156986658641</c:v>
                </c:pt>
                <c:pt idx="49">
                  <c:v>727.1240846624536</c:v>
                </c:pt>
                <c:pt idx="50">
                  <c:v>742.1406359715115</c:v>
                </c:pt>
                <c:pt idx="51">
                  <c:v>757.5283378473267</c:v>
                </c:pt>
                <c:pt idx="52">
                  <c:v>772.2640184572173</c:v>
                </c:pt>
                <c:pt idx="53">
                  <c:v>782.2951148560536</c:v>
                </c:pt>
                <c:pt idx="54">
                  <c:v>794.6634567158189</c:v>
                </c:pt>
                <c:pt idx="55">
                  <c:v>813.3915136924467</c:v>
                </c:pt>
                <c:pt idx="56">
                  <c:v>833.8248570568762</c:v>
                </c:pt>
                <c:pt idx="57">
                  <c:v>848.6407864379575</c:v>
                </c:pt>
                <c:pt idx="58">
                  <c:v>867.3588123181862</c:v>
                </c:pt>
                <c:pt idx="59">
                  <c:v>891.6240345069714</c:v>
                </c:pt>
                <c:pt idx="60">
                  <c:v>918.8283679406158</c:v>
                </c:pt>
                <c:pt idx="61">
                  <c:v>946.0828568562543</c:v>
                </c:pt>
                <c:pt idx="62">
                  <c:v>972.043334336443</c:v>
                </c:pt>
                <c:pt idx="63">
                  <c:v>991.6842210853646</c:v>
                </c:pt>
                <c:pt idx="64">
                  <c:v>1003.109639883639</c:v>
                </c:pt>
                <c:pt idx="65">
                  <c:v>1019.169425218176</c:v>
                </c:pt>
                <c:pt idx="66">
                  <c:v>1041.20774400642</c:v>
                </c:pt>
                <c:pt idx="67">
                  <c:v>1061.029190490521</c:v>
                </c:pt>
                <c:pt idx="68">
                  <c:v>1078.292707392918</c:v>
                </c:pt>
                <c:pt idx="69">
                  <c:v>1096.910422309158</c:v>
                </c:pt>
              </c:numCache>
            </c:numRef>
          </c:val>
          <c:smooth val="0"/>
        </c:ser>
        <c:dLbls>
          <c:showLegendKey val="0"/>
          <c:showVal val="0"/>
          <c:showCatName val="0"/>
          <c:showSerName val="0"/>
          <c:showPercent val="0"/>
          <c:showBubbleSize val="0"/>
        </c:dLbls>
        <c:marker val="1"/>
        <c:smooth val="0"/>
        <c:axId val="-2110189128"/>
        <c:axId val="-2110198056"/>
      </c:lineChart>
      <c:catAx>
        <c:axId val="-2110189128"/>
        <c:scaling>
          <c:orientation val="minMax"/>
        </c:scaling>
        <c:delete val="0"/>
        <c:axPos val="b"/>
        <c:numFmt formatCode="General" sourceLinked="1"/>
        <c:majorTickMark val="out"/>
        <c:minorTickMark val="none"/>
        <c:tickLblPos val="nextTo"/>
        <c:txPr>
          <a:bodyPr rot="-5400000" vert="horz"/>
          <a:lstStyle/>
          <a:p>
            <a:pPr>
              <a:defRPr sz="1600">
                <a:latin typeface="Arial"/>
                <a:cs typeface="Arial"/>
              </a:defRPr>
            </a:pPr>
            <a:endParaRPr lang="es-ES"/>
          </a:p>
        </c:txPr>
        <c:crossAx val="-2110198056"/>
        <c:crosses val="autoZero"/>
        <c:auto val="1"/>
        <c:lblAlgn val="ctr"/>
        <c:lblOffset val="100"/>
        <c:tickLblSkip val="5"/>
        <c:tickMarkSkip val="5"/>
        <c:noMultiLvlLbl val="0"/>
      </c:catAx>
      <c:valAx>
        <c:axId val="-2110198056"/>
        <c:scaling>
          <c:orientation val="minMax"/>
          <c:max val="1250.0"/>
          <c:min val="100.0"/>
        </c:scaling>
        <c:delete val="0"/>
        <c:axPos val="l"/>
        <c:majorGridlines>
          <c:spPr>
            <a:ln>
              <a:solidFill>
                <a:schemeClr val="bg1">
                  <a:lumMod val="75000"/>
                </a:schemeClr>
              </a:solidFill>
            </a:ln>
          </c:spPr>
        </c:majorGridlines>
        <c:title>
          <c:tx>
            <c:rich>
              <a:bodyPr rot="-5400000" vert="horz"/>
              <a:lstStyle/>
              <a:p>
                <a:pPr>
                  <a:defRPr/>
                </a:pPr>
                <a:r>
                  <a:rPr lang="fr-FR" sz="1400">
                    <a:latin typeface="Arial"/>
                    <a:cs typeface="Arial"/>
                  </a:rPr>
                  <a:t>Price index, 1945= 100</a:t>
                </a:r>
              </a:p>
            </c:rich>
          </c:tx>
          <c:layout>
            <c:manualLayout>
              <c:xMode val="edge"/>
              <c:yMode val="edge"/>
              <c:x val="0.00444592771691693"/>
              <c:y val="0.287915217550169"/>
            </c:manualLayout>
          </c:layout>
          <c:overlay val="0"/>
        </c:title>
        <c:numFmt formatCode="#,##0" sourceLinked="0"/>
        <c:majorTickMark val="out"/>
        <c:minorTickMark val="none"/>
        <c:tickLblPos val="nextTo"/>
        <c:txPr>
          <a:bodyPr/>
          <a:lstStyle/>
          <a:p>
            <a:pPr>
              <a:defRPr sz="1600">
                <a:latin typeface="Arial"/>
                <a:cs typeface="Arial"/>
              </a:defRPr>
            </a:pPr>
            <a:endParaRPr lang="es-ES"/>
          </a:p>
        </c:txPr>
        <c:crossAx val="-2110189128"/>
        <c:crosses val="autoZero"/>
        <c:crossBetween val="between"/>
      </c:valAx>
    </c:plotArea>
    <c:plotVisOnly val="1"/>
    <c:dispBlanksAs val="gap"/>
    <c:showDLblsOverMax val="0"/>
  </c:chart>
  <c:spPr>
    <a:ln>
      <a:noFill/>
    </a:ln>
  </c:spPr>
  <c:userShapes r:id="rId1"/>
</c:chartSpace>
</file>

<file path=xl/charts/chart7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fr-FR" sz="2000"/>
              <a:t>From taxable to total employee compensation</a:t>
            </a:r>
          </a:p>
        </c:rich>
      </c:tx>
      <c:layout>
        <c:manualLayout>
          <c:xMode val="edge"/>
          <c:yMode val="edge"/>
          <c:x val="0.228475590551181"/>
          <c:y val="0.000696481567255073"/>
        </c:manualLayout>
      </c:layout>
      <c:overlay val="0"/>
    </c:title>
    <c:autoTitleDeleted val="0"/>
    <c:plotArea>
      <c:layout>
        <c:manualLayout>
          <c:layoutTarget val="inner"/>
          <c:xMode val="edge"/>
          <c:yMode val="edge"/>
          <c:x val="0.117803091280257"/>
          <c:y val="0.060236563566809"/>
          <c:w val="0.840663228631881"/>
          <c:h val="0.816326061142301"/>
        </c:manualLayout>
      </c:layout>
      <c:areaChart>
        <c:grouping val="stacked"/>
        <c:varyColors val="0"/>
        <c:ser>
          <c:idx val="1"/>
          <c:order val="0"/>
          <c:tx>
            <c:strRef>
              <c:f>Data!$AY$3</c:f>
              <c:strCache>
                <c:ptCount val="1"/>
                <c:pt idx="0">
                  <c:v>Wages reported on tax returns</c:v>
                </c:pt>
              </c:strCache>
            </c:strRef>
          </c:tx>
          <c:spPr>
            <a:solidFill>
              <a:schemeClr val="bg1">
                <a:lumMod val="50000"/>
              </a:schemeClr>
            </a:solidFill>
            <a:ln w="12700">
              <a:solidFill>
                <a:schemeClr val="tx1"/>
              </a:solidFill>
            </a:ln>
          </c:spPr>
          <c:cat>
            <c:numRef>
              <c:f>Data!$AP$46:$AP$106</c:f>
              <c:numCache>
                <c:formatCode>General</c:formatCode>
                <c:ptCount val="61"/>
                <c:pt idx="0">
                  <c:v>1953.0</c:v>
                </c:pt>
                <c:pt idx="1">
                  <c:v>1954.0</c:v>
                </c:pt>
                <c:pt idx="2">
                  <c:v>1955.0</c:v>
                </c:pt>
                <c:pt idx="3">
                  <c:v>1956.0</c:v>
                </c:pt>
                <c:pt idx="4">
                  <c:v>1957.0</c:v>
                </c:pt>
                <c:pt idx="5">
                  <c:v>1958.0</c:v>
                </c:pt>
                <c:pt idx="6">
                  <c:v>1959.0</c:v>
                </c:pt>
                <c:pt idx="7">
                  <c:v>1960.0</c:v>
                </c:pt>
                <c:pt idx="8">
                  <c:v>1961.0</c:v>
                </c:pt>
                <c:pt idx="9">
                  <c:v>1962.0</c:v>
                </c:pt>
                <c:pt idx="10">
                  <c:v>1963.0</c:v>
                </c:pt>
                <c:pt idx="11">
                  <c:v>1964.0</c:v>
                </c:pt>
                <c:pt idx="12">
                  <c:v>1965.0</c:v>
                </c:pt>
                <c:pt idx="13">
                  <c:v>1966.0</c:v>
                </c:pt>
                <c:pt idx="14">
                  <c:v>1967.0</c:v>
                </c:pt>
                <c:pt idx="15">
                  <c:v>1968.0</c:v>
                </c:pt>
                <c:pt idx="16">
                  <c:v>1969.0</c:v>
                </c:pt>
                <c:pt idx="17">
                  <c:v>1970.0</c:v>
                </c:pt>
                <c:pt idx="18">
                  <c:v>1971.0</c:v>
                </c:pt>
                <c:pt idx="19">
                  <c:v>1972.0</c:v>
                </c:pt>
                <c:pt idx="20">
                  <c:v>1973.0</c:v>
                </c:pt>
                <c:pt idx="21">
                  <c:v>1974.0</c:v>
                </c:pt>
                <c:pt idx="22">
                  <c:v>1975.0</c:v>
                </c:pt>
                <c:pt idx="23">
                  <c:v>1976.0</c:v>
                </c:pt>
                <c:pt idx="24">
                  <c:v>1977.0</c:v>
                </c:pt>
                <c:pt idx="25">
                  <c:v>1978.0</c:v>
                </c:pt>
                <c:pt idx="26">
                  <c:v>1979.0</c:v>
                </c:pt>
                <c:pt idx="27">
                  <c:v>1980.0</c:v>
                </c:pt>
                <c:pt idx="28">
                  <c:v>1981.0</c:v>
                </c:pt>
                <c:pt idx="29">
                  <c:v>1982.0</c:v>
                </c:pt>
                <c:pt idx="30">
                  <c:v>1983.0</c:v>
                </c:pt>
                <c:pt idx="31">
                  <c:v>1984.0</c:v>
                </c:pt>
                <c:pt idx="32">
                  <c:v>1985.0</c:v>
                </c:pt>
                <c:pt idx="33">
                  <c:v>1986.0</c:v>
                </c:pt>
                <c:pt idx="34">
                  <c:v>1987.0</c:v>
                </c:pt>
                <c:pt idx="35">
                  <c:v>1988.0</c:v>
                </c:pt>
                <c:pt idx="36">
                  <c:v>1989.0</c:v>
                </c:pt>
                <c:pt idx="37">
                  <c:v>1990.0</c:v>
                </c:pt>
                <c:pt idx="38">
                  <c:v>1991.0</c:v>
                </c:pt>
                <c:pt idx="39">
                  <c:v>1992.0</c:v>
                </c:pt>
                <c:pt idx="40">
                  <c:v>1993.0</c:v>
                </c:pt>
                <c:pt idx="41">
                  <c:v>1994.0</c:v>
                </c:pt>
                <c:pt idx="42">
                  <c:v>1995.0</c:v>
                </c:pt>
                <c:pt idx="43">
                  <c:v>1996.0</c:v>
                </c:pt>
                <c:pt idx="44">
                  <c:v>1997.0</c:v>
                </c:pt>
                <c:pt idx="45">
                  <c:v>1998.0</c:v>
                </c:pt>
                <c:pt idx="46">
                  <c:v>1999.0</c:v>
                </c:pt>
                <c:pt idx="47">
                  <c:v>2000.0</c:v>
                </c:pt>
                <c:pt idx="48">
                  <c:v>2001.0</c:v>
                </c:pt>
                <c:pt idx="49">
                  <c:v>2002.0</c:v>
                </c:pt>
                <c:pt idx="50">
                  <c:v>2003.0</c:v>
                </c:pt>
                <c:pt idx="51">
                  <c:v>2004.0</c:v>
                </c:pt>
                <c:pt idx="52">
                  <c:v>2005.0</c:v>
                </c:pt>
                <c:pt idx="53">
                  <c:v>2006.0</c:v>
                </c:pt>
                <c:pt idx="54">
                  <c:v>2007.0</c:v>
                </c:pt>
                <c:pt idx="55">
                  <c:v>2008.0</c:v>
                </c:pt>
                <c:pt idx="56">
                  <c:v>2009.0</c:v>
                </c:pt>
                <c:pt idx="57">
                  <c:v>2010.0</c:v>
                </c:pt>
                <c:pt idx="58">
                  <c:v>2011.0</c:v>
                </c:pt>
                <c:pt idx="59">
                  <c:v>2012.0</c:v>
                </c:pt>
                <c:pt idx="60">
                  <c:v>2013.0</c:v>
                </c:pt>
              </c:numCache>
            </c:numRef>
          </c:cat>
          <c:val>
            <c:numRef>
              <c:f>Data!$AY$46:$AY$106</c:f>
              <c:numCache>
                <c:formatCode>0%</c:formatCode>
                <c:ptCount val="61"/>
                <c:pt idx="0">
                  <c:v>0.871155452436195</c:v>
                </c:pt>
                <c:pt idx="1">
                  <c:v>0.867318097014925</c:v>
                </c:pt>
                <c:pt idx="2">
                  <c:v>0.869259419662191</c:v>
                </c:pt>
                <c:pt idx="3">
                  <c:v>0.863854166666667</c:v>
                </c:pt>
                <c:pt idx="4">
                  <c:v>0.867212927756654</c:v>
                </c:pt>
                <c:pt idx="5">
                  <c:v>0.858359109769898</c:v>
                </c:pt>
                <c:pt idx="6">
                  <c:v>0.864023751309815</c:v>
                </c:pt>
                <c:pt idx="7">
                  <c:v>0.854315998675058</c:v>
                </c:pt>
                <c:pt idx="8">
                  <c:v>0.857929926068788</c:v>
                </c:pt>
                <c:pt idx="9">
                  <c:v>0.851225593271253</c:v>
                </c:pt>
                <c:pt idx="10">
                  <c:v>0.852628132118451</c:v>
                </c:pt>
                <c:pt idx="11">
                  <c:v>0.857924628450106</c:v>
                </c:pt>
                <c:pt idx="12">
                  <c:v>0.854417917794733</c:v>
                </c:pt>
                <c:pt idx="13">
                  <c:v>0.84625138796358</c:v>
                </c:pt>
                <c:pt idx="14">
                  <c:v>0.852445640919445</c:v>
                </c:pt>
                <c:pt idx="15">
                  <c:v>0.848534110129675</c:v>
                </c:pt>
                <c:pt idx="16">
                  <c:v>0.851305460750853</c:v>
                </c:pt>
                <c:pt idx="17">
                  <c:v>0.850878259478483</c:v>
                </c:pt>
                <c:pt idx="18">
                  <c:v>0.847026986506747</c:v>
                </c:pt>
                <c:pt idx="19">
                  <c:v>0.848690021810251</c:v>
                </c:pt>
                <c:pt idx="20">
                  <c:v>0.843164417177914</c:v>
                </c:pt>
                <c:pt idx="21">
                  <c:v>0.852104908457823</c:v>
                </c:pt>
                <c:pt idx="22">
                  <c:v>0.837085876657546</c:v>
                </c:pt>
                <c:pt idx="23">
                  <c:v>0.838088850837138</c:v>
                </c:pt>
                <c:pt idx="24">
                  <c:v>0.829259195893926</c:v>
                </c:pt>
                <c:pt idx="25">
                  <c:v>0.825853658536585</c:v>
                </c:pt>
                <c:pt idx="26">
                  <c:v>0.830014179608373</c:v>
                </c:pt>
                <c:pt idx="27">
                  <c:v>0.830059648259747</c:v>
                </c:pt>
                <c:pt idx="28">
                  <c:v>0.827772517128057</c:v>
                </c:pt>
                <c:pt idx="29">
                  <c:v>0.826160059124743</c:v>
                </c:pt>
                <c:pt idx="30">
                  <c:v>0.816611053180396</c:v>
                </c:pt>
                <c:pt idx="31">
                  <c:v>0.814980607919185</c:v>
                </c:pt>
                <c:pt idx="32">
                  <c:v>0.807116366680619</c:v>
                </c:pt>
                <c:pt idx="33">
                  <c:v>0.798422045758314</c:v>
                </c:pt>
                <c:pt idx="34">
                  <c:v>0.794297984803436</c:v>
                </c:pt>
                <c:pt idx="35">
                  <c:v>0.792536949152542</c:v>
                </c:pt>
                <c:pt idx="36">
                  <c:v>0.779460001272831</c:v>
                </c:pt>
                <c:pt idx="37">
                  <c:v>0.77763514524187</c:v>
                </c:pt>
                <c:pt idx="38">
                  <c:v>0.774699015063731</c:v>
                </c:pt>
                <c:pt idx="39">
                  <c:v>0.764267658195091</c:v>
                </c:pt>
                <c:pt idx="40">
                  <c:v>0.756960766351716</c:v>
                </c:pt>
                <c:pt idx="41">
                  <c:v>0.754788658636942</c:v>
                </c:pt>
                <c:pt idx="42">
                  <c:v>0.761780088516632</c:v>
                </c:pt>
                <c:pt idx="43">
                  <c:v>0.763635376857149</c:v>
                </c:pt>
                <c:pt idx="44">
                  <c:v>0.766521305703438</c:v>
                </c:pt>
                <c:pt idx="45">
                  <c:v>0.764063570837764</c:v>
                </c:pt>
                <c:pt idx="46">
                  <c:v>0.763815954568138</c:v>
                </c:pt>
                <c:pt idx="47">
                  <c:v>0.760879595328347</c:v>
                </c:pt>
                <c:pt idx="48">
                  <c:v>0.755020130323328</c:v>
                </c:pt>
                <c:pt idx="49">
                  <c:v>0.742390938146176</c:v>
                </c:pt>
                <c:pt idx="50">
                  <c:v>0.730599496111242</c:v>
                </c:pt>
                <c:pt idx="51">
                  <c:v>0.730292505972253</c:v>
                </c:pt>
                <c:pt idx="52">
                  <c:v>0.727466186854433</c:v>
                </c:pt>
                <c:pt idx="53">
                  <c:v>0.729025781293737</c:v>
                </c:pt>
                <c:pt idx="54">
                  <c:v>0.739686998468025</c:v>
                </c:pt>
                <c:pt idx="55">
                  <c:v>0.736619688424545</c:v>
                </c:pt>
                <c:pt idx="56">
                  <c:v>0.732899510337742</c:v>
                </c:pt>
                <c:pt idx="57">
                  <c:v>0.733206517069862</c:v>
                </c:pt>
                <c:pt idx="58">
                  <c:v>0.732300088765268</c:v>
                </c:pt>
                <c:pt idx="59">
                  <c:v>0.73183196088224</c:v>
                </c:pt>
                <c:pt idx="60">
                  <c:v>0.732310332262734</c:v>
                </c:pt>
              </c:numCache>
            </c:numRef>
          </c:val>
        </c:ser>
        <c:ser>
          <c:idx val="5"/>
          <c:order val="1"/>
          <c:tx>
            <c:strRef>
              <c:f>Data!$AZ$3</c:f>
              <c:strCache>
                <c:ptCount val="1"/>
                <c:pt idx="0">
                  <c:v>Employer health insurance</c:v>
                </c:pt>
              </c:strCache>
            </c:strRef>
          </c:tx>
          <c:spPr>
            <a:solidFill>
              <a:schemeClr val="tx1">
                <a:lumMod val="65000"/>
                <a:lumOff val="35000"/>
              </a:schemeClr>
            </a:solidFill>
            <a:ln w="12700">
              <a:solidFill>
                <a:schemeClr val="tx1"/>
              </a:solidFill>
            </a:ln>
          </c:spPr>
          <c:cat>
            <c:numRef>
              <c:f>Data!$AP$46:$AP$106</c:f>
              <c:numCache>
                <c:formatCode>General</c:formatCode>
                <c:ptCount val="61"/>
                <c:pt idx="0">
                  <c:v>1953.0</c:v>
                </c:pt>
                <c:pt idx="1">
                  <c:v>1954.0</c:v>
                </c:pt>
                <c:pt idx="2">
                  <c:v>1955.0</c:v>
                </c:pt>
                <c:pt idx="3">
                  <c:v>1956.0</c:v>
                </c:pt>
                <c:pt idx="4">
                  <c:v>1957.0</c:v>
                </c:pt>
                <c:pt idx="5">
                  <c:v>1958.0</c:v>
                </c:pt>
                <c:pt idx="6">
                  <c:v>1959.0</c:v>
                </c:pt>
                <c:pt idx="7">
                  <c:v>1960.0</c:v>
                </c:pt>
                <c:pt idx="8">
                  <c:v>1961.0</c:v>
                </c:pt>
                <c:pt idx="9">
                  <c:v>1962.0</c:v>
                </c:pt>
                <c:pt idx="10">
                  <c:v>1963.0</c:v>
                </c:pt>
                <c:pt idx="11">
                  <c:v>1964.0</c:v>
                </c:pt>
                <c:pt idx="12">
                  <c:v>1965.0</c:v>
                </c:pt>
                <c:pt idx="13">
                  <c:v>1966.0</c:v>
                </c:pt>
                <c:pt idx="14">
                  <c:v>1967.0</c:v>
                </c:pt>
                <c:pt idx="15">
                  <c:v>1968.0</c:v>
                </c:pt>
                <c:pt idx="16">
                  <c:v>1969.0</c:v>
                </c:pt>
                <c:pt idx="17">
                  <c:v>1970.0</c:v>
                </c:pt>
                <c:pt idx="18">
                  <c:v>1971.0</c:v>
                </c:pt>
                <c:pt idx="19">
                  <c:v>1972.0</c:v>
                </c:pt>
                <c:pt idx="20">
                  <c:v>1973.0</c:v>
                </c:pt>
                <c:pt idx="21">
                  <c:v>1974.0</c:v>
                </c:pt>
                <c:pt idx="22">
                  <c:v>1975.0</c:v>
                </c:pt>
                <c:pt idx="23">
                  <c:v>1976.0</c:v>
                </c:pt>
                <c:pt idx="24">
                  <c:v>1977.0</c:v>
                </c:pt>
                <c:pt idx="25">
                  <c:v>1978.0</c:v>
                </c:pt>
                <c:pt idx="26">
                  <c:v>1979.0</c:v>
                </c:pt>
                <c:pt idx="27">
                  <c:v>1980.0</c:v>
                </c:pt>
                <c:pt idx="28">
                  <c:v>1981.0</c:v>
                </c:pt>
                <c:pt idx="29">
                  <c:v>1982.0</c:v>
                </c:pt>
                <c:pt idx="30">
                  <c:v>1983.0</c:v>
                </c:pt>
                <c:pt idx="31">
                  <c:v>1984.0</c:v>
                </c:pt>
                <c:pt idx="32">
                  <c:v>1985.0</c:v>
                </c:pt>
                <c:pt idx="33">
                  <c:v>1986.0</c:v>
                </c:pt>
                <c:pt idx="34">
                  <c:v>1987.0</c:v>
                </c:pt>
                <c:pt idx="35">
                  <c:v>1988.0</c:v>
                </c:pt>
                <c:pt idx="36">
                  <c:v>1989.0</c:v>
                </c:pt>
                <c:pt idx="37">
                  <c:v>1990.0</c:v>
                </c:pt>
                <c:pt idx="38">
                  <c:v>1991.0</c:v>
                </c:pt>
                <c:pt idx="39">
                  <c:v>1992.0</c:v>
                </c:pt>
                <c:pt idx="40">
                  <c:v>1993.0</c:v>
                </c:pt>
                <c:pt idx="41">
                  <c:v>1994.0</c:v>
                </c:pt>
                <c:pt idx="42">
                  <c:v>1995.0</c:v>
                </c:pt>
                <c:pt idx="43">
                  <c:v>1996.0</c:v>
                </c:pt>
                <c:pt idx="44">
                  <c:v>1997.0</c:v>
                </c:pt>
                <c:pt idx="45">
                  <c:v>1998.0</c:v>
                </c:pt>
                <c:pt idx="46">
                  <c:v>1999.0</c:v>
                </c:pt>
                <c:pt idx="47">
                  <c:v>2000.0</c:v>
                </c:pt>
                <c:pt idx="48">
                  <c:v>2001.0</c:v>
                </c:pt>
                <c:pt idx="49">
                  <c:v>2002.0</c:v>
                </c:pt>
                <c:pt idx="50">
                  <c:v>2003.0</c:v>
                </c:pt>
                <c:pt idx="51">
                  <c:v>2004.0</c:v>
                </c:pt>
                <c:pt idx="52">
                  <c:v>2005.0</c:v>
                </c:pt>
                <c:pt idx="53">
                  <c:v>2006.0</c:v>
                </c:pt>
                <c:pt idx="54">
                  <c:v>2007.0</c:v>
                </c:pt>
                <c:pt idx="55">
                  <c:v>2008.0</c:v>
                </c:pt>
                <c:pt idx="56">
                  <c:v>2009.0</c:v>
                </c:pt>
                <c:pt idx="57">
                  <c:v>2010.0</c:v>
                </c:pt>
                <c:pt idx="58">
                  <c:v>2011.0</c:v>
                </c:pt>
                <c:pt idx="59">
                  <c:v>2012.0</c:v>
                </c:pt>
                <c:pt idx="60">
                  <c:v>2013.0</c:v>
                </c:pt>
              </c:numCache>
            </c:numRef>
          </c:cat>
          <c:val>
            <c:numRef>
              <c:f>Data!$AZ$46:$AZ$106</c:f>
              <c:numCache>
                <c:formatCode>0%</c:formatCode>
                <c:ptCount val="61"/>
                <c:pt idx="0">
                  <c:v>0.00649651972157772</c:v>
                </c:pt>
                <c:pt idx="1">
                  <c:v>0.00699626865671642</c:v>
                </c:pt>
                <c:pt idx="2">
                  <c:v>0.00779558250324816</c:v>
                </c:pt>
                <c:pt idx="3">
                  <c:v>0.00841346153846154</c:v>
                </c:pt>
                <c:pt idx="4">
                  <c:v>0.00950570342205323</c:v>
                </c:pt>
                <c:pt idx="5">
                  <c:v>0.010562052055828</c:v>
                </c:pt>
                <c:pt idx="6">
                  <c:v>0.0108278030038421</c:v>
                </c:pt>
                <c:pt idx="7">
                  <c:v>0.0112620072871812</c:v>
                </c:pt>
                <c:pt idx="8">
                  <c:v>0.0122147219543555</c:v>
                </c:pt>
                <c:pt idx="9">
                  <c:v>0.0126164013217182</c:v>
                </c:pt>
                <c:pt idx="10">
                  <c:v>0.0130979498861048</c:v>
                </c:pt>
                <c:pt idx="11">
                  <c:v>0.0138004246284501</c:v>
                </c:pt>
                <c:pt idx="12">
                  <c:v>0.0145212896874231</c:v>
                </c:pt>
                <c:pt idx="13">
                  <c:v>0.0142127470575172</c:v>
                </c:pt>
                <c:pt idx="14">
                  <c:v>0.0142886726030234</c:v>
                </c:pt>
                <c:pt idx="15">
                  <c:v>0.0157865062958091</c:v>
                </c:pt>
                <c:pt idx="16">
                  <c:v>0.0168941979522184</c:v>
                </c:pt>
                <c:pt idx="17">
                  <c:v>0.0193569028955367</c:v>
                </c:pt>
                <c:pt idx="18">
                  <c:v>0.0205397301349325</c:v>
                </c:pt>
                <c:pt idx="19">
                  <c:v>0.022082878953108</c:v>
                </c:pt>
                <c:pt idx="20">
                  <c:v>0.0224539877300613</c:v>
                </c:pt>
                <c:pt idx="21">
                  <c:v>0.0236998764461417</c:v>
                </c:pt>
                <c:pt idx="22">
                  <c:v>0.0268364554830562</c:v>
                </c:pt>
                <c:pt idx="23">
                  <c:v>0.030441400304414</c:v>
                </c:pt>
                <c:pt idx="24">
                  <c:v>0.0331907613344739</c:v>
                </c:pt>
                <c:pt idx="25">
                  <c:v>0.0348432055749129</c:v>
                </c:pt>
                <c:pt idx="26">
                  <c:v>0.0355165428764348</c:v>
                </c:pt>
                <c:pt idx="27">
                  <c:v>0.0375107612839749</c:v>
                </c:pt>
                <c:pt idx="28">
                  <c:v>0.0399376148833064</c:v>
                </c:pt>
                <c:pt idx="29">
                  <c:v>0.043657287652431</c:v>
                </c:pt>
                <c:pt idx="30">
                  <c:v>0.0454342320869954</c:v>
                </c:pt>
                <c:pt idx="31">
                  <c:v>0.0452782538107694</c:v>
                </c:pt>
                <c:pt idx="32">
                  <c:v>0.0460862285475094</c:v>
                </c:pt>
                <c:pt idx="33">
                  <c:v>0.0461907382655869</c:v>
                </c:pt>
                <c:pt idx="34">
                  <c:v>0.0462871196270601</c:v>
                </c:pt>
                <c:pt idx="35">
                  <c:v>0.048135593220339</c:v>
                </c:pt>
                <c:pt idx="36">
                  <c:v>0.0504677655444536</c:v>
                </c:pt>
                <c:pt idx="37">
                  <c:v>0.0529212911718072</c:v>
                </c:pt>
                <c:pt idx="38">
                  <c:v>0.0558516801853998</c:v>
                </c:pt>
                <c:pt idx="39">
                  <c:v>0.0587562311023944</c:v>
                </c:pt>
                <c:pt idx="40">
                  <c:v>0.0613238411809354</c:v>
                </c:pt>
                <c:pt idx="41">
                  <c:v>0.0613451036133762</c:v>
                </c:pt>
                <c:pt idx="42">
                  <c:v>0.0577737591015086</c:v>
                </c:pt>
                <c:pt idx="43">
                  <c:v>0.0554939960652179</c:v>
                </c:pt>
                <c:pt idx="44">
                  <c:v>0.0527499098564065</c:v>
                </c:pt>
                <c:pt idx="45">
                  <c:v>0.0529363110008271</c:v>
                </c:pt>
                <c:pt idx="46">
                  <c:v>0.054488660517901</c:v>
                </c:pt>
                <c:pt idx="47">
                  <c:v>0.0562100877642318</c:v>
                </c:pt>
                <c:pt idx="48">
                  <c:v>0.0593731911022906</c:v>
                </c:pt>
                <c:pt idx="49">
                  <c:v>0.0626841856754424</c:v>
                </c:pt>
                <c:pt idx="50">
                  <c:v>0.0661481656060963</c:v>
                </c:pt>
                <c:pt idx="51">
                  <c:v>0.0672453446101343</c:v>
                </c:pt>
                <c:pt idx="52">
                  <c:v>0.0688321950668849</c:v>
                </c:pt>
                <c:pt idx="53">
                  <c:v>0.0662863388560841</c:v>
                </c:pt>
                <c:pt idx="54">
                  <c:v>0.0655330893989846</c:v>
                </c:pt>
                <c:pt idx="55">
                  <c:v>0.0667838530383868</c:v>
                </c:pt>
                <c:pt idx="56">
                  <c:v>0.0709772698086555</c:v>
                </c:pt>
                <c:pt idx="57">
                  <c:v>0.070490114803929</c:v>
                </c:pt>
                <c:pt idx="58">
                  <c:v>0.0706615068327488</c:v>
                </c:pt>
                <c:pt idx="59">
                  <c:v>0.0693620134960917</c:v>
                </c:pt>
                <c:pt idx="60">
                  <c:v>0.0705238396815344</c:v>
                </c:pt>
              </c:numCache>
            </c:numRef>
          </c:val>
        </c:ser>
        <c:ser>
          <c:idx val="0"/>
          <c:order val="2"/>
          <c:tx>
            <c:strRef>
              <c:f>Data!$BA$3</c:f>
              <c:strCache>
                <c:ptCount val="1"/>
                <c:pt idx="0">
                  <c:v>Pension fund contrib.</c:v>
                </c:pt>
              </c:strCache>
            </c:strRef>
          </c:tx>
          <c:spPr>
            <a:pattFill prst="pct20">
              <a:fgClr>
                <a:schemeClr val="tx1"/>
              </a:fgClr>
              <a:bgClr>
                <a:schemeClr val="bg1"/>
              </a:bgClr>
            </a:pattFill>
            <a:ln>
              <a:solidFill>
                <a:schemeClr val="tx1"/>
              </a:solidFill>
            </a:ln>
          </c:spPr>
          <c:cat>
            <c:numRef>
              <c:f>Data!$AP$46:$AP$106</c:f>
              <c:numCache>
                <c:formatCode>General</c:formatCode>
                <c:ptCount val="61"/>
                <c:pt idx="0">
                  <c:v>1953.0</c:v>
                </c:pt>
                <c:pt idx="1">
                  <c:v>1954.0</c:v>
                </c:pt>
                <c:pt idx="2">
                  <c:v>1955.0</c:v>
                </c:pt>
                <c:pt idx="3">
                  <c:v>1956.0</c:v>
                </c:pt>
                <c:pt idx="4">
                  <c:v>1957.0</c:v>
                </c:pt>
                <c:pt idx="5">
                  <c:v>1958.0</c:v>
                </c:pt>
                <c:pt idx="6">
                  <c:v>1959.0</c:v>
                </c:pt>
                <c:pt idx="7">
                  <c:v>1960.0</c:v>
                </c:pt>
                <c:pt idx="8">
                  <c:v>1961.0</c:v>
                </c:pt>
                <c:pt idx="9">
                  <c:v>1962.0</c:v>
                </c:pt>
                <c:pt idx="10">
                  <c:v>1963.0</c:v>
                </c:pt>
                <c:pt idx="11">
                  <c:v>1964.0</c:v>
                </c:pt>
                <c:pt idx="12">
                  <c:v>1965.0</c:v>
                </c:pt>
                <c:pt idx="13">
                  <c:v>1966.0</c:v>
                </c:pt>
                <c:pt idx="14">
                  <c:v>1967.0</c:v>
                </c:pt>
                <c:pt idx="15">
                  <c:v>1968.0</c:v>
                </c:pt>
                <c:pt idx="16">
                  <c:v>1969.0</c:v>
                </c:pt>
                <c:pt idx="17">
                  <c:v>1970.0</c:v>
                </c:pt>
                <c:pt idx="18">
                  <c:v>1971.0</c:v>
                </c:pt>
                <c:pt idx="19">
                  <c:v>1972.0</c:v>
                </c:pt>
                <c:pt idx="20">
                  <c:v>1973.0</c:v>
                </c:pt>
                <c:pt idx="21">
                  <c:v>1974.0</c:v>
                </c:pt>
                <c:pt idx="22">
                  <c:v>1975.0</c:v>
                </c:pt>
                <c:pt idx="23">
                  <c:v>1976.0</c:v>
                </c:pt>
                <c:pt idx="24">
                  <c:v>1977.0</c:v>
                </c:pt>
                <c:pt idx="25">
                  <c:v>1978.0</c:v>
                </c:pt>
                <c:pt idx="26">
                  <c:v>1979.0</c:v>
                </c:pt>
                <c:pt idx="27">
                  <c:v>1980.0</c:v>
                </c:pt>
                <c:pt idx="28">
                  <c:v>1981.0</c:v>
                </c:pt>
                <c:pt idx="29">
                  <c:v>1982.0</c:v>
                </c:pt>
                <c:pt idx="30">
                  <c:v>1983.0</c:v>
                </c:pt>
                <c:pt idx="31">
                  <c:v>1984.0</c:v>
                </c:pt>
                <c:pt idx="32">
                  <c:v>1985.0</c:v>
                </c:pt>
                <c:pt idx="33">
                  <c:v>1986.0</c:v>
                </c:pt>
                <c:pt idx="34">
                  <c:v>1987.0</c:v>
                </c:pt>
                <c:pt idx="35">
                  <c:v>1988.0</c:v>
                </c:pt>
                <c:pt idx="36">
                  <c:v>1989.0</c:v>
                </c:pt>
                <c:pt idx="37">
                  <c:v>1990.0</c:v>
                </c:pt>
                <c:pt idx="38">
                  <c:v>1991.0</c:v>
                </c:pt>
                <c:pt idx="39">
                  <c:v>1992.0</c:v>
                </c:pt>
                <c:pt idx="40">
                  <c:v>1993.0</c:v>
                </c:pt>
                <c:pt idx="41">
                  <c:v>1994.0</c:v>
                </c:pt>
                <c:pt idx="42">
                  <c:v>1995.0</c:v>
                </c:pt>
                <c:pt idx="43">
                  <c:v>1996.0</c:v>
                </c:pt>
                <c:pt idx="44">
                  <c:v>1997.0</c:v>
                </c:pt>
                <c:pt idx="45">
                  <c:v>1998.0</c:v>
                </c:pt>
                <c:pt idx="46">
                  <c:v>1999.0</c:v>
                </c:pt>
                <c:pt idx="47">
                  <c:v>2000.0</c:v>
                </c:pt>
                <c:pt idx="48">
                  <c:v>2001.0</c:v>
                </c:pt>
                <c:pt idx="49">
                  <c:v>2002.0</c:v>
                </c:pt>
                <c:pt idx="50">
                  <c:v>2003.0</c:v>
                </c:pt>
                <c:pt idx="51">
                  <c:v>2004.0</c:v>
                </c:pt>
                <c:pt idx="52">
                  <c:v>2005.0</c:v>
                </c:pt>
                <c:pt idx="53">
                  <c:v>2006.0</c:v>
                </c:pt>
                <c:pt idx="54">
                  <c:v>2007.0</c:v>
                </c:pt>
                <c:pt idx="55">
                  <c:v>2008.0</c:v>
                </c:pt>
                <c:pt idx="56">
                  <c:v>2009.0</c:v>
                </c:pt>
                <c:pt idx="57">
                  <c:v>2010.0</c:v>
                </c:pt>
                <c:pt idx="58">
                  <c:v>2011.0</c:v>
                </c:pt>
                <c:pt idx="59">
                  <c:v>2012.0</c:v>
                </c:pt>
                <c:pt idx="60">
                  <c:v>2013.0</c:v>
                </c:pt>
              </c:numCache>
            </c:numRef>
          </c:cat>
          <c:val>
            <c:numRef>
              <c:f>Data!$BA$46:$BA$106</c:f>
              <c:numCache>
                <c:formatCode>0%</c:formatCode>
                <c:ptCount val="61"/>
                <c:pt idx="0">
                  <c:v>0.0222737819025522</c:v>
                </c:pt>
                <c:pt idx="1">
                  <c:v>0.0223880597014925</c:v>
                </c:pt>
                <c:pt idx="2">
                  <c:v>0.0244124820496456</c:v>
                </c:pt>
                <c:pt idx="3">
                  <c:v>0.0255355937921727</c:v>
                </c:pt>
                <c:pt idx="4">
                  <c:v>0.0274964978987392</c:v>
                </c:pt>
                <c:pt idx="5">
                  <c:v>0.0280926760507455</c:v>
                </c:pt>
                <c:pt idx="6">
                  <c:v>0.0296523705351398</c:v>
                </c:pt>
                <c:pt idx="7">
                  <c:v>0.0298809295514374</c:v>
                </c:pt>
                <c:pt idx="8">
                  <c:v>0.0300800216549087</c:v>
                </c:pt>
                <c:pt idx="9">
                  <c:v>0.0303078212202179</c:v>
                </c:pt>
                <c:pt idx="10">
                  <c:v>0.0311563361707229</c:v>
                </c:pt>
                <c:pt idx="11">
                  <c:v>0.033257905911275</c:v>
                </c:pt>
                <c:pt idx="12">
                  <c:v>0.0340427736829151</c:v>
                </c:pt>
                <c:pt idx="13">
                  <c:v>0.0350175906121065</c:v>
                </c:pt>
                <c:pt idx="14">
                  <c:v>0.036381074865669</c:v>
                </c:pt>
                <c:pt idx="15">
                  <c:v>0.0369736594822896</c:v>
                </c:pt>
                <c:pt idx="16">
                  <c:v>0.0375785881084965</c:v>
                </c:pt>
                <c:pt idx="17">
                  <c:v>0.0402293527772399</c:v>
                </c:pt>
                <c:pt idx="18">
                  <c:v>0.0443462479286672</c:v>
                </c:pt>
                <c:pt idx="19">
                  <c:v>0.0465189691786719</c:v>
                </c:pt>
                <c:pt idx="20">
                  <c:v>0.047252179528576</c:v>
                </c:pt>
                <c:pt idx="21" formatCode="0.0%">
                  <c:v>0.0514255987041624</c:v>
                </c:pt>
                <c:pt idx="22" formatCode="0.0%">
                  <c:v>0.0579822530436805</c:v>
                </c:pt>
                <c:pt idx="23" formatCode="0.0%">
                  <c:v>0.0609679163662581</c:v>
                </c:pt>
                <c:pt idx="24" formatCode="0.0%">
                  <c:v>0.0614701311276894</c:v>
                </c:pt>
                <c:pt idx="25" formatCode="0.0%">
                  <c:v>0.0619723458891207</c:v>
                </c:pt>
                <c:pt idx="26" formatCode="0.0%">
                  <c:v>0.062474560650552</c:v>
                </c:pt>
                <c:pt idx="27" formatCode="0.0%">
                  <c:v>0.0629767754119832</c:v>
                </c:pt>
                <c:pt idx="28" formatCode="0.0%">
                  <c:v>0.0634789901734145</c:v>
                </c:pt>
                <c:pt idx="29" formatCode="0.0%">
                  <c:v>0.0639812049348458</c:v>
                </c:pt>
                <c:pt idx="30" formatCode="0.0%">
                  <c:v>0.0644834196962771</c:v>
                </c:pt>
                <c:pt idx="31" formatCode="0.0%">
                  <c:v>0.0649856344577084</c:v>
                </c:pt>
                <c:pt idx="32" formatCode="0.0%">
                  <c:v>0.0654878492191396</c:v>
                </c:pt>
                <c:pt idx="33" formatCode="0.0%">
                  <c:v>0.0659900639805709</c:v>
                </c:pt>
                <c:pt idx="34" formatCode="0.0%">
                  <c:v>0.0664922787420022</c:v>
                </c:pt>
                <c:pt idx="35" formatCode="0.0%">
                  <c:v>0.0669944935034335</c:v>
                </c:pt>
                <c:pt idx="36" formatCode="0.0%">
                  <c:v>0.0674967082648648</c:v>
                </c:pt>
                <c:pt idx="37" formatCode="0.0%">
                  <c:v>0.0679989230262961</c:v>
                </c:pt>
                <c:pt idx="38" formatCode="0.0%">
                  <c:v>0.0707415990730011</c:v>
                </c:pt>
                <c:pt idx="39">
                  <c:v>0.0713682547465337</c:v>
                </c:pt>
                <c:pt idx="40">
                  <c:v>0.0729185751302117</c:v>
                </c:pt>
                <c:pt idx="41">
                  <c:v>0.0730405725543004</c:v>
                </c:pt>
                <c:pt idx="42">
                  <c:v>0.0733593489744444</c:v>
                </c:pt>
                <c:pt idx="43">
                  <c:v>0.072386422740327</c:v>
                </c:pt>
                <c:pt idx="44">
                  <c:v>0.0710543618894097</c:v>
                </c:pt>
                <c:pt idx="45">
                  <c:v>0.0702075702075702</c:v>
                </c:pt>
                <c:pt idx="46">
                  <c:v>0.0696449365099902</c:v>
                </c:pt>
                <c:pt idx="47">
                  <c:v>0.0681453402998327</c:v>
                </c:pt>
                <c:pt idx="48">
                  <c:v>0.0702885967088398</c:v>
                </c:pt>
                <c:pt idx="49">
                  <c:v>0.0778260798775623</c:v>
                </c:pt>
                <c:pt idx="50">
                  <c:v>0.0834786707518265</c:v>
                </c:pt>
                <c:pt idx="51">
                  <c:v>0.0799465835744491</c:v>
                </c:pt>
                <c:pt idx="52">
                  <c:v>0.0804735564711858</c:v>
                </c:pt>
                <c:pt idx="53">
                  <c:v>0.0823347506764592</c:v>
                </c:pt>
                <c:pt idx="54">
                  <c:v>0.0831444741273438</c:v>
                </c:pt>
                <c:pt idx="55">
                  <c:v>0.0899570454179716</c:v>
                </c:pt>
                <c:pt idx="56">
                  <c:v>0.0947733401823552</c:v>
                </c:pt>
                <c:pt idx="57">
                  <c:v>0.0984751425628658</c:v>
                </c:pt>
                <c:pt idx="58">
                  <c:v>0.0992864917160479</c:v>
                </c:pt>
                <c:pt idx="59">
                  <c:v>0.0988397077782553</c:v>
                </c:pt>
                <c:pt idx="60">
                  <c:v>0.0994639464398806</c:v>
                </c:pt>
              </c:numCache>
            </c:numRef>
          </c:val>
        </c:ser>
        <c:ser>
          <c:idx val="3"/>
          <c:order val="3"/>
          <c:tx>
            <c:strRef>
              <c:f>Data!$BB$3</c:f>
              <c:strCache>
                <c:ptCount val="1"/>
                <c:pt idx="0">
                  <c:v>Employer social contrib.</c:v>
                </c:pt>
              </c:strCache>
            </c:strRef>
          </c:tx>
          <c:spPr>
            <a:solidFill>
              <a:schemeClr val="bg1">
                <a:lumMod val="85000"/>
              </a:schemeClr>
            </a:solidFill>
            <a:ln>
              <a:solidFill>
                <a:schemeClr val="tx1"/>
              </a:solidFill>
            </a:ln>
          </c:spPr>
          <c:cat>
            <c:numRef>
              <c:f>Data!$AP$46:$AP$106</c:f>
              <c:numCache>
                <c:formatCode>General</c:formatCode>
                <c:ptCount val="61"/>
                <c:pt idx="0">
                  <c:v>1953.0</c:v>
                </c:pt>
                <c:pt idx="1">
                  <c:v>1954.0</c:v>
                </c:pt>
                <c:pt idx="2">
                  <c:v>1955.0</c:v>
                </c:pt>
                <c:pt idx="3">
                  <c:v>1956.0</c:v>
                </c:pt>
                <c:pt idx="4">
                  <c:v>1957.0</c:v>
                </c:pt>
                <c:pt idx="5">
                  <c:v>1958.0</c:v>
                </c:pt>
                <c:pt idx="6">
                  <c:v>1959.0</c:v>
                </c:pt>
                <c:pt idx="7">
                  <c:v>1960.0</c:v>
                </c:pt>
                <c:pt idx="8">
                  <c:v>1961.0</c:v>
                </c:pt>
                <c:pt idx="9">
                  <c:v>1962.0</c:v>
                </c:pt>
                <c:pt idx="10">
                  <c:v>1963.0</c:v>
                </c:pt>
                <c:pt idx="11">
                  <c:v>1964.0</c:v>
                </c:pt>
                <c:pt idx="12">
                  <c:v>1965.0</c:v>
                </c:pt>
                <c:pt idx="13">
                  <c:v>1966.0</c:v>
                </c:pt>
                <c:pt idx="14">
                  <c:v>1967.0</c:v>
                </c:pt>
                <c:pt idx="15">
                  <c:v>1968.0</c:v>
                </c:pt>
                <c:pt idx="16">
                  <c:v>1969.0</c:v>
                </c:pt>
                <c:pt idx="17">
                  <c:v>1970.0</c:v>
                </c:pt>
                <c:pt idx="18">
                  <c:v>1971.0</c:v>
                </c:pt>
                <c:pt idx="19">
                  <c:v>1972.0</c:v>
                </c:pt>
                <c:pt idx="20">
                  <c:v>1973.0</c:v>
                </c:pt>
                <c:pt idx="21">
                  <c:v>1974.0</c:v>
                </c:pt>
                <c:pt idx="22">
                  <c:v>1975.0</c:v>
                </c:pt>
                <c:pt idx="23">
                  <c:v>1976.0</c:v>
                </c:pt>
                <c:pt idx="24">
                  <c:v>1977.0</c:v>
                </c:pt>
                <c:pt idx="25">
                  <c:v>1978.0</c:v>
                </c:pt>
                <c:pt idx="26">
                  <c:v>1979.0</c:v>
                </c:pt>
                <c:pt idx="27">
                  <c:v>1980.0</c:v>
                </c:pt>
                <c:pt idx="28">
                  <c:v>1981.0</c:v>
                </c:pt>
                <c:pt idx="29">
                  <c:v>1982.0</c:v>
                </c:pt>
                <c:pt idx="30">
                  <c:v>1983.0</c:v>
                </c:pt>
                <c:pt idx="31">
                  <c:v>1984.0</c:v>
                </c:pt>
                <c:pt idx="32">
                  <c:v>1985.0</c:v>
                </c:pt>
                <c:pt idx="33">
                  <c:v>1986.0</c:v>
                </c:pt>
                <c:pt idx="34">
                  <c:v>1987.0</c:v>
                </c:pt>
                <c:pt idx="35">
                  <c:v>1988.0</c:v>
                </c:pt>
                <c:pt idx="36">
                  <c:v>1989.0</c:v>
                </c:pt>
                <c:pt idx="37">
                  <c:v>1990.0</c:v>
                </c:pt>
                <c:pt idx="38">
                  <c:v>1991.0</c:v>
                </c:pt>
                <c:pt idx="39">
                  <c:v>1992.0</c:v>
                </c:pt>
                <c:pt idx="40">
                  <c:v>1993.0</c:v>
                </c:pt>
                <c:pt idx="41">
                  <c:v>1994.0</c:v>
                </c:pt>
                <c:pt idx="42">
                  <c:v>1995.0</c:v>
                </c:pt>
                <c:pt idx="43">
                  <c:v>1996.0</c:v>
                </c:pt>
                <c:pt idx="44">
                  <c:v>1997.0</c:v>
                </c:pt>
                <c:pt idx="45">
                  <c:v>1998.0</c:v>
                </c:pt>
                <c:pt idx="46">
                  <c:v>1999.0</c:v>
                </c:pt>
                <c:pt idx="47">
                  <c:v>2000.0</c:v>
                </c:pt>
                <c:pt idx="48">
                  <c:v>2001.0</c:v>
                </c:pt>
                <c:pt idx="49">
                  <c:v>2002.0</c:v>
                </c:pt>
                <c:pt idx="50">
                  <c:v>2003.0</c:v>
                </c:pt>
                <c:pt idx="51">
                  <c:v>2004.0</c:v>
                </c:pt>
                <c:pt idx="52">
                  <c:v>2005.0</c:v>
                </c:pt>
                <c:pt idx="53">
                  <c:v>2006.0</c:v>
                </c:pt>
                <c:pt idx="54">
                  <c:v>2007.0</c:v>
                </c:pt>
                <c:pt idx="55">
                  <c:v>2008.0</c:v>
                </c:pt>
                <c:pt idx="56">
                  <c:v>2009.0</c:v>
                </c:pt>
                <c:pt idx="57">
                  <c:v>2010.0</c:v>
                </c:pt>
                <c:pt idx="58">
                  <c:v>2011.0</c:v>
                </c:pt>
                <c:pt idx="59">
                  <c:v>2012.0</c:v>
                </c:pt>
                <c:pt idx="60">
                  <c:v>2013.0</c:v>
                </c:pt>
              </c:numCache>
            </c:numRef>
          </c:cat>
          <c:val>
            <c:numRef>
              <c:f>Data!$BB$46:$BB$106</c:f>
              <c:numCache>
                <c:formatCode>0%</c:formatCode>
                <c:ptCount val="61"/>
                <c:pt idx="0">
                  <c:v>0.0194895591647332</c:v>
                </c:pt>
                <c:pt idx="1">
                  <c:v>0.021455223880597</c:v>
                </c:pt>
                <c:pt idx="2">
                  <c:v>0.0225205716760502</c:v>
                </c:pt>
                <c:pt idx="3">
                  <c:v>0.0228365384615385</c:v>
                </c:pt>
                <c:pt idx="4">
                  <c:v>0.0243346007604563</c:v>
                </c:pt>
                <c:pt idx="5">
                  <c:v>0.023764617125613</c:v>
                </c:pt>
                <c:pt idx="6">
                  <c:v>0.0275934334614041</c:v>
                </c:pt>
                <c:pt idx="7">
                  <c:v>0.030804902285525</c:v>
                </c:pt>
                <c:pt idx="8">
                  <c:v>0.0308582449373192</c:v>
                </c:pt>
                <c:pt idx="9">
                  <c:v>0.0336437368579153</c:v>
                </c:pt>
                <c:pt idx="10">
                  <c:v>0.0353075170842825</c:v>
                </c:pt>
                <c:pt idx="11">
                  <c:v>0.0334394904458599</c:v>
                </c:pt>
                <c:pt idx="12">
                  <c:v>0.0322421855771597</c:v>
                </c:pt>
                <c:pt idx="13">
                  <c:v>0.0373084610259827</c:v>
                </c:pt>
                <c:pt idx="14">
                  <c:v>0.0372747980948436</c:v>
                </c:pt>
                <c:pt idx="15">
                  <c:v>0.0375869197519263</c:v>
                </c:pt>
                <c:pt idx="16">
                  <c:v>0.0389078498293515</c:v>
                </c:pt>
                <c:pt idx="17">
                  <c:v>0.038073908174692</c:v>
                </c:pt>
                <c:pt idx="18">
                  <c:v>0.0395802098950525</c:v>
                </c:pt>
                <c:pt idx="19">
                  <c:v>0.0425299890948746</c:v>
                </c:pt>
                <c:pt idx="20">
                  <c:v>0.0488343558282208</c:v>
                </c:pt>
                <c:pt idx="21">
                  <c:v>0.0502077951252387</c:v>
                </c:pt>
                <c:pt idx="22">
                  <c:v>0.0491475478846559</c:v>
                </c:pt>
                <c:pt idx="23">
                  <c:v>0.0517503805175038</c:v>
                </c:pt>
                <c:pt idx="24">
                  <c:v>0.0522668947818648</c:v>
                </c:pt>
                <c:pt idx="25">
                  <c:v>0.0541584608392668</c:v>
                </c:pt>
                <c:pt idx="26">
                  <c:v>0.0557731262660364</c:v>
                </c:pt>
                <c:pt idx="27">
                  <c:v>0.054667322592547</c:v>
                </c:pt>
                <c:pt idx="28">
                  <c:v>0.0577062329415696</c:v>
                </c:pt>
                <c:pt idx="29">
                  <c:v>0.0579633637755371</c:v>
                </c:pt>
                <c:pt idx="30">
                  <c:v>0.0595362232484234</c:v>
                </c:pt>
                <c:pt idx="31">
                  <c:v>0.0626860286822405</c:v>
                </c:pt>
                <c:pt idx="32">
                  <c:v>0.0618250313938886</c:v>
                </c:pt>
                <c:pt idx="33">
                  <c:v>0.062072489975627</c:v>
                </c:pt>
                <c:pt idx="34">
                  <c:v>0.0610432037587637</c:v>
                </c:pt>
                <c:pt idx="35">
                  <c:v>0.0625762711864407</c:v>
                </c:pt>
                <c:pt idx="36">
                  <c:v>0.0616368611977343</c:v>
                </c:pt>
                <c:pt idx="37">
                  <c:v>0.0617764082926975</c:v>
                </c:pt>
                <c:pt idx="38">
                  <c:v>0.0623117033603708</c:v>
                </c:pt>
                <c:pt idx="39">
                  <c:v>0.0622156846721691</c:v>
                </c:pt>
                <c:pt idx="40">
                  <c:v>0.0627371947548878</c:v>
                </c:pt>
                <c:pt idx="41">
                  <c:v>0.0633650033664996</c:v>
                </c:pt>
                <c:pt idx="42">
                  <c:v>0.0628420501594251</c:v>
                </c:pt>
                <c:pt idx="43">
                  <c:v>0.0621424210216865</c:v>
                </c:pt>
                <c:pt idx="44">
                  <c:v>0.0614249050840987</c:v>
                </c:pt>
                <c:pt idx="45">
                  <c:v>0.0604986411438024</c:v>
                </c:pt>
                <c:pt idx="46">
                  <c:v>0.0597563905883223</c:v>
                </c:pt>
                <c:pt idx="47">
                  <c:v>0.0589420482874022</c:v>
                </c:pt>
                <c:pt idx="48">
                  <c:v>0.059207806168858</c:v>
                </c:pt>
                <c:pt idx="49">
                  <c:v>0.0595906804083427</c:v>
                </c:pt>
                <c:pt idx="50">
                  <c:v>0.0600989865661089</c:v>
                </c:pt>
                <c:pt idx="51">
                  <c:v>0.0606424808962089</c:v>
                </c:pt>
                <c:pt idx="52">
                  <c:v>0.0604080826324998</c:v>
                </c:pt>
                <c:pt idx="53">
                  <c:v>0.0596350452527891</c:v>
                </c:pt>
                <c:pt idx="54">
                  <c:v>0.0584556170315131</c:v>
                </c:pt>
                <c:pt idx="55">
                  <c:v>0.0583414827377047</c:v>
                </c:pt>
                <c:pt idx="56">
                  <c:v>0.0588288172595351</c:v>
                </c:pt>
                <c:pt idx="57">
                  <c:v>0.0589594794885322</c:v>
                </c:pt>
                <c:pt idx="58">
                  <c:v>0.0597291087193131</c:v>
                </c:pt>
                <c:pt idx="59">
                  <c:v>0.0597335625268586</c:v>
                </c:pt>
                <c:pt idx="60">
                  <c:v>0.0595765855423867</c:v>
                </c:pt>
              </c:numCache>
            </c:numRef>
          </c:val>
        </c:ser>
        <c:ser>
          <c:idx val="2"/>
          <c:order val="4"/>
          <c:tx>
            <c:strRef>
              <c:f>Data!$BC$3</c:f>
              <c:strCache>
                <c:ptCount val="1"/>
                <c:pt idx="0">
                  <c:v>Non-filers &amp; other</c:v>
                </c:pt>
              </c:strCache>
            </c:strRef>
          </c:tx>
          <c:spPr>
            <a:solidFill>
              <a:schemeClr val="bg1"/>
            </a:solidFill>
            <a:ln>
              <a:solidFill>
                <a:schemeClr val="tx1"/>
              </a:solidFill>
            </a:ln>
          </c:spPr>
          <c:cat>
            <c:numRef>
              <c:f>Data!$AP$46:$AP$106</c:f>
              <c:numCache>
                <c:formatCode>General</c:formatCode>
                <c:ptCount val="61"/>
                <c:pt idx="0">
                  <c:v>1953.0</c:v>
                </c:pt>
                <c:pt idx="1">
                  <c:v>1954.0</c:v>
                </c:pt>
                <c:pt idx="2">
                  <c:v>1955.0</c:v>
                </c:pt>
                <c:pt idx="3">
                  <c:v>1956.0</c:v>
                </c:pt>
                <c:pt idx="4">
                  <c:v>1957.0</c:v>
                </c:pt>
                <c:pt idx="5">
                  <c:v>1958.0</c:v>
                </c:pt>
                <c:pt idx="6">
                  <c:v>1959.0</c:v>
                </c:pt>
                <c:pt idx="7">
                  <c:v>1960.0</c:v>
                </c:pt>
                <c:pt idx="8">
                  <c:v>1961.0</c:v>
                </c:pt>
                <c:pt idx="9">
                  <c:v>1962.0</c:v>
                </c:pt>
                <c:pt idx="10">
                  <c:v>1963.0</c:v>
                </c:pt>
                <c:pt idx="11">
                  <c:v>1964.0</c:v>
                </c:pt>
                <c:pt idx="12">
                  <c:v>1965.0</c:v>
                </c:pt>
                <c:pt idx="13">
                  <c:v>1966.0</c:v>
                </c:pt>
                <c:pt idx="14">
                  <c:v>1967.0</c:v>
                </c:pt>
                <c:pt idx="15">
                  <c:v>1968.0</c:v>
                </c:pt>
                <c:pt idx="16">
                  <c:v>1969.0</c:v>
                </c:pt>
                <c:pt idx="17">
                  <c:v>1970.0</c:v>
                </c:pt>
                <c:pt idx="18">
                  <c:v>1971.0</c:v>
                </c:pt>
                <c:pt idx="19">
                  <c:v>1972.0</c:v>
                </c:pt>
                <c:pt idx="20">
                  <c:v>1973.0</c:v>
                </c:pt>
                <c:pt idx="21">
                  <c:v>1974.0</c:v>
                </c:pt>
                <c:pt idx="22">
                  <c:v>1975.0</c:v>
                </c:pt>
                <c:pt idx="23">
                  <c:v>1976.0</c:v>
                </c:pt>
                <c:pt idx="24">
                  <c:v>1977.0</c:v>
                </c:pt>
                <c:pt idx="25">
                  <c:v>1978.0</c:v>
                </c:pt>
                <c:pt idx="26">
                  <c:v>1979.0</c:v>
                </c:pt>
                <c:pt idx="27">
                  <c:v>1980.0</c:v>
                </c:pt>
                <c:pt idx="28">
                  <c:v>1981.0</c:v>
                </c:pt>
                <c:pt idx="29">
                  <c:v>1982.0</c:v>
                </c:pt>
                <c:pt idx="30">
                  <c:v>1983.0</c:v>
                </c:pt>
                <c:pt idx="31">
                  <c:v>1984.0</c:v>
                </c:pt>
                <c:pt idx="32">
                  <c:v>1985.0</c:v>
                </c:pt>
                <c:pt idx="33">
                  <c:v>1986.0</c:v>
                </c:pt>
                <c:pt idx="34">
                  <c:v>1987.0</c:v>
                </c:pt>
                <c:pt idx="35">
                  <c:v>1988.0</c:v>
                </c:pt>
                <c:pt idx="36">
                  <c:v>1989.0</c:v>
                </c:pt>
                <c:pt idx="37">
                  <c:v>1990.0</c:v>
                </c:pt>
                <c:pt idx="38">
                  <c:v>1991.0</c:v>
                </c:pt>
                <c:pt idx="39">
                  <c:v>1992.0</c:v>
                </c:pt>
                <c:pt idx="40">
                  <c:v>1993.0</c:v>
                </c:pt>
                <c:pt idx="41">
                  <c:v>1994.0</c:v>
                </c:pt>
                <c:pt idx="42">
                  <c:v>1995.0</c:v>
                </c:pt>
                <c:pt idx="43">
                  <c:v>1996.0</c:v>
                </c:pt>
                <c:pt idx="44">
                  <c:v>1997.0</c:v>
                </c:pt>
                <c:pt idx="45">
                  <c:v>1998.0</c:v>
                </c:pt>
                <c:pt idx="46">
                  <c:v>1999.0</c:v>
                </c:pt>
                <c:pt idx="47">
                  <c:v>2000.0</c:v>
                </c:pt>
                <c:pt idx="48">
                  <c:v>2001.0</c:v>
                </c:pt>
                <c:pt idx="49">
                  <c:v>2002.0</c:v>
                </c:pt>
                <c:pt idx="50">
                  <c:v>2003.0</c:v>
                </c:pt>
                <c:pt idx="51">
                  <c:v>2004.0</c:v>
                </c:pt>
                <c:pt idx="52">
                  <c:v>2005.0</c:v>
                </c:pt>
                <c:pt idx="53">
                  <c:v>2006.0</c:v>
                </c:pt>
                <c:pt idx="54">
                  <c:v>2007.0</c:v>
                </c:pt>
                <c:pt idx="55">
                  <c:v>2008.0</c:v>
                </c:pt>
                <c:pt idx="56">
                  <c:v>2009.0</c:v>
                </c:pt>
                <c:pt idx="57">
                  <c:v>2010.0</c:v>
                </c:pt>
                <c:pt idx="58">
                  <c:v>2011.0</c:v>
                </c:pt>
                <c:pt idx="59">
                  <c:v>2012.0</c:v>
                </c:pt>
                <c:pt idx="60">
                  <c:v>2013.0</c:v>
                </c:pt>
              </c:numCache>
            </c:numRef>
          </c:cat>
          <c:val>
            <c:numRef>
              <c:f>Data!$BC$46:$BC$106</c:f>
              <c:numCache>
                <c:formatCode>0%</c:formatCode>
                <c:ptCount val="61"/>
                <c:pt idx="0">
                  <c:v>0.0805846867749419</c:v>
                </c:pt>
                <c:pt idx="1">
                  <c:v>0.0818423507462687</c:v>
                </c:pt>
                <c:pt idx="2">
                  <c:v>0.0760119441088647</c:v>
                </c:pt>
                <c:pt idx="3">
                  <c:v>0.0793602395411606</c:v>
                </c:pt>
                <c:pt idx="4">
                  <c:v>0.0714502701620973</c:v>
                </c:pt>
                <c:pt idx="5">
                  <c:v>0.0792215449979156</c:v>
                </c:pt>
                <c:pt idx="6">
                  <c:v>0.0679026416897991</c:v>
                </c:pt>
                <c:pt idx="7">
                  <c:v>0.0737361622007984</c:v>
                </c:pt>
                <c:pt idx="8">
                  <c:v>0.0689170853846286</c:v>
                </c:pt>
                <c:pt idx="9">
                  <c:v>0.0722064473288958</c:v>
                </c:pt>
                <c:pt idx="10">
                  <c:v>0.0678100647404388</c:v>
                </c:pt>
                <c:pt idx="11">
                  <c:v>0.0615775505643088</c:v>
                </c:pt>
                <c:pt idx="12">
                  <c:v>0.0647758332577691</c:v>
                </c:pt>
                <c:pt idx="13">
                  <c:v>0.0672098133408139</c:v>
                </c:pt>
                <c:pt idx="14">
                  <c:v>0.0596098135170188</c:v>
                </c:pt>
                <c:pt idx="15">
                  <c:v>0.0611188043403002</c:v>
                </c:pt>
                <c:pt idx="16">
                  <c:v>0.0553139033590803</c:v>
                </c:pt>
                <c:pt idx="17">
                  <c:v>0.051461576674048</c:v>
                </c:pt>
                <c:pt idx="18">
                  <c:v>0.0485068255346012</c:v>
                </c:pt>
                <c:pt idx="19">
                  <c:v>0.0401781409630947</c:v>
                </c:pt>
                <c:pt idx="20">
                  <c:v>0.0382950597352276</c:v>
                </c:pt>
                <c:pt idx="21">
                  <c:v>0.0225618212666339</c:v>
                </c:pt>
                <c:pt idx="22">
                  <c:v>0.0289478669310615</c:v>
                </c:pt>
                <c:pt idx="23">
                  <c:v>0.0187514519746856</c:v>
                </c:pt>
                <c:pt idx="24">
                  <c:v>0.0238130168620454</c:v>
                </c:pt>
                <c:pt idx="25">
                  <c:v>0.0231723291601142</c:v>
                </c:pt>
                <c:pt idx="26">
                  <c:v>0.0162215905986039</c:v>
                </c:pt>
                <c:pt idx="27">
                  <c:v>0.0147854924517482</c:v>
                </c:pt>
                <c:pt idx="28">
                  <c:v>0.0111046448736529</c:v>
                </c:pt>
                <c:pt idx="29">
                  <c:v>0.00823808451244345</c:v>
                </c:pt>
                <c:pt idx="30">
                  <c:v>0.0139350717879078</c:v>
                </c:pt>
                <c:pt idx="31">
                  <c:v>0.0120694751300973</c:v>
                </c:pt>
                <c:pt idx="32">
                  <c:v>0.0194845241588428</c:v>
                </c:pt>
                <c:pt idx="33">
                  <c:v>0.0273246620199008</c:v>
                </c:pt>
                <c:pt idx="34">
                  <c:v>0.0318794130687382</c:v>
                </c:pt>
                <c:pt idx="35">
                  <c:v>0.0297566929372445</c:v>
                </c:pt>
                <c:pt idx="36">
                  <c:v>0.0409386637201158</c:v>
                </c:pt>
                <c:pt idx="37">
                  <c:v>0.0396682322673288</c:v>
                </c:pt>
                <c:pt idx="38">
                  <c:v>0.0363960023174971</c:v>
                </c:pt>
                <c:pt idx="39">
                  <c:v>0.0433921712838114</c:v>
                </c:pt>
                <c:pt idx="40">
                  <c:v>0.0460596225822494</c:v>
                </c:pt>
                <c:pt idx="41">
                  <c:v>0.0474606618288821</c:v>
                </c:pt>
                <c:pt idx="42">
                  <c:v>0.0442447532479894</c:v>
                </c:pt>
                <c:pt idx="43">
                  <c:v>0.0463417833156193</c:v>
                </c:pt>
                <c:pt idx="44">
                  <c:v>0.0482495174666467</c:v>
                </c:pt>
                <c:pt idx="45">
                  <c:v>0.0522939068100358</c:v>
                </c:pt>
                <c:pt idx="46">
                  <c:v>0.052294057815648</c:v>
                </c:pt>
                <c:pt idx="47">
                  <c:v>0.0558229283201859</c:v>
                </c:pt>
                <c:pt idx="48">
                  <c:v>0.056110275696684</c:v>
                </c:pt>
                <c:pt idx="49">
                  <c:v>0.0575081158924763</c:v>
                </c:pt>
                <c:pt idx="50">
                  <c:v>0.0596746809647262</c:v>
                </c:pt>
                <c:pt idx="51">
                  <c:v>0.0618730849469546</c:v>
                </c:pt>
                <c:pt idx="52">
                  <c:v>0.0628199789749959</c:v>
                </c:pt>
                <c:pt idx="53">
                  <c:v>0.0627180839209308</c:v>
                </c:pt>
                <c:pt idx="54">
                  <c:v>0.0531798209741336</c:v>
                </c:pt>
                <c:pt idx="55">
                  <c:v>0.0482979303813923</c:v>
                </c:pt>
                <c:pt idx="56">
                  <c:v>0.0425210624117118</c:v>
                </c:pt>
                <c:pt idx="57">
                  <c:v>0.0388687460748108</c:v>
                </c:pt>
                <c:pt idx="58">
                  <c:v>0.0380228039666223</c:v>
                </c:pt>
                <c:pt idx="59">
                  <c:v>0.0402327553165541</c:v>
                </c:pt>
                <c:pt idx="60">
                  <c:v>0.0381252960734643</c:v>
                </c:pt>
              </c:numCache>
            </c:numRef>
          </c:val>
        </c:ser>
        <c:dLbls>
          <c:showLegendKey val="0"/>
          <c:showVal val="0"/>
          <c:showCatName val="0"/>
          <c:showSerName val="0"/>
          <c:showPercent val="0"/>
          <c:showBubbleSize val="0"/>
        </c:dLbls>
        <c:axId val="-2122809784"/>
        <c:axId val="-2122971944"/>
      </c:areaChart>
      <c:catAx>
        <c:axId val="-2122809784"/>
        <c:scaling>
          <c:orientation val="minMax"/>
        </c:scaling>
        <c:delete val="0"/>
        <c:axPos val="b"/>
        <c:numFmt formatCode="General" sourceLinked="1"/>
        <c:majorTickMark val="none"/>
        <c:minorTickMark val="none"/>
        <c:tickLblPos val="nextTo"/>
        <c:txPr>
          <a:bodyPr/>
          <a:lstStyle/>
          <a:p>
            <a:pPr>
              <a:defRPr sz="1800"/>
            </a:pPr>
            <a:endParaRPr lang="es-ES"/>
          </a:p>
        </c:txPr>
        <c:crossAx val="-2122971944"/>
        <c:crosses val="autoZero"/>
        <c:auto val="1"/>
        <c:lblAlgn val="ctr"/>
        <c:lblOffset val="100"/>
        <c:tickLblSkip val="5"/>
        <c:tickMarkSkip val="5"/>
        <c:noMultiLvlLbl val="0"/>
      </c:catAx>
      <c:valAx>
        <c:axId val="-2122971944"/>
        <c:scaling>
          <c:orientation val="minMax"/>
          <c:max val="1.0"/>
          <c:min val="0.5"/>
        </c:scaling>
        <c:delete val="0"/>
        <c:axPos val="l"/>
        <c:majorGridlines/>
        <c:title>
          <c:tx>
            <c:rich>
              <a:bodyPr rot="-5400000" vert="horz"/>
              <a:lstStyle/>
              <a:p>
                <a:pPr>
                  <a:defRPr b="0"/>
                </a:pPr>
                <a:r>
                  <a:rPr lang="fr-FR" sz="1400" b="0"/>
                  <a:t>% of total compensation of employees</a:t>
                </a:r>
              </a:p>
            </c:rich>
          </c:tx>
          <c:layout>
            <c:manualLayout>
              <c:xMode val="edge"/>
              <c:yMode val="edge"/>
              <c:x val="0.00717295682867228"/>
              <c:y val="0.201174154701251"/>
            </c:manualLayout>
          </c:layout>
          <c:overlay val="0"/>
        </c:title>
        <c:numFmt formatCode="0%" sourceLinked="0"/>
        <c:majorTickMark val="none"/>
        <c:minorTickMark val="none"/>
        <c:tickLblPos val="nextTo"/>
        <c:txPr>
          <a:bodyPr/>
          <a:lstStyle/>
          <a:p>
            <a:pPr>
              <a:defRPr sz="1800"/>
            </a:pPr>
            <a:endParaRPr lang="es-ES"/>
          </a:p>
        </c:txPr>
        <c:crossAx val="-2122809784"/>
        <c:crossesAt val="1.0"/>
        <c:crossBetween val="midCat"/>
      </c:valAx>
    </c:plotArea>
    <c:plotVisOnly val="1"/>
    <c:dispBlanksAs val="zero"/>
    <c:showDLblsOverMax val="0"/>
  </c:chart>
  <c:spPr>
    <a:ln>
      <a:noFill/>
    </a:ln>
  </c:spPr>
  <c:txPr>
    <a:bodyPr/>
    <a:lstStyle/>
    <a:p>
      <a:pPr>
        <a:defRPr>
          <a:latin typeface="Arial"/>
          <a:cs typeface="Arial"/>
        </a:defRPr>
      </a:pPr>
      <a:endParaRPr lang="es-ES"/>
    </a:p>
  </c:txPr>
  <c:userShapes r:id="rId1"/>
</c:chartSpace>
</file>

<file path=xl/charts/chart7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a:t>Real pre-tax income</a:t>
            </a:r>
            <a:r>
              <a:rPr lang="fr-FR" sz="1800" b="1" baseline="0"/>
              <a:t> </a:t>
            </a:r>
            <a:r>
              <a:rPr lang="fr-FR" sz="1800" b="1"/>
              <a:t>of bottom 50%, by age group</a:t>
            </a:r>
          </a:p>
        </c:rich>
      </c:tx>
      <c:layout>
        <c:manualLayout>
          <c:xMode val="edge"/>
          <c:yMode val="edge"/>
          <c:x val="0.199895829687956"/>
          <c:y val="3.43094368105947E-7"/>
        </c:manualLayout>
      </c:layout>
      <c:overlay val="0"/>
    </c:title>
    <c:autoTitleDeleted val="0"/>
    <c:plotArea>
      <c:layout>
        <c:manualLayout>
          <c:layoutTarget val="inner"/>
          <c:xMode val="edge"/>
          <c:yMode val="edge"/>
          <c:x val="0.120068856910128"/>
          <c:y val="0.0915787487348397"/>
          <c:w val="0.843700787401576"/>
          <c:h val="0.723581252004134"/>
        </c:manualLayout>
      </c:layout>
      <c:lineChart>
        <c:grouping val="standard"/>
        <c:varyColors val="0"/>
        <c:ser>
          <c:idx val="2"/>
          <c:order val="0"/>
          <c:tx>
            <c:v>post-tax</c:v>
          </c:tx>
          <c:spPr>
            <a:ln w="19050">
              <a:solidFill>
                <a:sysClr val="windowText" lastClr="000000"/>
              </a:solidFill>
            </a:ln>
          </c:spPr>
          <c:marker>
            <c:symbol val="circle"/>
            <c:size val="9"/>
            <c:spPr>
              <a:solidFill>
                <a:srgbClr val="C0504D">
                  <a:lumMod val="75000"/>
                </a:srgbClr>
              </a:solidFill>
              <a:ln>
                <a:solidFill>
                  <a:sysClr val="windowText" lastClr="000000"/>
                </a:solidFill>
              </a:ln>
            </c:spPr>
          </c:marker>
          <c:cat>
            <c:numRef>
              <c:f>Data!$DA$72:$DA$108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Data!$FI$72:$FI$108</c:f>
              <c:numCache>
                <c:formatCode>#,##0</c:formatCode>
                <c:ptCount val="37"/>
                <c:pt idx="0">
                  <c:v>24792.2178185781</c:v>
                </c:pt>
                <c:pt idx="1">
                  <c:v>23568.97055734678</c:v>
                </c:pt>
                <c:pt idx="2">
                  <c:v>22963.80331243012</c:v>
                </c:pt>
                <c:pt idx="3">
                  <c:v>21071.93152376122</c:v>
                </c:pt>
                <c:pt idx="4">
                  <c:v>20864.5335827435</c:v>
                </c:pt>
                <c:pt idx="5">
                  <c:v>21848.7171205353</c:v>
                </c:pt>
                <c:pt idx="6">
                  <c:v>21936.57123042751</c:v>
                </c:pt>
                <c:pt idx="7">
                  <c:v>22326.91542247212</c:v>
                </c:pt>
                <c:pt idx="8">
                  <c:v>22811.83459273203</c:v>
                </c:pt>
                <c:pt idx="9">
                  <c:v>23751.11433586212</c:v>
                </c:pt>
                <c:pt idx="10">
                  <c:v>24136.94309266105</c:v>
                </c:pt>
                <c:pt idx="11">
                  <c:v>24183.88083459113</c:v>
                </c:pt>
                <c:pt idx="12">
                  <c:v>23530.35235860491</c:v>
                </c:pt>
                <c:pt idx="13">
                  <c:v>22947.76419758496</c:v>
                </c:pt>
                <c:pt idx="14">
                  <c:v>23857.72092806301</c:v>
                </c:pt>
                <c:pt idx="15">
                  <c:v>24291.60169140243</c:v>
                </c:pt>
                <c:pt idx="16">
                  <c:v>24462.78563101481</c:v>
                </c:pt>
                <c:pt idx="17">
                  <c:v>24315.37481720004</c:v>
                </c:pt>
                <c:pt idx="18">
                  <c:v>24828.2667384185</c:v>
                </c:pt>
                <c:pt idx="19">
                  <c:v>25497.13950321849</c:v>
                </c:pt>
                <c:pt idx="20">
                  <c:v>25799.69961184045</c:v>
                </c:pt>
                <c:pt idx="21">
                  <c:v>26447.4028354576</c:v>
                </c:pt>
                <c:pt idx="22">
                  <c:v>26490.73204104335</c:v>
                </c:pt>
                <c:pt idx="23">
                  <c:v>26234.98292037772</c:v>
                </c:pt>
                <c:pt idx="24">
                  <c:v>25701.01852757049</c:v>
                </c:pt>
                <c:pt idx="25">
                  <c:v>25585.77470967025</c:v>
                </c:pt>
                <c:pt idx="26">
                  <c:v>25752.70972918009</c:v>
                </c:pt>
                <c:pt idx="27">
                  <c:v>25852.00350504294</c:v>
                </c:pt>
                <c:pt idx="28">
                  <c:v>24823.4037271808</c:v>
                </c:pt>
                <c:pt idx="29">
                  <c:v>24611.29605614196</c:v>
                </c:pt>
                <c:pt idx="30">
                  <c:v>23018.84682453125</c:v>
                </c:pt>
                <c:pt idx="31">
                  <c:v>22613.89518127282</c:v>
                </c:pt>
                <c:pt idx="32">
                  <c:v>22510.04538788681</c:v>
                </c:pt>
                <c:pt idx="33">
                  <c:v>22341.37519558209</c:v>
                </c:pt>
                <c:pt idx="34">
                  <c:v>22868.61471027722</c:v>
                </c:pt>
                <c:pt idx="35">
                  <c:v>22971.1875</c:v>
                </c:pt>
              </c:numCache>
            </c:numRef>
          </c:val>
          <c:smooth val="0"/>
        </c:ser>
        <c:ser>
          <c:idx val="3"/>
          <c:order val="1"/>
          <c:tx>
            <c:v>post-tax excl. health</c:v>
          </c:tx>
          <c:spPr>
            <a:ln w="19050">
              <a:solidFill>
                <a:sysClr val="windowText" lastClr="000000"/>
              </a:solidFill>
            </a:ln>
            <a:effectLst/>
          </c:spPr>
          <c:marker>
            <c:symbol val="circle"/>
            <c:size val="9"/>
            <c:spPr>
              <a:solidFill>
                <a:srgbClr val="F79646">
                  <a:lumMod val="75000"/>
                </a:srgbClr>
              </a:solidFill>
              <a:ln>
                <a:solidFill>
                  <a:sysClr val="windowText" lastClr="000000"/>
                </a:solidFill>
              </a:ln>
              <a:effectLst/>
            </c:spPr>
          </c:marker>
          <c:cat>
            <c:numRef>
              <c:f>Data!$DA$72:$DA$108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Data!$FH$72:$FH$108</c:f>
              <c:numCache>
                <c:formatCode>#,##0</c:formatCode>
                <c:ptCount val="37"/>
                <c:pt idx="0">
                  <c:v>15804.61484098905</c:v>
                </c:pt>
                <c:pt idx="1">
                  <c:v>15090.95329489087</c:v>
                </c:pt>
                <c:pt idx="2">
                  <c:v>14655.99835956649</c:v>
                </c:pt>
                <c:pt idx="3">
                  <c:v>13619.65809722338</c:v>
                </c:pt>
                <c:pt idx="4">
                  <c:v>13176.79437268651</c:v>
                </c:pt>
                <c:pt idx="5">
                  <c:v>13586.07424122236</c:v>
                </c:pt>
                <c:pt idx="6">
                  <c:v>13800.36786429618</c:v>
                </c:pt>
                <c:pt idx="7">
                  <c:v>13766.02615378303</c:v>
                </c:pt>
                <c:pt idx="8">
                  <c:v>13969.14056945611</c:v>
                </c:pt>
                <c:pt idx="9">
                  <c:v>14232.02989839643</c:v>
                </c:pt>
                <c:pt idx="10">
                  <c:v>14403.93819538477</c:v>
                </c:pt>
                <c:pt idx="11">
                  <c:v>14178.71617349765</c:v>
                </c:pt>
                <c:pt idx="12">
                  <c:v>13443.87291631519</c:v>
                </c:pt>
                <c:pt idx="13">
                  <c:v>13129.07041774927</c:v>
                </c:pt>
                <c:pt idx="14">
                  <c:v>13401.48850869375</c:v>
                </c:pt>
                <c:pt idx="15">
                  <c:v>13756.07684837022</c:v>
                </c:pt>
                <c:pt idx="16">
                  <c:v>13383.49284711264</c:v>
                </c:pt>
                <c:pt idx="17">
                  <c:v>13527.56369668283</c:v>
                </c:pt>
                <c:pt idx="18">
                  <c:v>13871.65681848072</c:v>
                </c:pt>
                <c:pt idx="19">
                  <c:v>14595.60503328079</c:v>
                </c:pt>
                <c:pt idx="20">
                  <c:v>14837.40248457618</c:v>
                </c:pt>
                <c:pt idx="21">
                  <c:v>15069.61145359305</c:v>
                </c:pt>
                <c:pt idx="22">
                  <c:v>15169.72011425513</c:v>
                </c:pt>
                <c:pt idx="23">
                  <c:v>14971.03807209726</c:v>
                </c:pt>
                <c:pt idx="24">
                  <c:v>14748.87630157134</c:v>
                </c:pt>
                <c:pt idx="25">
                  <c:v>14802.56882595755</c:v>
                </c:pt>
                <c:pt idx="26">
                  <c:v>14543.39991678994</c:v>
                </c:pt>
                <c:pt idx="27">
                  <c:v>14417.66311744553</c:v>
                </c:pt>
                <c:pt idx="28">
                  <c:v>14061.59613979314</c:v>
                </c:pt>
                <c:pt idx="29">
                  <c:v>13754.90086625729</c:v>
                </c:pt>
                <c:pt idx="30">
                  <c:v>12638.74586476562</c:v>
                </c:pt>
                <c:pt idx="31">
                  <c:v>12322.4502502436</c:v>
                </c:pt>
                <c:pt idx="32">
                  <c:v>11982.29855095655</c:v>
                </c:pt>
                <c:pt idx="33">
                  <c:v>12050.2723510149</c:v>
                </c:pt>
                <c:pt idx="34">
                  <c:v>12509.37464191648</c:v>
                </c:pt>
                <c:pt idx="35">
                  <c:v>12865.890625</c:v>
                </c:pt>
              </c:numCache>
            </c:numRef>
          </c:val>
          <c:smooth val="0"/>
        </c:ser>
        <c:ser>
          <c:idx val="0"/>
          <c:order val="2"/>
          <c:tx>
            <c:v>Pre-tax</c:v>
          </c:tx>
          <c:spPr>
            <a:ln>
              <a:solidFill>
                <a:sysClr val="windowText" lastClr="000000"/>
              </a:solidFill>
            </a:ln>
          </c:spPr>
          <c:marker>
            <c:symbol val="circle"/>
            <c:size val="9"/>
            <c:spPr>
              <a:solidFill>
                <a:srgbClr val="FF0000"/>
              </a:solidFill>
              <a:ln>
                <a:solidFill>
                  <a:sysClr val="windowText" lastClr="000000"/>
                </a:solidFill>
              </a:ln>
            </c:spPr>
          </c:marker>
          <c:cat>
            <c:numRef>
              <c:f>Data!$DA$72:$DA$108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Data!$FG$72:$FG$108</c:f>
              <c:numCache>
                <c:formatCode>#,##0</c:formatCode>
                <c:ptCount val="37"/>
                <c:pt idx="0">
                  <c:v>16619.31438954047</c:v>
                </c:pt>
                <c:pt idx="1">
                  <c:v>15987.9419740741</c:v>
                </c:pt>
                <c:pt idx="2">
                  <c:v>15801.00751389882</c:v>
                </c:pt>
                <c:pt idx="3">
                  <c:v>14849.96739086901</c:v>
                </c:pt>
                <c:pt idx="4">
                  <c:v>14574.57291119747</c:v>
                </c:pt>
                <c:pt idx="5">
                  <c:v>15185.67710337404</c:v>
                </c:pt>
                <c:pt idx="6">
                  <c:v>15455.80054563472</c:v>
                </c:pt>
                <c:pt idx="7">
                  <c:v>15414.14739102986</c:v>
                </c:pt>
                <c:pt idx="8">
                  <c:v>15531.51459052594</c:v>
                </c:pt>
                <c:pt idx="9">
                  <c:v>15886.99306089554</c:v>
                </c:pt>
                <c:pt idx="10">
                  <c:v>16067.76331976726</c:v>
                </c:pt>
                <c:pt idx="11">
                  <c:v>15937.57048835431</c:v>
                </c:pt>
                <c:pt idx="12">
                  <c:v>15445.68974647794</c:v>
                </c:pt>
                <c:pt idx="13">
                  <c:v>15001.93343461609</c:v>
                </c:pt>
                <c:pt idx="14">
                  <c:v>15185.96156884185</c:v>
                </c:pt>
                <c:pt idx="15">
                  <c:v>15563.56386758333</c:v>
                </c:pt>
                <c:pt idx="16">
                  <c:v>15509.29595349107</c:v>
                </c:pt>
                <c:pt idx="17">
                  <c:v>15686.68009545158</c:v>
                </c:pt>
                <c:pt idx="18">
                  <c:v>16025.4190571806</c:v>
                </c:pt>
                <c:pt idx="19">
                  <c:v>16687.31967816426</c:v>
                </c:pt>
                <c:pt idx="20">
                  <c:v>17031.82429706125</c:v>
                </c:pt>
                <c:pt idx="21">
                  <c:v>17409.63747253193</c:v>
                </c:pt>
                <c:pt idx="22">
                  <c:v>17724.30059412828</c:v>
                </c:pt>
                <c:pt idx="23">
                  <c:v>17532.6129417961</c:v>
                </c:pt>
                <c:pt idx="24">
                  <c:v>17356.84156083257</c:v>
                </c:pt>
                <c:pt idx="25">
                  <c:v>17442.04499871273</c:v>
                </c:pt>
                <c:pt idx="26">
                  <c:v>17396.83331956776</c:v>
                </c:pt>
                <c:pt idx="27">
                  <c:v>17450.57966651831</c:v>
                </c:pt>
                <c:pt idx="28">
                  <c:v>17486.26649686552</c:v>
                </c:pt>
                <c:pt idx="29">
                  <c:v>17063.93187609051</c:v>
                </c:pt>
                <c:pt idx="30">
                  <c:v>16140.68955351811</c:v>
                </c:pt>
                <c:pt idx="31">
                  <c:v>15831.82967656288</c:v>
                </c:pt>
                <c:pt idx="32">
                  <c:v>15715.21737269655</c:v>
                </c:pt>
                <c:pt idx="33">
                  <c:v>15646.29191979455</c:v>
                </c:pt>
                <c:pt idx="34">
                  <c:v>16156.32404833465</c:v>
                </c:pt>
                <c:pt idx="35">
                  <c:v>16216.25568911288</c:v>
                </c:pt>
              </c:numCache>
            </c:numRef>
          </c:val>
          <c:smooth val="0"/>
        </c:ser>
        <c:dLbls>
          <c:showLegendKey val="0"/>
          <c:showVal val="0"/>
          <c:showCatName val="0"/>
          <c:showSerName val="0"/>
          <c:showPercent val="0"/>
          <c:showBubbleSize val="0"/>
        </c:dLbls>
        <c:marker val="1"/>
        <c:smooth val="0"/>
        <c:axId val="-2110363624"/>
        <c:axId val="-2110382424"/>
      </c:lineChart>
      <c:catAx>
        <c:axId val="-2110363624"/>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10382424"/>
        <c:crossesAt val="0.0"/>
        <c:auto val="1"/>
        <c:lblAlgn val="ctr"/>
        <c:lblOffset val="100"/>
        <c:tickLblSkip val="2"/>
        <c:tickMarkSkip val="2"/>
        <c:noMultiLvlLbl val="0"/>
      </c:catAx>
      <c:valAx>
        <c:axId val="-2110382424"/>
        <c:scaling>
          <c:orientation val="minMax"/>
          <c:max val="27000.0"/>
          <c:min val="0.0"/>
        </c:scaling>
        <c:delete val="0"/>
        <c:axPos val="l"/>
        <c:majorGridlines>
          <c:spPr>
            <a:ln w="3175">
              <a:solidFill>
                <a:schemeClr val="bg1">
                  <a:lumMod val="65000"/>
                </a:schemeClr>
              </a:solidFill>
              <a:prstDash val="solid"/>
            </a:ln>
          </c:spPr>
        </c:majorGridlines>
        <c:title>
          <c:tx>
            <c:rich>
              <a:bodyPr rot="-5400000" vert="horz"/>
              <a:lstStyle/>
              <a:p>
                <a:pPr>
                  <a:defRPr sz="1600"/>
                </a:pPr>
                <a:r>
                  <a:rPr lang="fr-FR"/>
                  <a:t>Average income in constant 2014</a:t>
                </a:r>
                <a:r>
                  <a:rPr lang="fr-FR" baseline="0"/>
                  <a:t> $</a:t>
                </a:r>
                <a:endParaRPr lang="fr-FR"/>
              </a:p>
            </c:rich>
          </c:tx>
          <c:layout>
            <c:manualLayout>
              <c:xMode val="edge"/>
              <c:yMode val="edge"/>
              <c:x val="0.000194225721784777"/>
              <c:y val="0.209180519101779"/>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110363624"/>
        <c:crosses val="autoZero"/>
        <c:crossBetween val="midCat"/>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7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a:t>Share of women in the employed</a:t>
            </a:r>
            <a:r>
              <a:rPr lang="fr-FR" baseline="0"/>
              <a:t> population</a:t>
            </a:r>
            <a:endParaRPr lang="fr-FR"/>
          </a:p>
        </c:rich>
      </c:tx>
      <c:layout>
        <c:manualLayout>
          <c:xMode val="edge"/>
          <c:yMode val="edge"/>
          <c:x val="0.254600407742796"/>
          <c:y val="0.0"/>
        </c:manualLayout>
      </c:layout>
      <c:overlay val="0"/>
    </c:title>
    <c:autoTitleDeleted val="0"/>
    <c:plotArea>
      <c:layout>
        <c:manualLayout>
          <c:layoutTarget val="inner"/>
          <c:xMode val="edge"/>
          <c:yMode val="edge"/>
          <c:x val="0.0914031796377359"/>
          <c:y val="0.102903402400816"/>
          <c:w val="0.896742339712779"/>
          <c:h val="0.711244922766657"/>
        </c:manualLayout>
      </c:layout>
      <c:lineChart>
        <c:grouping val="standard"/>
        <c:varyColors val="0"/>
        <c:ser>
          <c:idx val="0"/>
          <c:order val="0"/>
          <c:tx>
            <c:v>top 10</c:v>
          </c:tx>
          <c:spPr>
            <a:ln w="19050">
              <a:solidFill>
                <a:schemeClr val="tx1"/>
              </a:solidFill>
            </a:ln>
            <a:effectLst/>
          </c:spPr>
          <c:marker>
            <c:symbol val="circle"/>
            <c:size val="10"/>
            <c:spPr>
              <a:solidFill>
                <a:schemeClr val="tx1"/>
              </a:solidFill>
              <a:ln>
                <a:solidFill>
                  <a:schemeClr val="tx1"/>
                </a:solidFill>
              </a:ln>
              <a:effectLst/>
            </c:spPr>
          </c:marker>
          <c:cat>
            <c:numRef>
              <c:f>Data!$GP$55:$GP$108</c:f>
              <c:numCache>
                <c:formatCode>General</c:formatCode>
                <c:ptCount val="54"/>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numCache>
            </c:numRef>
          </c:cat>
          <c:val>
            <c:numRef>
              <c:f>Data!$GU$55:$GU$108</c:f>
              <c:numCache>
                <c:formatCode>0%</c:formatCode>
                <c:ptCount val="54"/>
                <c:pt idx="0">
                  <c:v>0.380332534329879</c:v>
                </c:pt>
                <c:pt idx="1">
                  <c:v>0.378863010710867</c:v>
                </c:pt>
                <c:pt idx="2">
                  <c:v>0.377393487091855</c:v>
                </c:pt>
                <c:pt idx="3">
                  <c:v>0.376045410848272</c:v>
                </c:pt>
                <c:pt idx="4">
                  <c:v>0.37469733460469</c:v>
                </c:pt>
                <c:pt idx="5">
                  <c:v>0.387569274069244</c:v>
                </c:pt>
                <c:pt idx="6">
                  <c:v>0.392295715977019</c:v>
                </c:pt>
                <c:pt idx="7">
                  <c:v>0.394175104106054</c:v>
                </c:pt>
                <c:pt idx="8">
                  <c:v>0.396728567415155</c:v>
                </c:pt>
                <c:pt idx="9">
                  <c:v>0.388912473443973</c:v>
                </c:pt>
                <c:pt idx="10">
                  <c:v>0.400187053067654</c:v>
                </c:pt>
                <c:pt idx="11">
                  <c:v>0.406596118493034</c:v>
                </c:pt>
                <c:pt idx="12">
                  <c:v>0.407333904257696</c:v>
                </c:pt>
                <c:pt idx="13">
                  <c:v>0.41530134421974</c:v>
                </c:pt>
                <c:pt idx="14">
                  <c:v>0.420190575713377</c:v>
                </c:pt>
                <c:pt idx="15">
                  <c:v>0.427441605123182</c:v>
                </c:pt>
                <c:pt idx="16">
                  <c:v>0.43344110250473</c:v>
                </c:pt>
                <c:pt idx="17">
                  <c:v>0.43344110250473</c:v>
                </c:pt>
                <c:pt idx="18">
                  <c:v>0.439240902662277</c:v>
                </c:pt>
                <c:pt idx="19">
                  <c:v>0.439954698085785</c:v>
                </c:pt>
                <c:pt idx="20">
                  <c:v>0.446286588907242</c:v>
                </c:pt>
                <c:pt idx="21">
                  <c:v>0.448411285877228</c:v>
                </c:pt>
                <c:pt idx="22">
                  <c:v>0.450415194034576</c:v>
                </c:pt>
                <c:pt idx="23">
                  <c:v>0.453780725598335</c:v>
                </c:pt>
                <c:pt idx="24">
                  <c:v>0.457146257162094</c:v>
                </c:pt>
                <c:pt idx="25">
                  <c:v>0.458833783864975</c:v>
                </c:pt>
                <c:pt idx="26">
                  <c:v>0.459355384111404</c:v>
                </c:pt>
                <c:pt idx="27">
                  <c:v>0.458342730998993</c:v>
                </c:pt>
                <c:pt idx="28">
                  <c:v>0.461908876895905</c:v>
                </c:pt>
                <c:pt idx="29">
                  <c:v>0.463911116123199</c:v>
                </c:pt>
                <c:pt idx="30">
                  <c:v>0.466012537479401</c:v>
                </c:pt>
                <c:pt idx="31">
                  <c:v>0.467876225709915</c:v>
                </c:pt>
                <c:pt idx="32">
                  <c:v>0.467367887496948</c:v>
                </c:pt>
                <c:pt idx="33">
                  <c:v>0.470011413097382</c:v>
                </c:pt>
                <c:pt idx="34">
                  <c:v>0.473415344953537</c:v>
                </c:pt>
                <c:pt idx="35">
                  <c:v>0.475164324045181</c:v>
                </c:pt>
                <c:pt idx="36">
                  <c:v>0.47622737288475</c:v>
                </c:pt>
                <c:pt idx="37">
                  <c:v>0.471141368150711</c:v>
                </c:pt>
                <c:pt idx="38">
                  <c:v>0.472218632698059</c:v>
                </c:pt>
                <c:pt idx="39">
                  <c:v>0.472171485424042</c:v>
                </c:pt>
                <c:pt idx="40">
                  <c:v>0.473900616168976</c:v>
                </c:pt>
                <c:pt idx="41">
                  <c:v>0.47190448641777</c:v>
                </c:pt>
                <c:pt idx="42">
                  <c:v>0.474773585796356</c:v>
                </c:pt>
                <c:pt idx="43">
                  <c:v>0.474465757608414</c:v>
                </c:pt>
                <c:pt idx="44">
                  <c:v>0.475171536207199</c:v>
                </c:pt>
                <c:pt idx="45">
                  <c:v>0.475327491760254</c:v>
                </c:pt>
                <c:pt idx="46">
                  <c:v>0.47455507516861</c:v>
                </c:pt>
                <c:pt idx="47">
                  <c:v>0.475739151239395</c:v>
                </c:pt>
                <c:pt idx="48">
                  <c:v>0.474093586206436</c:v>
                </c:pt>
                <c:pt idx="49">
                  <c:v>0.475658178329468</c:v>
                </c:pt>
                <c:pt idx="50">
                  <c:v>0.476994305849075</c:v>
                </c:pt>
                <c:pt idx="51">
                  <c:v>0.475529283285141</c:v>
                </c:pt>
                <c:pt idx="52">
                  <c:v>0.476501196622848</c:v>
                </c:pt>
              </c:numCache>
            </c:numRef>
          </c:val>
          <c:smooth val="0"/>
        </c:ser>
        <c:dLbls>
          <c:showLegendKey val="0"/>
          <c:showVal val="0"/>
          <c:showCatName val="0"/>
          <c:showSerName val="0"/>
          <c:showPercent val="0"/>
          <c:showBubbleSize val="0"/>
        </c:dLbls>
        <c:marker val="1"/>
        <c:smooth val="0"/>
        <c:axId val="-2110233064"/>
        <c:axId val="-2110283448"/>
      </c:lineChart>
      <c:catAx>
        <c:axId val="-2110233064"/>
        <c:scaling>
          <c:orientation val="minMax"/>
        </c:scaling>
        <c:delete val="0"/>
        <c:axPos val="b"/>
        <c:majorGridlines>
          <c:spPr>
            <a:ln>
              <a:solidFill>
                <a:schemeClr val="bg1">
                  <a:lumMod val="75000"/>
                </a:schemeClr>
              </a:solidFill>
            </a:ln>
          </c:spPr>
        </c:majorGridlines>
        <c:numFmt formatCode="General" sourceLinked="1"/>
        <c:majorTickMark val="none"/>
        <c:minorTickMark val="none"/>
        <c:tickLblPos val="nextTo"/>
        <c:txPr>
          <a:bodyPr rot="-5400000" vert="horz"/>
          <a:lstStyle/>
          <a:p>
            <a:pPr>
              <a:defRPr sz="1600"/>
            </a:pPr>
            <a:endParaRPr lang="es-ES"/>
          </a:p>
        </c:txPr>
        <c:crossAx val="-2110283448"/>
        <c:crosses val="autoZero"/>
        <c:auto val="1"/>
        <c:lblAlgn val="ctr"/>
        <c:lblOffset val="100"/>
        <c:tickLblSkip val="4"/>
        <c:tickMarkSkip val="4"/>
        <c:noMultiLvlLbl val="0"/>
      </c:catAx>
      <c:valAx>
        <c:axId val="-2110283448"/>
        <c:scaling>
          <c:orientation val="minMax"/>
          <c:max val="0.5"/>
          <c:min val="0.0"/>
        </c:scaling>
        <c:delete val="0"/>
        <c:axPos val="l"/>
        <c:majorGridlines>
          <c:spPr>
            <a:ln>
              <a:solidFill>
                <a:schemeClr val="bg1">
                  <a:lumMod val="75000"/>
                </a:schemeClr>
              </a:solidFill>
            </a:ln>
          </c:spPr>
        </c:majorGridlines>
        <c:numFmt formatCode="0%" sourceLinked="1"/>
        <c:majorTickMark val="none"/>
        <c:minorTickMark val="none"/>
        <c:tickLblPos val="nextTo"/>
        <c:txPr>
          <a:bodyPr/>
          <a:lstStyle/>
          <a:p>
            <a:pPr>
              <a:defRPr sz="1600"/>
            </a:pPr>
            <a:endParaRPr lang="es-ES"/>
          </a:p>
        </c:txPr>
        <c:crossAx val="-2110233064"/>
        <c:crosses val="autoZero"/>
        <c:crossBetween val="midCat"/>
        <c:majorUnit val="0.1"/>
      </c:valAx>
    </c:plotArea>
    <c:plotVisOnly val="1"/>
    <c:dispBlanksAs val="gap"/>
    <c:showDLblsOverMax val="0"/>
  </c:chart>
  <c:spPr>
    <a:ln>
      <a:noFill/>
    </a:ln>
  </c:spPr>
  <c:txPr>
    <a:bodyPr/>
    <a:lstStyle/>
    <a:p>
      <a:pPr>
        <a:defRPr>
          <a:latin typeface="Arial"/>
          <a:cs typeface="Arial"/>
        </a:defRPr>
      </a:pPr>
      <a:endParaRPr lang="es-ES"/>
    </a:p>
  </c:txPr>
  <c:userShapes r:id="rId1"/>
</c:chartSpace>
</file>

<file path=xl/charts/chart7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latin typeface="Arial"/>
                <a:cs typeface="Arial"/>
              </a:rPr>
              <a:t>The share of capital in pre-tax income</a:t>
            </a:r>
          </a:p>
        </c:rich>
      </c:tx>
      <c:layout>
        <c:manualLayout>
          <c:xMode val="edge"/>
          <c:yMode val="edge"/>
          <c:x val="0.289142963007844"/>
          <c:y val="0.0130540542346273"/>
        </c:manualLayout>
      </c:layout>
      <c:overlay val="0"/>
    </c:title>
    <c:autoTitleDeleted val="0"/>
    <c:plotArea>
      <c:layout/>
      <c:lineChart>
        <c:grouping val="standard"/>
        <c:varyColors val="0"/>
        <c:ser>
          <c:idx val="3"/>
          <c:order val="0"/>
          <c:spPr>
            <a:ln w="25400">
              <a:solidFill>
                <a:schemeClr val="tx1"/>
              </a:solidFill>
            </a:ln>
            <a:effectLst/>
          </c:spPr>
          <c:marker>
            <c:symbol val="circle"/>
            <c:size val="8"/>
            <c:spPr>
              <a:solidFill>
                <a:schemeClr val="tx1"/>
              </a:solidFill>
              <a:ln>
                <a:solidFill>
                  <a:schemeClr val="tx1"/>
                </a:solidFill>
              </a:ln>
              <a:effectLst/>
            </c:spPr>
          </c:marker>
          <c:cat>
            <c:numRef>
              <c:f>Data!$DA$6:$DA$107</c:f>
              <c:numCache>
                <c:formatCode>General</c:formatCode>
                <c:ptCount val="102"/>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numCache>
            </c:numRef>
          </c:cat>
          <c:val>
            <c:numRef>
              <c:f>Data!$GA$6:$GA$107</c:f>
              <c:numCache>
                <c:formatCode>0%</c:formatCode>
                <c:ptCount val="102"/>
                <c:pt idx="0">
                  <c:v>0.280064612942337</c:v>
                </c:pt>
                <c:pt idx="1">
                  <c:v>0.289529044215772</c:v>
                </c:pt>
                <c:pt idx="2">
                  <c:v>0.291340554859337</c:v>
                </c:pt>
                <c:pt idx="3">
                  <c:v>0.300464360418501</c:v>
                </c:pt>
                <c:pt idx="4">
                  <c:v>0.302296579949826</c:v>
                </c:pt>
                <c:pt idx="5">
                  <c:v>0.290792343072421</c:v>
                </c:pt>
                <c:pt idx="6">
                  <c:v>0.300206081626589</c:v>
                </c:pt>
                <c:pt idx="7">
                  <c:v>0.285709205687059</c:v>
                </c:pt>
                <c:pt idx="8">
                  <c:v>0.291793772541909</c:v>
                </c:pt>
                <c:pt idx="9">
                  <c:v>0.280264576855357</c:v>
                </c:pt>
                <c:pt idx="10">
                  <c:v>0.298572125999653</c:v>
                </c:pt>
                <c:pt idx="11">
                  <c:v>0.300621580712568</c:v>
                </c:pt>
                <c:pt idx="12">
                  <c:v>0.311038378389301</c:v>
                </c:pt>
                <c:pt idx="13">
                  <c:v>0.319167209317674</c:v>
                </c:pt>
                <c:pt idx="14">
                  <c:v>0.300468573833659</c:v>
                </c:pt>
                <c:pt idx="15">
                  <c:v>0.303516001452211</c:v>
                </c:pt>
                <c:pt idx="16">
                  <c:v>0.309739854894541</c:v>
                </c:pt>
                <c:pt idx="17">
                  <c:v>0.297060965508619</c:v>
                </c:pt>
                <c:pt idx="18">
                  <c:v>0.273253002892466</c:v>
                </c:pt>
                <c:pt idx="19">
                  <c:v>0.258555809814391</c:v>
                </c:pt>
                <c:pt idx="20">
                  <c:v>0.243210541097173</c:v>
                </c:pt>
                <c:pt idx="21">
                  <c:v>0.250299436412644</c:v>
                </c:pt>
                <c:pt idx="22">
                  <c:v>0.2573429932354</c:v>
                </c:pt>
                <c:pt idx="23">
                  <c:v>0.264181537405628</c:v>
                </c:pt>
                <c:pt idx="24">
                  <c:v>0.257500722312023</c:v>
                </c:pt>
                <c:pt idx="25">
                  <c:v>0.247293194269443</c:v>
                </c:pt>
                <c:pt idx="26">
                  <c:v>0.252590668590669</c:v>
                </c:pt>
                <c:pt idx="27">
                  <c:v>0.268751262645884</c:v>
                </c:pt>
                <c:pt idx="28">
                  <c:v>0.279745640961226</c:v>
                </c:pt>
                <c:pt idx="29">
                  <c:v>0.267500617300886</c:v>
                </c:pt>
                <c:pt idx="30">
                  <c:v>0.248912745664922</c:v>
                </c:pt>
                <c:pt idx="31">
                  <c:v>0.234270617714348</c:v>
                </c:pt>
                <c:pt idx="32">
                  <c:v>0.214514138394449</c:v>
                </c:pt>
                <c:pt idx="33">
                  <c:v>0.210125737689021</c:v>
                </c:pt>
                <c:pt idx="34">
                  <c:v>0.229525848530109</c:v>
                </c:pt>
                <c:pt idx="35">
                  <c:v>0.245156392352231</c:v>
                </c:pt>
                <c:pt idx="36">
                  <c:v>0.240925486240486</c:v>
                </c:pt>
                <c:pt idx="37">
                  <c:v>0.253609011268095</c:v>
                </c:pt>
                <c:pt idx="38">
                  <c:v>0.247118497348565</c:v>
                </c:pt>
                <c:pt idx="39">
                  <c:v>0.236974926853418</c:v>
                </c:pt>
                <c:pt idx="40">
                  <c:v>0.234763652039765</c:v>
                </c:pt>
                <c:pt idx="41">
                  <c:v>0.239552282149671</c:v>
                </c:pt>
                <c:pt idx="42">
                  <c:v>0.255659553007356</c:v>
                </c:pt>
                <c:pt idx="43">
                  <c:v>0.244522573306386</c:v>
                </c:pt>
                <c:pt idx="44">
                  <c:v>0.240188730509874</c:v>
                </c:pt>
                <c:pt idx="45">
                  <c:v>0.235358076304577</c:v>
                </c:pt>
                <c:pt idx="46">
                  <c:v>0.24921826812715</c:v>
                </c:pt>
                <c:pt idx="47">
                  <c:v>0.246261739133666</c:v>
                </c:pt>
                <c:pt idx="48">
                  <c:v>0.248280267576559</c:v>
                </c:pt>
                <c:pt idx="49">
                  <c:v>0.255829127125472</c:v>
                </c:pt>
                <c:pt idx="50">
                  <c:v>0.260050407634755</c:v>
                </c:pt>
                <c:pt idx="51">
                  <c:v>0.262476456918027</c:v>
                </c:pt>
                <c:pt idx="52">
                  <c:v>0.268239835189602</c:v>
                </c:pt>
                <c:pt idx="53">
                  <c:v>0.261835358772309</c:v>
                </c:pt>
                <c:pt idx="54">
                  <c:v>0.254106098090273</c:v>
                </c:pt>
                <c:pt idx="55">
                  <c:v>0.249855874770983</c:v>
                </c:pt>
                <c:pt idx="56">
                  <c:v>0.238868220220711</c:v>
                </c:pt>
                <c:pt idx="57">
                  <c:v>0.225930356973549</c:v>
                </c:pt>
                <c:pt idx="58">
                  <c:v>0.234859995935341</c:v>
                </c:pt>
                <c:pt idx="59">
                  <c:v>0.236111308586739</c:v>
                </c:pt>
                <c:pt idx="60">
                  <c:v>0.237355903649817</c:v>
                </c:pt>
                <c:pt idx="61">
                  <c:v>0.229975081448404</c:v>
                </c:pt>
                <c:pt idx="62">
                  <c:v>0.235835212178136</c:v>
                </c:pt>
                <c:pt idx="63">
                  <c:v>0.240947947275569</c:v>
                </c:pt>
                <c:pt idx="64">
                  <c:v>0.244190512734428</c:v>
                </c:pt>
                <c:pt idx="65">
                  <c:v>0.242898998461713</c:v>
                </c:pt>
                <c:pt idx="66">
                  <c:v>0.235220457000889</c:v>
                </c:pt>
                <c:pt idx="67" formatCode="0.0%">
                  <c:v>0.226773713209477</c:v>
                </c:pt>
                <c:pt idx="68" formatCode="0.0%">
                  <c:v>0.236501742573536</c:v>
                </c:pt>
                <c:pt idx="69" formatCode="0.0%">
                  <c:v>0.234392074063511</c:v>
                </c:pt>
                <c:pt idx="70" formatCode="0.0%">
                  <c:v>0.242852929701725</c:v>
                </c:pt>
                <c:pt idx="71" formatCode="0.0%">
                  <c:v>0.25220638297833</c:v>
                </c:pt>
                <c:pt idx="72" formatCode="0.0%">
                  <c:v>0.248173265002349</c:v>
                </c:pt>
                <c:pt idx="73" formatCode="0.0%">
                  <c:v>0.234459756803327</c:v>
                </c:pt>
                <c:pt idx="74" formatCode="0.0%">
                  <c:v>0.233870862403118</c:v>
                </c:pt>
                <c:pt idx="75" formatCode="0.0%">
                  <c:v>0.236778165449567</c:v>
                </c:pt>
                <c:pt idx="76" formatCode="0.0%">
                  <c:v>0.235758892020497</c:v>
                </c:pt>
                <c:pt idx="77" formatCode="0.0%">
                  <c:v>0.231488017330824</c:v>
                </c:pt>
                <c:pt idx="78" formatCode="0.0%">
                  <c:v>0.230436512043672</c:v>
                </c:pt>
                <c:pt idx="79" formatCode="0.0%">
                  <c:v>0.227175480224614</c:v>
                </c:pt>
                <c:pt idx="80" formatCode="0.0%">
                  <c:v>0.23024466466874</c:v>
                </c:pt>
                <c:pt idx="81" formatCode="0.0%">
                  <c:v>0.240692369639588</c:v>
                </c:pt>
                <c:pt idx="82" formatCode="0.0%">
                  <c:v>0.247864279239031</c:v>
                </c:pt>
                <c:pt idx="83" formatCode="0.0%">
                  <c:v>0.253166766055018</c:v>
                </c:pt>
                <c:pt idx="84" formatCode="0.0%">
                  <c:v>0.255159829879821</c:v>
                </c:pt>
                <c:pt idx="85" formatCode="0.0%">
                  <c:v>0.245738484531812</c:v>
                </c:pt>
                <c:pt idx="86" formatCode="0.0%">
                  <c:v>0.241439909039604</c:v>
                </c:pt>
                <c:pt idx="87" formatCode="0.0%">
                  <c:v>0.232965972409443</c:v>
                </c:pt>
                <c:pt idx="88" formatCode="0.0%">
                  <c:v>0.228555600610939</c:v>
                </c:pt>
                <c:pt idx="89" formatCode="0.0%">
                  <c:v>0.23784327004682</c:v>
                </c:pt>
                <c:pt idx="90" formatCode="0.0%">
                  <c:v>0.244225373161899</c:v>
                </c:pt>
                <c:pt idx="91" formatCode="0.0%">
                  <c:v>0.251004999702532</c:v>
                </c:pt>
                <c:pt idx="92" formatCode="0.0%">
                  <c:v>0.260235046269294</c:v>
                </c:pt>
                <c:pt idx="93" formatCode="0.0%">
                  <c:v>0.265306667636147</c:v>
                </c:pt>
                <c:pt idx="94" formatCode="0.0%">
                  <c:v>0.254428857477208</c:v>
                </c:pt>
                <c:pt idx="95" formatCode="0.0%">
                  <c:v>0.245819765215274</c:v>
                </c:pt>
                <c:pt idx="96" formatCode="0.0%">
                  <c:v>0.260357032995924</c:v>
                </c:pt>
                <c:pt idx="97" formatCode="0.0%">
                  <c:v>0.278981438609938</c:v>
                </c:pt>
                <c:pt idx="98" formatCode="0.0%">
                  <c:v>0.281622542179467</c:v>
                </c:pt>
                <c:pt idx="99" formatCode="0.0%">
                  <c:v>0.286901963535769</c:v>
                </c:pt>
                <c:pt idx="100" formatCode="0.0%">
                  <c:v>0.285176351563657</c:v>
                </c:pt>
                <c:pt idx="101" formatCode="0.0%">
                  <c:v>0.287756960892422</c:v>
                </c:pt>
              </c:numCache>
            </c:numRef>
          </c:val>
          <c:smooth val="0"/>
        </c:ser>
        <c:dLbls>
          <c:showLegendKey val="0"/>
          <c:showVal val="0"/>
          <c:showCatName val="0"/>
          <c:showSerName val="0"/>
          <c:showPercent val="0"/>
          <c:showBubbleSize val="0"/>
        </c:dLbls>
        <c:marker val="1"/>
        <c:smooth val="0"/>
        <c:axId val="2119990136"/>
        <c:axId val="2120121128"/>
      </c:lineChart>
      <c:catAx>
        <c:axId val="2119990136"/>
        <c:scaling>
          <c:orientation val="minMax"/>
        </c:scaling>
        <c:delete val="0"/>
        <c:axPos val="b"/>
        <c:majorGridlines>
          <c:spPr>
            <a:ln>
              <a:solidFill>
                <a:schemeClr val="bg1">
                  <a:lumMod val="75000"/>
                </a:schemeClr>
              </a:solidFill>
              <a:prstDash val="solid"/>
            </a:ln>
          </c:spPr>
        </c:majorGridlines>
        <c:numFmt formatCode="General" sourceLinked="1"/>
        <c:majorTickMark val="none"/>
        <c:minorTickMark val="none"/>
        <c:tickLblPos val="nextTo"/>
        <c:txPr>
          <a:bodyPr rot="-5400000" vert="horz"/>
          <a:lstStyle/>
          <a:p>
            <a:pPr>
              <a:defRPr sz="1600">
                <a:latin typeface="Arial"/>
                <a:cs typeface="Arial"/>
              </a:defRPr>
            </a:pPr>
            <a:endParaRPr lang="es-ES"/>
          </a:p>
        </c:txPr>
        <c:crossAx val="2120121128"/>
        <c:crosses val="autoZero"/>
        <c:auto val="1"/>
        <c:lblAlgn val="ctr"/>
        <c:lblOffset val="100"/>
        <c:tickLblSkip val="5"/>
        <c:tickMarkSkip val="10"/>
        <c:noMultiLvlLbl val="0"/>
      </c:catAx>
      <c:valAx>
        <c:axId val="2120121128"/>
        <c:scaling>
          <c:orientation val="minMax"/>
          <c:max val="1.0"/>
        </c:scaling>
        <c:delete val="0"/>
        <c:axPos val="l"/>
        <c:majorGridlines>
          <c:spPr>
            <a:ln>
              <a:solidFill>
                <a:schemeClr val="bg1">
                  <a:lumMod val="85000"/>
                </a:schemeClr>
              </a:solidFill>
              <a:prstDash val="solid"/>
            </a:ln>
          </c:spPr>
        </c:majorGridlines>
        <c:numFmt formatCode="0%" sourceLinked="0"/>
        <c:majorTickMark val="none"/>
        <c:minorTickMark val="none"/>
        <c:tickLblPos val="nextTo"/>
        <c:txPr>
          <a:bodyPr/>
          <a:lstStyle/>
          <a:p>
            <a:pPr>
              <a:defRPr sz="1600">
                <a:latin typeface="Arial"/>
                <a:cs typeface="Arial"/>
              </a:defRPr>
            </a:pPr>
            <a:endParaRPr lang="es-ES"/>
          </a:p>
        </c:txPr>
        <c:crossAx val="2119990136"/>
        <c:crossesAt val="0.0"/>
        <c:crossBetween val="midCat"/>
      </c:valAx>
    </c:plotArea>
    <c:plotVisOnly val="1"/>
    <c:dispBlanksAs val="gap"/>
    <c:showDLblsOverMax val="0"/>
  </c:chart>
  <c:spPr>
    <a:ln>
      <a:noFill/>
    </a:ln>
  </c:spPr>
  <c:userShapes r:id="rId1"/>
</c:chartSpace>
</file>

<file path=xl/charts/chart7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1800"/>
              <a:t>Macroeconomic tax rate </a:t>
            </a:r>
          </a:p>
          <a:p>
            <a:pPr>
              <a:defRPr/>
            </a:pPr>
            <a:r>
              <a:rPr lang="fr-FR" sz="1800"/>
              <a:t>(Federal +</a:t>
            </a:r>
            <a:r>
              <a:rPr lang="fr-FR" sz="1800" baseline="0"/>
              <a:t> State + local)</a:t>
            </a:r>
            <a:endParaRPr lang="fr-FR" sz="1800"/>
          </a:p>
        </c:rich>
      </c:tx>
      <c:layout>
        <c:manualLayout>
          <c:xMode val="edge"/>
          <c:yMode val="edge"/>
          <c:x val="0.41777579469233"/>
          <c:y val="0.00436930677782924"/>
        </c:manualLayout>
      </c:layout>
      <c:overlay val="0"/>
    </c:title>
    <c:autoTitleDeleted val="0"/>
    <c:plotArea>
      <c:layout>
        <c:manualLayout>
          <c:layoutTarget val="inner"/>
          <c:xMode val="edge"/>
          <c:yMode val="edge"/>
          <c:x val="0.107699504228638"/>
          <c:y val="0.102903402400816"/>
          <c:w val="0.88044864391951"/>
          <c:h val="0.715602216389618"/>
        </c:manualLayout>
      </c:layout>
      <c:lineChart>
        <c:grouping val="standard"/>
        <c:varyColors val="0"/>
        <c:ser>
          <c:idx val="0"/>
          <c:order val="0"/>
          <c:tx>
            <c:v>All</c:v>
          </c:tx>
          <c:spPr>
            <a:ln w="19050">
              <a:solidFill>
                <a:schemeClr val="tx1"/>
              </a:solidFill>
            </a:ln>
            <a:effectLst/>
          </c:spPr>
          <c:marker>
            <c:symbol val="circle"/>
            <c:size val="8"/>
            <c:spPr>
              <a:solidFill>
                <a:schemeClr val="tx1"/>
              </a:solidFill>
              <a:ln>
                <a:solidFill>
                  <a:schemeClr val="tx1"/>
                </a:solidFill>
              </a:ln>
              <a:effectLst/>
            </c:spPr>
          </c:marker>
          <c:cat>
            <c:numRef>
              <c:f>Data!$HF$6:$HF$108</c:f>
              <c:numCache>
                <c:formatCode>General</c:formatCode>
                <c:ptCount val="103"/>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pt idx="102">
                  <c:v>2015.0</c:v>
                </c:pt>
              </c:numCache>
            </c:numRef>
          </c:cat>
          <c:val>
            <c:numRef>
              <c:f>Data!$HG$6:$HG$108</c:f>
              <c:numCache>
                <c:formatCode>0%</c:formatCode>
                <c:ptCount val="103"/>
                <c:pt idx="0">
                  <c:v>0.0791630907638128</c:v>
                </c:pt>
                <c:pt idx="1">
                  <c:v>0.0800586545365296</c:v>
                </c:pt>
                <c:pt idx="2">
                  <c:v>0.0803414708766159</c:v>
                </c:pt>
                <c:pt idx="3">
                  <c:v>0.0819058823529412</c:v>
                </c:pt>
                <c:pt idx="4">
                  <c:v>0.0890659913420602</c:v>
                </c:pt>
                <c:pt idx="5">
                  <c:v>0.10619513793108</c:v>
                </c:pt>
                <c:pt idx="6">
                  <c:v>0.108673664611448</c:v>
                </c:pt>
                <c:pt idx="7">
                  <c:v>0.10776493569917</c:v>
                </c:pt>
                <c:pt idx="8">
                  <c:v>0.105712810402291</c:v>
                </c:pt>
                <c:pt idx="9">
                  <c:v>0.0994016923995042</c:v>
                </c:pt>
                <c:pt idx="10">
                  <c:v>0.104110477178423</c:v>
                </c:pt>
                <c:pt idx="11">
                  <c:v>0.100133072340387</c:v>
                </c:pt>
                <c:pt idx="12">
                  <c:v>0.10268140444174</c:v>
                </c:pt>
                <c:pt idx="13">
                  <c:v>0.106310102215871</c:v>
                </c:pt>
                <c:pt idx="14">
                  <c:v>0.103221189706716</c:v>
                </c:pt>
                <c:pt idx="15">
                  <c:v>0.102676640827535</c:v>
                </c:pt>
                <c:pt idx="16">
                  <c:v>0.109341825902335</c:v>
                </c:pt>
                <c:pt idx="17">
                  <c:v>0.114320096269555</c:v>
                </c:pt>
                <c:pt idx="18">
                  <c:v>0.124076809453471</c:v>
                </c:pt>
                <c:pt idx="19">
                  <c:v>0.153994881875008</c:v>
                </c:pt>
                <c:pt idx="20">
                  <c:v>0.169387755102041</c:v>
                </c:pt>
                <c:pt idx="21">
                  <c:v>0.154372485203588</c:v>
                </c:pt>
                <c:pt idx="22">
                  <c:v>0.150601132825856</c:v>
                </c:pt>
                <c:pt idx="23">
                  <c:v>0.155586260445765</c:v>
                </c:pt>
                <c:pt idx="24">
                  <c:v>0.166069295101553</c:v>
                </c:pt>
                <c:pt idx="25">
                  <c:v>0.172501810039278</c:v>
                </c:pt>
                <c:pt idx="26">
                  <c:v>0.162424242424242</c:v>
                </c:pt>
                <c:pt idx="27">
                  <c:v>0.173580792207906</c:v>
                </c:pt>
                <c:pt idx="28">
                  <c:v>0.198466780238501</c:v>
                </c:pt>
                <c:pt idx="29">
                  <c:v>0.202100404373922</c:v>
                </c:pt>
                <c:pt idx="30">
                  <c:v>0.251469056972175</c:v>
                </c:pt>
                <c:pt idx="31">
                  <c:v>0.240298516892676</c:v>
                </c:pt>
                <c:pt idx="32">
                  <c:v>0.249752624599209</c:v>
                </c:pt>
                <c:pt idx="33">
                  <c:v>0.245161290322581</c:v>
                </c:pt>
                <c:pt idx="34">
                  <c:v>0.252511426166857</c:v>
                </c:pt>
                <c:pt idx="35">
                  <c:v>0.230518137032236</c:v>
                </c:pt>
                <c:pt idx="36">
                  <c:v>0.221249360246149</c:v>
                </c:pt>
                <c:pt idx="37">
                  <c:v>0.244569288389513</c:v>
                </c:pt>
                <c:pt idx="38">
                  <c:v>0.262662347648051</c:v>
                </c:pt>
                <c:pt idx="39">
                  <c:v>0.262480300347155</c:v>
                </c:pt>
                <c:pt idx="40">
                  <c:v>0.262195642645348</c:v>
                </c:pt>
                <c:pt idx="41">
                  <c:v>0.24883855981417</c:v>
                </c:pt>
                <c:pt idx="42">
                  <c:v>0.255826281352064</c:v>
                </c:pt>
                <c:pt idx="43">
                  <c:v>0.258667997006735</c:v>
                </c:pt>
                <c:pt idx="44">
                  <c:v>0.259894655612527</c:v>
                </c:pt>
                <c:pt idx="45">
                  <c:v>0.253557885436791</c:v>
                </c:pt>
                <c:pt idx="46">
                  <c:v>0.265883376849434</c:v>
                </c:pt>
                <c:pt idx="47">
                  <c:v>0.273743156421089</c:v>
                </c:pt>
                <c:pt idx="48">
                  <c:v>0.271701952534372</c:v>
                </c:pt>
                <c:pt idx="49">
                  <c:v>0.272418826818466</c:v>
                </c:pt>
                <c:pt idx="50">
                  <c:v>0.277975841693199</c:v>
                </c:pt>
                <c:pt idx="51">
                  <c:v>0.265309482812881</c:v>
                </c:pt>
                <c:pt idx="52">
                  <c:v>0.263819076451497</c:v>
                </c:pt>
                <c:pt idx="53">
                  <c:v>0.271021604537964</c:v>
                </c:pt>
                <c:pt idx="54">
                  <c:v>0.274905264377594</c:v>
                </c:pt>
                <c:pt idx="55">
                  <c:v>0.290730267763138</c:v>
                </c:pt>
                <c:pt idx="56">
                  <c:v>0.303159862756729</c:v>
                </c:pt>
                <c:pt idx="57">
                  <c:v>0.291888684034347</c:v>
                </c:pt>
                <c:pt idx="58">
                  <c:v>0.286090731620789</c:v>
                </c:pt>
                <c:pt idx="59">
                  <c:v>0.295770704746246</c:v>
                </c:pt>
                <c:pt idx="60">
                  <c:v>0.297812879085541</c:v>
                </c:pt>
                <c:pt idx="61">
                  <c:v>0.306653648614883</c:v>
                </c:pt>
                <c:pt idx="62">
                  <c:v>0.29035809636116</c:v>
                </c:pt>
                <c:pt idx="63">
                  <c:v>0.3004270195961</c:v>
                </c:pt>
                <c:pt idx="64">
                  <c:v>0.302444279193878</c:v>
                </c:pt>
                <c:pt idx="65">
                  <c:v>0.301601320505142</c:v>
                </c:pt>
                <c:pt idx="66">
                  <c:v>0.30587163567543</c:v>
                </c:pt>
                <c:pt idx="67">
                  <c:v>0.307854115962982</c:v>
                </c:pt>
                <c:pt idx="68">
                  <c:v>0.313749969005585</c:v>
                </c:pt>
                <c:pt idx="69">
                  <c:v>0.303612798452377</c:v>
                </c:pt>
                <c:pt idx="70">
                  <c:v>0.296558380126953</c:v>
                </c:pt>
                <c:pt idx="71">
                  <c:v>0.292878568172455</c:v>
                </c:pt>
                <c:pt idx="72">
                  <c:v>0.297396123409271</c:v>
                </c:pt>
                <c:pt idx="73">
                  <c:v>0.301882296800613</c:v>
                </c:pt>
                <c:pt idx="74">
                  <c:v>0.309135943651199</c:v>
                </c:pt>
                <c:pt idx="75">
                  <c:v>0.304944574832916</c:v>
                </c:pt>
                <c:pt idx="76">
                  <c:v>0.311548084020615</c:v>
                </c:pt>
                <c:pt idx="77">
                  <c:v>0.31127205491066</c:v>
                </c:pt>
                <c:pt idx="78">
                  <c:v>0.31062114238739</c:v>
                </c:pt>
                <c:pt idx="79">
                  <c:v>0.308328360319138</c:v>
                </c:pt>
                <c:pt idx="80">
                  <c:v>0.311446696519852</c:v>
                </c:pt>
                <c:pt idx="81">
                  <c:v>0.315841495990753</c:v>
                </c:pt>
                <c:pt idx="82">
                  <c:v>0.317611515522003</c:v>
                </c:pt>
                <c:pt idx="83">
                  <c:v>0.320273756980896</c:v>
                </c:pt>
                <c:pt idx="84">
                  <c:v>0.323425084352493</c:v>
                </c:pt>
                <c:pt idx="85">
                  <c:v>0.325500905513763</c:v>
                </c:pt>
                <c:pt idx="86">
                  <c:v>0.325993895530701</c:v>
                </c:pt>
                <c:pt idx="87">
                  <c:v>0.327478140592575</c:v>
                </c:pt>
                <c:pt idx="88">
                  <c:v>0.31422957777977</c:v>
                </c:pt>
                <c:pt idx="89">
                  <c:v>0.29243791103363</c:v>
                </c:pt>
                <c:pt idx="90">
                  <c:v>0.28582227230072</c:v>
                </c:pt>
                <c:pt idx="91">
                  <c:v>0.287661701440811</c:v>
                </c:pt>
                <c:pt idx="92">
                  <c:v>0.302212953567505</c:v>
                </c:pt>
                <c:pt idx="93">
                  <c:v>0.309667408466339</c:v>
                </c:pt>
                <c:pt idx="94">
                  <c:v>0.316167294979095</c:v>
                </c:pt>
                <c:pt idx="95">
                  <c:v>0.306366354227066</c:v>
                </c:pt>
                <c:pt idx="96">
                  <c:v>0.276965796947479</c:v>
                </c:pt>
                <c:pt idx="97">
                  <c:v>0.281955689191818</c:v>
                </c:pt>
                <c:pt idx="98">
                  <c:v>0.283307641744614</c:v>
                </c:pt>
                <c:pt idx="99">
                  <c:v>0.283363252878189</c:v>
                </c:pt>
                <c:pt idx="100">
                  <c:v>0.302629500627518</c:v>
                </c:pt>
                <c:pt idx="101">
                  <c:v>0.305681616067886</c:v>
                </c:pt>
              </c:numCache>
            </c:numRef>
          </c:val>
          <c:smooth val="0"/>
        </c:ser>
        <c:dLbls>
          <c:showLegendKey val="0"/>
          <c:showVal val="0"/>
          <c:showCatName val="0"/>
          <c:showSerName val="0"/>
          <c:showPercent val="0"/>
          <c:showBubbleSize val="0"/>
        </c:dLbls>
        <c:marker val="1"/>
        <c:smooth val="0"/>
        <c:axId val="-2110415624"/>
        <c:axId val="-2110431352"/>
      </c:lineChart>
      <c:catAx>
        <c:axId val="-2110415624"/>
        <c:scaling>
          <c:orientation val="minMax"/>
        </c:scaling>
        <c:delete val="0"/>
        <c:axPos val="b"/>
        <c:majorGridlines>
          <c:spPr>
            <a:ln>
              <a:solidFill>
                <a:schemeClr val="bg1">
                  <a:lumMod val="75000"/>
                </a:schemeClr>
              </a:solidFill>
            </a:ln>
          </c:spPr>
        </c:majorGridlines>
        <c:numFmt formatCode="General" sourceLinked="1"/>
        <c:majorTickMark val="none"/>
        <c:minorTickMark val="none"/>
        <c:tickLblPos val="nextTo"/>
        <c:txPr>
          <a:bodyPr rot="-5400000" vert="horz"/>
          <a:lstStyle/>
          <a:p>
            <a:pPr>
              <a:defRPr sz="1600"/>
            </a:pPr>
            <a:endParaRPr lang="es-ES"/>
          </a:p>
        </c:txPr>
        <c:crossAx val="-2110431352"/>
        <c:crosses val="autoZero"/>
        <c:auto val="1"/>
        <c:lblAlgn val="ctr"/>
        <c:lblOffset val="100"/>
        <c:tickLblSkip val="5"/>
        <c:tickMarkSkip val="10"/>
        <c:noMultiLvlLbl val="0"/>
      </c:catAx>
      <c:valAx>
        <c:axId val="-2110431352"/>
        <c:scaling>
          <c:orientation val="minMax"/>
          <c:max val="0.47"/>
          <c:min val="0.0"/>
        </c:scaling>
        <c:delete val="0"/>
        <c:axPos val="l"/>
        <c:majorGridlines>
          <c:spPr>
            <a:ln>
              <a:solidFill>
                <a:schemeClr val="bg1">
                  <a:lumMod val="75000"/>
                </a:schemeClr>
              </a:solidFill>
            </a:ln>
          </c:spPr>
        </c:majorGridlines>
        <c:title>
          <c:tx>
            <c:rich>
              <a:bodyPr rot="-5400000" vert="horz"/>
              <a:lstStyle/>
              <a:p>
                <a:pPr>
                  <a:defRPr/>
                </a:pPr>
                <a:r>
                  <a:rPr lang="fr-FR" sz="1800" b="0"/>
                  <a:t>% of national income</a:t>
                </a:r>
              </a:p>
            </c:rich>
          </c:tx>
          <c:layout>
            <c:manualLayout>
              <c:xMode val="edge"/>
              <c:yMode val="edge"/>
              <c:x val="0.000462525517643628"/>
              <c:y val="0.279804264662996"/>
            </c:manualLayout>
          </c:layout>
          <c:overlay val="0"/>
        </c:title>
        <c:numFmt formatCode="0%" sourceLinked="0"/>
        <c:majorTickMark val="none"/>
        <c:minorTickMark val="none"/>
        <c:tickLblPos val="nextTo"/>
        <c:txPr>
          <a:bodyPr/>
          <a:lstStyle/>
          <a:p>
            <a:pPr>
              <a:defRPr sz="1600"/>
            </a:pPr>
            <a:endParaRPr lang="es-ES"/>
          </a:p>
        </c:txPr>
        <c:crossAx val="-2110415624"/>
        <c:crosses val="autoZero"/>
        <c:crossBetween val="midCat"/>
      </c:valAx>
    </c:plotArea>
    <c:plotVisOnly val="1"/>
    <c:dispBlanksAs val="gap"/>
    <c:showDLblsOverMax val="0"/>
  </c:chart>
  <c:spPr>
    <a:ln>
      <a:noFill/>
    </a:ln>
  </c:spPr>
  <c:txPr>
    <a:bodyPr/>
    <a:lstStyle/>
    <a:p>
      <a:pPr>
        <a:defRPr>
          <a:latin typeface="Arial"/>
          <a:cs typeface="Arial"/>
        </a:defRPr>
      </a:pPr>
      <a:endParaRPr lang="es-ES"/>
    </a:p>
  </c:txPr>
  <c:userShapes r:id="rId1"/>
</c:chartSpace>
</file>

<file path=xl/charts/chart7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126778114009133"/>
          <c:y val="0.0601851851851852"/>
          <c:w val="0.838543139114503"/>
          <c:h val="0.79290135608049"/>
        </c:manualLayout>
      </c:layout>
      <c:lineChart>
        <c:grouping val="standard"/>
        <c:varyColors val="0"/>
        <c:ser>
          <c:idx val="0"/>
          <c:order val="0"/>
          <c:tx>
            <c:strRef>
              <c:f>'TA0c(Slide)'!$C$5:$C$6</c:f>
              <c:strCache>
                <c:ptCount val="1"/>
                <c:pt idx="0">
                  <c:v>Personal pre-tax income / personal factor income</c:v>
                </c:pt>
              </c:strCache>
            </c:strRef>
          </c:tx>
          <c:marker>
            <c:symbol val="none"/>
          </c:marker>
          <c:cat>
            <c:numRef>
              <c:f>'TA0c(Slide)'!$A$7:$A$106</c:f>
              <c:numCache>
                <c:formatCode>General</c:formatCode>
                <c:ptCount val="3"/>
                <c:pt idx="0">
                  <c:v>2010.0</c:v>
                </c:pt>
                <c:pt idx="1">
                  <c:v>2011.0</c:v>
                </c:pt>
                <c:pt idx="2">
                  <c:v>2012.0</c:v>
                </c:pt>
              </c:numCache>
            </c:numRef>
          </c:cat>
          <c:val>
            <c:numRef>
              <c:f>'TA0c(Slide)'!$C$7:$C$106</c:f>
              <c:numCache>
                <c:formatCode>0%</c:formatCode>
                <c:ptCount val="3"/>
                <c:pt idx="0">
                  <c:v>0.914477052301761</c:v>
                </c:pt>
                <c:pt idx="1">
                  <c:v>0.921571540830553</c:v>
                </c:pt>
                <c:pt idx="2">
                  <c:v>0.923625570089317</c:v>
                </c:pt>
              </c:numCache>
            </c:numRef>
          </c:val>
          <c:smooth val="0"/>
        </c:ser>
        <c:dLbls>
          <c:showLegendKey val="0"/>
          <c:showVal val="0"/>
          <c:showCatName val="0"/>
          <c:showSerName val="0"/>
          <c:showPercent val="0"/>
          <c:showBubbleSize val="0"/>
        </c:dLbls>
        <c:marker val="1"/>
        <c:smooth val="0"/>
        <c:axId val="-2124497976"/>
        <c:axId val="-2124521016"/>
      </c:lineChart>
      <c:catAx>
        <c:axId val="-2124497976"/>
        <c:scaling>
          <c:orientation val="minMax"/>
        </c:scaling>
        <c:delete val="0"/>
        <c:axPos val="b"/>
        <c:numFmt formatCode="General" sourceLinked="1"/>
        <c:majorTickMark val="out"/>
        <c:minorTickMark val="none"/>
        <c:tickLblPos val="nextTo"/>
        <c:crossAx val="-2124521016"/>
        <c:crosses val="autoZero"/>
        <c:auto val="1"/>
        <c:lblAlgn val="ctr"/>
        <c:lblOffset val="100"/>
        <c:noMultiLvlLbl val="0"/>
      </c:catAx>
      <c:valAx>
        <c:axId val="-2124521016"/>
        <c:scaling>
          <c:orientation val="minMax"/>
        </c:scaling>
        <c:delete val="0"/>
        <c:axPos val="l"/>
        <c:majorGridlines/>
        <c:numFmt formatCode="0%" sourceLinked="1"/>
        <c:majorTickMark val="out"/>
        <c:minorTickMark val="none"/>
        <c:tickLblPos val="nextTo"/>
        <c:crossAx val="-2124497976"/>
        <c:crosses val="autoZero"/>
        <c:crossBetween val="between"/>
      </c:valAx>
    </c:plotArea>
    <c:legend>
      <c:legendPos val="r"/>
      <c:layout>
        <c:manualLayout>
          <c:xMode val="edge"/>
          <c:yMode val="edge"/>
          <c:x val="0.5616455064876"/>
          <c:y val="0.119794400699913"/>
          <c:w val="0.346460827611514"/>
          <c:h val="0.204855278506853"/>
        </c:manualLayout>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a:t>Real income</a:t>
            </a:r>
            <a:r>
              <a:rPr lang="fr-FR" sz="1800" b="1" baseline="0"/>
              <a:t> </a:t>
            </a:r>
            <a:r>
              <a:rPr lang="fr-FR" sz="1800" b="1"/>
              <a:t>of bottom 50%: </a:t>
            </a:r>
          </a:p>
          <a:p>
            <a:pPr>
              <a:defRPr/>
            </a:pPr>
            <a:r>
              <a:rPr lang="fr-FR" sz="1800" b="1"/>
              <a:t>pre-tax vs. post-tax</a:t>
            </a:r>
          </a:p>
        </c:rich>
      </c:tx>
      <c:layout>
        <c:manualLayout>
          <c:xMode val="edge"/>
          <c:yMode val="edge"/>
          <c:x val="0.379153689122193"/>
          <c:y val="3.43094368105947E-7"/>
        </c:manualLayout>
      </c:layout>
      <c:overlay val="0"/>
    </c:title>
    <c:autoTitleDeleted val="0"/>
    <c:plotArea>
      <c:layout>
        <c:manualLayout>
          <c:layoutTarget val="inner"/>
          <c:xMode val="edge"/>
          <c:yMode val="edge"/>
          <c:x val="0.120068856910128"/>
          <c:y val="0.0915787487348397"/>
          <c:w val="0.843700787401576"/>
          <c:h val="0.723581252004134"/>
        </c:manualLayout>
      </c:layout>
      <c:lineChart>
        <c:grouping val="standard"/>
        <c:varyColors val="0"/>
        <c:ser>
          <c:idx val="2"/>
          <c:order val="0"/>
          <c:tx>
            <c:v>post-tax</c:v>
          </c:tx>
          <c:spPr>
            <a:ln w="19050">
              <a:solidFill>
                <a:sysClr val="windowText" lastClr="000000"/>
              </a:solidFill>
            </a:ln>
          </c:spPr>
          <c:marker>
            <c:symbol val="square"/>
            <c:size val="8"/>
            <c:spPr>
              <a:solidFill>
                <a:srgbClr val="1F497D">
                  <a:lumMod val="60000"/>
                  <a:lumOff val="40000"/>
                </a:srgbClr>
              </a:solidFill>
              <a:ln>
                <a:solidFill>
                  <a:sysClr val="windowText" lastClr="000000"/>
                </a:solidFill>
              </a:ln>
            </c:spPr>
          </c:marker>
          <c:cat>
            <c:numRef>
              <c:f>Data!$DA$55:$DA$110</c:f>
              <c:numCache>
                <c:formatCode>General</c:formatCode>
                <c:ptCount val="56"/>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pt idx="54">
                  <c:v>2016.0</c:v>
                </c:pt>
                <c:pt idx="55">
                  <c:v>2017.0</c:v>
                </c:pt>
              </c:numCache>
            </c:numRef>
          </c:cat>
          <c:val>
            <c:numRef>
              <c:f>Data!$FK$55:$FK$110</c:f>
              <c:numCache>
                <c:formatCode>#,##0</c:formatCode>
                <c:ptCount val="56"/>
                <c:pt idx="0">
                  <c:v>13449.19615784834</c:v>
                </c:pt>
                <c:pt idx="1">
                  <c:v>13620.80302204578</c:v>
                </c:pt>
                <c:pt idx="2">
                  <c:v>13792.40988624323</c:v>
                </c:pt>
                <c:pt idx="3">
                  <c:v>14825.32145165159</c:v>
                </c:pt>
                <c:pt idx="4">
                  <c:v>15858.23301705996</c:v>
                </c:pt>
                <c:pt idx="5">
                  <c:v>17085.89925532116</c:v>
                </c:pt>
                <c:pt idx="6">
                  <c:v>18010.40387644915</c:v>
                </c:pt>
                <c:pt idx="7">
                  <c:v>18696.2324598855</c:v>
                </c:pt>
                <c:pt idx="8">
                  <c:v>18422.75816535993</c:v>
                </c:pt>
                <c:pt idx="9">
                  <c:v>18406.34138538037</c:v>
                </c:pt>
                <c:pt idx="10">
                  <c:v>19031.50324240078</c:v>
                </c:pt>
                <c:pt idx="11">
                  <c:v>20007.72072447034</c:v>
                </c:pt>
                <c:pt idx="12">
                  <c:v>19772.67811029786</c:v>
                </c:pt>
                <c:pt idx="13">
                  <c:v>19135.39737449376</c:v>
                </c:pt>
                <c:pt idx="14">
                  <c:v>19909.11067224236</c:v>
                </c:pt>
                <c:pt idx="15">
                  <c:v>20390.38617283434</c:v>
                </c:pt>
                <c:pt idx="16">
                  <c:v>20981.01175775151</c:v>
                </c:pt>
                <c:pt idx="17">
                  <c:v>21121.36882432169</c:v>
                </c:pt>
                <c:pt idx="18">
                  <c:v>20606.90909602442</c:v>
                </c:pt>
                <c:pt idx="19">
                  <c:v>20306.86944168844</c:v>
                </c:pt>
                <c:pt idx="20">
                  <c:v>19077.88085581281</c:v>
                </c:pt>
                <c:pt idx="21">
                  <c:v>18690.08037609332</c:v>
                </c:pt>
                <c:pt idx="22">
                  <c:v>19209.96611402722</c:v>
                </c:pt>
                <c:pt idx="23">
                  <c:v>19594.72908254249</c:v>
                </c:pt>
                <c:pt idx="24">
                  <c:v>19809.9307264685</c:v>
                </c:pt>
                <c:pt idx="25">
                  <c:v>20215.11732202132</c:v>
                </c:pt>
                <c:pt idx="26">
                  <c:v>20614.53769498871</c:v>
                </c:pt>
                <c:pt idx="27">
                  <c:v>21088.16367965307</c:v>
                </c:pt>
                <c:pt idx="28">
                  <c:v>21091.86110168391</c:v>
                </c:pt>
                <c:pt idx="29">
                  <c:v>20684.06933086084</c:v>
                </c:pt>
                <c:pt idx="30">
                  <c:v>20617.18959620798</c:v>
                </c:pt>
                <c:pt idx="31">
                  <c:v>21083.50849422704</c:v>
                </c:pt>
                <c:pt idx="32">
                  <c:v>21662.64312717433</c:v>
                </c:pt>
                <c:pt idx="33">
                  <c:v>21753.10135070867</c:v>
                </c:pt>
                <c:pt idx="34">
                  <c:v>22213.46701273882</c:v>
                </c:pt>
                <c:pt idx="35">
                  <c:v>22706.47269398773</c:v>
                </c:pt>
                <c:pt idx="36">
                  <c:v>23523.42960898532</c:v>
                </c:pt>
                <c:pt idx="37">
                  <c:v>24038.72449752273</c:v>
                </c:pt>
                <c:pt idx="38">
                  <c:v>24541.20618886203</c:v>
                </c:pt>
                <c:pt idx="39">
                  <c:v>24601.00836722442</c:v>
                </c:pt>
                <c:pt idx="40">
                  <c:v>24288.62668289076</c:v>
                </c:pt>
                <c:pt idx="41">
                  <c:v>24198.89121540816</c:v>
                </c:pt>
                <c:pt idx="42">
                  <c:v>24658.78909063186</c:v>
                </c:pt>
                <c:pt idx="43">
                  <c:v>25108.28221591153</c:v>
                </c:pt>
                <c:pt idx="44">
                  <c:v>25407.06769019105</c:v>
                </c:pt>
                <c:pt idx="45">
                  <c:v>25488.7231660563</c:v>
                </c:pt>
                <c:pt idx="46">
                  <c:v>25392.55598380225</c:v>
                </c:pt>
                <c:pt idx="47">
                  <c:v>23520.96032153781</c:v>
                </c:pt>
                <c:pt idx="48">
                  <c:v>24056.72568739087</c:v>
                </c:pt>
                <c:pt idx="49">
                  <c:v>24086.57594174798</c:v>
                </c:pt>
                <c:pt idx="50">
                  <c:v>23898.03771043063</c:v>
                </c:pt>
                <c:pt idx="51">
                  <c:v>24451.13041081308</c:v>
                </c:pt>
                <c:pt idx="52">
                  <c:v>24925.391078463</c:v>
                </c:pt>
              </c:numCache>
            </c:numRef>
          </c:val>
          <c:smooth val="0"/>
        </c:ser>
        <c:ser>
          <c:idx val="3"/>
          <c:order val="1"/>
          <c:tx>
            <c:v>post-tax excl. health</c:v>
          </c:tx>
          <c:spPr>
            <a:ln w="19050">
              <a:solidFill>
                <a:sysClr val="windowText" lastClr="000000"/>
              </a:solidFill>
            </a:ln>
            <a:effectLst/>
          </c:spPr>
          <c:marker>
            <c:symbol val="square"/>
            <c:size val="8"/>
            <c:spPr>
              <a:solidFill>
                <a:srgbClr val="4F81BD">
                  <a:lumMod val="20000"/>
                  <a:lumOff val="80000"/>
                </a:srgbClr>
              </a:solidFill>
              <a:ln>
                <a:solidFill>
                  <a:sysClr val="windowText" lastClr="000000"/>
                </a:solidFill>
              </a:ln>
              <a:effectLst/>
            </c:spPr>
          </c:marker>
          <c:cat>
            <c:numRef>
              <c:f>Data!$DA$55:$DA$110</c:f>
              <c:numCache>
                <c:formatCode>General</c:formatCode>
                <c:ptCount val="56"/>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pt idx="54">
                  <c:v>2016.0</c:v>
                </c:pt>
                <c:pt idx="55">
                  <c:v>2017.0</c:v>
                </c:pt>
              </c:numCache>
            </c:numRef>
          </c:cat>
          <c:val>
            <c:numRef>
              <c:f>Data!$FP$55:$FP$110</c:f>
              <c:numCache>
                <c:formatCode>#,##0</c:formatCode>
                <c:ptCount val="56"/>
                <c:pt idx="0">
                  <c:v>13445.09562495246</c:v>
                </c:pt>
                <c:pt idx="1">
                  <c:v>13574.546958455</c:v>
                </c:pt>
                <c:pt idx="2">
                  <c:v>13789.73226843928</c:v>
                </c:pt>
                <c:pt idx="3">
                  <c:v>14872.0675818483</c:v>
                </c:pt>
                <c:pt idx="4">
                  <c:v>15661.22377054847</c:v>
                </c:pt>
                <c:pt idx="5">
                  <c:v>16589.84051476003</c:v>
                </c:pt>
                <c:pt idx="6">
                  <c:v>17409.09142340783</c:v>
                </c:pt>
                <c:pt idx="7">
                  <c:v>18075.9963544896</c:v>
                </c:pt>
                <c:pt idx="8">
                  <c:v>17775.61656725536</c:v>
                </c:pt>
                <c:pt idx="9">
                  <c:v>17722.60571033505</c:v>
                </c:pt>
                <c:pt idx="10">
                  <c:v>18303.02599619667</c:v>
                </c:pt>
                <c:pt idx="11">
                  <c:v>19236.0089929909</c:v>
                </c:pt>
                <c:pt idx="12">
                  <c:v>18951.61566864209</c:v>
                </c:pt>
                <c:pt idx="13">
                  <c:v>18237.54946851492</c:v>
                </c:pt>
                <c:pt idx="14">
                  <c:v>18959.89806958755</c:v>
                </c:pt>
                <c:pt idx="15">
                  <c:v>19406.9698048427</c:v>
                </c:pt>
                <c:pt idx="16">
                  <c:v>19978.02651589738</c:v>
                </c:pt>
                <c:pt idx="17">
                  <c:v>20101.00306963946</c:v>
                </c:pt>
                <c:pt idx="18">
                  <c:v>19527.2491748886</c:v>
                </c:pt>
                <c:pt idx="19">
                  <c:v>19226.14294763748</c:v>
                </c:pt>
                <c:pt idx="20">
                  <c:v>17973.18858603646</c:v>
                </c:pt>
                <c:pt idx="21">
                  <c:v>17562.55567731749</c:v>
                </c:pt>
                <c:pt idx="22">
                  <c:v>18025.06201044283</c:v>
                </c:pt>
                <c:pt idx="23">
                  <c:v>18382.26967295418</c:v>
                </c:pt>
                <c:pt idx="24">
                  <c:v>18500.88553882165</c:v>
                </c:pt>
                <c:pt idx="25">
                  <c:v>18734.07606712291</c:v>
                </c:pt>
                <c:pt idx="26">
                  <c:v>19065.30572239325</c:v>
                </c:pt>
                <c:pt idx="27">
                  <c:v>19387.80698194518</c:v>
                </c:pt>
                <c:pt idx="28">
                  <c:v>19295.760686663</c:v>
                </c:pt>
                <c:pt idx="29">
                  <c:v>18773.22895403989</c:v>
                </c:pt>
                <c:pt idx="30">
                  <c:v>18476.48029606828</c:v>
                </c:pt>
                <c:pt idx="31">
                  <c:v>18802.70090490212</c:v>
                </c:pt>
                <c:pt idx="32">
                  <c:v>19291.01362556107</c:v>
                </c:pt>
                <c:pt idx="33">
                  <c:v>19262.6496437012</c:v>
                </c:pt>
                <c:pt idx="34">
                  <c:v>19596.93108867675</c:v>
                </c:pt>
                <c:pt idx="35">
                  <c:v>20074.05626123504</c:v>
                </c:pt>
                <c:pt idx="36">
                  <c:v>20826.21957086659</c:v>
                </c:pt>
                <c:pt idx="37">
                  <c:v>21251.7597793206</c:v>
                </c:pt>
                <c:pt idx="38">
                  <c:v>21680.05136704883</c:v>
                </c:pt>
                <c:pt idx="39">
                  <c:v>21555.86149594042</c:v>
                </c:pt>
                <c:pt idx="40">
                  <c:v>21103.09132101821</c:v>
                </c:pt>
                <c:pt idx="41">
                  <c:v>20893.06024201992</c:v>
                </c:pt>
                <c:pt idx="42">
                  <c:v>21194.67431711492</c:v>
                </c:pt>
                <c:pt idx="43">
                  <c:v>21615.38700264883</c:v>
                </c:pt>
                <c:pt idx="44">
                  <c:v>21802.13356413442</c:v>
                </c:pt>
                <c:pt idx="45">
                  <c:v>21886.74910596017</c:v>
                </c:pt>
                <c:pt idx="46">
                  <c:v>21878.39541915253</c:v>
                </c:pt>
                <c:pt idx="47">
                  <c:v>19897.85291788165</c:v>
                </c:pt>
                <c:pt idx="48">
                  <c:v>20415.42229411531</c:v>
                </c:pt>
                <c:pt idx="49">
                  <c:v>20407.22832385941</c:v>
                </c:pt>
                <c:pt idx="50">
                  <c:v>20187.44136823401</c:v>
                </c:pt>
                <c:pt idx="51">
                  <c:v>20768.61671543361</c:v>
                </c:pt>
                <c:pt idx="52">
                  <c:v>21121.57876948941</c:v>
                </c:pt>
              </c:numCache>
            </c:numRef>
          </c:val>
          <c:smooth val="0"/>
        </c:ser>
        <c:ser>
          <c:idx val="0"/>
          <c:order val="2"/>
          <c:tx>
            <c:v>Pre-tax</c:v>
          </c:tx>
          <c:spPr>
            <a:ln>
              <a:solidFill>
                <a:sysClr val="windowText" lastClr="000000"/>
              </a:solidFill>
            </a:ln>
          </c:spPr>
          <c:marker>
            <c:symbol val="circle"/>
            <c:size val="9"/>
            <c:spPr>
              <a:solidFill>
                <a:srgbClr val="FF0000"/>
              </a:solidFill>
              <a:ln>
                <a:solidFill>
                  <a:sysClr val="windowText" lastClr="000000"/>
                </a:solidFill>
              </a:ln>
            </c:spPr>
          </c:marker>
          <c:cat>
            <c:numRef>
              <c:f>Data!$DA$55:$DA$110</c:f>
              <c:numCache>
                <c:formatCode>General</c:formatCode>
                <c:ptCount val="56"/>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pt idx="50">
                  <c:v>2012.0</c:v>
                </c:pt>
                <c:pt idx="51">
                  <c:v>2013.0</c:v>
                </c:pt>
                <c:pt idx="52">
                  <c:v>2014.0</c:v>
                </c:pt>
                <c:pt idx="53">
                  <c:v>2015.0</c:v>
                </c:pt>
                <c:pt idx="54">
                  <c:v>2016.0</c:v>
                </c:pt>
                <c:pt idx="55">
                  <c:v>2017.0</c:v>
                </c:pt>
              </c:numCache>
            </c:numRef>
          </c:cat>
          <c:val>
            <c:numRef>
              <c:f>Data!$FG$55:$FG$110</c:f>
              <c:numCache>
                <c:formatCode>#,##0</c:formatCode>
                <c:ptCount val="56"/>
                <c:pt idx="0">
                  <c:v>11653.04273795061</c:v>
                </c:pt>
                <c:pt idx="1">
                  <c:v>11837.59472956325</c:v>
                </c:pt>
                <c:pt idx="2">
                  <c:v>12022.1467211759</c:v>
                </c:pt>
                <c:pt idx="3">
                  <c:v>12932.30240187869</c:v>
                </c:pt>
                <c:pt idx="4">
                  <c:v>13842.45808258147</c:v>
                </c:pt>
                <c:pt idx="5">
                  <c:v>14667.88448832304</c:v>
                </c:pt>
                <c:pt idx="6">
                  <c:v>15275.38697988614</c:v>
                </c:pt>
                <c:pt idx="7">
                  <c:v>15725.89389610074</c:v>
                </c:pt>
                <c:pt idx="8">
                  <c:v>15212.89972902188</c:v>
                </c:pt>
                <c:pt idx="9">
                  <c:v>14979.18120053281</c:v>
                </c:pt>
                <c:pt idx="10">
                  <c:v>15391.97543395597</c:v>
                </c:pt>
                <c:pt idx="11">
                  <c:v>16145.66410090677</c:v>
                </c:pt>
                <c:pt idx="12">
                  <c:v>15782.36263516522</c:v>
                </c:pt>
                <c:pt idx="13">
                  <c:v>15104.58139763089</c:v>
                </c:pt>
                <c:pt idx="14">
                  <c:v>15611.33847820376</c:v>
                </c:pt>
                <c:pt idx="15">
                  <c:v>15948.093941227</c:v>
                </c:pt>
                <c:pt idx="16">
                  <c:v>16472.04992951635</c:v>
                </c:pt>
                <c:pt idx="17">
                  <c:v>16619.31438954047</c:v>
                </c:pt>
                <c:pt idx="18">
                  <c:v>15987.9419740741</c:v>
                </c:pt>
                <c:pt idx="19">
                  <c:v>15801.00751389882</c:v>
                </c:pt>
                <c:pt idx="20">
                  <c:v>14849.96739086901</c:v>
                </c:pt>
                <c:pt idx="21">
                  <c:v>14574.57291119747</c:v>
                </c:pt>
                <c:pt idx="22">
                  <c:v>15185.67710337404</c:v>
                </c:pt>
                <c:pt idx="23">
                  <c:v>15455.80054563472</c:v>
                </c:pt>
                <c:pt idx="24">
                  <c:v>15414.14739102986</c:v>
                </c:pt>
                <c:pt idx="25">
                  <c:v>15531.51459052594</c:v>
                </c:pt>
                <c:pt idx="26">
                  <c:v>15886.99306089554</c:v>
                </c:pt>
                <c:pt idx="27">
                  <c:v>16067.76331976726</c:v>
                </c:pt>
                <c:pt idx="28">
                  <c:v>15937.57048835431</c:v>
                </c:pt>
                <c:pt idx="29">
                  <c:v>15445.68974647794</c:v>
                </c:pt>
                <c:pt idx="30">
                  <c:v>15001.93343461609</c:v>
                </c:pt>
                <c:pt idx="31">
                  <c:v>15185.96156884185</c:v>
                </c:pt>
                <c:pt idx="32">
                  <c:v>15563.56386758333</c:v>
                </c:pt>
                <c:pt idx="33">
                  <c:v>15509.29595349107</c:v>
                </c:pt>
                <c:pt idx="34">
                  <c:v>15686.68009545158</c:v>
                </c:pt>
                <c:pt idx="35">
                  <c:v>16025.4190571806</c:v>
                </c:pt>
                <c:pt idx="36">
                  <c:v>16687.31967816426</c:v>
                </c:pt>
                <c:pt idx="37">
                  <c:v>17031.82429706125</c:v>
                </c:pt>
                <c:pt idx="38">
                  <c:v>17409.63747253193</c:v>
                </c:pt>
                <c:pt idx="39">
                  <c:v>17724.30059412828</c:v>
                </c:pt>
                <c:pt idx="40">
                  <c:v>17532.6129417961</c:v>
                </c:pt>
                <c:pt idx="41">
                  <c:v>17356.84156083257</c:v>
                </c:pt>
                <c:pt idx="42">
                  <c:v>17442.04499871273</c:v>
                </c:pt>
                <c:pt idx="43">
                  <c:v>17396.83331956776</c:v>
                </c:pt>
                <c:pt idx="44">
                  <c:v>17450.57966651831</c:v>
                </c:pt>
                <c:pt idx="45">
                  <c:v>17486.26649686552</c:v>
                </c:pt>
                <c:pt idx="46">
                  <c:v>17063.93187609051</c:v>
                </c:pt>
                <c:pt idx="47">
                  <c:v>16140.68955351811</c:v>
                </c:pt>
                <c:pt idx="48">
                  <c:v>15831.82967656288</c:v>
                </c:pt>
                <c:pt idx="49">
                  <c:v>15715.21737269655</c:v>
                </c:pt>
                <c:pt idx="50">
                  <c:v>15646.29191979455</c:v>
                </c:pt>
                <c:pt idx="51">
                  <c:v>16156.32404833465</c:v>
                </c:pt>
                <c:pt idx="52">
                  <c:v>16216.25568911288</c:v>
                </c:pt>
              </c:numCache>
            </c:numRef>
          </c:val>
          <c:smooth val="0"/>
        </c:ser>
        <c:dLbls>
          <c:showLegendKey val="0"/>
          <c:showVal val="0"/>
          <c:showCatName val="0"/>
          <c:showSerName val="0"/>
          <c:showPercent val="0"/>
          <c:showBubbleSize val="0"/>
        </c:dLbls>
        <c:marker val="1"/>
        <c:smooth val="0"/>
        <c:axId val="-2130423928"/>
        <c:axId val="-2129907528"/>
      </c:lineChart>
      <c:catAx>
        <c:axId val="-2130423928"/>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29907528"/>
        <c:crossesAt val="0.0"/>
        <c:auto val="1"/>
        <c:lblAlgn val="ctr"/>
        <c:lblOffset val="100"/>
        <c:tickLblSkip val="4"/>
        <c:tickMarkSkip val="4"/>
        <c:noMultiLvlLbl val="0"/>
      </c:catAx>
      <c:valAx>
        <c:axId val="-2129907528"/>
        <c:scaling>
          <c:orientation val="minMax"/>
          <c:max val="26000.0"/>
          <c:min val="0.0"/>
        </c:scaling>
        <c:delete val="0"/>
        <c:axPos val="l"/>
        <c:majorGridlines>
          <c:spPr>
            <a:ln w="3175">
              <a:solidFill>
                <a:schemeClr val="bg1">
                  <a:lumMod val="65000"/>
                </a:schemeClr>
              </a:solidFill>
              <a:prstDash val="solid"/>
            </a:ln>
          </c:spPr>
        </c:majorGridlines>
        <c:title>
          <c:tx>
            <c:rich>
              <a:bodyPr rot="-5400000" vert="horz"/>
              <a:lstStyle/>
              <a:p>
                <a:pPr>
                  <a:defRPr sz="1600"/>
                </a:pPr>
                <a:r>
                  <a:rPr lang="fr-FR"/>
                  <a:t>Average income in constant 2014</a:t>
                </a:r>
                <a:r>
                  <a:rPr lang="fr-FR" baseline="0"/>
                  <a:t> $</a:t>
                </a:r>
                <a:endParaRPr lang="fr-FR"/>
              </a:p>
            </c:rich>
          </c:tx>
          <c:layout>
            <c:manualLayout>
              <c:xMode val="edge"/>
              <c:yMode val="edge"/>
              <c:x val="0.000194225721784777"/>
              <c:y val="0.209180519101779"/>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130423928"/>
        <c:crosses val="autoZero"/>
        <c:crossBetween val="midCat"/>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800" b="1"/>
              <a:t>Real pre-tax income</a:t>
            </a:r>
            <a:r>
              <a:rPr lang="fr-FR" sz="1800" b="1" baseline="0"/>
              <a:t> </a:t>
            </a:r>
            <a:r>
              <a:rPr lang="fr-FR" sz="1800" b="1"/>
              <a:t>of bottom 50%, by age group</a:t>
            </a:r>
          </a:p>
        </c:rich>
      </c:tx>
      <c:layout>
        <c:manualLayout>
          <c:xMode val="edge"/>
          <c:yMode val="edge"/>
          <c:x val="0.216192125984252"/>
          <c:y val="3.43094368105947E-7"/>
        </c:manualLayout>
      </c:layout>
      <c:overlay val="0"/>
    </c:title>
    <c:autoTitleDeleted val="0"/>
    <c:plotArea>
      <c:layout>
        <c:manualLayout>
          <c:layoutTarget val="inner"/>
          <c:xMode val="edge"/>
          <c:yMode val="edge"/>
          <c:x val="0.120068856910128"/>
          <c:y val="0.0915787487348397"/>
          <c:w val="0.843700787401576"/>
          <c:h val="0.723581252004134"/>
        </c:manualLayout>
      </c:layout>
      <c:lineChart>
        <c:grouping val="standard"/>
        <c:varyColors val="0"/>
        <c:ser>
          <c:idx val="2"/>
          <c:order val="0"/>
          <c:tx>
            <c:v>post-tax</c:v>
          </c:tx>
          <c:spPr>
            <a:ln w="15875">
              <a:solidFill>
                <a:sysClr val="windowText" lastClr="000000"/>
              </a:solidFill>
            </a:ln>
          </c:spPr>
          <c:marker>
            <c:symbol val="circle"/>
            <c:size val="9"/>
            <c:spPr>
              <a:solidFill>
                <a:srgbClr val="C0504D">
                  <a:lumMod val="75000"/>
                </a:srgbClr>
              </a:solidFill>
              <a:ln>
                <a:solidFill>
                  <a:sysClr val="windowText" lastClr="000000"/>
                </a:solidFill>
              </a:ln>
            </c:spPr>
          </c:marker>
          <c:cat>
            <c:numRef>
              <c:f>Data!$DA$72:$DA$108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Data!$FI$72:$FI$108</c:f>
              <c:numCache>
                <c:formatCode>#,##0</c:formatCode>
                <c:ptCount val="37"/>
                <c:pt idx="0">
                  <c:v>24792.2178185781</c:v>
                </c:pt>
                <c:pt idx="1">
                  <c:v>23568.97055734678</c:v>
                </c:pt>
                <c:pt idx="2">
                  <c:v>22963.80331243012</c:v>
                </c:pt>
                <c:pt idx="3">
                  <c:v>21071.93152376122</c:v>
                </c:pt>
                <c:pt idx="4">
                  <c:v>20864.5335827435</c:v>
                </c:pt>
                <c:pt idx="5">
                  <c:v>21848.7171205353</c:v>
                </c:pt>
                <c:pt idx="6">
                  <c:v>21936.57123042751</c:v>
                </c:pt>
                <c:pt idx="7">
                  <c:v>22326.91542247212</c:v>
                </c:pt>
                <c:pt idx="8">
                  <c:v>22811.83459273203</c:v>
                </c:pt>
                <c:pt idx="9">
                  <c:v>23751.11433586212</c:v>
                </c:pt>
                <c:pt idx="10">
                  <c:v>24136.94309266105</c:v>
                </c:pt>
                <c:pt idx="11">
                  <c:v>24183.88083459113</c:v>
                </c:pt>
                <c:pt idx="12">
                  <c:v>23530.35235860491</c:v>
                </c:pt>
                <c:pt idx="13">
                  <c:v>22947.76419758496</c:v>
                </c:pt>
                <c:pt idx="14">
                  <c:v>23857.72092806301</c:v>
                </c:pt>
                <c:pt idx="15">
                  <c:v>24291.60169140243</c:v>
                </c:pt>
                <c:pt idx="16">
                  <c:v>24462.78563101481</c:v>
                </c:pt>
                <c:pt idx="17">
                  <c:v>24315.37481720004</c:v>
                </c:pt>
                <c:pt idx="18">
                  <c:v>24828.2667384185</c:v>
                </c:pt>
                <c:pt idx="19">
                  <c:v>25497.13950321849</c:v>
                </c:pt>
                <c:pt idx="20">
                  <c:v>25799.69961184045</c:v>
                </c:pt>
                <c:pt idx="21">
                  <c:v>26447.4028354576</c:v>
                </c:pt>
                <c:pt idx="22">
                  <c:v>26490.73204104335</c:v>
                </c:pt>
                <c:pt idx="23">
                  <c:v>26234.98292037772</c:v>
                </c:pt>
                <c:pt idx="24">
                  <c:v>25701.01852757049</c:v>
                </c:pt>
                <c:pt idx="25">
                  <c:v>25585.77470967025</c:v>
                </c:pt>
                <c:pt idx="26">
                  <c:v>25752.70972918009</c:v>
                </c:pt>
                <c:pt idx="27">
                  <c:v>25852.00350504294</c:v>
                </c:pt>
                <c:pt idx="28">
                  <c:v>24823.4037271808</c:v>
                </c:pt>
                <c:pt idx="29">
                  <c:v>24611.29605614196</c:v>
                </c:pt>
                <c:pt idx="30">
                  <c:v>23018.84682453125</c:v>
                </c:pt>
                <c:pt idx="31">
                  <c:v>22613.89518127282</c:v>
                </c:pt>
                <c:pt idx="32">
                  <c:v>22510.04538788681</c:v>
                </c:pt>
                <c:pt idx="33">
                  <c:v>22341.37519558209</c:v>
                </c:pt>
                <c:pt idx="34">
                  <c:v>22868.61471027722</c:v>
                </c:pt>
                <c:pt idx="35">
                  <c:v>22971.1875</c:v>
                </c:pt>
              </c:numCache>
            </c:numRef>
          </c:val>
          <c:smooth val="0"/>
        </c:ser>
        <c:ser>
          <c:idx val="3"/>
          <c:order val="1"/>
          <c:tx>
            <c:v>post-tax excl. health</c:v>
          </c:tx>
          <c:spPr>
            <a:ln w="15875">
              <a:solidFill>
                <a:sysClr val="windowText" lastClr="000000"/>
              </a:solidFill>
            </a:ln>
            <a:effectLst/>
          </c:spPr>
          <c:marker>
            <c:symbol val="circle"/>
            <c:size val="9"/>
            <c:spPr>
              <a:solidFill>
                <a:srgbClr val="F79646">
                  <a:lumMod val="75000"/>
                </a:srgbClr>
              </a:solidFill>
              <a:ln>
                <a:solidFill>
                  <a:sysClr val="windowText" lastClr="000000"/>
                </a:solidFill>
              </a:ln>
              <a:effectLst/>
            </c:spPr>
          </c:marker>
          <c:cat>
            <c:numRef>
              <c:f>Data!$DA$72:$DA$108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Data!$FH$72:$FH$108</c:f>
              <c:numCache>
                <c:formatCode>#,##0</c:formatCode>
                <c:ptCount val="37"/>
                <c:pt idx="0">
                  <c:v>15804.61484098905</c:v>
                </c:pt>
                <c:pt idx="1">
                  <c:v>15090.95329489087</c:v>
                </c:pt>
                <c:pt idx="2">
                  <c:v>14655.99835956649</c:v>
                </c:pt>
                <c:pt idx="3">
                  <c:v>13619.65809722338</c:v>
                </c:pt>
                <c:pt idx="4">
                  <c:v>13176.79437268651</c:v>
                </c:pt>
                <c:pt idx="5">
                  <c:v>13586.07424122236</c:v>
                </c:pt>
                <c:pt idx="6">
                  <c:v>13800.36786429618</c:v>
                </c:pt>
                <c:pt idx="7">
                  <c:v>13766.02615378303</c:v>
                </c:pt>
                <c:pt idx="8">
                  <c:v>13969.14056945611</c:v>
                </c:pt>
                <c:pt idx="9">
                  <c:v>14232.02989839643</c:v>
                </c:pt>
                <c:pt idx="10">
                  <c:v>14403.93819538477</c:v>
                </c:pt>
                <c:pt idx="11">
                  <c:v>14178.71617349765</c:v>
                </c:pt>
                <c:pt idx="12">
                  <c:v>13443.87291631519</c:v>
                </c:pt>
                <c:pt idx="13">
                  <c:v>13129.07041774927</c:v>
                </c:pt>
                <c:pt idx="14">
                  <c:v>13401.48850869375</c:v>
                </c:pt>
                <c:pt idx="15">
                  <c:v>13756.07684837022</c:v>
                </c:pt>
                <c:pt idx="16">
                  <c:v>13383.49284711264</c:v>
                </c:pt>
                <c:pt idx="17">
                  <c:v>13527.56369668283</c:v>
                </c:pt>
                <c:pt idx="18">
                  <c:v>13871.65681848072</c:v>
                </c:pt>
                <c:pt idx="19">
                  <c:v>14595.60503328079</c:v>
                </c:pt>
                <c:pt idx="20">
                  <c:v>14837.40248457618</c:v>
                </c:pt>
                <c:pt idx="21">
                  <c:v>15069.61145359305</c:v>
                </c:pt>
                <c:pt idx="22">
                  <c:v>15169.72011425513</c:v>
                </c:pt>
                <c:pt idx="23">
                  <c:v>14971.03807209726</c:v>
                </c:pt>
                <c:pt idx="24">
                  <c:v>14748.87630157134</c:v>
                </c:pt>
                <c:pt idx="25">
                  <c:v>14802.56882595755</c:v>
                </c:pt>
                <c:pt idx="26">
                  <c:v>14543.39991678994</c:v>
                </c:pt>
                <c:pt idx="27">
                  <c:v>14417.66311744553</c:v>
                </c:pt>
                <c:pt idx="28">
                  <c:v>14061.59613979314</c:v>
                </c:pt>
                <c:pt idx="29">
                  <c:v>13754.90086625729</c:v>
                </c:pt>
                <c:pt idx="30">
                  <c:v>12638.74586476562</c:v>
                </c:pt>
                <c:pt idx="31">
                  <c:v>12322.4502502436</c:v>
                </c:pt>
                <c:pt idx="32">
                  <c:v>11982.29855095655</c:v>
                </c:pt>
                <c:pt idx="33">
                  <c:v>12050.2723510149</c:v>
                </c:pt>
                <c:pt idx="34">
                  <c:v>12509.37464191648</c:v>
                </c:pt>
                <c:pt idx="35">
                  <c:v>12865.890625</c:v>
                </c:pt>
              </c:numCache>
            </c:numRef>
          </c:val>
          <c:smooth val="0"/>
        </c:ser>
        <c:ser>
          <c:idx val="0"/>
          <c:order val="2"/>
          <c:tx>
            <c:v>Pre-tax</c:v>
          </c:tx>
          <c:spPr>
            <a:ln w="15875">
              <a:solidFill>
                <a:sysClr val="windowText" lastClr="000000"/>
              </a:solidFill>
            </a:ln>
          </c:spPr>
          <c:marker>
            <c:symbol val="circle"/>
            <c:size val="9"/>
            <c:spPr>
              <a:solidFill>
                <a:srgbClr val="FF0000"/>
              </a:solidFill>
              <a:ln>
                <a:solidFill>
                  <a:sysClr val="windowText" lastClr="000000"/>
                </a:solidFill>
              </a:ln>
            </c:spPr>
          </c:marker>
          <c:cat>
            <c:numRef>
              <c:f>Data!$DA$72:$DA$108</c:f>
              <c:numCache>
                <c:formatCode>General</c:formatCode>
                <c:ptCount val="37"/>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pt idx="34">
                  <c:v>2013.0</c:v>
                </c:pt>
                <c:pt idx="35">
                  <c:v>2014.0</c:v>
                </c:pt>
                <c:pt idx="36">
                  <c:v>2015.0</c:v>
                </c:pt>
              </c:numCache>
            </c:numRef>
          </c:cat>
          <c:val>
            <c:numRef>
              <c:f>Data!$FG$72:$FG$108</c:f>
              <c:numCache>
                <c:formatCode>#,##0</c:formatCode>
                <c:ptCount val="37"/>
                <c:pt idx="0">
                  <c:v>16619.31438954047</c:v>
                </c:pt>
                <c:pt idx="1">
                  <c:v>15987.9419740741</c:v>
                </c:pt>
                <c:pt idx="2">
                  <c:v>15801.00751389882</c:v>
                </c:pt>
                <c:pt idx="3">
                  <c:v>14849.96739086901</c:v>
                </c:pt>
                <c:pt idx="4">
                  <c:v>14574.57291119747</c:v>
                </c:pt>
                <c:pt idx="5">
                  <c:v>15185.67710337404</c:v>
                </c:pt>
                <c:pt idx="6">
                  <c:v>15455.80054563472</c:v>
                </c:pt>
                <c:pt idx="7">
                  <c:v>15414.14739102986</c:v>
                </c:pt>
                <c:pt idx="8">
                  <c:v>15531.51459052594</c:v>
                </c:pt>
                <c:pt idx="9">
                  <c:v>15886.99306089554</c:v>
                </c:pt>
                <c:pt idx="10">
                  <c:v>16067.76331976726</c:v>
                </c:pt>
                <c:pt idx="11">
                  <c:v>15937.57048835431</c:v>
                </c:pt>
                <c:pt idx="12">
                  <c:v>15445.68974647794</c:v>
                </c:pt>
                <c:pt idx="13">
                  <c:v>15001.93343461609</c:v>
                </c:pt>
                <c:pt idx="14">
                  <c:v>15185.96156884185</c:v>
                </c:pt>
                <c:pt idx="15">
                  <c:v>15563.56386758333</c:v>
                </c:pt>
                <c:pt idx="16">
                  <c:v>15509.29595349107</c:v>
                </c:pt>
                <c:pt idx="17">
                  <c:v>15686.68009545158</c:v>
                </c:pt>
                <c:pt idx="18">
                  <c:v>16025.4190571806</c:v>
                </c:pt>
                <c:pt idx="19">
                  <c:v>16687.31967816426</c:v>
                </c:pt>
                <c:pt idx="20">
                  <c:v>17031.82429706125</c:v>
                </c:pt>
                <c:pt idx="21">
                  <c:v>17409.63747253193</c:v>
                </c:pt>
                <c:pt idx="22">
                  <c:v>17724.30059412828</c:v>
                </c:pt>
                <c:pt idx="23">
                  <c:v>17532.6129417961</c:v>
                </c:pt>
                <c:pt idx="24">
                  <c:v>17356.84156083257</c:v>
                </c:pt>
                <c:pt idx="25">
                  <c:v>17442.04499871273</c:v>
                </c:pt>
                <c:pt idx="26">
                  <c:v>17396.83331956776</c:v>
                </c:pt>
                <c:pt idx="27">
                  <c:v>17450.57966651831</c:v>
                </c:pt>
                <c:pt idx="28">
                  <c:v>17486.26649686552</c:v>
                </c:pt>
                <c:pt idx="29">
                  <c:v>17063.93187609051</c:v>
                </c:pt>
                <c:pt idx="30">
                  <c:v>16140.68955351811</c:v>
                </c:pt>
                <c:pt idx="31">
                  <c:v>15831.82967656288</c:v>
                </c:pt>
                <c:pt idx="32">
                  <c:v>15715.21737269655</c:v>
                </c:pt>
                <c:pt idx="33">
                  <c:v>15646.29191979455</c:v>
                </c:pt>
                <c:pt idx="34">
                  <c:v>16156.32404833465</c:v>
                </c:pt>
                <c:pt idx="35">
                  <c:v>16216.25568911288</c:v>
                </c:pt>
              </c:numCache>
            </c:numRef>
          </c:val>
          <c:smooth val="0"/>
        </c:ser>
        <c:ser>
          <c:idx val="1"/>
          <c:order val="3"/>
          <c:spPr>
            <a:ln w="15875">
              <a:solidFill>
                <a:sysClr val="windowText" lastClr="000000"/>
              </a:solidFill>
            </a:ln>
          </c:spPr>
          <c:marker>
            <c:symbol val="circle"/>
            <c:size val="10"/>
            <c:spPr>
              <a:solidFill>
                <a:srgbClr val="C0504D">
                  <a:lumMod val="20000"/>
                  <a:lumOff val="80000"/>
                </a:srgbClr>
              </a:solidFill>
              <a:ln>
                <a:solidFill>
                  <a:sysClr val="windowText" lastClr="000000"/>
                </a:solidFill>
              </a:ln>
            </c:spPr>
          </c:marker>
          <c:val>
            <c:numRef>
              <c:f>Data!$FJ$72:$FJ$108</c:f>
              <c:numCache>
                <c:formatCode>#,##0</c:formatCode>
                <c:ptCount val="37"/>
                <c:pt idx="0">
                  <c:v>10816.0751354168</c:v>
                </c:pt>
                <c:pt idx="1">
                  <c:v>10977.13219241439</c:v>
                </c:pt>
                <c:pt idx="2">
                  <c:v>11854.61409548253</c:v>
                </c:pt>
                <c:pt idx="3">
                  <c:v>12059.28797348629</c:v>
                </c:pt>
                <c:pt idx="4">
                  <c:v>12548.79786823903</c:v>
                </c:pt>
                <c:pt idx="5">
                  <c:v>13670.4148483758</c:v>
                </c:pt>
                <c:pt idx="6">
                  <c:v>14190.97663934056</c:v>
                </c:pt>
                <c:pt idx="7">
                  <c:v>13876.07942798137</c:v>
                </c:pt>
                <c:pt idx="8">
                  <c:v>13366.94558308288</c:v>
                </c:pt>
                <c:pt idx="9">
                  <c:v>13305.03370021202</c:v>
                </c:pt>
                <c:pt idx="10">
                  <c:v>13352.97922701823</c:v>
                </c:pt>
                <c:pt idx="11">
                  <c:v>13549.93065209063</c:v>
                </c:pt>
                <c:pt idx="12">
                  <c:v>13769.13286215155</c:v>
                </c:pt>
                <c:pt idx="13">
                  <c:v>12788.59454010359</c:v>
                </c:pt>
                <c:pt idx="14">
                  <c:v>11952.06354844409</c:v>
                </c:pt>
                <c:pt idx="15">
                  <c:v>12183.8389543125</c:v>
                </c:pt>
                <c:pt idx="16">
                  <c:v>12833.28825014108</c:v>
                </c:pt>
                <c:pt idx="17">
                  <c:v>12862.67713052476</c:v>
                </c:pt>
                <c:pt idx="18">
                  <c:v>12794.96237372056</c:v>
                </c:pt>
                <c:pt idx="19">
                  <c:v>13047.95486847968</c:v>
                </c:pt>
                <c:pt idx="20">
                  <c:v>13485.28899899015</c:v>
                </c:pt>
                <c:pt idx="21">
                  <c:v>13631.0941398205</c:v>
                </c:pt>
                <c:pt idx="22">
                  <c:v>14492.32671276497</c:v>
                </c:pt>
                <c:pt idx="23">
                  <c:v>14183.9459707369</c:v>
                </c:pt>
                <c:pt idx="24">
                  <c:v>14270.13983007968</c:v>
                </c:pt>
                <c:pt idx="25">
                  <c:v>14225.87519749665</c:v>
                </c:pt>
                <c:pt idx="26">
                  <c:v>14585.35129656215</c:v>
                </c:pt>
                <c:pt idx="27">
                  <c:v>14825.47211538461</c:v>
                </c:pt>
                <c:pt idx="28">
                  <c:v>15536.04065225879</c:v>
                </c:pt>
                <c:pt idx="29">
                  <c:v>16246.60918913297</c:v>
                </c:pt>
                <c:pt idx="30">
                  <c:v>16626.9904109375</c:v>
                </c:pt>
                <c:pt idx="31">
                  <c:v>16643.65908846246</c:v>
                </c:pt>
                <c:pt idx="32">
                  <c:v>17097.73161227215</c:v>
                </c:pt>
                <c:pt idx="33">
                  <c:v>17070.88532707411</c:v>
                </c:pt>
                <c:pt idx="34">
                  <c:v>17575.88344799467</c:v>
                </c:pt>
                <c:pt idx="35">
                  <c:v>16763.265625</c:v>
                </c:pt>
              </c:numCache>
            </c:numRef>
          </c:val>
          <c:smooth val="0"/>
        </c:ser>
        <c:dLbls>
          <c:showLegendKey val="0"/>
          <c:showVal val="0"/>
          <c:showCatName val="0"/>
          <c:showSerName val="0"/>
          <c:showPercent val="0"/>
          <c:showBubbleSize val="0"/>
        </c:dLbls>
        <c:marker val="1"/>
        <c:smooth val="0"/>
        <c:axId val="-2138219560"/>
        <c:axId val="-2138232136"/>
      </c:lineChart>
      <c:catAx>
        <c:axId val="-2138219560"/>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s-ES"/>
          </a:p>
        </c:txPr>
        <c:crossAx val="-2138232136"/>
        <c:crossesAt val="0.0"/>
        <c:auto val="1"/>
        <c:lblAlgn val="ctr"/>
        <c:lblOffset val="100"/>
        <c:tickLblSkip val="4"/>
        <c:tickMarkSkip val="4"/>
        <c:noMultiLvlLbl val="0"/>
      </c:catAx>
      <c:valAx>
        <c:axId val="-2138232136"/>
        <c:scaling>
          <c:orientation val="minMax"/>
          <c:max val="27000.0"/>
          <c:min val="0.0"/>
        </c:scaling>
        <c:delete val="0"/>
        <c:axPos val="l"/>
        <c:majorGridlines>
          <c:spPr>
            <a:ln w="3175">
              <a:solidFill>
                <a:schemeClr val="bg1">
                  <a:lumMod val="65000"/>
                </a:schemeClr>
              </a:solidFill>
              <a:prstDash val="solid"/>
            </a:ln>
          </c:spPr>
        </c:majorGridlines>
        <c:title>
          <c:tx>
            <c:rich>
              <a:bodyPr rot="-5400000" vert="horz"/>
              <a:lstStyle/>
              <a:p>
                <a:pPr>
                  <a:defRPr sz="1600"/>
                </a:pPr>
                <a:r>
                  <a:rPr lang="fr-FR"/>
                  <a:t>Average income in constant 2014</a:t>
                </a:r>
                <a:r>
                  <a:rPr lang="fr-FR" baseline="0"/>
                  <a:t> $</a:t>
                </a:r>
                <a:endParaRPr lang="fr-FR"/>
              </a:p>
            </c:rich>
          </c:tx>
          <c:layout>
            <c:manualLayout>
              <c:xMode val="edge"/>
              <c:yMode val="edge"/>
              <c:x val="0.000194225721784777"/>
              <c:y val="0.209180519101779"/>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s-ES"/>
          </a:p>
        </c:txPr>
        <c:crossAx val="-2138219560"/>
        <c:crosses val="autoZero"/>
        <c:crossBetween val="midCat"/>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userShapes r:id="rId2"/>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23.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25.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27.xml"/></Relationships>
</file>

<file path=xl/chartsheets/_rels/sheet15.xml.rels><?xml version="1.0" encoding="UTF-8" standalone="yes"?>
<Relationships xmlns="http://schemas.openxmlformats.org/package/2006/relationships"><Relationship Id="rId1" Type="http://schemas.openxmlformats.org/officeDocument/2006/relationships/drawing" Target="../drawings/drawing29.xml"/></Relationships>
</file>

<file path=xl/chartsheets/_rels/sheet16.xml.rels><?xml version="1.0" encoding="UTF-8" standalone="yes"?>
<Relationships xmlns="http://schemas.openxmlformats.org/package/2006/relationships"><Relationship Id="rId1" Type="http://schemas.openxmlformats.org/officeDocument/2006/relationships/drawing" Target="../drawings/drawing31.xml"/></Relationships>
</file>

<file path=xl/chartsheets/_rels/sheet17.xml.rels><?xml version="1.0" encoding="UTF-8" standalone="yes"?>
<Relationships xmlns="http://schemas.openxmlformats.org/package/2006/relationships"><Relationship Id="rId1" Type="http://schemas.openxmlformats.org/officeDocument/2006/relationships/drawing" Target="../drawings/drawing33.xml"/></Relationships>
</file>

<file path=xl/chartsheets/_rels/sheet18.xml.rels><?xml version="1.0" encoding="UTF-8" standalone="yes"?>
<Relationships xmlns="http://schemas.openxmlformats.org/package/2006/relationships"><Relationship Id="rId1" Type="http://schemas.openxmlformats.org/officeDocument/2006/relationships/drawing" Target="../drawings/drawing35.xml"/></Relationships>
</file>

<file path=xl/chartsheets/_rels/sheet19.xml.rels><?xml version="1.0" encoding="UTF-8" standalone="yes"?>
<Relationships xmlns="http://schemas.openxmlformats.org/package/2006/relationships"><Relationship Id="rId1" Type="http://schemas.openxmlformats.org/officeDocument/2006/relationships/drawing" Target="../drawings/drawing37.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0.xml.rels><?xml version="1.0" encoding="UTF-8" standalone="yes"?>
<Relationships xmlns="http://schemas.openxmlformats.org/package/2006/relationships"><Relationship Id="rId1" Type="http://schemas.openxmlformats.org/officeDocument/2006/relationships/drawing" Target="../drawings/drawing39.xml"/></Relationships>
</file>

<file path=xl/chartsheets/_rels/sheet21.xml.rels><?xml version="1.0" encoding="UTF-8" standalone="yes"?>
<Relationships xmlns="http://schemas.openxmlformats.org/package/2006/relationships"><Relationship Id="rId1" Type="http://schemas.openxmlformats.org/officeDocument/2006/relationships/drawing" Target="../drawings/drawing41.xml"/></Relationships>
</file>

<file path=xl/chartsheets/_rels/sheet22.xml.rels><?xml version="1.0" encoding="UTF-8" standalone="yes"?>
<Relationships xmlns="http://schemas.openxmlformats.org/package/2006/relationships"><Relationship Id="rId1" Type="http://schemas.openxmlformats.org/officeDocument/2006/relationships/drawing" Target="../drawings/drawing43.xml"/></Relationships>
</file>

<file path=xl/chartsheets/_rels/sheet23.xml.rels><?xml version="1.0" encoding="UTF-8" standalone="yes"?>
<Relationships xmlns="http://schemas.openxmlformats.org/package/2006/relationships"><Relationship Id="rId1" Type="http://schemas.openxmlformats.org/officeDocument/2006/relationships/drawing" Target="../drawings/drawing45.xml"/></Relationships>
</file>

<file path=xl/chartsheets/_rels/sheet24.xml.rels><?xml version="1.0" encoding="UTF-8" standalone="yes"?>
<Relationships xmlns="http://schemas.openxmlformats.org/package/2006/relationships"><Relationship Id="rId1" Type="http://schemas.openxmlformats.org/officeDocument/2006/relationships/drawing" Target="../drawings/drawing47.xml"/></Relationships>
</file>

<file path=xl/chartsheets/_rels/sheet25.xml.rels><?xml version="1.0" encoding="UTF-8" standalone="yes"?>
<Relationships xmlns="http://schemas.openxmlformats.org/package/2006/relationships"><Relationship Id="rId1" Type="http://schemas.openxmlformats.org/officeDocument/2006/relationships/drawing" Target="../drawings/drawing49.xml"/></Relationships>
</file>

<file path=xl/chartsheets/_rels/sheet26.xml.rels><?xml version="1.0" encoding="UTF-8" standalone="yes"?>
<Relationships xmlns="http://schemas.openxmlformats.org/package/2006/relationships"><Relationship Id="rId1" Type="http://schemas.openxmlformats.org/officeDocument/2006/relationships/drawing" Target="../drawings/drawing51.xml"/></Relationships>
</file>

<file path=xl/chartsheets/_rels/sheet27.xml.rels><?xml version="1.0" encoding="UTF-8" standalone="yes"?>
<Relationships xmlns="http://schemas.openxmlformats.org/package/2006/relationships"><Relationship Id="rId1" Type="http://schemas.openxmlformats.org/officeDocument/2006/relationships/drawing" Target="../drawings/drawing53.xml"/></Relationships>
</file>

<file path=xl/chartsheets/_rels/sheet28.xml.rels><?xml version="1.0" encoding="UTF-8" standalone="yes"?>
<Relationships xmlns="http://schemas.openxmlformats.org/package/2006/relationships"><Relationship Id="rId1" Type="http://schemas.openxmlformats.org/officeDocument/2006/relationships/drawing" Target="../drawings/drawing55.xml"/></Relationships>
</file>

<file path=xl/chartsheets/_rels/sheet29.xml.rels><?xml version="1.0" encoding="UTF-8" standalone="yes"?>
<Relationships xmlns="http://schemas.openxmlformats.org/package/2006/relationships"><Relationship Id="rId1" Type="http://schemas.openxmlformats.org/officeDocument/2006/relationships/drawing" Target="../drawings/drawing57.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30.xml.rels><?xml version="1.0" encoding="UTF-8" standalone="yes"?>
<Relationships xmlns="http://schemas.openxmlformats.org/package/2006/relationships"><Relationship Id="rId1" Type="http://schemas.openxmlformats.org/officeDocument/2006/relationships/drawing" Target="../drawings/drawing59.xml"/></Relationships>
</file>

<file path=xl/chartsheets/_rels/sheet31.xml.rels><?xml version="1.0" encoding="UTF-8" standalone="yes"?>
<Relationships xmlns="http://schemas.openxmlformats.org/package/2006/relationships"><Relationship Id="rId1" Type="http://schemas.openxmlformats.org/officeDocument/2006/relationships/drawing" Target="../drawings/drawing61.xml"/></Relationships>
</file>

<file path=xl/chartsheets/_rels/sheet32.xml.rels><?xml version="1.0" encoding="UTF-8" standalone="yes"?>
<Relationships xmlns="http://schemas.openxmlformats.org/package/2006/relationships"><Relationship Id="rId1" Type="http://schemas.openxmlformats.org/officeDocument/2006/relationships/drawing" Target="../drawings/drawing63.xml"/></Relationships>
</file>

<file path=xl/chartsheets/_rels/sheet33.xml.rels><?xml version="1.0" encoding="UTF-8" standalone="yes"?>
<Relationships xmlns="http://schemas.openxmlformats.org/package/2006/relationships"><Relationship Id="rId1" Type="http://schemas.openxmlformats.org/officeDocument/2006/relationships/drawing" Target="../drawings/drawing65.xml"/></Relationships>
</file>

<file path=xl/chartsheets/_rels/sheet34.xml.rels><?xml version="1.0" encoding="UTF-8" standalone="yes"?>
<Relationships xmlns="http://schemas.openxmlformats.org/package/2006/relationships"><Relationship Id="rId1" Type="http://schemas.openxmlformats.org/officeDocument/2006/relationships/drawing" Target="../drawings/drawing67.xml"/></Relationships>
</file>

<file path=xl/chartsheets/_rels/sheet35.xml.rels><?xml version="1.0" encoding="UTF-8" standalone="yes"?>
<Relationships xmlns="http://schemas.openxmlformats.org/package/2006/relationships"><Relationship Id="rId1" Type="http://schemas.openxmlformats.org/officeDocument/2006/relationships/drawing" Target="../drawings/drawing69.xml"/></Relationships>
</file>

<file path=xl/chartsheets/_rels/sheet36.xml.rels><?xml version="1.0" encoding="UTF-8" standalone="yes"?>
<Relationships xmlns="http://schemas.openxmlformats.org/package/2006/relationships"><Relationship Id="rId1" Type="http://schemas.openxmlformats.org/officeDocument/2006/relationships/drawing" Target="../drawings/drawing71.xml"/></Relationships>
</file>

<file path=xl/chartsheets/_rels/sheet37.xml.rels><?xml version="1.0" encoding="UTF-8" standalone="yes"?>
<Relationships xmlns="http://schemas.openxmlformats.org/package/2006/relationships"><Relationship Id="rId1" Type="http://schemas.openxmlformats.org/officeDocument/2006/relationships/drawing" Target="../drawings/drawing73.xml"/></Relationships>
</file>

<file path=xl/chartsheets/_rels/sheet38.xml.rels><?xml version="1.0" encoding="UTF-8" standalone="yes"?>
<Relationships xmlns="http://schemas.openxmlformats.org/package/2006/relationships"><Relationship Id="rId1" Type="http://schemas.openxmlformats.org/officeDocument/2006/relationships/drawing" Target="../drawings/drawing75.xml"/></Relationships>
</file>

<file path=xl/chartsheets/_rels/sheet39.xml.rels><?xml version="1.0" encoding="UTF-8" standalone="yes"?>
<Relationships xmlns="http://schemas.openxmlformats.org/package/2006/relationships"><Relationship Id="rId1" Type="http://schemas.openxmlformats.org/officeDocument/2006/relationships/drawing" Target="../drawings/drawing77.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40.xml.rels><?xml version="1.0" encoding="UTF-8" standalone="yes"?>
<Relationships xmlns="http://schemas.openxmlformats.org/package/2006/relationships"><Relationship Id="rId1" Type="http://schemas.openxmlformats.org/officeDocument/2006/relationships/drawing" Target="../drawings/drawing79.xml"/></Relationships>
</file>

<file path=xl/chartsheets/_rels/sheet41.xml.rels><?xml version="1.0" encoding="UTF-8" standalone="yes"?>
<Relationships xmlns="http://schemas.openxmlformats.org/package/2006/relationships"><Relationship Id="rId1" Type="http://schemas.openxmlformats.org/officeDocument/2006/relationships/drawing" Target="../drawings/drawing81.xml"/></Relationships>
</file>

<file path=xl/chartsheets/_rels/sheet42.xml.rels><?xml version="1.0" encoding="UTF-8" standalone="yes"?>
<Relationships xmlns="http://schemas.openxmlformats.org/package/2006/relationships"><Relationship Id="rId1" Type="http://schemas.openxmlformats.org/officeDocument/2006/relationships/drawing" Target="../drawings/drawing83.xml"/></Relationships>
</file>

<file path=xl/chartsheets/_rels/sheet43.xml.rels><?xml version="1.0" encoding="UTF-8" standalone="yes"?>
<Relationships xmlns="http://schemas.openxmlformats.org/package/2006/relationships"><Relationship Id="rId1" Type="http://schemas.openxmlformats.org/officeDocument/2006/relationships/drawing" Target="../drawings/drawing85.xml"/></Relationships>
</file>

<file path=xl/chartsheets/_rels/sheet44.xml.rels><?xml version="1.0" encoding="UTF-8" standalone="yes"?>
<Relationships xmlns="http://schemas.openxmlformats.org/package/2006/relationships"><Relationship Id="rId1" Type="http://schemas.openxmlformats.org/officeDocument/2006/relationships/drawing" Target="../drawings/drawing87.xml"/></Relationships>
</file>

<file path=xl/chartsheets/_rels/sheet45.xml.rels><?xml version="1.0" encoding="UTF-8" standalone="yes"?>
<Relationships xmlns="http://schemas.openxmlformats.org/package/2006/relationships"><Relationship Id="rId1" Type="http://schemas.openxmlformats.org/officeDocument/2006/relationships/drawing" Target="../drawings/drawing89.xml"/></Relationships>
</file>

<file path=xl/chartsheets/_rels/sheet46.xml.rels><?xml version="1.0" encoding="UTF-8" standalone="yes"?>
<Relationships xmlns="http://schemas.openxmlformats.org/package/2006/relationships"><Relationship Id="rId1" Type="http://schemas.openxmlformats.org/officeDocument/2006/relationships/drawing" Target="../drawings/drawing91.xml"/></Relationships>
</file>

<file path=xl/chartsheets/_rels/sheet47.xml.rels><?xml version="1.0" encoding="UTF-8" standalone="yes"?>
<Relationships xmlns="http://schemas.openxmlformats.org/package/2006/relationships"><Relationship Id="rId1" Type="http://schemas.openxmlformats.org/officeDocument/2006/relationships/drawing" Target="../drawings/drawing93.xml"/></Relationships>
</file>

<file path=xl/chartsheets/_rels/sheet48.xml.rels><?xml version="1.0" encoding="UTF-8" standalone="yes"?>
<Relationships xmlns="http://schemas.openxmlformats.org/package/2006/relationships"><Relationship Id="rId1" Type="http://schemas.openxmlformats.org/officeDocument/2006/relationships/drawing" Target="../drawings/drawing95.xml"/></Relationships>
</file>

<file path=xl/chartsheets/_rels/sheet49.xml.rels><?xml version="1.0" encoding="UTF-8" standalone="yes"?>
<Relationships xmlns="http://schemas.openxmlformats.org/package/2006/relationships"><Relationship Id="rId1" Type="http://schemas.openxmlformats.org/officeDocument/2006/relationships/drawing" Target="../drawings/drawing9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50.xml.rels><?xml version="1.0" encoding="UTF-8" standalone="yes"?>
<Relationships xmlns="http://schemas.openxmlformats.org/package/2006/relationships"><Relationship Id="rId1" Type="http://schemas.openxmlformats.org/officeDocument/2006/relationships/drawing" Target="../drawings/drawing99.xml"/></Relationships>
</file>

<file path=xl/chartsheets/_rels/sheet51.xml.rels><?xml version="1.0" encoding="UTF-8" standalone="yes"?>
<Relationships xmlns="http://schemas.openxmlformats.org/package/2006/relationships"><Relationship Id="rId1" Type="http://schemas.openxmlformats.org/officeDocument/2006/relationships/drawing" Target="../drawings/drawing101.xml"/></Relationships>
</file>

<file path=xl/chartsheets/_rels/sheet52.xml.rels><?xml version="1.0" encoding="UTF-8" standalone="yes"?>
<Relationships xmlns="http://schemas.openxmlformats.org/package/2006/relationships"><Relationship Id="rId1" Type="http://schemas.openxmlformats.org/officeDocument/2006/relationships/drawing" Target="../drawings/drawing103.xml"/></Relationships>
</file>

<file path=xl/chartsheets/_rels/sheet53.xml.rels><?xml version="1.0" encoding="UTF-8" standalone="yes"?>
<Relationships xmlns="http://schemas.openxmlformats.org/package/2006/relationships"><Relationship Id="rId1" Type="http://schemas.openxmlformats.org/officeDocument/2006/relationships/drawing" Target="../drawings/drawing105.xml"/></Relationships>
</file>

<file path=xl/chartsheets/_rels/sheet54.xml.rels><?xml version="1.0" encoding="UTF-8" standalone="yes"?>
<Relationships xmlns="http://schemas.openxmlformats.org/package/2006/relationships"><Relationship Id="rId1" Type="http://schemas.openxmlformats.org/officeDocument/2006/relationships/drawing" Target="../drawings/drawing107.xml"/></Relationships>
</file>

<file path=xl/chartsheets/_rels/sheet55.xml.rels><?xml version="1.0" encoding="UTF-8" standalone="yes"?>
<Relationships xmlns="http://schemas.openxmlformats.org/package/2006/relationships"><Relationship Id="rId1" Type="http://schemas.openxmlformats.org/officeDocument/2006/relationships/drawing" Target="../drawings/drawing109.xml"/></Relationships>
</file>

<file path=xl/chartsheets/_rels/sheet56.xml.rels><?xml version="1.0" encoding="UTF-8" standalone="yes"?>
<Relationships xmlns="http://schemas.openxmlformats.org/package/2006/relationships"><Relationship Id="rId1" Type="http://schemas.openxmlformats.org/officeDocument/2006/relationships/drawing" Target="../drawings/drawing111.xml"/></Relationships>
</file>

<file path=xl/chartsheets/_rels/sheet57.xml.rels><?xml version="1.0" encoding="UTF-8" standalone="yes"?>
<Relationships xmlns="http://schemas.openxmlformats.org/package/2006/relationships"><Relationship Id="rId1" Type="http://schemas.openxmlformats.org/officeDocument/2006/relationships/drawing" Target="../drawings/drawing113.xml"/></Relationships>
</file>

<file path=xl/chartsheets/_rels/sheet58.xml.rels><?xml version="1.0" encoding="UTF-8" standalone="yes"?>
<Relationships xmlns="http://schemas.openxmlformats.org/package/2006/relationships"><Relationship Id="rId1" Type="http://schemas.openxmlformats.org/officeDocument/2006/relationships/drawing" Target="../drawings/drawing115.xml"/></Relationships>
</file>

<file path=xl/chartsheets/_rels/sheet59.xml.rels><?xml version="1.0" encoding="UTF-8" standalone="yes"?>
<Relationships xmlns="http://schemas.openxmlformats.org/package/2006/relationships"><Relationship Id="rId1" Type="http://schemas.openxmlformats.org/officeDocument/2006/relationships/drawing" Target="../drawings/drawing11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60.xml.rels><?xml version="1.0" encoding="UTF-8" standalone="yes"?>
<Relationships xmlns="http://schemas.openxmlformats.org/package/2006/relationships"><Relationship Id="rId1" Type="http://schemas.openxmlformats.org/officeDocument/2006/relationships/drawing" Target="../drawings/drawing119.xml"/></Relationships>
</file>

<file path=xl/chartsheets/_rels/sheet61.xml.rels><?xml version="1.0" encoding="UTF-8" standalone="yes"?>
<Relationships xmlns="http://schemas.openxmlformats.org/package/2006/relationships"><Relationship Id="rId1" Type="http://schemas.openxmlformats.org/officeDocument/2006/relationships/drawing" Target="../drawings/drawing121.xml"/></Relationships>
</file>

<file path=xl/chartsheets/_rels/sheet62.xml.rels><?xml version="1.0" encoding="UTF-8" standalone="yes"?>
<Relationships xmlns="http://schemas.openxmlformats.org/package/2006/relationships"><Relationship Id="rId1" Type="http://schemas.openxmlformats.org/officeDocument/2006/relationships/drawing" Target="../drawings/drawing123.xml"/></Relationships>
</file>

<file path=xl/chartsheets/_rels/sheet63.xml.rels><?xml version="1.0" encoding="UTF-8" standalone="yes"?>
<Relationships xmlns="http://schemas.openxmlformats.org/package/2006/relationships"><Relationship Id="rId1" Type="http://schemas.openxmlformats.org/officeDocument/2006/relationships/drawing" Target="../drawings/drawing125.xml"/></Relationships>
</file>

<file path=xl/chartsheets/_rels/sheet64.xml.rels><?xml version="1.0" encoding="UTF-8" standalone="yes"?>
<Relationships xmlns="http://schemas.openxmlformats.org/package/2006/relationships"><Relationship Id="rId1" Type="http://schemas.openxmlformats.org/officeDocument/2006/relationships/drawing" Target="../drawings/drawing127.xml"/></Relationships>
</file>

<file path=xl/chartsheets/_rels/sheet65.xml.rels><?xml version="1.0" encoding="UTF-8" standalone="yes"?>
<Relationships xmlns="http://schemas.openxmlformats.org/package/2006/relationships"><Relationship Id="rId1" Type="http://schemas.openxmlformats.org/officeDocument/2006/relationships/drawing" Target="../drawings/drawing129.xml"/></Relationships>
</file>

<file path=xl/chartsheets/_rels/sheet66.xml.rels><?xml version="1.0" encoding="UTF-8" standalone="yes"?>
<Relationships xmlns="http://schemas.openxmlformats.org/package/2006/relationships"><Relationship Id="rId1" Type="http://schemas.openxmlformats.org/officeDocument/2006/relationships/drawing" Target="../drawings/drawing131.xml"/></Relationships>
</file>

<file path=xl/chartsheets/_rels/sheet67.xml.rels><?xml version="1.0" encoding="UTF-8" standalone="yes"?>
<Relationships xmlns="http://schemas.openxmlformats.org/package/2006/relationships"><Relationship Id="rId1" Type="http://schemas.openxmlformats.org/officeDocument/2006/relationships/drawing" Target="../drawings/drawing133.xml"/></Relationships>
</file>

<file path=xl/chartsheets/_rels/sheet68.xml.rels><?xml version="1.0" encoding="UTF-8" standalone="yes"?>
<Relationships xmlns="http://schemas.openxmlformats.org/package/2006/relationships"><Relationship Id="rId1" Type="http://schemas.openxmlformats.org/officeDocument/2006/relationships/drawing" Target="../drawings/drawing135.xml"/></Relationships>
</file>

<file path=xl/chartsheets/_rels/sheet69.xml.rels><?xml version="1.0" encoding="UTF-8" standalone="yes"?>
<Relationships xmlns="http://schemas.openxmlformats.org/package/2006/relationships"><Relationship Id="rId1" Type="http://schemas.openxmlformats.org/officeDocument/2006/relationships/drawing" Target="../drawings/drawing137.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70.xml.rels><?xml version="1.0" encoding="UTF-8" standalone="yes"?>
<Relationships xmlns="http://schemas.openxmlformats.org/package/2006/relationships"><Relationship Id="rId1" Type="http://schemas.openxmlformats.org/officeDocument/2006/relationships/drawing" Target="../drawings/drawing139.xml"/></Relationships>
</file>

<file path=xl/chartsheets/_rels/sheet71.xml.rels><?xml version="1.0" encoding="UTF-8" standalone="yes"?>
<Relationships xmlns="http://schemas.openxmlformats.org/package/2006/relationships"><Relationship Id="rId1" Type="http://schemas.openxmlformats.org/officeDocument/2006/relationships/drawing" Target="../drawings/drawing141.xml"/></Relationships>
</file>

<file path=xl/chartsheets/_rels/sheet72.xml.rels><?xml version="1.0" encoding="UTF-8" standalone="yes"?>
<Relationships xmlns="http://schemas.openxmlformats.org/package/2006/relationships"><Relationship Id="rId1" Type="http://schemas.openxmlformats.org/officeDocument/2006/relationships/drawing" Target="../drawings/drawing143.xml"/></Relationships>
</file>

<file path=xl/chartsheets/_rels/sheet73.xml.rels><?xml version="1.0" encoding="UTF-8" standalone="yes"?>
<Relationships xmlns="http://schemas.openxmlformats.org/package/2006/relationships"><Relationship Id="rId1" Type="http://schemas.openxmlformats.org/officeDocument/2006/relationships/drawing" Target="../drawings/drawing145.xml"/></Relationships>
</file>

<file path=xl/chartsheets/_rels/sheet74.xml.rels><?xml version="1.0" encoding="UTF-8" standalone="yes"?>
<Relationships xmlns="http://schemas.openxmlformats.org/package/2006/relationships"><Relationship Id="rId1" Type="http://schemas.openxmlformats.org/officeDocument/2006/relationships/drawing" Target="../drawings/drawing14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7.xml"/></Relationships>
</file>

<file path=xl/chartsheets/sheet1.xml><?xml version="1.0" encoding="utf-8"?>
<chartsheet xmlns="http://schemas.openxmlformats.org/spreadsheetml/2006/main" xmlns:r="http://schemas.openxmlformats.org/officeDocument/2006/relationships">
  <sheetPr/>
  <sheetViews>
    <sheetView tabSelected="1" zoomScale="122" workbookViewId="0" zoomToFit="1"/>
  </sheetViews>
  <pageMargins left="0.75" right="0.75" top="1" bottom="1" header="0.5" footer="0.5"/>
  <drawing r:id="rId1"/>
</chartsheet>
</file>

<file path=xl/chartsheets/sheet10.xml><?xml version="1.0" encoding="utf-8"?>
<chartsheet xmlns="http://schemas.openxmlformats.org/spreadsheetml/2006/main" xmlns:r="http://schemas.openxmlformats.org/officeDocument/2006/relationships">
  <sheetPr codeName="Chart12">
    <tabColor theme="5" tint="0.39997558519241921"/>
  </sheetPr>
  <sheetViews>
    <sheetView workbookViewId="0"/>
  </sheetViews>
  <pageMargins left="0.75" right="0.75" top="1" bottom="1"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sheetPr codeName="Chart13">
    <tabColor theme="5" tint="0.39997558519241921"/>
  </sheetPr>
  <sheetViews>
    <sheetView workbookViewId="0"/>
  </sheetViews>
  <pageMargins left="0.75" right="0.75" top="1" bottom="1" header="0.5" footer="0.5"/>
  <pageSetup paperSize="9" orientation="landscape" horizontalDpi="4294967292" verticalDpi="4294967292"/>
  <drawing r:id="rId1"/>
</chartsheet>
</file>

<file path=xl/chartsheets/sheet12.xml><?xml version="1.0" encoding="utf-8"?>
<chartsheet xmlns="http://schemas.openxmlformats.org/spreadsheetml/2006/main" xmlns:r="http://schemas.openxmlformats.org/officeDocument/2006/relationships">
  <sheetPr codeName="Chart14">
    <tabColor theme="5" tint="0.39997558519241921"/>
  </sheetPr>
  <sheetViews>
    <sheetView workbookViewId="0"/>
  </sheetViews>
  <pageMargins left="0.75" right="0.75" top="1" bottom="1" header="0.5" footer="0.5"/>
  <pageSetup paperSize="9" orientation="landscape" horizontalDpi="4294967292" verticalDpi="4294967292"/>
  <drawing r:id="rId1"/>
</chartsheet>
</file>

<file path=xl/chartsheets/sheet13.xml><?xml version="1.0" encoding="utf-8"?>
<chartsheet xmlns="http://schemas.openxmlformats.org/spreadsheetml/2006/main" xmlns:r="http://schemas.openxmlformats.org/officeDocument/2006/relationships">
  <sheetPr codeName="Chart15">
    <tabColor theme="5" tint="0.39997558519241921"/>
  </sheetPr>
  <sheetViews>
    <sheetView workbookViewId="0"/>
  </sheetViews>
  <pageMargins left="0.75" right="0.75" top="1" bottom="1" header="0.5" footer="0.5"/>
  <pageSetup orientation="landscape" horizontalDpi="4294967292" verticalDpi="4294967292"/>
  <drawing r:id="rId1"/>
</chartsheet>
</file>

<file path=xl/chartsheets/sheet14.xml><?xml version="1.0" encoding="utf-8"?>
<chartsheet xmlns="http://schemas.openxmlformats.org/spreadsheetml/2006/main" xmlns:r="http://schemas.openxmlformats.org/officeDocument/2006/relationships">
  <sheetPr codeName="Chart16">
    <tabColor theme="5" tint="0.39997558519241921"/>
  </sheetPr>
  <sheetViews>
    <sheetView workbookViewId="0"/>
  </sheetViews>
  <pageMargins left="0.75" right="0.75" top="1" bottom="1" header="0.5" footer="0.5"/>
  <pageSetup orientation="landscape" horizontalDpi="4294967292" verticalDpi="4294967292"/>
  <drawing r:id="rId1"/>
</chartsheet>
</file>

<file path=xl/chartsheets/sheet15.xml><?xml version="1.0" encoding="utf-8"?>
<chartsheet xmlns="http://schemas.openxmlformats.org/spreadsheetml/2006/main" xmlns:r="http://schemas.openxmlformats.org/officeDocument/2006/relationships">
  <sheetPr codeName="Chart17">
    <tabColor theme="5" tint="0.39997558519241921"/>
  </sheetPr>
  <sheetViews>
    <sheetView workbookViewId="0"/>
  </sheetViews>
  <pageMargins left="0.75" right="0.75" top="1" bottom="1" header="0.5" footer="0.5"/>
  <pageSetup orientation="landscape" horizontalDpi="4294967292" verticalDpi="4294967292"/>
  <drawing r:id="rId1"/>
</chartsheet>
</file>

<file path=xl/chartsheets/sheet16.xml><?xml version="1.0" encoding="utf-8"?>
<chartsheet xmlns="http://schemas.openxmlformats.org/spreadsheetml/2006/main" xmlns:r="http://schemas.openxmlformats.org/officeDocument/2006/relationships">
  <sheetPr codeName="Chart18">
    <tabColor theme="5" tint="0.39997558519241921"/>
  </sheetPr>
  <sheetViews>
    <sheetView workbookViewId="0"/>
  </sheetViews>
  <pageMargins left="0.75" right="0.75" top="1" bottom="1" header="0.5" footer="0.5"/>
  <pageSetup orientation="landscape" horizontalDpi="4294967292" verticalDpi="4294967292"/>
  <drawing r:id="rId1"/>
</chartsheet>
</file>

<file path=xl/chartsheets/sheet17.xml><?xml version="1.0" encoding="utf-8"?>
<chartsheet xmlns="http://schemas.openxmlformats.org/spreadsheetml/2006/main" xmlns:r="http://schemas.openxmlformats.org/officeDocument/2006/relationships">
  <sheetPr codeName="Chart19">
    <tabColor theme="5" tint="0.39997558519241921"/>
  </sheetPr>
  <sheetViews>
    <sheetView workbookViewId="0"/>
  </sheetViews>
  <pageMargins left="0.75" right="0.75" top="1" bottom="1" header="0.5" footer="0.5"/>
  <drawing r:id="rId1"/>
</chartsheet>
</file>

<file path=xl/chartsheets/sheet18.xml><?xml version="1.0" encoding="utf-8"?>
<chartsheet xmlns="http://schemas.openxmlformats.org/spreadsheetml/2006/main" xmlns:r="http://schemas.openxmlformats.org/officeDocument/2006/relationships">
  <sheetPr codeName="Chart20">
    <tabColor theme="5" tint="0.39997558519241921"/>
  </sheetPr>
  <sheetViews>
    <sheetView workbookViewId="0"/>
  </sheetViews>
  <pageMargins left="0.75" right="0.75" top="1" bottom="1" header="0.5" footer="0.5"/>
  <pageSetup orientation="landscape" horizontalDpi="4294967292" verticalDpi="4294967292"/>
  <drawing r:id="rId1"/>
</chartsheet>
</file>

<file path=xl/chartsheets/sheet19.xml><?xml version="1.0" encoding="utf-8"?>
<chartsheet xmlns="http://schemas.openxmlformats.org/spreadsheetml/2006/main" xmlns:r="http://schemas.openxmlformats.org/officeDocument/2006/relationships">
  <sheetPr codeName="Chart21">
    <tabColor theme="5" tint="0.39997558519241921"/>
  </sheetPr>
  <sheetViews>
    <sheetView workbookViewId="0"/>
  </sheetViews>
  <pageMargins left="0.75" right="0.75" top="1" bottom="1"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sheetPr codeName="Chart1">
    <tabColor theme="5" tint="0.39997558519241921"/>
  </sheetPr>
  <sheetViews>
    <sheetView workbookViewId="0"/>
  </sheetViews>
  <pageMargins left="0.75" right="0.75" top="1" bottom="1" header="0.5" footer="0.5"/>
  <pageSetup paperSize="9" orientation="landscape" horizontalDpi="4294967292" verticalDpi="4294967292"/>
  <drawing r:id="rId1"/>
</chartsheet>
</file>

<file path=xl/chartsheets/sheet20.xml><?xml version="1.0" encoding="utf-8"?>
<chartsheet xmlns="http://schemas.openxmlformats.org/spreadsheetml/2006/main" xmlns:r="http://schemas.openxmlformats.org/officeDocument/2006/relationships">
  <sheetPr codeName="Chart22">
    <tabColor theme="5" tint="0.39997558519241921"/>
  </sheetPr>
  <sheetViews>
    <sheetView workbookViewId="0"/>
  </sheetViews>
  <pageMargins left="0.75" right="0.75" top="1" bottom="1" header="0.5" footer="0.5"/>
  <pageSetup orientation="landscape" horizontalDpi="4294967292" verticalDpi="4294967292"/>
  <drawing r:id="rId1"/>
</chartsheet>
</file>

<file path=xl/chartsheets/sheet21.xml><?xml version="1.0" encoding="utf-8"?>
<chartsheet xmlns="http://schemas.openxmlformats.org/spreadsheetml/2006/main" xmlns:r="http://schemas.openxmlformats.org/officeDocument/2006/relationships">
  <sheetPr codeName="Chart23">
    <tabColor theme="5" tint="0.39997558519241921"/>
  </sheetPr>
  <sheetViews>
    <sheetView workbookViewId="0"/>
  </sheetViews>
  <pageMargins left="0.75" right="0.75" top="1" bottom="1" header="0.5" footer="0.5"/>
  <pageSetup orientation="landscape" horizontalDpi="4294967292" verticalDpi="4294967292"/>
  <drawing r:id="rId1"/>
</chartsheet>
</file>

<file path=xl/chartsheets/sheet22.xml><?xml version="1.0" encoding="utf-8"?>
<chartsheet xmlns="http://schemas.openxmlformats.org/spreadsheetml/2006/main" xmlns:r="http://schemas.openxmlformats.org/officeDocument/2006/relationships">
  <sheetPr codeName="Chart24">
    <tabColor theme="5" tint="0.39997558519241921"/>
  </sheetPr>
  <sheetViews>
    <sheetView workbookViewId="0"/>
  </sheetViews>
  <pageMargins left="0.75" right="0.75" top="1" bottom="1" header="0.5" footer="0.5"/>
  <pageSetup orientation="landscape" horizontalDpi="4294967292" verticalDpi="4294967292"/>
  <drawing r:id="rId1"/>
</chartsheet>
</file>

<file path=xl/chartsheets/sheet23.xml><?xml version="1.0" encoding="utf-8"?>
<chartsheet xmlns="http://schemas.openxmlformats.org/spreadsheetml/2006/main" xmlns:r="http://schemas.openxmlformats.org/officeDocument/2006/relationships">
  <sheetPr codeName="Chart25">
    <tabColor theme="6" tint="0.39997558519241921"/>
  </sheetPr>
  <sheetViews>
    <sheetView workbookViewId="0"/>
  </sheetViews>
  <pageMargins left="0.75" right="0.75" top="1" bottom="1" header="0.5" footer="0.5"/>
  <pageSetup paperSize="9" orientation="landscape" horizontalDpi="4294967292" verticalDpi="4294967292"/>
  <drawing r:id="rId1"/>
</chartsheet>
</file>

<file path=xl/chartsheets/sheet24.xml><?xml version="1.0" encoding="utf-8"?>
<chartsheet xmlns="http://schemas.openxmlformats.org/spreadsheetml/2006/main" xmlns:r="http://schemas.openxmlformats.org/officeDocument/2006/relationships">
  <sheetPr codeName="Chart26">
    <tabColor theme="6" tint="0.39997558519241921"/>
  </sheetPr>
  <sheetViews>
    <sheetView workbookViewId="0"/>
  </sheetViews>
  <pageMargins left="0.75" right="0.75" top="1" bottom="1" header="0.5" footer="0.5"/>
  <pageSetup paperSize="9" orientation="landscape" horizontalDpi="4294967292" verticalDpi="4294967292"/>
  <drawing r:id="rId1"/>
</chartsheet>
</file>

<file path=xl/chartsheets/sheet25.xml><?xml version="1.0" encoding="utf-8"?>
<chartsheet xmlns="http://schemas.openxmlformats.org/spreadsheetml/2006/main" xmlns:r="http://schemas.openxmlformats.org/officeDocument/2006/relationships">
  <sheetPr codeName="Chart27">
    <tabColor theme="6" tint="0.39997558519241921"/>
  </sheetPr>
  <sheetViews>
    <sheetView workbookViewId="0"/>
  </sheetViews>
  <pageMargins left="0.75" right="0.75" top="1" bottom="1" header="0.5" footer="0.5"/>
  <pageSetup paperSize="9" orientation="landscape" horizontalDpi="4294967292" verticalDpi="4294967292"/>
  <drawing r:id="rId1"/>
</chartsheet>
</file>

<file path=xl/chartsheets/sheet26.xml><?xml version="1.0" encoding="utf-8"?>
<chartsheet xmlns="http://schemas.openxmlformats.org/spreadsheetml/2006/main" xmlns:r="http://schemas.openxmlformats.org/officeDocument/2006/relationships">
  <sheetPr codeName="Chart28">
    <tabColor theme="6" tint="0.39997558519241921"/>
  </sheetPr>
  <sheetViews>
    <sheetView workbookViewId="0"/>
  </sheetViews>
  <pageMargins left="0.75" right="0.75" top="1" bottom="1" header="0.5" footer="0.5"/>
  <pageSetup orientation="landscape" horizontalDpi="4294967292" verticalDpi="4294967292"/>
  <drawing r:id="rId1"/>
</chartsheet>
</file>

<file path=xl/chartsheets/sheet27.xml><?xml version="1.0" encoding="utf-8"?>
<chartsheet xmlns="http://schemas.openxmlformats.org/spreadsheetml/2006/main" xmlns:r="http://schemas.openxmlformats.org/officeDocument/2006/relationships">
  <sheetPr codeName="Chart29">
    <tabColor theme="6" tint="0.39997558519241921"/>
  </sheetPr>
  <sheetViews>
    <sheetView workbookViewId="0"/>
  </sheetViews>
  <pageMargins left="0.75" right="0.75" top="1" bottom="1" header="0.5" footer="0.5"/>
  <pageSetup orientation="landscape" horizontalDpi="4294967292" verticalDpi="4294967292"/>
  <drawing r:id="rId1"/>
</chartsheet>
</file>

<file path=xl/chartsheets/sheet28.xml><?xml version="1.0" encoding="utf-8"?>
<chartsheet xmlns="http://schemas.openxmlformats.org/spreadsheetml/2006/main" xmlns:r="http://schemas.openxmlformats.org/officeDocument/2006/relationships">
  <sheetPr codeName="Chart30">
    <tabColor theme="6" tint="0.39997558519241921"/>
  </sheetPr>
  <sheetViews>
    <sheetView workbookViewId="0"/>
  </sheetViews>
  <pageMargins left="0.75" right="0.75" top="1" bottom="1" header="0.5" footer="0.5"/>
  <pageSetup orientation="landscape" horizontalDpi="4294967292" verticalDpi="4294967292"/>
  <drawing r:id="rId1"/>
</chartsheet>
</file>

<file path=xl/chartsheets/sheet29.xml><?xml version="1.0" encoding="utf-8"?>
<chartsheet xmlns="http://schemas.openxmlformats.org/spreadsheetml/2006/main" xmlns:r="http://schemas.openxmlformats.org/officeDocument/2006/relationships">
  <sheetPr codeName="Chart31">
    <tabColor theme="6" tint="0.39997558519241921"/>
  </sheetPr>
  <sheetViews>
    <sheetView workbookViewId="0"/>
  </sheetViews>
  <pageMargins left="0.75" right="0.75" top="1" bottom="1" header="0.5" footer="0.5"/>
  <pageSetup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sheetPr codeName="Chart2">
    <tabColor theme="5" tint="0.39997558519241921"/>
  </sheetPr>
  <sheetViews>
    <sheetView workbookViewId="0"/>
  </sheetViews>
  <pageMargins left="0.75" right="0.75" top="1" bottom="1" header="0.5" footer="0.5"/>
  <pageSetup paperSize="9" orientation="landscape" horizontalDpi="4294967292" verticalDpi="4294967292"/>
  <drawing r:id="rId1"/>
</chartsheet>
</file>

<file path=xl/chartsheets/sheet30.xml><?xml version="1.0" encoding="utf-8"?>
<chartsheet xmlns="http://schemas.openxmlformats.org/spreadsheetml/2006/main" xmlns:r="http://schemas.openxmlformats.org/officeDocument/2006/relationships">
  <sheetPr codeName="Chart32">
    <tabColor theme="6" tint="0.39997558519241921"/>
  </sheetPr>
  <sheetViews>
    <sheetView workbookViewId="0"/>
  </sheetViews>
  <pageMargins left="0.75" right="0.75" top="1" bottom="1" header="0.5" footer="0.5"/>
  <pageSetup orientation="landscape" horizontalDpi="4294967292" verticalDpi="4294967292"/>
  <drawing r:id="rId1"/>
</chartsheet>
</file>

<file path=xl/chartsheets/sheet31.xml><?xml version="1.0" encoding="utf-8"?>
<chartsheet xmlns="http://schemas.openxmlformats.org/spreadsheetml/2006/main" xmlns:r="http://schemas.openxmlformats.org/officeDocument/2006/relationships">
  <sheetPr codeName="Chart33">
    <tabColor theme="6" tint="0.39997558519241921"/>
  </sheetPr>
  <sheetViews>
    <sheetView workbookViewId="0"/>
  </sheetViews>
  <pageMargins left="0.75" right="0.75" top="1" bottom="1" header="0.5" footer="0.5"/>
  <pageSetup orientation="landscape" horizontalDpi="4294967292" verticalDpi="4294967292"/>
  <drawing r:id="rId1"/>
</chartsheet>
</file>

<file path=xl/chartsheets/sheet32.xml><?xml version="1.0" encoding="utf-8"?>
<chartsheet xmlns="http://schemas.openxmlformats.org/spreadsheetml/2006/main" xmlns:r="http://schemas.openxmlformats.org/officeDocument/2006/relationships">
  <sheetPr codeName="Chart34">
    <tabColor theme="6" tint="0.39997558519241921"/>
  </sheetPr>
  <sheetViews>
    <sheetView workbookViewId="0"/>
  </sheetViews>
  <pageMargins left="0.75" right="0.75" top="1" bottom="1" header="0.5" footer="0.5"/>
  <pageSetup orientation="landscape" horizontalDpi="4294967292" verticalDpi="4294967292"/>
  <drawing r:id="rId1"/>
</chartsheet>
</file>

<file path=xl/chartsheets/sheet33.xml><?xml version="1.0" encoding="utf-8"?>
<chartsheet xmlns="http://schemas.openxmlformats.org/spreadsheetml/2006/main" xmlns:r="http://schemas.openxmlformats.org/officeDocument/2006/relationships">
  <sheetPr codeName="Chart35">
    <tabColor theme="6" tint="0.39997558519241921"/>
  </sheetPr>
  <sheetViews>
    <sheetView workbookViewId="0"/>
  </sheetViews>
  <pageMargins left="0.75" right="0.75" top="1" bottom="1" header="0.5" footer="0.5"/>
  <pageSetup paperSize="9" orientation="landscape" horizontalDpi="4294967292" verticalDpi="4294967292"/>
  <drawing r:id="rId1"/>
</chartsheet>
</file>

<file path=xl/chartsheets/sheet34.xml><?xml version="1.0" encoding="utf-8"?>
<chartsheet xmlns="http://schemas.openxmlformats.org/spreadsheetml/2006/main" xmlns:r="http://schemas.openxmlformats.org/officeDocument/2006/relationships">
  <sheetPr codeName="Chart36">
    <tabColor theme="6" tint="0.39997558519241921"/>
  </sheetPr>
  <sheetViews>
    <sheetView workbookViewId="0"/>
  </sheetViews>
  <pageMargins left="0.75" right="0.75" top="1" bottom="1" header="0.5" footer="0.5"/>
  <pageSetup orientation="landscape" horizontalDpi="4294967292" verticalDpi="4294967292"/>
  <drawing r:id="rId1"/>
</chartsheet>
</file>

<file path=xl/chartsheets/sheet35.xml><?xml version="1.0" encoding="utf-8"?>
<chartsheet xmlns="http://schemas.openxmlformats.org/spreadsheetml/2006/main" xmlns:r="http://schemas.openxmlformats.org/officeDocument/2006/relationships">
  <sheetPr codeName="Chart37">
    <tabColor theme="6" tint="0.39997558519241921"/>
  </sheetPr>
  <sheetViews>
    <sheetView workbookViewId="0"/>
  </sheetViews>
  <pageMargins left="0.75" right="0.75" top="1" bottom="1" header="0.5" footer="0.5"/>
  <pageSetup orientation="landscape" horizontalDpi="4294967292" verticalDpi="4294967292"/>
  <drawing r:id="rId1"/>
</chartsheet>
</file>

<file path=xl/chartsheets/sheet36.xml><?xml version="1.0" encoding="utf-8"?>
<chartsheet xmlns="http://schemas.openxmlformats.org/spreadsheetml/2006/main" xmlns:r="http://schemas.openxmlformats.org/officeDocument/2006/relationships">
  <sheetPr codeName="Chart38">
    <tabColor theme="6" tint="0.39997558519241921"/>
  </sheetPr>
  <sheetViews>
    <sheetView workbookViewId="0"/>
  </sheetViews>
  <pageMargins left="0.75" right="0.75" top="1" bottom="1" header="0.5" footer="0.5"/>
  <pageSetup orientation="landscape" horizontalDpi="4294967292" verticalDpi="4294967292"/>
  <drawing r:id="rId1"/>
</chartsheet>
</file>

<file path=xl/chartsheets/sheet37.xml><?xml version="1.0" encoding="utf-8"?>
<chartsheet xmlns="http://schemas.openxmlformats.org/spreadsheetml/2006/main" xmlns:r="http://schemas.openxmlformats.org/officeDocument/2006/relationships">
  <sheetPr codeName="Chart39">
    <tabColor theme="6" tint="0.39997558519241921"/>
  </sheetPr>
  <sheetViews>
    <sheetView workbookViewId="0"/>
  </sheetViews>
  <pageMargins left="0.75" right="0.75" top="1" bottom="1" header="0.5" footer="0.5"/>
  <pageSetup paperSize="9" orientation="landscape" horizontalDpi="4294967292" verticalDpi="4294967292"/>
  <drawing r:id="rId1"/>
</chartsheet>
</file>

<file path=xl/chartsheets/sheet38.xml><?xml version="1.0" encoding="utf-8"?>
<chartsheet xmlns="http://schemas.openxmlformats.org/spreadsheetml/2006/main" xmlns:r="http://schemas.openxmlformats.org/officeDocument/2006/relationships">
  <sheetPr codeName="Chart40">
    <tabColor theme="6" tint="0.39997558519241921"/>
  </sheetPr>
  <sheetViews>
    <sheetView workbookViewId="0"/>
  </sheetViews>
  <pageMargins left="0.75" right="0.75" top="1" bottom="1" header="0.5" footer="0.5"/>
  <pageSetup paperSize="9" orientation="landscape" horizontalDpi="4294967292" verticalDpi="4294967292"/>
  <drawing r:id="rId1"/>
</chartsheet>
</file>

<file path=xl/chartsheets/sheet39.xml><?xml version="1.0" encoding="utf-8"?>
<chartsheet xmlns="http://schemas.openxmlformats.org/spreadsheetml/2006/main" xmlns:r="http://schemas.openxmlformats.org/officeDocument/2006/relationships">
  <sheetPr codeName="Chart41">
    <tabColor theme="6" tint="0.39997558519241921"/>
  </sheetPr>
  <sheetViews>
    <sheetView workbookViewId="0"/>
  </sheetViews>
  <pageMargins left="0.75" right="0.75" top="1" bottom="1" header="0.5" footer="0.5"/>
  <pageSetup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sheetPr codeName="Chart3">
    <tabColor theme="5" tint="0.39997558519241921"/>
  </sheetPr>
  <sheetViews>
    <sheetView workbookViewId="0"/>
  </sheetViews>
  <pageMargins left="0.75" right="0.75" top="1" bottom="1" header="0.5" footer="0.5"/>
  <pageSetup orientation="landscape" horizontalDpi="4294967292" verticalDpi="4294967292"/>
  <drawing r:id="rId1"/>
</chartsheet>
</file>

<file path=xl/chartsheets/sheet40.xml><?xml version="1.0" encoding="utf-8"?>
<chartsheet xmlns="http://schemas.openxmlformats.org/spreadsheetml/2006/main" xmlns:r="http://schemas.openxmlformats.org/officeDocument/2006/relationships">
  <sheetPr codeName="Chart42">
    <tabColor theme="6" tint="0.39997558519241921"/>
  </sheetPr>
  <sheetViews>
    <sheetView workbookViewId="0"/>
  </sheetViews>
  <pageMargins left="0.75" right="0.75" top="1" bottom="1" header="0.5" footer="0.5"/>
  <pageSetup orientation="landscape" horizontalDpi="4294967292" verticalDpi="4294967292"/>
  <drawing r:id="rId1"/>
</chartsheet>
</file>

<file path=xl/chartsheets/sheet41.xml><?xml version="1.0" encoding="utf-8"?>
<chartsheet xmlns="http://schemas.openxmlformats.org/spreadsheetml/2006/main" xmlns:r="http://schemas.openxmlformats.org/officeDocument/2006/relationships">
  <sheetPr codeName="Chart43">
    <tabColor theme="6" tint="0.39997558519241921"/>
  </sheetPr>
  <sheetViews>
    <sheetView workbookViewId="0"/>
  </sheetViews>
  <pageMargins left="0.75" right="0.75" top="1" bottom="1" header="0.5" footer="0.5"/>
  <pageSetup orientation="landscape" horizontalDpi="4294967292" verticalDpi="4294967292"/>
  <drawing r:id="rId1"/>
</chartsheet>
</file>

<file path=xl/chartsheets/sheet42.xml><?xml version="1.0" encoding="utf-8"?>
<chartsheet xmlns="http://schemas.openxmlformats.org/spreadsheetml/2006/main" xmlns:r="http://schemas.openxmlformats.org/officeDocument/2006/relationships">
  <sheetPr codeName="Chart44">
    <tabColor theme="6" tint="0.39997558519241921"/>
  </sheetPr>
  <sheetViews>
    <sheetView workbookViewId="0"/>
  </sheetViews>
  <pageMargins left="0.75" right="0.75" top="1" bottom="1" header="0.5" footer="0.5"/>
  <pageSetup orientation="landscape" horizontalDpi="4294967292" verticalDpi="4294967292"/>
  <drawing r:id="rId1"/>
</chartsheet>
</file>

<file path=xl/chartsheets/sheet43.xml><?xml version="1.0" encoding="utf-8"?>
<chartsheet xmlns="http://schemas.openxmlformats.org/spreadsheetml/2006/main" xmlns:r="http://schemas.openxmlformats.org/officeDocument/2006/relationships">
  <sheetPr codeName="Chart45">
    <tabColor theme="6" tint="0.39997558519241921"/>
  </sheetPr>
  <sheetViews>
    <sheetView workbookViewId="0"/>
  </sheetViews>
  <pageMargins left="0.75" right="0.75" top="1" bottom="1" header="0.5" footer="0.5"/>
  <pageSetup orientation="landscape" horizontalDpi="4294967292" verticalDpi="4294967292"/>
  <drawing r:id="rId1"/>
</chartsheet>
</file>

<file path=xl/chartsheets/sheet44.xml><?xml version="1.0" encoding="utf-8"?>
<chartsheet xmlns="http://schemas.openxmlformats.org/spreadsheetml/2006/main" xmlns:r="http://schemas.openxmlformats.org/officeDocument/2006/relationships">
  <sheetPr codeName="Chart46">
    <tabColor theme="6" tint="0.39997558519241921"/>
  </sheetPr>
  <sheetViews>
    <sheetView workbookViewId="0"/>
  </sheetViews>
  <pageMargins left="0.75" right="0.75" top="1" bottom="1" header="0.5" footer="0.5"/>
  <pageSetup orientation="landscape" horizontalDpi="4294967292" verticalDpi="4294967292"/>
  <drawing r:id="rId1"/>
</chartsheet>
</file>

<file path=xl/chartsheets/sheet45.xml><?xml version="1.0" encoding="utf-8"?>
<chartsheet xmlns="http://schemas.openxmlformats.org/spreadsheetml/2006/main" xmlns:r="http://schemas.openxmlformats.org/officeDocument/2006/relationships">
  <sheetPr codeName="Chart47">
    <tabColor theme="6" tint="0.39997558519241921"/>
  </sheetPr>
  <sheetViews>
    <sheetView workbookViewId="0"/>
  </sheetViews>
  <pageMargins left="0.75" right="0.75" top="1" bottom="1" header="0.5" footer="0.5"/>
  <pageSetup paperSize="9" orientation="landscape" horizontalDpi="4294967292" verticalDpi="4294967292"/>
  <drawing r:id="rId1"/>
</chartsheet>
</file>

<file path=xl/chartsheets/sheet46.xml><?xml version="1.0" encoding="utf-8"?>
<chartsheet xmlns="http://schemas.openxmlformats.org/spreadsheetml/2006/main" xmlns:r="http://schemas.openxmlformats.org/officeDocument/2006/relationships">
  <sheetPr codeName="Chart48">
    <tabColor theme="6" tint="-0.249977111117893"/>
  </sheetPr>
  <sheetViews>
    <sheetView workbookViewId="0"/>
  </sheetViews>
  <pageMargins left="0.75" right="0.75" top="1" bottom="1" header="0.5" footer="0.5"/>
  <pageSetup orientation="landscape" horizontalDpi="4294967292" verticalDpi="4294967292"/>
  <drawing r:id="rId1"/>
</chartsheet>
</file>

<file path=xl/chartsheets/sheet47.xml><?xml version="1.0" encoding="utf-8"?>
<chartsheet xmlns="http://schemas.openxmlformats.org/spreadsheetml/2006/main" xmlns:r="http://schemas.openxmlformats.org/officeDocument/2006/relationships">
  <sheetPr codeName="Chart49">
    <tabColor theme="6" tint="-0.249977111117893"/>
  </sheetPr>
  <sheetViews>
    <sheetView workbookViewId="0"/>
  </sheetViews>
  <pageMargins left="0.75" right="0.75" top="1" bottom="1" header="0.5" footer="0.5"/>
  <pageSetup orientation="landscape" horizontalDpi="4294967292" verticalDpi="4294967292"/>
  <drawing r:id="rId1"/>
</chartsheet>
</file>

<file path=xl/chartsheets/sheet48.xml><?xml version="1.0" encoding="utf-8"?>
<chartsheet xmlns="http://schemas.openxmlformats.org/spreadsheetml/2006/main" xmlns:r="http://schemas.openxmlformats.org/officeDocument/2006/relationships">
  <sheetPr codeName="Chart50">
    <tabColor theme="6" tint="-0.249977111117893"/>
  </sheetPr>
  <sheetViews>
    <sheetView workbookViewId="0"/>
  </sheetViews>
  <pageMargins left="0.75" right="0.75" top="1" bottom="1" header="0.5" footer="0.5"/>
  <pageSetup paperSize="9" orientation="landscape" horizontalDpi="4294967292" verticalDpi="4294967292"/>
  <drawing r:id="rId1"/>
</chartsheet>
</file>

<file path=xl/chartsheets/sheet49.xml><?xml version="1.0" encoding="utf-8"?>
<chartsheet xmlns="http://schemas.openxmlformats.org/spreadsheetml/2006/main" xmlns:r="http://schemas.openxmlformats.org/officeDocument/2006/relationships">
  <sheetPr codeName="Chart51">
    <tabColor theme="6" tint="-0.249977111117893"/>
  </sheetPr>
  <sheetViews>
    <sheetView workbookViewId="0"/>
  </sheetViews>
  <pageMargins left="0.75" right="0.75" top="1" bottom="1" header="0.5" footer="0.5"/>
  <pageSetup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sheetPr codeName="Chart7">
    <tabColor theme="5" tint="0.39997558519241921"/>
  </sheetPr>
  <sheetViews>
    <sheetView workbookViewId="0"/>
  </sheetViews>
  <pageMargins left="0.75" right="0.75" top="1" bottom="1" header="0.5" footer="0.5"/>
  <pageSetup paperSize="9" orientation="landscape" horizontalDpi="4294967292" verticalDpi="4294967292"/>
  <drawing r:id="rId1"/>
</chartsheet>
</file>

<file path=xl/chartsheets/sheet50.xml><?xml version="1.0" encoding="utf-8"?>
<chartsheet xmlns="http://schemas.openxmlformats.org/spreadsheetml/2006/main" xmlns:r="http://schemas.openxmlformats.org/officeDocument/2006/relationships">
  <sheetPr codeName="Chart52">
    <tabColor theme="6" tint="-0.249977111117893"/>
  </sheetPr>
  <sheetViews>
    <sheetView workbookViewId="0"/>
  </sheetViews>
  <pageMargins left="0.75" right="0.75" top="1" bottom="1" header="0.5" footer="0.5"/>
  <pageSetup paperSize="9" orientation="landscape" horizontalDpi="4294967292" verticalDpi="4294967292"/>
  <drawing r:id="rId1"/>
</chartsheet>
</file>

<file path=xl/chartsheets/sheet51.xml><?xml version="1.0" encoding="utf-8"?>
<chartsheet xmlns="http://schemas.openxmlformats.org/spreadsheetml/2006/main" xmlns:r="http://schemas.openxmlformats.org/officeDocument/2006/relationships">
  <sheetPr codeName="Chart53">
    <tabColor theme="6" tint="-0.249977111117893"/>
  </sheetPr>
  <sheetViews>
    <sheetView workbookViewId="0"/>
  </sheetViews>
  <pageMargins left="0.75" right="0.75" top="1" bottom="1" header="0.5" footer="0.5"/>
  <pageSetup paperSize="9" orientation="landscape" horizontalDpi="4294967292" verticalDpi="4294967292"/>
  <drawing r:id="rId1"/>
</chartsheet>
</file>

<file path=xl/chartsheets/sheet52.xml><?xml version="1.0" encoding="utf-8"?>
<chartsheet xmlns="http://schemas.openxmlformats.org/spreadsheetml/2006/main" xmlns:r="http://schemas.openxmlformats.org/officeDocument/2006/relationships">
  <sheetPr codeName="Chart54">
    <tabColor theme="6" tint="-0.249977111117893"/>
  </sheetPr>
  <sheetViews>
    <sheetView workbookViewId="0"/>
  </sheetViews>
  <pageMargins left="0.75" right="0.75" top="1" bottom="1" header="0.5" footer="0.5"/>
  <pageSetup paperSize="9" orientation="landscape" horizontalDpi="4294967292" verticalDpi="4294967292"/>
  <drawing r:id="rId1"/>
</chartsheet>
</file>

<file path=xl/chartsheets/sheet53.xml><?xml version="1.0" encoding="utf-8"?>
<chartsheet xmlns="http://schemas.openxmlformats.org/spreadsheetml/2006/main" xmlns:r="http://schemas.openxmlformats.org/officeDocument/2006/relationships">
  <sheetPr codeName="Chart55">
    <tabColor theme="6" tint="-0.249977111117893"/>
  </sheetPr>
  <sheetViews>
    <sheetView workbookViewId="0"/>
  </sheetViews>
  <pageMargins left="0.75" right="0.75" top="1" bottom="1" header="0.5" footer="0.5"/>
  <pageSetup paperSize="9" orientation="landscape" horizontalDpi="4294967292" verticalDpi="4294967292"/>
  <drawing r:id="rId1"/>
</chartsheet>
</file>

<file path=xl/chartsheets/sheet54.xml><?xml version="1.0" encoding="utf-8"?>
<chartsheet xmlns="http://schemas.openxmlformats.org/spreadsheetml/2006/main" xmlns:r="http://schemas.openxmlformats.org/officeDocument/2006/relationships">
  <sheetPr codeName="Chart56">
    <tabColor theme="6" tint="-0.249977111117893"/>
  </sheetPr>
  <sheetViews>
    <sheetView workbookViewId="0"/>
  </sheetViews>
  <pageMargins left="0.75" right="0.75" top="1" bottom="1" header="0.5" footer="0.5"/>
  <pageSetup orientation="landscape" horizontalDpi="4294967292" verticalDpi="4294967292"/>
  <drawing r:id="rId1"/>
</chartsheet>
</file>

<file path=xl/chartsheets/sheet55.xml><?xml version="1.0" encoding="utf-8"?>
<chartsheet xmlns="http://schemas.openxmlformats.org/spreadsheetml/2006/main" xmlns:r="http://schemas.openxmlformats.org/officeDocument/2006/relationships">
  <sheetPr codeName="Chart57">
    <tabColor theme="6" tint="-0.249977111117893"/>
  </sheetPr>
  <sheetViews>
    <sheetView workbookViewId="0"/>
  </sheetViews>
  <pageMargins left="0.75" right="0.75" top="1" bottom="1" header="0.5" footer="0.5"/>
  <pageSetup orientation="landscape" horizontalDpi="4294967292" verticalDpi="4294967292"/>
  <drawing r:id="rId1"/>
</chartsheet>
</file>

<file path=xl/chartsheets/sheet56.xml><?xml version="1.0" encoding="utf-8"?>
<chartsheet xmlns="http://schemas.openxmlformats.org/spreadsheetml/2006/main" xmlns:r="http://schemas.openxmlformats.org/officeDocument/2006/relationships">
  <sheetPr codeName="Chart58">
    <tabColor theme="6" tint="-0.249977111117893"/>
  </sheetPr>
  <sheetViews>
    <sheetView workbookViewId="0"/>
  </sheetViews>
  <pageMargins left="0.75" right="0.75" top="1" bottom="1" header="0.5" footer="0.5"/>
  <pageSetup orientation="landscape" horizontalDpi="4294967292" verticalDpi="4294967292"/>
  <drawing r:id="rId1"/>
</chartsheet>
</file>

<file path=xl/chartsheets/sheet57.xml><?xml version="1.0" encoding="utf-8"?>
<chartsheet xmlns="http://schemas.openxmlformats.org/spreadsheetml/2006/main" xmlns:r="http://schemas.openxmlformats.org/officeDocument/2006/relationships">
  <sheetPr codeName="Chart59">
    <tabColor theme="6" tint="-0.249977111117893"/>
  </sheetPr>
  <sheetViews>
    <sheetView workbookViewId="0"/>
  </sheetViews>
  <pageMargins left="0.75" right="0.75" top="1" bottom="1" header="0.5" footer="0.5"/>
  <pageSetup orientation="landscape" horizontalDpi="4294967292" verticalDpi="4294967292"/>
  <drawing r:id="rId1"/>
</chartsheet>
</file>

<file path=xl/chartsheets/sheet58.xml><?xml version="1.0" encoding="utf-8"?>
<chartsheet xmlns="http://schemas.openxmlformats.org/spreadsheetml/2006/main" xmlns:r="http://schemas.openxmlformats.org/officeDocument/2006/relationships">
  <sheetPr>
    <tabColor theme="5" tint="0.39997558519241921"/>
  </sheetPr>
  <sheetViews>
    <sheetView workbookViewId="0"/>
  </sheetViews>
  <pageMargins left="0.75" right="0.75" top="1" bottom="1" header="0.5" footer="0.5"/>
  <pageSetup orientation="landscape" horizontalDpi="4294967292" verticalDpi="4294967292"/>
  <drawing r:id="rId1"/>
</chartsheet>
</file>

<file path=xl/chartsheets/sheet59.xml><?xml version="1.0" encoding="utf-8"?>
<chartsheet xmlns="http://schemas.openxmlformats.org/spreadsheetml/2006/main" xmlns:r="http://schemas.openxmlformats.org/officeDocument/2006/relationships">
  <sheetPr>
    <tabColor theme="5" tint="0.39997558519241921"/>
  </sheetPr>
  <sheetViews>
    <sheetView workbookViewId="0"/>
  </sheetViews>
  <pageMargins left="0.75" right="0.75" top="1" bottom="1" header="0.5" footer="0.5"/>
  <pageSetup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sheetPr codeName="Chart8">
    <tabColor theme="5" tint="0.39997558519241921"/>
  </sheetPr>
  <sheetViews>
    <sheetView workbookViewId="0"/>
  </sheetViews>
  <pageMargins left="0.75" right="0.75" top="1" bottom="1" header="0.5" footer="0.5"/>
  <pageSetup paperSize="9" orientation="landscape" horizontalDpi="4294967292" verticalDpi="4294967292"/>
  <drawing r:id="rId1"/>
</chartsheet>
</file>

<file path=xl/chartsheets/sheet60.xml><?xml version="1.0" encoding="utf-8"?>
<chartsheet xmlns="http://schemas.openxmlformats.org/spreadsheetml/2006/main" xmlns:r="http://schemas.openxmlformats.org/officeDocument/2006/relationships">
  <sheetPr>
    <tabColor theme="5" tint="0.39997558519241921"/>
  </sheetPr>
  <sheetViews>
    <sheetView workbookViewId="0"/>
  </sheetViews>
  <pageMargins left="0.75" right="0.75" top="1" bottom="1" header="0.5" footer="0.5"/>
  <pageSetup orientation="landscape" horizontalDpi="4294967292" verticalDpi="4294967292"/>
  <drawing r:id="rId1"/>
</chartsheet>
</file>

<file path=xl/chartsheets/sheet61.xml><?xml version="1.0" encoding="utf-8"?>
<chartsheet xmlns="http://schemas.openxmlformats.org/spreadsheetml/2006/main" xmlns:r="http://schemas.openxmlformats.org/officeDocument/2006/relationships">
  <sheetPr>
    <tabColor theme="5" tint="0.39997558519241921"/>
  </sheetPr>
  <sheetViews>
    <sheetView workbookViewId="0"/>
  </sheetViews>
  <pageMargins left="0.75" right="0.75" top="1" bottom="1" header="0.5" footer="0.5"/>
  <pageSetup orientation="landscape" horizontalDpi="4294967292" verticalDpi="4294967292"/>
  <drawing r:id="rId1"/>
</chartsheet>
</file>

<file path=xl/chartsheets/sheet62.xml><?xml version="1.0" encoding="utf-8"?>
<chartsheet xmlns="http://schemas.openxmlformats.org/spreadsheetml/2006/main" xmlns:r="http://schemas.openxmlformats.org/officeDocument/2006/relationships">
  <sheetPr>
    <tabColor theme="5" tint="0.39997558519241921"/>
  </sheetPr>
  <sheetViews>
    <sheetView workbookViewId="0"/>
  </sheetViews>
  <pageMargins left="0.75" right="0.75" top="1" bottom="1" header="0.5" footer="0.5"/>
  <pageSetup orientation="landscape" horizontalDpi="4294967292" verticalDpi="4294967292"/>
  <drawing r:id="rId1"/>
</chartsheet>
</file>

<file path=xl/chartsheets/sheet63.xml><?xml version="1.0" encoding="utf-8"?>
<chartsheet xmlns="http://schemas.openxmlformats.org/spreadsheetml/2006/main" xmlns:r="http://schemas.openxmlformats.org/officeDocument/2006/relationships">
  <sheetPr>
    <tabColor theme="5" tint="0.39997558519241921"/>
  </sheetPr>
  <sheetViews>
    <sheetView workbookViewId="0"/>
  </sheetViews>
  <pageMargins left="0.75" right="0.75" top="1" bottom="1" header="0.5" footer="0.5"/>
  <pageSetup orientation="landscape" horizontalDpi="4294967292" verticalDpi="4294967292"/>
  <drawing r:id="rId1"/>
</chartsheet>
</file>

<file path=xl/chartsheets/sheet64.xml><?xml version="1.0" encoding="utf-8"?>
<chartsheet xmlns="http://schemas.openxmlformats.org/spreadsheetml/2006/main" xmlns:r="http://schemas.openxmlformats.org/officeDocument/2006/relationships">
  <sheetPr>
    <tabColor theme="5" tint="0.39997558519241921"/>
  </sheetPr>
  <sheetViews>
    <sheetView workbookViewId="0"/>
  </sheetViews>
  <pageMargins left="0.75" right="0.75" top="1" bottom="1" header="0.5" footer="0.5"/>
  <pageSetup orientation="landscape" horizontalDpi="4294967292" verticalDpi="4294967292"/>
  <drawing r:id="rId1"/>
</chartsheet>
</file>

<file path=xl/chartsheets/sheet65.xml><?xml version="1.0" encoding="utf-8"?>
<chartsheet xmlns="http://schemas.openxmlformats.org/spreadsheetml/2006/main" xmlns:r="http://schemas.openxmlformats.org/officeDocument/2006/relationships">
  <sheetPr codeName="Chart5">
    <tabColor theme="5" tint="0.39997558519241921"/>
  </sheetPr>
  <sheetViews>
    <sheetView zoomScale="103" workbookViewId="0"/>
  </sheetViews>
  <pageMargins left="0.75" right="0.75" top="1" bottom="1" header="0.5" footer="0.5"/>
  <pageSetup orientation="landscape" horizontalDpi="4294967292" verticalDpi="4294967292"/>
  <drawing r:id="rId1"/>
</chartsheet>
</file>

<file path=xl/chartsheets/sheet66.xml><?xml version="1.0" encoding="utf-8"?>
<chartsheet xmlns="http://schemas.openxmlformats.org/spreadsheetml/2006/main" xmlns:r="http://schemas.openxmlformats.org/officeDocument/2006/relationships">
  <sheetPr codeName="Chart68">
    <tabColor theme="5" tint="0.39997558519241921"/>
  </sheetPr>
  <sheetViews>
    <sheetView workbookViewId="0"/>
  </sheetViews>
  <pageMargins left="0.75" right="0.75" top="1" bottom="1" header="0.5" footer="0.5"/>
  <pageSetup orientation="landscape" horizontalDpi="4294967292" verticalDpi="4294967292"/>
  <drawing r:id="rId1"/>
</chartsheet>
</file>

<file path=xl/chartsheets/sheet67.xml><?xml version="1.0" encoding="utf-8"?>
<chartsheet xmlns="http://schemas.openxmlformats.org/spreadsheetml/2006/main" xmlns:r="http://schemas.openxmlformats.org/officeDocument/2006/relationships">
  <sheetPr codeName="Chart60">
    <tabColor theme="7" tint="0.39997558519241921"/>
  </sheetPr>
  <sheetViews>
    <sheetView workbookViewId="0"/>
  </sheetViews>
  <pageMargins left="0.75" right="0.75" top="1" bottom="1" header="0.5" footer="0.5"/>
  <drawing r:id="rId1"/>
</chartsheet>
</file>

<file path=xl/chartsheets/sheet68.xml><?xml version="1.0" encoding="utf-8"?>
<chartsheet xmlns="http://schemas.openxmlformats.org/spreadsheetml/2006/main" xmlns:r="http://schemas.openxmlformats.org/officeDocument/2006/relationships">
  <sheetPr codeName="Chart61">
    <tabColor theme="7" tint="0.39997558519241921"/>
  </sheetPr>
  <sheetViews>
    <sheetView workbookViewId="0"/>
  </sheetViews>
  <pageMargins left="0.75" right="0.75" top="1" bottom="1" header="0.5" footer="0.5"/>
  <pageSetup orientation="landscape" horizontalDpi="4294967292" verticalDpi="4294967292"/>
  <drawing r:id="rId1"/>
</chartsheet>
</file>

<file path=xl/chartsheets/sheet69.xml><?xml version="1.0" encoding="utf-8"?>
<chartsheet xmlns="http://schemas.openxmlformats.org/spreadsheetml/2006/main" xmlns:r="http://schemas.openxmlformats.org/officeDocument/2006/relationships">
  <sheetPr codeName="Chart62">
    <tabColor theme="7" tint="0.39997558519241921"/>
  </sheetPr>
  <sheetViews>
    <sheetView workbookViewId="0"/>
  </sheetViews>
  <pageMargins left="0.75" right="0.75" top="1" bottom="1" header="0.5" footer="0.5"/>
  <pageSetup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sheetPr codeName="Chart9">
    <tabColor theme="5" tint="0.39997558519241921"/>
  </sheetPr>
  <sheetViews>
    <sheetView workbookViewId="0"/>
  </sheetViews>
  <pageMargins left="0.75" right="0.75" top="1" bottom="1" header="0.5" footer="0.5"/>
  <pageSetup orientation="landscape" horizontalDpi="4294967292" verticalDpi="4294967292"/>
  <drawing r:id="rId1"/>
</chartsheet>
</file>

<file path=xl/chartsheets/sheet70.xml><?xml version="1.0" encoding="utf-8"?>
<chartsheet xmlns="http://schemas.openxmlformats.org/spreadsheetml/2006/main" xmlns:r="http://schemas.openxmlformats.org/officeDocument/2006/relationships">
  <sheetPr codeName="Chart63">
    <tabColor theme="7" tint="0.39997558519241921"/>
  </sheetPr>
  <sheetViews>
    <sheetView workbookViewId="0"/>
  </sheetViews>
  <pageMargins left="0.75" right="0.75" top="1" bottom="1" header="0.5" footer="0.5"/>
  <pageSetup orientation="landscape" horizontalDpi="4294967292" verticalDpi="4294967292"/>
  <drawing r:id="rId1"/>
</chartsheet>
</file>

<file path=xl/chartsheets/sheet71.xml><?xml version="1.0" encoding="utf-8"?>
<chartsheet xmlns="http://schemas.openxmlformats.org/spreadsheetml/2006/main" xmlns:r="http://schemas.openxmlformats.org/officeDocument/2006/relationships">
  <sheetPr codeName="Chart64">
    <tabColor theme="7" tint="0.39997558519241921"/>
  </sheetPr>
  <sheetViews>
    <sheetView workbookViewId="0"/>
  </sheetViews>
  <pageMargins left="0.75" right="0.75" top="1" bottom="1" header="0.5" footer="0.5"/>
  <pageSetup orientation="landscape" horizontalDpi="4294967292" verticalDpi="4294967292"/>
  <drawing r:id="rId1"/>
</chartsheet>
</file>

<file path=xl/chartsheets/sheet72.xml><?xml version="1.0" encoding="utf-8"?>
<chartsheet xmlns="http://schemas.openxmlformats.org/spreadsheetml/2006/main" xmlns:r="http://schemas.openxmlformats.org/officeDocument/2006/relationships">
  <sheetPr codeName="Chart65">
    <tabColor theme="7" tint="0.39997558519241921"/>
  </sheetPr>
  <sheetViews>
    <sheetView workbookViewId="0"/>
  </sheetViews>
  <pageMargins left="0.75" right="0.75" top="1" bottom="1" header="0.5" footer="0.5"/>
  <drawing r:id="rId1"/>
</chartsheet>
</file>

<file path=xl/chartsheets/sheet73.xml><?xml version="1.0" encoding="utf-8"?>
<chartsheet xmlns="http://schemas.openxmlformats.org/spreadsheetml/2006/main" xmlns:r="http://schemas.openxmlformats.org/officeDocument/2006/relationships">
  <sheetPr codeName="Chart66">
    <tabColor theme="7" tint="0.39997558519241921"/>
  </sheetPr>
  <sheetViews>
    <sheetView workbookViewId="0"/>
  </sheetViews>
  <pageMargins left="0.75" right="0.75" top="1" bottom="1" header="0.5" footer="0.5"/>
  <drawing r:id="rId1"/>
</chartsheet>
</file>

<file path=xl/chartsheets/sheet74.xml><?xml version="1.0" encoding="utf-8"?>
<chartsheet xmlns="http://schemas.openxmlformats.org/spreadsheetml/2006/main" xmlns:r="http://schemas.openxmlformats.org/officeDocument/2006/relationships">
  <sheetPr codeName="Chart67">
    <tabColor theme="7" tint="0.39997558519241921"/>
  </sheetPr>
  <sheetViews>
    <sheetView workbookViewId="0"/>
  </sheetViews>
  <pageMargins left="0.75" right="0.75" top="1" bottom="1" header="0.5" footer="0.5"/>
  <pageSetup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sheetPr codeName="Chart10">
    <tabColor theme="5" tint="0.39997558519241921"/>
  </sheetPr>
  <sheetViews>
    <sheetView workbookViewId="0"/>
  </sheetViews>
  <pageMargins left="0.75" right="0.75" top="1" bottom="1" header="0.5" footer="0.5"/>
  <pageSetup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sheetPr codeName="Chart11">
    <tabColor theme="5" tint="0.39997558519241921"/>
  </sheetPr>
  <sheetViews>
    <sheetView workbookViewId="0"/>
  </sheetViews>
  <pageMargins left="0.75" right="0.75" top="1" bottom="1" header="0.5" footer="0.5"/>
  <pageSetup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1.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103.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105.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107.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109.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113.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115.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117.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119.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121.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123.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125.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127.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129.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1.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133.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13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137.xml.rels><?xml version="1.0" encoding="UTF-8" standalone="yes"?>
<Relationships xmlns="http://schemas.openxmlformats.org/package/2006/relationships"><Relationship Id="rId1" Type="http://schemas.openxmlformats.org/officeDocument/2006/relationships/chart" Target="../charts/chart70.xml"/></Relationships>
</file>

<file path=xl/drawings/_rels/drawing139.xml.rels><?xml version="1.0" encoding="UTF-8" standalone="yes"?>
<Relationships xmlns="http://schemas.openxmlformats.org/package/2006/relationships"><Relationship Id="rId1" Type="http://schemas.openxmlformats.org/officeDocument/2006/relationships/chart" Target="../charts/chart71.xml"/></Relationships>
</file>

<file path=xl/drawings/_rels/drawing141.xml.rels><?xml version="1.0" encoding="UTF-8" standalone="yes"?>
<Relationships xmlns="http://schemas.openxmlformats.org/package/2006/relationships"><Relationship Id="rId1" Type="http://schemas.openxmlformats.org/officeDocument/2006/relationships/chart" Target="../charts/chart72.xml"/></Relationships>
</file>

<file path=xl/drawings/_rels/drawing143.xml.rels><?xml version="1.0" encoding="UTF-8" standalone="yes"?>
<Relationships xmlns="http://schemas.openxmlformats.org/package/2006/relationships"><Relationship Id="rId1" Type="http://schemas.openxmlformats.org/officeDocument/2006/relationships/chart" Target="../charts/chart73.xml"/></Relationships>
</file>

<file path=xl/drawings/_rels/drawing145.xml.rels><?xml version="1.0" encoding="UTF-8" standalone="yes"?>
<Relationships xmlns="http://schemas.openxmlformats.org/package/2006/relationships"><Relationship Id="rId1" Type="http://schemas.openxmlformats.org/officeDocument/2006/relationships/chart" Target="../charts/chart74.xml"/></Relationships>
</file>

<file path=xl/drawings/_rels/drawing147.xml.rels><?xml version="1.0" encoding="UTF-8" standalone="yes"?>
<Relationships xmlns="http://schemas.openxmlformats.org/package/2006/relationships"><Relationship Id="rId1" Type="http://schemas.openxmlformats.org/officeDocument/2006/relationships/chart" Target="../charts/chart75.xml"/></Relationships>
</file>

<file path=xl/drawings/_rels/drawing149.xml.rels><?xml version="1.0" encoding="UTF-8" standalone="yes"?>
<Relationships xmlns="http://schemas.openxmlformats.org/package/2006/relationships"><Relationship Id="rId1" Type="http://schemas.openxmlformats.org/officeDocument/2006/relationships/chart" Target="../charts/chart7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65.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79.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81.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83.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85.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87.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89.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93.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95.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97.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99.xml.rels><?xml version="1.0" encoding="UTF-8" standalone="yes"?>
<Relationships xmlns="http://schemas.openxmlformats.org/package/2006/relationships"><Relationship Id="rId1" Type="http://schemas.openxmlformats.org/officeDocument/2006/relationships/chart" Target="../charts/chart51.xml"/></Relationships>
</file>

<file path=xl/drawings/drawing1.xml><?xml version="1.0" encoding="utf-8"?>
<xdr:wsDr xmlns:xdr="http://schemas.openxmlformats.org/drawingml/2006/spreadsheetDrawing" xmlns:a="http://schemas.openxmlformats.org/drawingml/2006/main">
  <xdr:absoluteAnchor>
    <xdr:pos x="0" y="0"/>
    <xdr:ext cx="8567295" cy="5829508"/>
    <xdr:graphicFrame macro="">
      <xdr:nvGraphicFramePr>
        <xdr:cNvPr id="2" name="Gráfico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0.45931</cdr:x>
      <cdr:y>0.58674</cdr:y>
    </cdr:from>
    <cdr:to>
      <cdr:x>0.78896</cdr:x>
      <cdr:y>0.66063</cdr:y>
    </cdr:to>
    <cdr:sp macro="" textlink="">
      <cdr:nvSpPr>
        <cdr:cNvPr id="3" name="Rectangle 2"/>
        <cdr:cNvSpPr/>
      </cdr:nvSpPr>
      <cdr:spPr>
        <a:xfrm xmlns:a="http://schemas.openxmlformats.org/drawingml/2006/main">
          <a:off x="4229068" y="3293613"/>
          <a:ext cx="3035253" cy="41477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fr-FR" sz="1600">
              <a:solidFill>
                <a:schemeClr val="tx1"/>
              </a:solidFill>
              <a:effectLst/>
              <a:latin typeface="Arial"/>
              <a:cs typeface="Arial"/>
            </a:rPr>
            <a:t>Taxable labor income</a:t>
          </a:r>
        </a:p>
      </cdr:txBody>
    </cdr:sp>
  </cdr:relSizeAnchor>
  <cdr:relSizeAnchor xmlns:cdr="http://schemas.openxmlformats.org/drawingml/2006/chartDrawing">
    <cdr:from>
      <cdr:x>0.69241</cdr:x>
      <cdr:y>0.13619</cdr:y>
    </cdr:from>
    <cdr:to>
      <cdr:x>0.97241</cdr:x>
      <cdr:y>0.2104</cdr:y>
    </cdr:to>
    <cdr:sp macro="" textlink="">
      <cdr:nvSpPr>
        <cdr:cNvPr id="5" name="Rectangle 4"/>
        <cdr:cNvSpPr/>
      </cdr:nvSpPr>
      <cdr:spPr>
        <a:xfrm xmlns:a="http://schemas.openxmlformats.org/drawingml/2006/main">
          <a:off x="6375378" y="764516"/>
          <a:ext cx="2578100" cy="41657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Capital</a:t>
          </a:r>
          <a:r>
            <a:rPr lang="fr-FR" sz="1600" baseline="0">
              <a:solidFill>
                <a:schemeClr val="tx1"/>
              </a:solidFill>
              <a:effectLst/>
              <a:latin typeface="Arial"/>
              <a:cs typeface="Arial"/>
            </a:rPr>
            <a:t> income</a:t>
          </a:r>
        </a:p>
        <a:p xmlns:a="http://schemas.openxmlformats.org/drawingml/2006/main">
          <a:pPr algn="ctr"/>
          <a:endParaRPr lang="fr-FR" sz="1600">
            <a:solidFill>
              <a:schemeClr val="tx1"/>
            </a:solidFill>
            <a:effectLst/>
            <a:latin typeface="Arial"/>
            <a:cs typeface="Arial"/>
          </a:endParaRPr>
        </a:p>
      </cdr:txBody>
    </cdr:sp>
  </cdr:relSizeAnchor>
  <cdr:relSizeAnchor xmlns:cdr="http://schemas.openxmlformats.org/drawingml/2006/chartDrawing">
    <cdr:from>
      <cdr:x>0.67724</cdr:x>
      <cdr:y>0.28959</cdr:y>
    </cdr:from>
    <cdr:to>
      <cdr:x>0.9931</cdr:x>
      <cdr:y>0.33297</cdr:y>
    </cdr:to>
    <cdr:sp macro="" textlink="">
      <cdr:nvSpPr>
        <cdr:cNvPr id="7" name="Rectangle 6"/>
        <cdr:cNvSpPr/>
      </cdr:nvSpPr>
      <cdr:spPr>
        <a:xfrm xmlns:a="http://schemas.openxmlformats.org/drawingml/2006/main">
          <a:off x="6235687" y="1625573"/>
          <a:ext cx="2908281" cy="24351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rgbClr val="000000"/>
              </a:solidFill>
              <a:effectLst/>
              <a:latin typeface="Arial"/>
              <a:cs typeface="Arial"/>
            </a:rPr>
            <a:t>Tax-exempt labor income</a:t>
          </a:r>
        </a:p>
      </cdr:txBody>
    </cdr:sp>
  </cdr:relSizeAnchor>
  <cdr:relSizeAnchor xmlns:cdr="http://schemas.openxmlformats.org/drawingml/2006/chartDrawing">
    <cdr:from>
      <cdr:x>0.0869</cdr:x>
      <cdr:y>0.94571</cdr:y>
    </cdr:from>
    <cdr:to>
      <cdr:x>0.9502</cdr:x>
      <cdr:y>0.98643</cdr:y>
    </cdr:to>
    <cdr:sp macro="" textlink="">
      <cdr:nvSpPr>
        <cdr:cNvPr id="9" name="Text Box 1"/>
        <cdr:cNvSpPr txBox="1">
          <a:spLocks xmlns:a="http://schemas.openxmlformats.org/drawingml/2006/main" noChangeArrowheads="1"/>
        </cdr:cNvSpPr>
      </cdr:nvSpPr>
      <cdr:spPr bwMode="auto">
        <a:xfrm xmlns:a="http://schemas.openxmlformats.org/drawingml/2006/main">
          <a:off x="800132" y="5308622"/>
          <a:ext cx="7948835" cy="22857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Appendix Table II-B2e</a:t>
          </a:r>
          <a:endParaRPr lang="en-US" sz="1200" b="0" i="0" u="none" strike="noStrike" baseline="0">
            <a:solidFill>
              <a:srgbClr val="000000"/>
            </a:solidFill>
            <a:latin typeface="Arial"/>
            <a:ea typeface="Arial"/>
            <a:cs typeface="Arial"/>
          </a:endParaRPr>
        </a:p>
      </cdr:txBody>
    </cdr:sp>
  </cdr:relSizeAnchor>
</c:userShapes>
</file>

<file path=xl/drawings/drawing100.xml><?xml version="1.0" encoding="utf-8"?>
<c:userShapes xmlns:c="http://schemas.openxmlformats.org/drawingml/2006/chart">
  <cdr:relSizeAnchor xmlns:cdr="http://schemas.openxmlformats.org/drawingml/2006/chartDrawing">
    <cdr:from>
      <cdr:x>0.72966</cdr:x>
      <cdr:y>0.47512</cdr:y>
    </cdr:from>
    <cdr:to>
      <cdr:x>1</cdr:x>
      <cdr:y>0.54751</cdr:y>
    </cdr:to>
    <cdr:sp macro="" textlink="">
      <cdr:nvSpPr>
        <cdr:cNvPr id="4" name="Rectangle 3"/>
        <cdr:cNvSpPr/>
      </cdr:nvSpPr>
      <cdr:spPr>
        <a:xfrm xmlns:a="http://schemas.openxmlformats.org/drawingml/2006/main">
          <a:off x="6718344" y="2667044"/>
          <a:ext cx="2489156" cy="4063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bg1"/>
              </a:solidFill>
              <a:effectLst/>
              <a:latin typeface="Arial"/>
              <a:cs typeface="Arial"/>
            </a:rPr>
            <a:t>Compensation of employees</a:t>
          </a:r>
        </a:p>
      </cdr:txBody>
    </cdr:sp>
  </cdr:relSizeAnchor>
  <cdr:relSizeAnchor xmlns:cdr="http://schemas.openxmlformats.org/drawingml/2006/chartDrawing">
    <cdr:from>
      <cdr:x>0.11587</cdr:x>
      <cdr:y>0.72851</cdr:y>
    </cdr:from>
    <cdr:to>
      <cdr:x>0.62621</cdr:x>
      <cdr:y>0.80091</cdr:y>
    </cdr:to>
    <cdr:sp macro="" textlink="">
      <cdr:nvSpPr>
        <cdr:cNvPr id="6" name="Rectangle 5"/>
        <cdr:cNvSpPr/>
      </cdr:nvSpPr>
      <cdr:spPr>
        <a:xfrm xmlns:a="http://schemas.openxmlformats.org/drawingml/2006/main">
          <a:off x="1066867" y="4089399"/>
          <a:ext cx="4698955" cy="40641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Labor component of mixed income</a:t>
          </a:r>
        </a:p>
      </cdr:txBody>
    </cdr:sp>
  </cdr:relSizeAnchor>
  <cdr:relSizeAnchor xmlns:cdr="http://schemas.openxmlformats.org/drawingml/2006/chartDrawing">
    <cdr:from>
      <cdr:x>0.05517</cdr:x>
      <cdr:y>0.93439</cdr:y>
    </cdr:from>
    <cdr:to>
      <cdr:x>0.94882</cdr:x>
      <cdr:y>1</cdr:y>
    </cdr:to>
    <cdr:sp macro="" textlink="">
      <cdr:nvSpPr>
        <cdr:cNvPr id="5" name="Text Box 1"/>
        <cdr:cNvSpPr txBox="1">
          <a:spLocks xmlns:a="http://schemas.openxmlformats.org/drawingml/2006/main" noChangeArrowheads="1"/>
        </cdr:cNvSpPr>
      </cdr:nvSpPr>
      <cdr:spPr bwMode="auto">
        <a:xfrm xmlns:a="http://schemas.openxmlformats.org/drawingml/2006/main">
          <a:off x="508000" y="5245100"/>
          <a:ext cx="8228229" cy="3683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Appendix Table II-B2b</a:t>
          </a:r>
          <a:r>
            <a:rPr lang="fr-FR" sz="1200" baseline="0" smtClean="0">
              <a:latin typeface="Arial"/>
              <a:ea typeface="+mn-ea"/>
              <a:cs typeface="Arial"/>
            </a:rPr>
            <a:t>.</a:t>
          </a:r>
          <a:endParaRPr lang="en-US" sz="1200" b="0" i="0" u="none" strike="noStrike" baseline="0">
            <a:solidFill>
              <a:srgbClr val="000000"/>
            </a:solidFill>
            <a:latin typeface="Arial"/>
            <a:ea typeface="Arial"/>
            <a:cs typeface="Arial"/>
          </a:endParaRPr>
        </a:p>
      </cdr:txBody>
    </cdr:sp>
  </cdr:relSizeAnchor>
</c:userShapes>
</file>

<file path=xl/drawings/drawing101.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2.xml><?xml version="1.0" encoding="utf-8"?>
<c:userShapes xmlns:c="http://schemas.openxmlformats.org/drawingml/2006/chart">
  <cdr:relSizeAnchor xmlns:cdr="http://schemas.openxmlformats.org/drawingml/2006/chartDrawing">
    <cdr:from>
      <cdr:x>0.10494</cdr:x>
      <cdr:y>0.78131</cdr:y>
    </cdr:from>
    <cdr:to>
      <cdr:x>0.4662</cdr:x>
      <cdr:y>0.8552</cdr:y>
    </cdr:to>
    <cdr:sp macro="" textlink="">
      <cdr:nvSpPr>
        <cdr:cNvPr id="3" name="Rectangle 2"/>
        <cdr:cNvSpPr/>
      </cdr:nvSpPr>
      <cdr:spPr>
        <a:xfrm xmlns:a="http://schemas.openxmlformats.org/drawingml/2006/main">
          <a:off x="966254" y="4385798"/>
          <a:ext cx="3326302" cy="41477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fr-FR" sz="1600">
              <a:solidFill>
                <a:schemeClr val="bg1"/>
              </a:solidFill>
              <a:effectLst/>
              <a:latin typeface="Arial"/>
              <a:cs typeface="Arial"/>
            </a:rPr>
            <a:t>Housing rents</a:t>
          </a:r>
          <a:r>
            <a:rPr lang="fr-FR" sz="1600" baseline="0">
              <a:solidFill>
                <a:schemeClr val="bg1"/>
              </a:solidFill>
              <a:effectLst/>
              <a:latin typeface="Arial"/>
              <a:cs typeface="Arial"/>
            </a:rPr>
            <a:t> </a:t>
          </a:r>
          <a:endParaRPr lang="fr-FR" sz="1600">
            <a:solidFill>
              <a:schemeClr val="bg1"/>
            </a:solidFill>
            <a:effectLst/>
            <a:latin typeface="Arial"/>
            <a:cs typeface="Arial"/>
          </a:endParaRPr>
        </a:p>
      </cdr:txBody>
    </cdr:sp>
  </cdr:relSizeAnchor>
  <cdr:relSizeAnchor xmlns:cdr="http://schemas.openxmlformats.org/drawingml/2006/chartDrawing">
    <cdr:from>
      <cdr:x>0.32692</cdr:x>
      <cdr:y>0.7353</cdr:y>
    </cdr:from>
    <cdr:to>
      <cdr:x>0.55173</cdr:x>
      <cdr:y>0.79638</cdr:y>
    </cdr:to>
    <cdr:sp macro="" textlink="">
      <cdr:nvSpPr>
        <cdr:cNvPr id="4" name="Rectangle 3"/>
        <cdr:cNvSpPr/>
      </cdr:nvSpPr>
      <cdr:spPr>
        <a:xfrm xmlns:a="http://schemas.openxmlformats.org/drawingml/2006/main">
          <a:off x="3010075" y="4127527"/>
          <a:ext cx="2069938" cy="34286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bg1"/>
              </a:solidFill>
              <a:effectLst/>
              <a:latin typeface="Arial"/>
              <a:cs typeface="Arial"/>
            </a:rPr>
            <a:t>Noncorporate profits</a:t>
          </a:r>
        </a:p>
      </cdr:txBody>
    </cdr:sp>
  </cdr:relSizeAnchor>
  <cdr:relSizeAnchor xmlns:cdr="http://schemas.openxmlformats.org/drawingml/2006/chartDrawing">
    <cdr:from>
      <cdr:x>0.61517</cdr:x>
      <cdr:y>0.52986</cdr:y>
    </cdr:from>
    <cdr:to>
      <cdr:x>0.89517</cdr:x>
      <cdr:y>0.60407</cdr:y>
    </cdr:to>
    <cdr:sp macro="" textlink="">
      <cdr:nvSpPr>
        <cdr:cNvPr id="5" name="Rectangle 4"/>
        <cdr:cNvSpPr/>
      </cdr:nvSpPr>
      <cdr:spPr>
        <a:xfrm xmlns:a="http://schemas.openxmlformats.org/drawingml/2006/main">
          <a:off x="5664213" y="2974316"/>
          <a:ext cx="2578100" cy="41657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Interest</a:t>
          </a:r>
        </a:p>
      </cdr:txBody>
    </cdr:sp>
  </cdr:relSizeAnchor>
  <cdr:relSizeAnchor xmlns:cdr="http://schemas.openxmlformats.org/drawingml/2006/chartDrawing">
    <cdr:from>
      <cdr:x>0.37931</cdr:x>
      <cdr:y>0.5724</cdr:y>
    </cdr:from>
    <cdr:to>
      <cdr:x>0.62057</cdr:x>
      <cdr:y>0.681</cdr:y>
    </cdr:to>
    <cdr:sp macro="" textlink="">
      <cdr:nvSpPr>
        <cdr:cNvPr id="6" name="Rectangle 5"/>
        <cdr:cNvSpPr/>
      </cdr:nvSpPr>
      <cdr:spPr>
        <a:xfrm xmlns:a="http://schemas.openxmlformats.org/drawingml/2006/main">
          <a:off x="3492522" y="3213089"/>
          <a:ext cx="2221402" cy="60961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Income from equity</a:t>
          </a:r>
        </a:p>
      </cdr:txBody>
    </cdr:sp>
  </cdr:relSizeAnchor>
  <cdr:relSizeAnchor xmlns:cdr="http://schemas.openxmlformats.org/drawingml/2006/chartDrawing">
    <cdr:from>
      <cdr:x>0.60827</cdr:x>
      <cdr:y>0.213</cdr:y>
    </cdr:from>
    <cdr:to>
      <cdr:x>0.99034</cdr:x>
      <cdr:y>0.28093</cdr:y>
    </cdr:to>
    <cdr:sp macro="" textlink="">
      <cdr:nvSpPr>
        <cdr:cNvPr id="7" name="Rectangle 6"/>
        <cdr:cNvSpPr/>
      </cdr:nvSpPr>
      <cdr:spPr>
        <a:xfrm xmlns:a="http://schemas.openxmlformats.org/drawingml/2006/main">
          <a:off x="5600690" y="1195662"/>
          <a:ext cx="3517910" cy="38131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Interest and dividends paid to pension plans</a:t>
          </a:r>
        </a:p>
      </cdr:txBody>
    </cdr:sp>
  </cdr:relSizeAnchor>
  <cdr:relSizeAnchor xmlns:cdr="http://schemas.openxmlformats.org/drawingml/2006/chartDrawing">
    <cdr:from>
      <cdr:x>0.80138</cdr:x>
      <cdr:y>0.28959</cdr:y>
    </cdr:from>
    <cdr:to>
      <cdr:x>0.85241</cdr:x>
      <cdr:y>0.46154</cdr:y>
    </cdr:to>
    <cdr:cxnSp macro="">
      <cdr:nvCxnSpPr>
        <cdr:cNvPr id="8" name="Connecteur droit avec flèche 7"/>
        <cdr:cNvCxnSpPr/>
      </cdr:nvCxnSpPr>
      <cdr:spPr>
        <a:xfrm xmlns:a="http://schemas.openxmlformats.org/drawingml/2006/main">
          <a:off x="7378706" y="1625585"/>
          <a:ext cx="469894" cy="965215"/>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0.05655</cdr:x>
      <cdr:y>0.95701</cdr:y>
    </cdr:from>
    <cdr:to>
      <cdr:x>0.9502</cdr:x>
      <cdr:y>1</cdr:y>
    </cdr:to>
    <cdr:sp macro="" textlink="">
      <cdr:nvSpPr>
        <cdr:cNvPr id="9" name="Text Box 1"/>
        <cdr:cNvSpPr txBox="1">
          <a:spLocks xmlns:a="http://schemas.openxmlformats.org/drawingml/2006/main" noChangeArrowheads="1"/>
        </cdr:cNvSpPr>
      </cdr:nvSpPr>
      <cdr:spPr bwMode="auto">
        <a:xfrm xmlns:a="http://schemas.openxmlformats.org/drawingml/2006/main">
          <a:off x="520684" y="5372100"/>
          <a:ext cx="8228283" cy="2413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Appendix Table II-B2b</a:t>
          </a:r>
          <a:endParaRPr lang="en-US" sz="1200" b="0" i="0" u="none" strike="noStrike" baseline="0">
            <a:solidFill>
              <a:srgbClr val="000000"/>
            </a:solidFill>
            <a:latin typeface="Arial"/>
            <a:ea typeface="Arial"/>
            <a:cs typeface="Arial"/>
          </a:endParaRPr>
        </a:p>
      </cdr:txBody>
    </cdr:sp>
  </cdr:relSizeAnchor>
</c:userShapes>
</file>

<file path=xl/drawings/drawing103.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4.xml><?xml version="1.0" encoding="utf-8"?>
<c:userShapes xmlns:c="http://schemas.openxmlformats.org/drawingml/2006/chart">
  <cdr:relSizeAnchor xmlns:cdr="http://schemas.openxmlformats.org/drawingml/2006/chartDrawing">
    <cdr:from>
      <cdr:x>0.13794</cdr:x>
      <cdr:y>0.75339</cdr:y>
    </cdr:from>
    <cdr:to>
      <cdr:x>0.64552</cdr:x>
      <cdr:y>0.81674</cdr:y>
    </cdr:to>
    <cdr:sp macro="" textlink="">
      <cdr:nvSpPr>
        <cdr:cNvPr id="2" name="Rectangle 1"/>
        <cdr:cNvSpPr/>
      </cdr:nvSpPr>
      <cdr:spPr>
        <a:xfrm xmlns:a="http://schemas.openxmlformats.org/drawingml/2006/main">
          <a:off x="1270051" y="4229099"/>
          <a:ext cx="4673550" cy="35561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Fiscal </a:t>
          </a:r>
          <a:r>
            <a:rPr lang="fr-FR" sz="1800" baseline="0">
              <a:solidFill>
                <a:schemeClr val="tx1"/>
              </a:solidFill>
              <a:effectLst/>
              <a:latin typeface="Arial"/>
              <a:cs typeface="Arial"/>
            </a:rPr>
            <a:t>income per tax unit (Piketty-Saez)</a:t>
          </a:r>
        </a:p>
      </cdr:txBody>
    </cdr:sp>
  </cdr:relSizeAnchor>
  <cdr:relSizeAnchor xmlns:cdr="http://schemas.openxmlformats.org/drawingml/2006/chartDrawing">
    <cdr:from>
      <cdr:x>0.37517</cdr:x>
      <cdr:y>0.44344</cdr:y>
    </cdr:from>
    <cdr:to>
      <cdr:x>0.67724</cdr:x>
      <cdr:y>0.54073</cdr:y>
    </cdr:to>
    <cdr:sp macro="" textlink="">
      <cdr:nvSpPr>
        <cdr:cNvPr id="3" name="Rectangle 2"/>
        <cdr:cNvSpPr/>
      </cdr:nvSpPr>
      <cdr:spPr>
        <a:xfrm xmlns:a="http://schemas.openxmlformats.org/drawingml/2006/main">
          <a:off x="3454356" y="2489179"/>
          <a:ext cx="2781344" cy="54612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Pre-tax income per adult</a:t>
          </a:r>
          <a:r>
            <a:rPr lang="fr-FR" sz="1800" baseline="0">
              <a:solidFill>
                <a:schemeClr val="tx1"/>
              </a:solidFill>
              <a:effectLst/>
              <a:latin typeface="Arial"/>
              <a:cs typeface="Arial"/>
            </a:rPr>
            <a:t> </a:t>
          </a:r>
          <a:endParaRPr lang="fr-FR" sz="1800">
            <a:solidFill>
              <a:schemeClr val="tx1"/>
            </a:solidFill>
            <a:effectLst/>
            <a:latin typeface="Arial"/>
            <a:cs typeface="Arial"/>
          </a:endParaRPr>
        </a:p>
      </cdr:txBody>
    </cdr:sp>
  </cdr:relSizeAnchor>
  <cdr:relSizeAnchor xmlns:cdr="http://schemas.openxmlformats.org/drawingml/2006/chartDrawing">
    <cdr:from>
      <cdr:x>0.01793</cdr:x>
      <cdr:y>0.93665</cdr:y>
    </cdr:from>
    <cdr:to>
      <cdr:x>0.98207</cdr:x>
      <cdr:y>1</cdr:y>
    </cdr:to>
    <cdr:sp macro="" textlink="">
      <cdr:nvSpPr>
        <cdr:cNvPr id="4" name="Text Box 1"/>
        <cdr:cNvSpPr txBox="1">
          <a:spLocks xmlns:a="http://schemas.openxmlformats.org/drawingml/2006/main" noChangeArrowheads="1"/>
        </cdr:cNvSpPr>
      </cdr:nvSpPr>
      <cdr:spPr bwMode="auto">
        <a:xfrm xmlns:a="http://schemas.openxmlformats.org/drawingml/2006/main">
          <a:off x="165100" y="5257800"/>
          <a:ext cx="8877300" cy="3556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Appendix Table II-</a:t>
          </a:r>
          <a:r>
            <a:rPr lang="fr-FR" sz="1200" smtClean="0">
              <a:solidFill>
                <a:schemeClr val="tx1"/>
              </a:solidFill>
              <a:latin typeface="Arial"/>
              <a:ea typeface="+mn-ea"/>
              <a:cs typeface="Arial"/>
            </a:rPr>
            <a:t>B1 and Piketty and Saez (2003, updated to 2014).</a:t>
          </a:r>
          <a:endParaRPr lang="en-US" sz="1200" b="0" i="0" u="none" strike="noStrike" baseline="0">
            <a:solidFill>
              <a:srgbClr val="000000"/>
            </a:solidFill>
            <a:latin typeface="Arial"/>
            <a:ea typeface="Arial"/>
            <a:cs typeface="Arial"/>
          </a:endParaRPr>
        </a:p>
      </cdr:txBody>
    </cdr:sp>
  </cdr:relSizeAnchor>
</c:userShapes>
</file>

<file path=xl/drawings/drawing105.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6.xml><?xml version="1.0" encoding="utf-8"?>
<c:userShapes xmlns:c="http://schemas.openxmlformats.org/drawingml/2006/chart">
  <cdr:relSizeAnchor xmlns:cdr="http://schemas.openxmlformats.org/drawingml/2006/chartDrawing">
    <cdr:from>
      <cdr:x>0.26207</cdr:x>
      <cdr:y>0.22398</cdr:y>
    </cdr:from>
    <cdr:to>
      <cdr:x>0.68966</cdr:x>
      <cdr:y>0.29186</cdr:y>
    </cdr:to>
    <cdr:sp macro="" textlink="">
      <cdr:nvSpPr>
        <cdr:cNvPr id="3" name="Rectangle 2"/>
        <cdr:cNvSpPr/>
      </cdr:nvSpPr>
      <cdr:spPr>
        <a:xfrm xmlns:a="http://schemas.openxmlformats.org/drawingml/2006/main">
          <a:off x="2413019" y="1257288"/>
          <a:ext cx="3936981" cy="38101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Pre-tax income per tax unit</a:t>
          </a:r>
        </a:p>
      </cdr:txBody>
    </cdr:sp>
  </cdr:relSizeAnchor>
  <cdr:relSizeAnchor xmlns:cdr="http://schemas.openxmlformats.org/drawingml/2006/chartDrawing">
    <cdr:from>
      <cdr:x>0.01793</cdr:x>
      <cdr:y>0.93665</cdr:y>
    </cdr:from>
    <cdr:to>
      <cdr:x>0.98207</cdr:x>
      <cdr:y>1</cdr:y>
    </cdr:to>
    <cdr:sp macro="" textlink="">
      <cdr:nvSpPr>
        <cdr:cNvPr id="4" name="Text Box 1"/>
        <cdr:cNvSpPr txBox="1">
          <a:spLocks xmlns:a="http://schemas.openxmlformats.org/drawingml/2006/main" noChangeArrowheads="1"/>
        </cdr:cNvSpPr>
      </cdr:nvSpPr>
      <cdr:spPr bwMode="auto">
        <a:xfrm xmlns:a="http://schemas.openxmlformats.org/drawingml/2006/main">
          <a:off x="165100" y="5257800"/>
          <a:ext cx="8877300" cy="3556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0"/>
          <a:r>
            <a:rPr lang="fr-FR" sz="1200" smtClean="0">
              <a:latin typeface="Arial"/>
              <a:ea typeface="+mn-ea"/>
              <a:cs typeface="Arial"/>
            </a:rPr>
            <a:t>Source: Appendix Tables II-</a:t>
          </a:r>
          <a:r>
            <a:rPr lang="fr-FR" sz="1200" smtClean="0">
              <a:solidFill>
                <a:schemeClr val="tx1"/>
              </a:solidFill>
              <a:latin typeface="Arial"/>
              <a:ea typeface="+mn-ea"/>
              <a:cs typeface="Arial"/>
            </a:rPr>
            <a:t>B9 </a:t>
          </a:r>
          <a:r>
            <a:rPr lang="fr-FR" sz="1200">
              <a:effectLst/>
              <a:latin typeface="Arial"/>
              <a:ea typeface="+mn-ea"/>
              <a:cs typeface="Arial"/>
            </a:rPr>
            <a:t>and Piketty and Saez (2003, updated to 2014)</a:t>
          </a:r>
          <a:endParaRPr lang="fr-FR" sz="1200">
            <a:effectLst/>
            <a:latin typeface="Arial"/>
            <a:cs typeface="Arial"/>
          </a:endParaRPr>
        </a:p>
      </cdr:txBody>
    </cdr:sp>
  </cdr:relSizeAnchor>
  <cdr:relSizeAnchor xmlns:cdr="http://schemas.openxmlformats.org/drawingml/2006/chartDrawing">
    <cdr:from>
      <cdr:x>0.39862</cdr:x>
      <cdr:y>0.52489</cdr:y>
    </cdr:from>
    <cdr:to>
      <cdr:x>0.4</cdr:x>
      <cdr:y>0.66968</cdr:y>
    </cdr:to>
    <cdr:cxnSp macro="">
      <cdr:nvCxnSpPr>
        <cdr:cNvPr id="5" name="Straight Connector 5"/>
        <cdr:cNvCxnSpPr/>
      </cdr:nvCxnSpPr>
      <cdr:spPr>
        <a:xfrm xmlns:a="http://schemas.openxmlformats.org/drawingml/2006/main" flipV="1">
          <a:off x="3670300" y="2946400"/>
          <a:ext cx="12700" cy="812800"/>
        </a:xfrm>
        <a:prstGeom xmlns:a="http://schemas.openxmlformats.org/drawingml/2006/main" prst="line">
          <a:avLst/>
        </a:prstGeom>
        <a:ln xmlns:a="http://schemas.openxmlformats.org/drawingml/2006/main" w="19050">
          <a:solidFill>
            <a:schemeClr val="tx1"/>
          </a:solidFill>
          <a:prstDash val="solid"/>
          <a:round/>
          <a:headEnd type="triangle" w="lg" len="lg"/>
          <a:tailEnd type="triangle" w="lg" len="lg"/>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0.4</cdr:x>
      <cdr:y>0.55656</cdr:y>
    </cdr:from>
    <cdr:to>
      <cdr:x>0.65517</cdr:x>
      <cdr:y>0.64201</cdr:y>
    </cdr:to>
    <cdr:sp macro="" textlink="">
      <cdr:nvSpPr>
        <cdr:cNvPr id="9" name="Rectangle 8"/>
        <cdr:cNvSpPr/>
      </cdr:nvSpPr>
      <cdr:spPr>
        <a:xfrm xmlns:a="http://schemas.openxmlformats.org/drawingml/2006/main">
          <a:off x="3682987" y="3124198"/>
          <a:ext cx="2349478" cy="47966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Missing </a:t>
          </a:r>
        </a:p>
        <a:p xmlns:a="http://schemas.openxmlformats.org/drawingml/2006/main">
          <a:r>
            <a:rPr lang="fr-FR" sz="1800">
              <a:solidFill>
                <a:schemeClr val="tx1"/>
              </a:solidFill>
              <a:effectLst/>
              <a:latin typeface="Arial"/>
              <a:cs typeface="Arial"/>
            </a:rPr>
            <a:t>income</a:t>
          </a:r>
        </a:p>
      </cdr:txBody>
    </cdr:sp>
  </cdr:relSizeAnchor>
  <cdr:relSizeAnchor xmlns:cdr="http://schemas.openxmlformats.org/drawingml/2006/chartDrawing">
    <cdr:from>
      <cdr:x>0.15034</cdr:x>
      <cdr:y>0.75113</cdr:y>
    </cdr:from>
    <cdr:to>
      <cdr:x>0.65722</cdr:x>
      <cdr:y>0.81448</cdr:y>
    </cdr:to>
    <cdr:sp macro="" textlink="">
      <cdr:nvSpPr>
        <cdr:cNvPr id="10" name="Rectangle 9"/>
        <cdr:cNvSpPr/>
      </cdr:nvSpPr>
      <cdr:spPr>
        <a:xfrm xmlns:a="http://schemas.openxmlformats.org/drawingml/2006/main">
          <a:off x="1384300" y="4216400"/>
          <a:ext cx="4667096" cy="35560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Fiscal </a:t>
          </a:r>
          <a:r>
            <a:rPr lang="fr-FR" sz="1800" baseline="0">
              <a:solidFill>
                <a:schemeClr val="tx1"/>
              </a:solidFill>
              <a:effectLst/>
              <a:latin typeface="Arial"/>
              <a:cs typeface="Arial"/>
            </a:rPr>
            <a:t>income per tax unit (Piketty-Saez)</a:t>
          </a:r>
        </a:p>
      </cdr:txBody>
    </cdr:sp>
  </cdr:relSizeAnchor>
</c:userShapes>
</file>

<file path=xl/drawings/drawing107.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8.xml><?xml version="1.0" encoding="utf-8"?>
<c:userShapes xmlns:c="http://schemas.openxmlformats.org/drawingml/2006/chart">
  <cdr:relSizeAnchor xmlns:cdr="http://schemas.openxmlformats.org/drawingml/2006/chartDrawing">
    <cdr:from>
      <cdr:x>0.04057</cdr:x>
      <cdr:y>0.9208</cdr:y>
    </cdr:from>
    <cdr:to>
      <cdr:x>1</cdr:x>
      <cdr:y>0.99268</cdr:y>
    </cdr:to>
    <cdr:sp macro="" textlink="">
      <cdr:nvSpPr>
        <cdr:cNvPr id="2" name="Text Box 1"/>
        <cdr:cNvSpPr txBox="1">
          <a:spLocks xmlns:a="http://schemas.openxmlformats.org/drawingml/2006/main" noChangeArrowheads="1"/>
        </cdr:cNvSpPr>
      </cdr:nvSpPr>
      <cdr:spPr bwMode="auto">
        <a:xfrm xmlns:a="http://schemas.openxmlformats.org/drawingml/2006/main">
          <a:off x="373548" y="5168817"/>
          <a:ext cx="8833952" cy="4034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0"/>
          <a:r>
            <a:rPr lang="fr-FR" sz="1150" baseline="0">
              <a:effectLst/>
              <a:latin typeface="Arial"/>
              <a:ea typeface="+mn-ea"/>
              <a:cs typeface="Arial"/>
            </a:rPr>
            <a:t>Source: Appendix Table II-B3 and Piketty and Saez (2003, updated to 2014)</a:t>
          </a:r>
          <a:endParaRPr lang="fr-FR" sz="1150">
            <a:effectLst/>
            <a:latin typeface="Arial"/>
            <a:cs typeface="Arial"/>
          </a:endParaRPr>
        </a:p>
      </cdr:txBody>
    </cdr:sp>
  </cdr:relSizeAnchor>
  <cdr:relSizeAnchor xmlns:cdr="http://schemas.openxmlformats.org/drawingml/2006/chartDrawing">
    <cdr:from>
      <cdr:x>0.33037</cdr:x>
      <cdr:y>0.35512</cdr:y>
    </cdr:from>
    <cdr:to>
      <cdr:x>0.46518</cdr:x>
      <cdr:y>0.43356</cdr:y>
    </cdr:to>
    <cdr:sp macro="" textlink="">
      <cdr:nvSpPr>
        <cdr:cNvPr id="5" name="Rectangle 4"/>
        <cdr:cNvSpPr/>
      </cdr:nvSpPr>
      <cdr:spPr>
        <a:xfrm xmlns:a="http://schemas.openxmlformats.org/drawingml/2006/main">
          <a:off x="2832071" y="2070087"/>
          <a:ext cx="1155659" cy="45725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+2.0%</a:t>
          </a:r>
        </a:p>
      </cdr:txBody>
    </cdr:sp>
  </cdr:relSizeAnchor>
  <cdr:relSizeAnchor xmlns:cdr="http://schemas.openxmlformats.org/drawingml/2006/chartDrawing">
    <cdr:from>
      <cdr:x>0.53333</cdr:x>
      <cdr:y>0.25055</cdr:y>
    </cdr:from>
    <cdr:to>
      <cdr:x>0.53481</cdr:x>
      <cdr:y>0.63835</cdr:y>
    </cdr:to>
    <cdr:cxnSp macro="">
      <cdr:nvCxnSpPr>
        <cdr:cNvPr id="6" name="Straight Connector 5"/>
        <cdr:cNvCxnSpPr/>
      </cdr:nvCxnSpPr>
      <cdr:spPr>
        <a:xfrm xmlns:a="http://schemas.openxmlformats.org/drawingml/2006/main" flipH="1" flipV="1">
          <a:off x="4571971" y="1460506"/>
          <a:ext cx="12688" cy="2260602"/>
        </a:xfrm>
        <a:prstGeom xmlns:a="http://schemas.openxmlformats.org/drawingml/2006/main" prst="line">
          <a:avLst/>
        </a:prstGeom>
        <a:ln xmlns:a="http://schemas.openxmlformats.org/drawingml/2006/main">
          <a:solidFill>
            <a:schemeClr val="tx1"/>
          </a:solidFill>
          <a:prstDash val="sysDash"/>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0.35556</cdr:x>
      <cdr:y>0.47059</cdr:y>
    </cdr:from>
    <cdr:to>
      <cdr:x>0.46074</cdr:x>
      <cdr:y>0.54902</cdr:y>
    </cdr:to>
    <cdr:sp macro="" textlink="">
      <cdr:nvSpPr>
        <cdr:cNvPr id="7" name="Rectangle 6"/>
        <cdr:cNvSpPr/>
      </cdr:nvSpPr>
      <cdr:spPr>
        <a:xfrm xmlns:a="http://schemas.openxmlformats.org/drawingml/2006/main">
          <a:off x="3048000" y="2743210"/>
          <a:ext cx="901700" cy="45719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bg1">
                  <a:lumMod val="50000"/>
                </a:schemeClr>
              </a:solidFill>
              <a:effectLst/>
              <a:latin typeface="Arial"/>
              <a:cs typeface="Arial"/>
            </a:rPr>
            <a:t>+1.8%</a:t>
          </a:r>
        </a:p>
      </cdr:txBody>
    </cdr:sp>
  </cdr:relSizeAnchor>
  <cdr:relSizeAnchor xmlns:cdr="http://schemas.openxmlformats.org/drawingml/2006/chartDrawing">
    <cdr:from>
      <cdr:x>0.57482</cdr:x>
      <cdr:y>0.25273</cdr:y>
    </cdr:from>
    <cdr:to>
      <cdr:x>0.70963</cdr:x>
      <cdr:y>0.33116</cdr:y>
    </cdr:to>
    <cdr:sp macro="" textlink="">
      <cdr:nvSpPr>
        <cdr:cNvPr id="8" name="Rectangle 7"/>
        <cdr:cNvSpPr/>
      </cdr:nvSpPr>
      <cdr:spPr>
        <a:xfrm xmlns:a="http://schemas.openxmlformats.org/drawingml/2006/main">
          <a:off x="4927610" y="1473223"/>
          <a:ext cx="1155658" cy="45719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+1.4%</a:t>
          </a:r>
        </a:p>
      </cdr:txBody>
    </cdr:sp>
  </cdr:relSizeAnchor>
  <cdr:relSizeAnchor xmlns:cdr="http://schemas.openxmlformats.org/drawingml/2006/chartDrawing">
    <cdr:from>
      <cdr:x>0.56296</cdr:x>
      <cdr:y>0.51852</cdr:y>
    </cdr:from>
    <cdr:to>
      <cdr:x>0.69778</cdr:x>
      <cdr:y>0.59695</cdr:y>
    </cdr:to>
    <cdr:sp macro="" textlink="">
      <cdr:nvSpPr>
        <cdr:cNvPr id="9" name="Rectangle 8"/>
        <cdr:cNvSpPr/>
      </cdr:nvSpPr>
      <cdr:spPr>
        <a:xfrm xmlns:a="http://schemas.openxmlformats.org/drawingml/2006/main">
          <a:off x="4825997" y="3022594"/>
          <a:ext cx="1155744" cy="45719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rgbClr val="FF0000"/>
              </a:solidFill>
              <a:effectLst/>
              <a:latin typeface="Arial"/>
              <a:cs typeface="Arial"/>
            </a:rPr>
            <a:t>+0.8%</a:t>
          </a:r>
        </a:p>
      </cdr:txBody>
    </cdr:sp>
  </cdr:relSizeAnchor>
  <cdr:relSizeAnchor xmlns:cdr="http://schemas.openxmlformats.org/drawingml/2006/chartDrawing">
    <cdr:from>
      <cdr:x>0.34221</cdr:x>
      <cdr:y>0.57517</cdr:y>
    </cdr:from>
    <cdr:to>
      <cdr:x>0.47703</cdr:x>
      <cdr:y>0.6536</cdr:y>
    </cdr:to>
    <cdr:sp macro="" textlink="">
      <cdr:nvSpPr>
        <cdr:cNvPr id="13" name="Rectangle 12"/>
        <cdr:cNvSpPr/>
      </cdr:nvSpPr>
      <cdr:spPr>
        <a:xfrm xmlns:a="http://schemas.openxmlformats.org/drawingml/2006/main">
          <a:off x="2933617" y="3352862"/>
          <a:ext cx="1155745" cy="45719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rgbClr val="FF0000"/>
              </a:solidFill>
              <a:effectLst/>
              <a:latin typeface="Arial"/>
              <a:cs typeface="Arial"/>
            </a:rPr>
            <a:t>+2.1%</a:t>
          </a:r>
        </a:p>
      </cdr:txBody>
    </cdr:sp>
  </cdr:relSizeAnchor>
  <cdr:relSizeAnchor xmlns:cdr="http://schemas.openxmlformats.org/drawingml/2006/chartDrawing">
    <cdr:from>
      <cdr:x>0.59112</cdr:x>
      <cdr:y>0.3878</cdr:y>
    </cdr:from>
    <cdr:to>
      <cdr:x>0.72594</cdr:x>
      <cdr:y>0.46623</cdr:y>
    </cdr:to>
    <cdr:sp macro="" textlink="">
      <cdr:nvSpPr>
        <cdr:cNvPr id="14" name="Rectangle 13"/>
        <cdr:cNvSpPr/>
      </cdr:nvSpPr>
      <cdr:spPr>
        <a:xfrm xmlns:a="http://schemas.openxmlformats.org/drawingml/2006/main">
          <a:off x="5067335" y="2260615"/>
          <a:ext cx="1155744" cy="45719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bg1">
                  <a:lumMod val="50000"/>
                </a:schemeClr>
              </a:solidFill>
              <a:effectLst/>
              <a:latin typeface="Arial"/>
              <a:cs typeface="Arial"/>
            </a:rPr>
            <a:t>-0.1%</a:t>
          </a:r>
        </a:p>
      </cdr:txBody>
    </cdr:sp>
  </cdr:relSizeAnchor>
</c:userShapes>
</file>

<file path=xl/drawings/drawing109.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0.xml><?xml version="1.0" encoding="utf-8"?>
<c:userShapes xmlns:c="http://schemas.openxmlformats.org/drawingml/2006/chart">
  <cdr:relSizeAnchor xmlns:cdr="http://schemas.openxmlformats.org/drawingml/2006/chartDrawing">
    <cdr:from>
      <cdr:x>0.33961</cdr:x>
      <cdr:y>0.50586</cdr:y>
    </cdr:from>
    <cdr:to>
      <cdr:x>0.59021</cdr:x>
      <cdr:y>0.57126</cdr:y>
    </cdr:to>
    <cdr:sp macro="" textlink="">
      <cdr:nvSpPr>
        <cdr:cNvPr id="16" name="Rectangle 15"/>
        <cdr:cNvSpPr/>
      </cdr:nvSpPr>
      <cdr:spPr>
        <a:xfrm xmlns:a="http://schemas.openxmlformats.org/drawingml/2006/main">
          <a:off x="2911285" y="2948792"/>
          <a:ext cx="2148268" cy="38123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Average adult</a:t>
          </a:r>
        </a:p>
      </cdr:txBody>
    </cdr:sp>
  </cdr:relSizeAnchor>
  <cdr:relSizeAnchor xmlns:cdr="http://schemas.openxmlformats.org/drawingml/2006/chartDrawing">
    <cdr:from>
      <cdr:x>0.40785</cdr:x>
      <cdr:y>0.68679</cdr:y>
    </cdr:from>
    <cdr:to>
      <cdr:x>0.5843</cdr:x>
      <cdr:y>0.73912</cdr:y>
    </cdr:to>
    <cdr:sp macro="" textlink="">
      <cdr:nvSpPr>
        <cdr:cNvPr id="17" name="Rectangle 16"/>
        <cdr:cNvSpPr/>
      </cdr:nvSpPr>
      <cdr:spPr>
        <a:xfrm xmlns:a="http://schemas.openxmlformats.org/drawingml/2006/main">
          <a:off x="3496300" y="4003518"/>
          <a:ext cx="1512618" cy="30504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rgbClr val="FF0000"/>
              </a:solidFill>
              <a:effectLst/>
              <a:latin typeface="Arial"/>
              <a:cs typeface="Arial"/>
            </a:rPr>
            <a:t>Pre-tax</a:t>
          </a:r>
        </a:p>
      </cdr:txBody>
    </cdr:sp>
  </cdr:relSizeAnchor>
  <cdr:relSizeAnchor xmlns:cdr="http://schemas.openxmlformats.org/drawingml/2006/chartDrawing">
    <cdr:from>
      <cdr:x>0.08899</cdr:x>
      <cdr:y>0.60832</cdr:y>
    </cdr:from>
    <cdr:to>
      <cdr:x>0.36628</cdr:x>
      <cdr:y>0.64974</cdr:y>
    </cdr:to>
    <cdr:sp macro="" textlink="">
      <cdr:nvSpPr>
        <cdr:cNvPr id="18" name="Rectangle 17"/>
        <cdr:cNvSpPr/>
      </cdr:nvSpPr>
      <cdr:spPr>
        <a:xfrm xmlns:a="http://schemas.openxmlformats.org/drawingml/2006/main">
          <a:off x="762895" y="3546089"/>
          <a:ext cx="2377069" cy="24145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1">
                  <a:lumMod val="75000"/>
                </a:schemeClr>
              </a:solidFill>
              <a:effectLst/>
              <a:latin typeface="Arial"/>
              <a:cs typeface="Arial"/>
            </a:rPr>
            <a:t>Post-tax</a:t>
          </a:r>
        </a:p>
      </cdr:txBody>
    </cdr:sp>
  </cdr:relSizeAnchor>
</c:userShapes>
</file>

<file path=xl/drawings/drawing111.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2.xml><?xml version="1.0" encoding="utf-8"?>
<c:userShapes xmlns:c="http://schemas.openxmlformats.org/drawingml/2006/chart">
  <cdr:relSizeAnchor xmlns:cdr="http://schemas.openxmlformats.org/drawingml/2006/chartDrawing">
    <cdr:from>
      <cdr:x>0.04057</cdr:x>
      <cdr:y>0.93029</cdr:y>
    </cdr:from>
    <cdr:to>
      <cdr:x>1</cdr:x>
      <cdr:y>0.98911</cdr:y>
    </cdr:to>
    <cdr:sp macro="" textlink="">
      <cdr:nvSpPr>
        <cdr:cNvPr id="2" name="Text Box 1"/>
        <cdr:cNvSpPr txBox="1">
          <a:spLocks xmlns:a="http://schemas.openxmlformats.org/drawingml/2006/main" noChangeArrowheads="1"/>
        </cdr:cNvSpPr>
      </cdr:nvSpPr>
      <cdr:spPr bwMode="auto">
        <a:xfrm xmlns:a="http://schemas.openxmlformats.org/drawingml/2006/main">
          <a:off x="347786" y="5422921"/>
          <a:ext cx="8224714" cy="34287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fr-FR" sz="1200">
              <a:effectLst/>
              <a:latin typeface="Arial"/>
              <a:ea typeface="+mn-ea"/>
              <a:cs typeface="Arial"/>
            </a:rPr>
            <a:t>Source: Appendix Tables II-B7,</a:t>
          </a:r>
          <a:r>
            <a:rPr lang="fr-FR" sz="1200" baseline="0">
              <a:effectLst/>
              <a:latin typeface="Arial"/>
              <a:ea typeface="+mn-ea"/>
              <a:cs typeface="Arial"/>
            </a:rPr>
            <a:t> II-C7 and II-C3c. </a:t>
          </a:r>
          <a:endParaRPr lang="fr-FR" sz="1200">
            <a:effectLst/>
            <a:latin typeface="Arial"/>
            <a:cs typeface="Arial"/>
          </a:endParaRPr>
        </a:p>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endParaRPr lang="fr-FR" sz="1200">
            <a:effectLst/>
            <a:latin typeface="Arial"/>
            <a:cs typeface="Arial"/>
          </a:endParaRPr>
        </a:p>
        <a:p xmlns:a="http://schemas.openxmlformats.org/drawingml/2006/main">
          <a:pPr rtl="0"/>
          <a:endParaRPr lang="fr-FR" sz="1200">
            <a:effectLst/>
            <a:latin typeface="Arial"/>
            <a:cs typeface="Arial"/>
          </a:endParaRPr>
        </a:p>
      </cdr:txBody>
    </cdr:sp>
  </cdr:relSizeAnchor>
  <cdr:relSizeAnchor xmlns:cdr="http://schemas.openxmlformats.org/drawingml/2006/chartDrawing">
    <cdr:from>
      <cdr:x>0.32889</cdr:x>
      <cdr:y>0.2549</cdr:y>
    </cdr:from>
    <cdr:to>
      <cdr:x>0.61926</cdr:x>
      <cdr:y>0.31155</cdr:y>
    </cdr:to>
    <cdr:sp macro="" textlink="">
      <cdr:nvSpPr>
        <cdr:cNvPr id="10" name="Rectangle 9"/>
        <cdr:cNvSpPr/>
      </cdr:nvSpPr>
      <cdr:spPr>
        <a:xfrm xmlns:a="http://schemas.openxmlformats.org/drawingml/2006/main">
          <a:off x="2819384" y="1485892"/>
          <a:ext cx="2489197" cy="33023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Average income</a:t>
          </a:r>
        </a:p>
      </cdr:txBody>
    </cdr:sp>
  </cdr:relSizeAnchor>
  <cdr:relSizeAnchor xmlns:cdr="http://schemas.openxmlformats.org/drawingml/2006/chartDrawing">
    <cdr:from>
      <cdr:x>0.62667</cdr:x>
      <cdr:y>0.7146</cdr:y>
    </cdr:from>
    <cdr:to>
      <cdr:x>0.99852</cdr:x>
      <cdr:y>0.81481</cdr:y>
    </cdr:to>
    <cdr:sp macro="" textlink="">
      <cdr:nvSpPr>
        <cdr:cNvPr id="6" name="Rectangle 5"/>
        <cdr:cNvSpPr/>
      </cdr:nvSpPr>
      <cdr:spPr>
        <a:xfrm xmlns:a="http://schemas.openxmlformats.org/drawingml/2006/main">
          <a:off x="5372116" y="4165618"/>
          <a:ext cx="3187684" cy="5841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Bottom 50% post-tax, </a:t>
          </a:r>
        </a:p>
        <a:p xmlns:a="http://schemas.openxmlformats.org/drawingml/2006/main">
          <a:pPr algn="ctr"/>
          <a:r>
            <a:rPr lang="fr-FR" sz="1800">
              <a:solidFill>
                <a:schemeClr val="tx1"/>
              </a:solidFill>
              <a:effectLst/>
              <a:latin typeface="Arial"/>
              <a:cs typeface="Arial"/>
            </a:rPr>
            <a:t>excl.</a:t>
          </a:r>
          <a:r>
            <a:rPr lang="fr-FR" sz="1800" baseline="0">
              <a:solidFill>
                <a:schemeClr val="tx1"/>
              </a:solidFill>
              <a:effectLst/>
              <a:latin typeface="Arial"/>
              <a:cs typeface="Arial"/>
            </a:rPr>
            <a:t> h</a:t>
          </a:r>
          <a:r>
            <a:rPr lang="fr-FR" sz="1800">
              <a:solidFill>
                <a:schemeClr val="tx1"/>
              </a:solidFill>
              <a:effectLst/>
              <a:latin typeface="Arial"/>
              <a:cs typeface="Arial"/>
            </a:rPr>
            <a:t>ealth transfers</a:t>
          </a:r>
        </a:p>
      </cdr:txBody>
    </cdr:sp>
  </cdr:relSizeAnchor>
  <cdr:relSizeAnchor xmlns:cdr="http://schemas.openxmlformats.org/drawingml/2006/chartDrawing">
    <cdr:from>
      <cdr:x>0.66963</cdr:x>
      <cdr:y>0.47494</cdr:y>
    </cdr:from>
    <cdr:to>
      <cdr:x>0.9763</cdr:x>
      <cdr:y>0.53812</cdr:y>
    </cdr:to>
    <cdr:sp macro="" textlink="">
      <cdr:nvSpPr>
        <cdr:cNvPr id="9" name="Rectangle 8"/>
        <cdr:cNvSpPr/>
      </cdr:nvSpPr>
      <cdr:spPr>
        <a:xfrm xmlns:a="http://schemas.openxmlformats.org/drawingml/2006/main">
          <a:off x="5740400" y="2768591"/>
          <a:ext cx="2628901" cy="36829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Bottom 50%, post-tax</a:t>
          </a:r>
        </a:p>
      </cdr:txBody>
    </cdr:sp>
  </cdr:relSizeAnchor>
  <cdr:relSizeAnchor xmlns:cdr="http://schemas.openxmlformats.org/drawingml/2006/chartDrawing">
    <cdr:from>
      <cdr:x>0.83407</cdr:x>
      <cdr:y>0.61438</cdr:y>
    </cdr:from>
    <cdr:to>
      <cdr:x>0.89778</cdr:x>
      <cdr:y>0.7342</cdr:y>
    </cdr:to>
    <cdr:cxnSp macro="">
      <cdr:nvCxnSpPr>
        <cdr:cNvPr id="11" name="Connecteur droit avec flèche 10"/>
        <cdr:cNvCxnSpPr/>
      </cdr:nvCxnSpPr>
      <cdr:spPr>
        <a:xfrm xmlns:a="http://schemas.openxmlformats.org/drawingml/2006/main" flipV="1">
          <a:off x="7150100" y="3581424"/>
          <a:ext cx="546104" cy="698476"/>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0.16889</cdr:x>
      <cdr:y>0.67756</cdr:y>
    </cdr:from>
    <cdr:to>
      <cdr:x>0.47556</cdr:x>
      <cdr:y>0.74074</cdr:y>
    </cdr:to>
    <cdr:sp macro="" textlink="">
      <cdr:nvSpPr>
        <cdr:cNvPr id="7" name="Rectangle 6"/>
        <cdr:cNvSpPr/>
      </cdr:nvSpPr>
      <cdr:spPr>
        <a:xfrm xmlns:a="http://schemas.openxmlformats.org/drawingml/2006/main">
          <a:off x="1447800" y="3949700"/>
          <a:ext cx="2628901" cy="36829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Bottom 50%, pre-tax</a:t>
          </a:r>
        </a:p>
      </cdr:txBody>
    </cdr:sp>
  </cdr:relSizeAnchor>
</c:userShapes>
</file>

<file path=xl/drawings/drawing113.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4.xml><?xml version="1.0" encoding="utf-8"?>
<c:userShapes xmlns:c="http://schemas.openxmlformats.org/drawingml/2006/chart">
  <cdr:relSizeAnchor xmlns:cdr="http://schemas.openxmlformats.org/drawingml/2006/chartDrawing">
    <cdr:from>
      <cdr:x>0.28049</cdr:x>
      <cdr:y>0.12176</cdr:y>
    </cdr:from>
    <cdr:to>
      <cdr:x>0.44001</cdr:x>
      <cdr:y>0.19356</cdr:y>
    </cdr:to>
    <cdr:sp macro="" textlink="">
      <cdr:nvSpPr>
        <cdr:cNvPr id="2" name="Rectangle 1"/>
        <cdr:cNvSpPr/>
      </cdr:nvSpPr>
      <cdr:spPr>
        <a:xfrm xmlns:a="http://schemas.openxmlformats.org/drawingml/2006/main">
          <a:off x="2404485" y="709747"/>
          <a:ext cx="1367485" cy="41854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Top 0.1%</a:t>
          </a:r>
        </a:p>
      </cdr:txBody>
    </cdr:sp>
  </cdr:relSizeAnchor>
  <cdr:relSizeAnchor xmlns:cdr="http://schemas.openxmlformats.org/drawingml/2006/chartDrawing">
    <cdr:from>
      <cdr:x>0.13731</cdr:x>
      <cdr:y>0.27398</cdr:y>
    </cdr:from>
    <cdr:to>
      <cdr:x>0.29683</cdr:x>
      <cdr:y>0.34578</cdr:y>
    </cdr:to>
    <cdr:sp macro="" textlink="">
      <cdr:nvSpPr>
        <cdr:cNvPr id="3" name="Rectangle 2"/>
        <cdr:cNvSpPr/>
      </cdr:nvSpPr>
      <cdr:spPr>
        <a:xfrm xmlns:a="http://schemas.openxmlformats.org/drawingml/2006/main">
          <a:off x="1177087" y="1597096"/>
          <a:ext cx="1367485" cy="41854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Top 1%</a:t>
          </a:r>
        </a:p>
      </cdr:txBody>
    </cdr:sp>
  </cdr:relSizeAnchor>
  <cdr:relSizeAnchor xmlns:cdr="http://schemas.openxmlformats.org/drawingml/2006/chartDrawing">
    <cdr:from>
      <cdr:x>0.80821</cdr:x>
      <cdr:y>0.31084</cdr:y>
    </cdr:from>
    <cdr:to>
      <cdr:x>0.96774</cdr:x>
      <cdr:y>0.38264</cdr:y>
    </cdr:to>
    <cdr:sp macro="" textlink="">
      <cdr:nvSpPr>
        <cdr:cNvPr id="4" name="Rectangle 3"/>
        <cdr:cNvSpPr/>
      </cdr:nvSpPr>
      <cdr:spPr>
        <a:xfrm xmlns:a="http://schemas.openxmlformats.org/drawingml/2006/main">
          <a:off x="6928387" y="1812000"/>
          <a:ext cx="1367571" cy="41854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Top 10%</a:t>
          </a:r>
        </a:p>
      </cdr:txBody>
    </cdr:sp>
  </cdr:relSizeAnchor>
  <cdr:relSizeAnchor xmlns:cdr="http://schemas.openxmlformats.org/drawingml/2006/chartDrawing">
    <cdr:from>
      <cdr:x>0.1373</cdr:x>
      <cdr:y>0.71147</cdr:y>
    </cdr:from>
    <cdr:to>
      <cdr:x>0.62222</cdr:x>
      <cdr:y>0.82678</cdr:y>
    </cdr:to>
    <cdr:sp macro="" textlink="">
      <cdr:nvSpPr>
        <cdr:cNvPr id="5" name="Rectangle 4"/>
        <cdr:cNvSpPr/>
      </cdr:nvSpPr>
      <cdr:spPr>
        <a:xfrm xmlns:a="http://schemas.openxmlformats.org/drawingml/2006/main">
          <a:off x="1176995" y="4147381"/>
          <a:ext cx="4157005" cy="67217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Average age in the adult</a:t>
          </a:r>
          <a:r>
            <a:rPr lang="fr-FR" sz="1800" baseline="0">
              <a:solidFill>
                <a:schemeClr val="tx1"/>
              </a:solidFill>
              <a:effectLst/>
              <a:latin typeface="Arial"/>
              <a:cs typeface="Arial"/>
            </a:rPr>
            <a:t> population</a:t>
          </a:r>
          <a:endParaRPr lang="fr-FR" sz="1800">
            <a:solidFill>
              <a:schemeClr val="tx1"/>
            </a:solidFill>
            <a:effectLst/>
            <a:latin typeface="Arial"/>
            <a:cs typeface="Arial"/>
          </a:endParaRPr>
        </a:p>
      </cdr:txBody>
    </cdr:sp>
  </cdr:relSizeAnchor>
  <cdr:relSizeAnchor xmlns:cdr="http://schemas.openxmlformats.org/drawingml/2006/chartDrawing">
    <cdr:from>
      <cdr:x>0.06667</cdr:x>
      <cdr:y>0.95207</cdr:y>
    </cdr:from>
    <cdr:to>
      <cdr:x>0.98517</cdr:x>
      <cdr:y>0.99564</cdr:y>
    </cdr:to>
    <cdr:sp macro="" textlink="">
      <cdr:nvSpPr>
        <cdr:cNvPr id="9" name="Text Box 1"/>
        <cdr:cNvSpPr txBox="1">
          <a:spLocks xmlns:a="http://schemas.openxmlformats.org/drawingml/2006/main" noChangeArrowheads="1"/>
        </cdr:cNvSpPr>
      </cdr:nvSpPr>
      <cdr:spPr bwMode="auto">
        <a:xfrm xmlns:a="http://schemas.openxmlformats.org/drawingml/2006/main">
          <a:off x="571500" y="5549900"/>
          <a:ext cx="7873895" cy="2540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baseline="0" smtClean="0">
              <a:latin typeface="Arial"/>
              <a:ea typeface="+mn-ea"/>
              <a:cs typeface="Arial"/>
            </a:rPr>
            <a:t>Source</a:t>
          </a:r>
          <a:r>
            <a:rPr lang="fr-FR" sz="1200" smtClean="0">
              <a:latin typeface="Arial"/>
              <a:ea typeface="+mn-ea"/>
              <a:cs typeface="Arial"/>
            </a:rPr>
            <a:t>: Appendix Table II-F2.</a:t>
          </a:r>
          <a:endParaRPr lang="en-US" sz="1200" b="0" i="0" u="none" strike="noStrike" baseline="0">
            <a:solidFill>
              <a:srgbClr val="000000"/>
            </a:solidFill>
            <a:latin typeface="Arial"/>
            <a:ea typeface="Arial"/>
            <a:cs typeface="Arial"/>
          </a:endParaRPr>
        </a:p>
      </cdr:txBody>
    </cdr:sp>
  </cdr:relSizeAnchor>
</c:userShapes>
</file>

<file path=xl/drawings/drawing115.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6.xml><?xml version="1.0" encoding="utf-8"?>
<c:userShapes xmlns:c="http://schemas.openxmlformats.org/drawingml/2006/chart">
  <cdr:relSizeAnchor xmlns:cdr="http://schemas.openxmlformats.org/drawingml/2006/chartDrawing">
    <cdr:from>
      <cdr:x>0.04002</cdr:x>
      <cdr:y>0.92815</cdr:y>
    </cdr:from>
    <cdr:to>
      <cdr:x>0.99986</cdr:x>
      <cdr:y>1</cdr:y>
    </cdr:to>
    <cdr:sp macro="" textlink="">
      <cdr:nvSpPr>
        <cdr:cNvPr id="3" name="Text Box 1"/>
        <cdr:cNvSpPr txBox="1">
          <a:spLocks xmlns:a="http://schemas.openxmlformats.org/drawingml/2006/main" noChangeArrowheads="1"/>
        </cdr:cNvSpPr>
      </cdr:nvSpPr>
      <cdr:spPr bwMode="auto">
        <a:xfrm xmlns:a="http://schemas.openxmlformats.org/drawingml/2006/main">
          <a:off x="342900" y="5412772"/>
          <a:ext cx="8224714" cy="41901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baseline="0" smtClean="0">
              <a:latin typeface="Arial"/>
              <a:ea typeface="+mn-ea"/>
              <a:cs typeface="Arial"/>
            </a:rPr>
            <a:t>Source: Appendix Table II-B2g.</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0.12889</cdr:x>
      <cdr:y>0.51399</cdr:y>
    </cdr:from>
    <cdr:to>
      <cdr:x>0.42963</cdr:x>
      <cdr:y>0.61576</cdr:y>
    </cdr:to>
    <cdr:sp macro="" textlink="">
      <cdr:nvSpPr>
        <cdr:cNvPr id="4" name="Rectangle 3"/>
        <cdr:cNvSpPr/>
      </cdr:nvSpPr>
      <cdr:spPr>
        <a:xfrm xmlns:a="http://schemas.openxmlformats.org/drawingml/2006/main">
          <a:off x="1104910" y="2996202"/>
          <a:ext cx="2578090" cy="5932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Capital income (excl. S-corporation</a:t>
          </a:r>
          <a:r>
            <a:rPr lang="fr-FR" sz="1800" baseline="0">
              <a:solidFill>
                <a:schemeClr val="tx1"/>
              </a:solidFill>
              <a:effectLst/>
              <a:latin typeface="Arial"/>
              <a:cs typeface="Arial"/>
            </a:rPr>
            <a:t> profits)</a:t>
          </a:r>
          <a:endParaRPr lang="fr-FR" sz="1800">
            <a:solidFill>
              <a:schemeClr val="tx1"/>
            </a:solidFill>
            <a:effectLst/>
            <a:latin typeface="Arial"/>
            <a:cs typeface="Arial"/>
          </a:endParaRPr>
        </a:p>
      </cdr:txBody>
    </cdr:sp>
  </cdr:relSizeAnchor>
  <cdr:relSizeAnchor xmlns:cdr="http://schemas.openxmlformats.org/drawingml/2006/chartDrawing">
    <cdr:from>
      <cdr:x>0.72922</cdr:x>
      <cdr:y>0.68164</cdr:y>
    </cdr:from>
    <cdr:to>
      <cdr:x>0.92041</cdr:x>
      <cdr:y>0.78341</cdr:y>
    </cdr:to>
    <cdr:sp macro="" textlink="">
      <cdr:nvSpPr>
        <cdr:cNvPr id="5" name="Rectangle 4"/>
        <cdr:cNvSpPr/>
      </cdr:nvSpPr>
      <cdr:spPr>
        <a:xfrm xmlns:a="http://schemas.openxmlformats.org/drawingml/2006/main">
          <a:off x="6251261" y="3973475"/>
          <a:ext cx="1638976" cy="5932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rgbClr val="000000"/>
              </a:solidFill>
              <a:effectLst/>
              <a:latin typeface="Arial"/>
              <a:cs typeface="Arial"/>
            </a:rPr>
            <a:t>Labor income</a:t>
          </a:r>
        </a:p>
      </cdr:txBody>
    </cdr:sp>
  </cdr:relSizeAnchor>
  <cdr:relSizeAnchor xmlns:cdr="http://schemas.openxmlformats.org/drawingml/2006/chartDrawing">
    <cdr:from>
      <cdr:x>0.32</cdr:x>
      <cdr:y>0.15686</cdr:y>
    </cdr:from>
    <cdr:to>
      <cdr:x>0.71407</cdr:x>
      <cdr:y>0.21506</cdr:y>
    </cdr:to>
    <cdr:sp macro="" textlink="">
      <cdr:nvSpPr>
        <cdr:cNvPr id="6" name="Rectangle 5"/>
        <cdr:cNvSpPr/>
      </cdr:nvSpPr>
      <cdr:spPr>
        <a:xfrm xmlns:a="http://schemas.openxmlformats.org/drawingml/2006/main">
          <a:off x="2743200" y="914399"/>
          <a:ext cx="3378165" cy="33924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S-corporation profits</a:t>
          </a:r>
        </a:p>
      </cdr:txBody>
    </cdr:sp>
  </cdr:relSizeAnchor>
  <cdr:relSizeAnchor xmlns:cdr="http://schemas.openxmlformats.org/drawingml/2006/chartDrawing">
    <cdr:from>
      <cdr:x>0.59556</cdr:x>
      <cdr:y>0.2244</cdr:y>
    </cdr:from>
    <cdr:to>
      <cdr:x>0.83852</cdr:x>
      <cdr:y>0.47495</cdr:y>
    </cdr:to>
    <cdr:cxnSp macro="">
      <cdr:nvCxnSpPr>
        <cdr:cNvPr id="7" name="Connecteur droit avec flèche 6"/>
        <cdr:cNvCxnSpPr/>
      </cdr:nvCxnSpPr>
      <cdr:spPr>
        <a:xfrm xmlns:a="http://schemas.openxmlformats.org/drawingml/2006/main">
          <a:off x="5105438" y="1308095"/>
          <a:ext cx="2082762" cy="1460505"/>
        </a:xfrm>
        <a:prstGeom xmlns:a="http://schemas.openxmlformats.org/drawingml/2006/main" prst="straightConnector1">
          <a:avLst/>
        </a:prstGeom>
        <a:ln xmlns:a="http://schemas.openxmlformats.org/drawingml/2006/main" w="12700">
          <a:solidFill>
            <a:schemeClr val="tx1"/>
          </a:solidFill>
          <a:tailEnd type="triangle"/>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117.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8.xml><?xml version="1.0" encoding="utf-8"?>
<c:userShapes xmlns:c="http://schemas.openxmlformats.org/drawingml/2006/chart">
  <cdr:relSizeAnchor xmlns:cdr="http://schemas.openxmlformats.org/drawingml/2006/chartDrawing">
    <cdr:from>
      <cdr:x>0.04002</cdr:x>
      <cdr:y>0.92815</cdr:y>
    </cdr:from>
    <cdr:to>
      <cdr:x>0.99986</cdr:x>
      <cdr:y>1</cdr:y>
    </cdr:to>
    <cdr:sp macro="" textlink="">
      <cdr:nvSpPr>
        <cdr:cNvPr id="3" name="Text Box 1"/>
        <cdr:cNvSpPr txBox="1">
          <a:spLocks xmlns:a="http://schemas.openxmlformats.org/drawingml/2006/main" noChangeArrowheads="1"/>
        </cdr:cNvSpPr>
      </cdr:nvSpPr>
      <cdr:spPr bwMode="auto">
        <a:xfrm xmlns:a="http://schemas.openxmlformats.org/drawingml/2006/main">
          <a:off x="342900" y="5412772"/>
          <a:ext cx="8224714" cy="41901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baseline="0" smtClean="0">
              <a:latin typeface="Arial"/>
              <a:ea typeface="+mn-ea"/>
              <a:cs typeface="Arial"/>
            </a:rPr>
            <a:t>Source: Appendix Table II-B2g.</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0.72922</cdr:x>
      <cdr:y>0.68164</cdr:y>
    </cdr:from>
    <cdr:to>
      <cdr:x>0.92041</cdr:x>
      <cdr:y>0.78341</cdr:y>
    </cdr:to>
    <cdr:sp macro="" textlink="">
      <cdr:nvSpPr>
        <cdr:cNvPr id="5" name="Rectangle 4"/>
        <cdr:cNvSpPr/>
      </cdr:nvSpPr>
      <cdr:spPr>
        <a:xfrm xmlns:a="http://schemas.openxmlformats.org/drawingml/2006/main">
          <a:off x="6251261" y="3973475"/>
          <a:ext cx="1638976" cy="5932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rgbClr val="000000"/>
              </a:solidFill>
              <a:effectLst/>
              <a:latin typeface="Arial"/>
              <a:cs typeface="Arial"/>
            </a:rPr>
            <a:t>Labor income</a:t>
          </a:r>
        </a:p>
      </cdr:txBody>
    </cdr:sp>
  </cdr:relSizeAnchor>
  <cdr:relSizeAnchor xmlns:cdr="http://schemas.openxmlformats.org/drawingml/2006/chartDrawing">
    <cdr:from>
      <cdr:x>0.34963</cdr:x>
      <cdr:y>0.15904</cdr:y>
    </cdr:from>
    <cdr:to>
      <cdr:x>0.78815</cdr:x>
      <cdr:y>0.21942</cdr:y>
    </cdr:to>
    <cdr:sp macro="" textlink="">
      <cdr:nvSpPr>
        <cdr:cNvPr id="6" name="Rectangle 5"/>
        <cdr:cNvSpPr/>
      </cdr:nvSpPr>
      <cdr:spPr>
        <a:xfrm xmlns:a="http://schemas.openxmlformats.org/drawingml/2006/main">
          <a:off x="2997202" y="927099"/>
          <a:ext cx="3759197" cy="35196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S-corporation profits</a:t>
          </a:r>
        </a:p>
      </cdr:txBody>
    </cdr:sp>
  </cdr:relSizeAnchor>
  <cdr:relSizeAnchor xmlns:cdr="http://schemas.openxmlformats.org/drawingml/2006/chartDrawing">
    <cdr:from>
      <cdr:x>0.59556</cdr:x>
      <cdr:y>0.2244</cdr:y>
    </cdr:from>
    <cdr:to>
      <cdr:x>0.8563</cdr:x>
      <cdr:y>0.46841</cdr:y>
    </cdr:to>
    <cdr:cxnSp macro="">
      <cdr:nvCxnSpPr>
        <cdr:cNvPr id="7" name="Connecteur droit avec flèche 6"/>
        <cdr:cNvCxnSpPr/>
      </cdr:nvCxnSpPr>
      <cdr:spPr>
        <a:xfrm xmlns:a="http://schemas.openxmlformats.org/drawingml/2006/main">
          <a:off x="5105438" y="1308095"/>
          <a:ext cx="2235162" cy="1422405"/>
        </a:xfrm>
        <a:prstGeom xmlns:a="http://schemas.openxmlformats.org/drawingml/2006/main" prst="straightConnector1">
          <a:avLst/>
        </a:prstGeom>
        <a:ln xmlns:a="http://schemas.openxmlformats.org/drawingml/2006/main" w="12700">
          <a:solidFill>
            <a:schemeClr val="tx1"/>
          </a:solidFill>
          <a:tailEnd type="triangle"/>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0.10519</cdr:x>
      <cdr:y>0.59477</cdr:y>
    </cdr:from>
    <cdr:to>
      <cdr:x>0.37186</cdr:x>
      <cdr:y>0.69654</cdr:y>
    </cdr:to>
    <cdr:sp macro="" textlink="">
      <cdr:nvSpPr>
        <cdr:cNvPr id="8" name="Rectangle 7"/>
        <cdr:cNvSpPr/>
      </cdr:nvSpPr>
      <cdr:spPr>
        <a:xfrm xmlns:a="http://schemas.openxmlformats.org/drawingml/2006/main">
          <a:off x="901741" y="3467082"/>
          <a:ext cx="2286029" cy="5932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Retained earnings</a:t>
          </a:r>
        </a:p>
      </cdr:txBody>
    </cdr:sp>
  </cdr:relSizeAnchor>
  <cdr:relSizeAnchor xmlns:cdr="http://schemas.openxmlformats.org/drawingml/2006/chartDrawing">
    <cdr:from>
      <cdr:x>0.76889</cdr:x>
      <cdr:y>0.23747</cdr:y>
    </cdr:from>
    <cdr:to>
      <cdr:x>0.98518</cdr:x>
      <cdr:y>0.33924</cdr:y>
    </cdr:to>
    <cdr:sp macro="" textlink="">
      <cdr:nvSpPr>
        <cdr:cNvPr id="14" name="Rectangle 13"/>
        <cdr:cNvSpPr/>
      </cdr:nvSpPr>
      <cdr:spPr>
        <a:xfrm xmlns:a="http://schemas.openxmlformats.org/drawingml/2006/main">
          <a:off x="6591300" y="1384300"/>
          <a:ext cx="1854194" cy="5932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Other capital</a:t>
          </a:r>
        </a:p>
        <a:p xmlns:a="http://schemas.openxmlformats.org/drawingml/2006/main">
          <a:pPr algn="ctr"/>
          <a:r>
            <a:rPr lang="fr-FR" sz="1800">
              <a:solidFill>
                <a:schemeClr val="tx1"/>
              </a:solidFill>
              <a:effectLst/>
              <a:latin typeface="Arial"/>
              <a:cs typeface="Arial"/>
            </a:rPr>
            <a:t> income</a:t>
          </a:r>
        </a:p>
      </cdr:txBody>
    </cdr:sp>
  </cdr:relSizeAnchor>
</c:userShapes>
</file>

<file path=xl/drawings/drawing119.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0.76138</cdr:x>
      <cdr:y>0.5543</cdr:y>
    </cdr:from>
    <cdr:to>
      <cdr:x>0.88966</cdr:x>
      <cdr:y>0.64254</cdr:y>
    </cdr:to>
    <cdr:sp macro="" textlink="">
      <cdr:nvSpPr>
        <cdr:cNvPr id="2" name="Rectangle 1"/>
        <cdr:cNvSpPr/>
      </cdr:nvSpPr>
      <cdr:spPr>
        <a:xfrm xmlns:a="http://schemas.openxmlformats.org/drawingml/2006/main">
          <a:off x="7010400" y="3111510"/>
          <a:ext cx="1181138" cy="49532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Pre-tax </a:t>
          </a:r>
        </a:p>
      </cdr:txBody>
    </cdr:sp>
  </cdr:relSizeAnchor>
  <cdr:relSizeAnchor xmlns:cdr="http://schemas.openxmlformats.org/drawingml/2006/chartDrawing">
    <cdr:from>
      <cdr:x>0.47586</cdr:x>
      <cdr:y>0.21041</cdr:y>
    </cdr:from>
    <cdr:to>
      <cdr:x>0.8731</cdr:x>
      <cdr:y>0.31448</cdr:y>
    </cdr:to>
    <cdr:sp macro="" textlink="">
      <cdr:nvSpPr>
        <cdr:cNvPr id="3" name="Rectangle 2"/>
        <cdr:cNvSpPr/>
      </cdr:nvSpPr>
      <cdr:spPr>
        <a:xfrm xmlns:a="http://schemas.openxmlformats.org/drawingml/2006/main">
          <a:off x="4381475" y="1181103"/>
          <a:ext cx="3657587" cy="58418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Post-tax</a:t>
          </a:r>
        </a:p>
      </cdr:txBody>
    </cdr:sp>
  </cdr:relSizeAnchor>
  <cdr:relSizeAnchor xmlns:cdr="http://schemas.openxmlformats.org/drawingml/2006/chartDrawing">
    <cdr:from>
      <cdr:x>0.07034</cdr:x>
      <cdr:y>0.93891</cdr:y>
    </cdr:from>
    <cdr:to>
      <cdr:x>0.98207</cdr:x>
      <cdr:y>1</cdr:y>
    </cdr:to>
    <cdr:sp macro="" textlink="">
      <cdr:nvSpPr>
        <cdr:cNvPr id="4" name="Text Box 1"/>
        <cdr:cNvSpPr txBox="1">
          <a:spLocks xmlns:a="http://schemas.openxmlformats.org/drawingml/2006/main" noChangeArrowheads="1"/>
        </cdr:cNvSpPr>
      </cdr:nvSpPr>
      <cdr:spPr bwMode="auto">
        <a:xfrm xmlns:a="http://schemas.openxmlformats.org/drawingml/2006/main">
          <a:off x="647700" y="5270500"/>
          <a:ext cx="8394710" cy="3429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0" eaLnBrk="1" fontAlgn="auto" latinLnBrk="0" hangingPunct="1"/>
          <a:r>
            <a:rPr lang="fr-FR" sz="1200">
              <a:effectLst/>
              <a:latin typeface="Arial"/>
              <a:ea typeface="+mn-ea"/>
              <a:cs typeface="Arial"/>
            </a:rPr>
            <a:t>Source: Appendix Tables II-B1 and II-C1</a:t>
          </a:r>
          <a:endParaRPr lang="fr-FR" sz="1200">
            <a:effectLst/>
            <a:latin typeface="Arial"/>
            <a:cs typeface="Arial"/>
          </a:endParaRPr>
        </a:p>
      </cdr:txBody>
    </cdr:sp>
  </cdr:relSizeAnchor>
</c:userShapes>
</file>

<file path=xl/drawings/drawing120.xml><?xml version="1.0" encoding="utf-8"?>
<c:userShapes xmlns:c="http://schemas.openxmlformats.org/drawingml/2006/chart">
  <cdr:relSizeAnchor xmlns:cdr="http://schemas.openxmlformats.org/drawingml/2006/chartDrawing">
    <cdr:from>
      <cdr:x>0.04002</cdr:x>
      <cdr:y>0.92815</cdr:y>
    </cdr:from>
    <cdr:to>
      <cdr:x>0.99986</cdr:x>
      <cdr:y>1</cdr:y>
    </cdr:to>
    <cdr:sp macro="" textlink="">
      <cdr:nvSpPr>
        <cdr:cNvPr id="3" name="Text Box 1"/>
        <cdr:cNvSpPr txBox="1">
          <a:spLocks xmlns:a="http://schemas.openxmlformats.org/drawingml/2006/main" noChangeArrowheads="1"/>
        </cdr:cNvSpPr>
      </cdr:nvSpPr>
      <cdr:spPr bwMode="auto">
        <a:xfrm xmlns:a="http://schemas.openxmlformats.org/drawingml/2006/main">
          <a:off x="342900" y="5412772"/>
          <a:ext cx="8224714" cy="41901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baseline="0" smtClean="0">
              <a:latin typeface="Arial"/>
              <a:ea typeface="+mn-ea"/>
              <a:cs typeface="Arial"/>
            </a:rPr>
            <a:t>Source: Appendix Table II-B2g.</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0.72922</cdr:x>
      <cdr:y>0.68164</cdr:y>
    </cdr:from>
    <cdr:to>
      <cdr:x>0.92041</cdr:x>
      <cdr:y>0.78341</cdr:y>
    </cdr:to>
    <cdr:sp macro="" textlink="">
      <cdr:nvSpPr>
        <cdr:cNvPr id="5" name="Rectangle 4"/>
        <cdr:cNvSpPr/>
      </cdr:nvSpPr>
      <cdr:spPr>
        <a:xfrm xmlns:a="http://schemas.openxmlformats.org/drawingml/2006/main">
          <a:off x="6251261" y="3973475"/>
          <a:ext cx="1638976" cy="5932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rgbClr val="000000"/>
              </a:solidFill>
              <a:effectLst/>
              <a:latin typeface="Arial"/>
              <a:cs typeface="Arial"/>
            </a:rPr>
            <a:t>Labor income</a:t>
          </a:r>
        </a:p>
      </cdr:txBody>
    </cdr:sp>
  </cdr:relSizeAnchor>
  <cdr:relSizeAnchor xmlns:cdr="http://schemas.openxmlformats.org/drawingml/2006/chartDrawing">
    <cdr:from>
      <cdr:x>0.34963</cdr:x>
      <cdr:y>0.11765</cdr:y>
    </cdr:from>
    <cdr:to>
      <cdr:x>0.78519</cdr:x>
      <cdr:y>0.21942</cdr:y>
    </cdr:to>
    <cdr:sp macro="" textlink="">
      <cdr:nvSpPr>
        <cdr:cNvPr id="6" name="Rectangle 5"/>
        <cdr:cNvSpPr/>
      </cdr:nvSpPr>
      <cdr:spPr>
        <a:xfrm xmlns:a="http://schemas.openxmlformats.org/drawingml/2006/main">
          <a:off x="2997200" y="685800"/>
          <a:ext cx="3733800" cy="5932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S-corporation disguised wage (Smith et al.</a:t>
          </a:r>
          <a:r>
            <a:rPr lang="fr-FR" sz="1800" baseline="0">
              <a:solidFill>
                <a:schemeClr val="tx1"/>
              </a:solidFill>
              <a:effectLst/>
              <a:latin typeface="Arial"/>
              <a:cs typeface="Arial"/>
            </a:rPr>
            <a:t> 2017)</a:t>
          </a:r>
          <a:endParaRPr lang="fr-FR" sz="1800">
            <a:solidFill>
              <a:schemeClr val="tx1"/>
            </a:solidFill>
            <a:effectLst/>
            <a:latin typeface="Arial"/>
            <a:cs typeface="Arial"/>
          </a:endParaRPr>
        </a:p>
      </cdr:txBody>
    </cdr:sp>
  </cdr:relSizeAnchor>
  <cdr:relSizeAnchor xmlns:cdr="http://schemas.openxmlformats.org/drawingml/2006/chartDrawing">
    <cdr:from>
      <cdr:x>0.59556</cdr:x>
      <cdr:y>0.2244</cdr:y>
    </cdr:from>
    <cdr:to>
      <cdr:x>0.85778</cdr:x>
      <cdr:y>0.47712</cdr:y>
    </cdr:to>
    <cdr:cxnSp macro="">
      <cdr:nvCxnSpPr>
        <cdr:cNvPr id="7" name="Connecteur droit avec flèche 6"/>
        <cdr:cNvCxnSpPr/>
      </cdr:nvCxnSpPr>
      <cdr:spPr>
        <a:xfrm xmlns:a="http://schemas.openxmlformats.org/drawingml/2006/main">
          <a:off x="5105438" y="1308095"/>
          <a:ext cx="2247862" cy="1473205"/>
        </a:xfrm>
        <a:prstGeom xmlns:a="http://schemas.openxmlformats.org/drawingml/2006/main" prst="straightConnector1">
          <a:avLst/>
        </a:prstGeom>
        <a:ln xmlns:a="http://schemas.openxmlformats.org/drawingml/2006/main" w="12700">
          <a:solidFill>
            <a:schemeClr val="tx1"/>
          </a:solidFill>
          <a:tailEnd type="triangle"/>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0.10519</cdr:x>
      <cdr:y>0.60784</cdr:y>
    </cdr:from>
    <cdr:to>
      <cdr:x>0.37186</cdr:x>
      <cdr:y>0.70961</cdr:y>
    </cdr:to>
    <cdr:sp macro="" textlink="">
      <cdr:nvSpPr>
        <cdr:cNvPr id="8" name="Rectangle 7"/>
        <cdr:cNvSpPr/>
      </cdr:nvSpPr>
      <cdr:spPr>
        <a:xfrm xmlns:a="http://schemas.openxmlformats.org/drawingml/2006/main">
          <a:off x="901700" y="3543300"/>
          <a:ext cx="2286032" cy="5932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Retained earnings</a:t>
          </a:r>
        </a:p>
      </cdr:txBody>
    </cdr:sp>
  </cdr:relSizeAnchor>
  <cdr:relSizeAnchor xmlns:cdr="http://schemas.openxmlformats.org/drawingml/2006/chartDrawing">
    <cdr:from>
      <cdr:x>0.76889</cdr:x>
      <cdr:y>0.23747</cdr:y>
    </cdr:from>
    <cdr:to>
      <cdr:x>0.98518</cdr:x>
      <cdr:y>0.33924</cdr:y>
    </cdr:to>
    <cdr:sp macro="" textlink="">
      <cdr:nvSpPr>
        <cdr:cNvPr id="14" name="Rectangle 13"/>
        <cdr:cNvSpPr/>
      </cdr:nvSpPr>
      <cdr:spPr>
        <a:xfrm xmlns:a="http://schemas.openxmlformats.org/drawingml/2006/main">
          <a:off x="6591300" y="1384300"/>
          <a:ext cx="1854194" cy="5932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Other capital</a:t>
          </a:r>
        </a:p>
        <a:p xmlns:a="http://schemas.openxmlformats.org/drawingml/2006/main">
          <a:pPr algn="ctr"/>
          <a:r>
            <a:rPr lang="fr-FR" sz="1800">
              <a:solidFill>
                <a:schemeClr val="tx1"/>
              </a:solidFill>
              <a:effectLst/>
              <a:latin typeface="Arial"/>
              <a:cs typeface="Arial"/>
            </a:rPr>
            <a:t> income</a:t>
          </a:r>
        </a:p>
      </cdr:txBody>
    </cdr:sp>
  </cdr:relSizeAnchor>
</c:userShapes>
</file>

<file path=xl/drawings/drawing121.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2.xml><?xml version="1.0" encoding="utf-8"?>
<c:userShapes xmlns:c="http://schemas.openxmlformats.org/drawingml/2006/chart">
  <cdr:relSizeAnchor xmlns:cdr="http://schemas.openxmlformats.org/drawingml/2006/chartDrawing">
    <cdr:from>
      <cdr:x>0.04002</cdr:x>
      <cdr:y>0.92815</cdr:y>
    </cdr:from>
    <cdr:to>
      <cdr:x>0.99986</cdr:x>
      <cdr:y>1</cdr:y>
    </cdr:to>
    <cdr:sp macro="" textlink="">
      <cdr:nvSpPr>
        <cdr:cNvPr id="3" name="Text Box 1"/>
        <cdr:cNvSpPr txBox="1">
          <a:spLocks xmlns:a="http://schemas.openxmlformats.org/drawingml/2006/main" noChangeArrowheads="1"/>
        </cdr:cNvSpPr>
      </cdr:nvSpPr>
      <cdr:spPr bwMode="auto">
        <a:xfrm xmlns:a="http://schemas.openxmlformats.org/drawingml/2006/main">
          <a:off x="342900" y="5412772"/>
          <a:ext cx="8224714" cy="41901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baseline="0" smtClean="0">
              <a:latin typeface="Arial"/>
              <a:ea typeface="+mn-ea"/>
              <a:cs typeface="Arial"/>
            </a:rPr>
            <a:t>Source: Appendix Table II-B2g.</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0.7763</cdr:x>
      <cdr:y>0.22641</cdr:y>
    </cdr:from>
    <cdr:to>
      <cdr:x>0.99259</cdr:x>
      <cdr:y>0.32818</cdr:y>
    </cdr:to>
    <cdr:sp macro="" textlink="">
      <cdr:nvSpPr>
        <cdr:cNvPr id="4" name="Rectangle 3"/>
        <cdr:cNvSpPr/>
      </cdr:nvSpPr>
      <cdr:spPr>
        <a:xfrm xmlns:a="http://schemas.openxmlformats.org/drawingml/2006/main">
          <a:off x="6654806" y="1319819"/>
          <a:ext cx="1854194" cy="5932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Other capital</a:t>
          </a:r>
        </a:p>
        <a:p xmlns:a="http://schemas.openxmlformats.org/drawingml/2006/main">
          <a:pPr algn="ctr"/>
          <a:r>
            <a:rPr lang="fr-FR" sz="1800">
              <a:solidFill>
                <a:schemeClr val="tx1"/>
              </a:solidFill>
              <a:effectLst/>
              <a:latin typeface="Arial"/>
              <a:cs typeface="Arial"/>
            </a:rPr>
            <a:t> income</a:t>
          </a:r>
        </a:p>
      </cdr:txBody>
    </cdr:sp>
  </cdr:relSizeAnchor>
  <cdr:relSizeAnchor xmlns:cdr="http://schemas.openxmlformats.org/drawingml/2006/chartDrawing">
    <cdr:from>
      <cdr:x>0.72922</cdr:x>
      <cdr:y>0.68164</cdr:y>
    </cdr:from>
    <cdr:to>
      <cdr:x>0.92041</cdr:x>
      <cdr:y>0.78341</cdr:y>
    </cdr:to>
    <cdr:sp macro="" textlink="">
      <cdr:nvSpPr>
        <cdr:cNvPr id="5" name="Rectangle 4"/>
        <cdr:cNvSpPr/>
      </cdr:nvSpPr>
      <cdr:spPr>
        <a:xfrm xmlns:a="http://schemas.openxmlformats.org/drawingml/2006/main">
          <a:off x="6251261" y="3973475"/>
          <a:ext cx="1638976" cy="5932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rgbClr val="000000"/>
              </a:solidFill>
              <a:effectLst/>
              <a:latin typeface="Arial"/>
              <a:cs typeface="Arial"/>
            </a:rPr>
            <a:t>Labor income</a:t>
          </a:r>
        </a:p>
      </cdr:txBody>
    </cdr:sp>
  </cdr:relSizeAnchor>
  <cdr:relSizeAnchor xmlns:cdr="http://schemas.openxmlformats.org/drawingml/2006/chartDrawing">
    <cdr:from>
      <cdr:x>0.34963</cdr:x>
      <cdr:y>0.11765</cdr:y>
    </cdr:from>
    <cdr:to>
      <cdr:x>0.78519</cdr:x>
      <cdr:y>0.21942</cdr:y>
    </cdr:to>
    <cdr:sp macro="" textlink="">
      <cdr:nvSpPr>
        <cdr:cNvPr id="6" name="Rectangle 5"/>
        <cdr:cNvSpPr/>
      </cdr:nvSpPr>
      <cdr:spPr>
        <a:xfrm xmlns:a="http://schemas.openxmlformats.org/drawingml/2006/main">
          <a:off x="2997200" y="685800"/>
          <a:ext cx="3733800" cy="5932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S-corporation disguised wage (Smith et al.</a:t>
          </a:r>
          <a:r>
            <a:rPr lang="fr-FR" sz="1800" baseline="0">
              <a:solidFill>
                <a:schemeClr val="tx1"/>
              </a:solidFill>
              <a:effectLst/>
              <a:latin typeface="Arial"/>
              <a:cs typeface="Arial"/>
            </a:rPr>
            <a:t> 2017)</a:t>
          </a:r>
          <a:endParaRPr lang="fr-FR" sz="1800">
            <a:solidFill>
              <a:schemeClr val="tx1"/>
            </a:solidFill>
            <a:effectLst/>
            <a:latin typeface="Arial"/>
            <a:cs typeface="Arial"/>
          </a:endParaRPr>
        </a:p>
      </cdr:txBody>
    </cdr:sp>
  </cdr:relSizeAnchor>
  <cdr:relSizeAnchor xmlns:cdr="http://schemas.openxmlformats.org/drawingml/2006/chartDrawing">
    <cdr:from>
      <cdr:x>0.59556</cdr:x>
      <cdr:y>0.2244</cdr:y>
    </cdr:from>
    <cdr:to>
      <cdr:x>0.85778</cdr:x>
      <cdr:y>0.47712</cdr:y>
    </cdr:to>
    <cdr:cxnSp macro="">
      <cdr:nvCxnSpPr>
        <cdr:cNvPr id="7" name="Connecteur droit avec flèche 6"/>
        <cdr:cNvCxnSpPr/>
      </cdr:nvCxnSpPr>
      <cdr:spPr>
        <a:xfrm xmlns:a="http://schemas.openxmlformats.org/drawingml/2006/main">
          <a:off x="5105438" y="1308095"/>
          <a:ext cx="2247862" cy="1473205"/>
        </a:xfrm>
        <a:prstGeom xmlns:a="http://schemas.openxmlformats.org/drawingml/2006/main" prst="straightConnector1">
          <a:avLst/>
        </a:prstGeom>
        <a:ln xmlns:a="http://schemas.openxmlformats.org/drawingml/2006/main" w="12700">
          <a:solidFill>
            <a:schemeClr val="tx1"/>
          </a:solidFill>
          <a:tailEnd type="triangle"/>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0.09926</cdr:x>
      <cdr:y>0.59695</cdr:y>
    </cdr:from>
    <cdr:to>
      <cdr:x>0.36593</cdr:x>
      <cdr:y>0.69872</cdr:y>
    </cdr:to>
    <cdr:sp macro="" textlink="">
      <cdr:nvSpPr>
        <cdr:cNvPr id="8" name="Rectangle 7"/>
        <cdr:cNvSpPr/>
      </cdr:nvSpPr>
      <cdr:spPr>
        <a:xfrm xmlns:a="http://schemas.openxmlformats.org/drawingml/2006/main">
          <a:off x="850941" y="3479782"/>
          <a:ext cx="2286029" cy="5932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Retained earnings</a:t>
          </a:r>
        </a:p>
      </cdr:txBody>
    </cdr:sp>
  </cdr:relSizeAnchor>
  <cdr:relSizeAnchor xmlns:cdr="http://schemas.openxmlformats.org/drawingml/2006/chartDrawing">
    <cdr:from>
      <cdr:x>0.12148</cdr:x>
      <cdr:y>0.19826</cdr:y>
    </cdr:from>
    <cdr:to>
      <cdr:x>0.44296</cdr:x>
      <cdr:y>0.23965</cdr:y>
    </cdr:to>
    <cdr:sp macro="" textlink="">
      <cdr:nvSpPr>
        <cdr:cNvPr id="9" name="Rectangle 8"/>
        <cdr:cNvSpPr/>
      </cdr:nvSpPr>
      <cdr:spPr>
        <a:xfrm xmlns:a="http://schemas.openxmlformats.org/drawingml/2006/main">
          <a:off x="1041387" y="1155707"/>
          <a:ext cx="2755913" cy="24129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Retained</a:t>
          </a:r>
          <a:r>
            <a:rPr lang="fr-FR" sz="1800" baseline="0">
              <a:solidFill>
                <a:schemeClr val="tx1"/>
              </a:solidFill>
              <a:effectLst/>
              <a:latin typeface="Arial"/>
              <a:cs typeface="Arial"/>
            </a:rPr>
            <a:t> earnings disguised wages</a:t>
          </a:r>
          <a:endParaRPr lang="fr-FR" sz="1800">
            <a:solidFill>
              <a:schemeClr val="tx1"/>
            </a:solidFill>
            <a:effectLst/>
            <a:latin typeface="Arial"/>
            <a:cs typeface="Arial"/>
          </a:endParaRPr>
        </a:p>
      </cdr:txBody>
    </cdr:sp>
  </cdr:relSizeAnchor>
  <cdr:relSizeAnchor xmlns:cdr="http://schemas.openxmlformats.org/drawingml/2006/chartDrawing">
    <cdr:from>
      <cdr:x>0.30667</cdr:x>
      <cdr:y>0.32244</cdr:y>
    </cdr:from>
    <cdr:to>
      <cdr:x>0.36444</cdr:x>
      <cdr:y>0.67756</cdr:y>
    </cdr:to>
    <cdr:cxnSp macro="">
      <cdr:nvCxnSpPr>
        <cdr:cNvPr id="10" name="Connecteur droit avec flèche 9"/>
        <cdr:cNvCxnSpPr/>
      </cdr:nvCxnSpPr>
      <cdr:spPr>
        <a:xfrm xmlns:a="http://schemas.openxmlformats.org/drawingml/2006/main">
          <a:off x="2628929" y="1879599"/>
          <a:ext cx="495271" cy="2070101"/>
        </a:xfrm>
        <a:prstGeom xmlns:a="http://schemas.openxmlformats.org/drawingml/2006/main" prst="straightConnector1">
          <a:avLst/>
        </a:prstGeom>
        <a:ln xmlns:a="http://schemas.openxmlformats.org/drawingml/2006/main" w="12700">
          <a:solidFill>
            <a:schemeClr val="tx1"/>
          </a:solidFill>
          <a:tailEnd type="triangle"/>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123.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4.xml><?xml version="1.0" encoding="utf-8"?>
<c:userShapes xmlns:c="http://schemas.openxmlformats.org/drawingml/2006/chart">
  <cdr:relSizeAnchor xmlns:cdr="http://schemas.openxmlformats.org/drawingml/2006/chartDrawing">
    <cdr:from>
      <cdr:x>0.04002</cdr:x>
      <cdr:y>0.92815</cdr:y>
    </cdr:from>
    <cdr:to>
      <cdr:x>0.99986</cdr:x>
      <cdr:y>1</cdr:y>
    </cdr:to>
    <cdr:sp macro="" textlink="">
      <cdr:nvSpPr>
        <cdr:cNvPr id="3" name="Text Box 1"/>
        <cdr:cNvSpPr txBox="1">
          <a:spLocks xmlns:a="http://schemas.openxmlformats.org/drawingml/2006/main" noChangeArrowheads="1"/>
        </cdr:cNvSpPr>
      </cdr:nvSpPr>
      <cdr:spPr bwMode="auto">
        <a:xfrm xmlns:a="http://schemas.openxmlformats.org/drawingml/2006/main">
          <a:off x="342900" y="5412772"/>
          <a:ext cx="8224714" cy="41901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baseline="0" smtClean="0">
              <a:latin typeface="Arial"/>
              <a:ea typeface="+mn-ea"/>
              <a:cs typeface="Arial"/>
            </a:rPr>
            <a:t>Source: Appendix Table II-g.</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0.7763</cdr:x>
      <cdr:y>0.22641</cdr:y>
    </cdr:from>
    <cdr:to>
      <cdr:x>0.99259</cdr:x>
      <cdr:y>0.32818</cdr:y>
    </cdr:to>
    <cdr:sp macro="" textlink="">
      <cdr:nvSpPr>
        <cdr:cNvPr id="4" name="Rectangle 3"/>
        <cdr:cNvSpPr/>
      </cdr:nvSpPr>
      <cdr:spPr>
        <a:xfrm xmlns:a="http://schemas.openxmlformats.org/drawingml/2006/main">
          <a:off x="6654806" y="1319819"/>
          <a:ext cx="1854194" cy="5932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Other capital</a:t>
          </a:r>
        </a:p>
        <a:p xmlns:a="http://schemas.openxmlformats.org/drawingml/2006/main">
          <a:pPr algn="ctr"/>
          <a:r>
            <a:rPr lang="fr-FR" sz="1800">
              <a:solidFill>
                <a:schemeClr val="tx1"/>
              </a:solidFill>
              <a:effectLst/>
              <a:latin typeface="Arial"/>
              <a:cs typeface="Arial"/>
            </a:rPr>
            <a:t> income</a:t>
          </a:r>
        </a:p>
      </cdr:txBody>
    </cdr:sp>
  </cdr:relSizeAnchor>
  <cdr:relSizeAnchor xmlns:cdr="http://schemas.openxmlformats.org/drawingml/2006/chartDrawing">
    <cdr:from>
      <cdr:x>0.72922</cdr:x>
      <cdr:y>0.68164</cdr:y>
    </cdr:from>
    <cdr:to>
      <cdr:x>0.92041</cdr:x>
      <cdr:y>0.78341</cdr:y>
    </cdr:to>
    <cdr:sp macro="" textlink="">
      <cdr:nvSpPr>
        <cdr:cNvPr id="5" name="Rectangle 4"/>
        <cdr:cNvSpPr/>
      </cdr:nvSpPr>
      <cdr:spPr>
        <a:xfrm xmlns:a="http://schemas.openxmlformats.org/drawingml/2006/main">
          <a:off x="6251261" y="3973475"/>
          <a:ext cx="1638976" cy="5932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rgbClr val="000000"/>
              </a:solidFill>
              <a:effectLst/>
              <a:latin typeface="Arial"/>
              <a:cs typeface="Arial"/>
            </a:rPr>
            <a:t>Labor income</a:t>
          </a:r>
        </a:p>
      </cdr:txBody>
    </cdr:sp>
  </cdr:relSizeAnchor>
  <cdr:relSizeAnchor xmlns:cdr="http://schemas.openxmlformats.org/drawingml/2006/chartDrawing">
    <cdr:from>
      <cdr:x>0.34963</cdr:x>
      <cdr:y>0.11765</cdr:y>
    </cdr:from>
    <cdr:to>
      <cdr:x>0.78519</cdr:x>
      <cdr:y>0.21942</cdr:y>
    </cdr:to>
    <cdr:sp macro="" textlink="">
      <cdr:nvSpPr>
        <cdr:cNvPr id="6" name="Rectangle 5"/>
        <cdr:cNvSpPr/>
      </cdr:nvSpPr>
      <cdr:spPr>
        <a:xfrm xmlns:a="http://schemas.openxmlformats.org/drawingml/2006/main">
          <a:off x="2997200" y="685800"/>
          <a:ext cx="3733800" cy="5932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S-corporation disguised wage (Smith et al.</a:t>
          </a:r>
          <a:r>
            <a:rPr lang="fr-FR" sz="1800" baseline="0">
              <a:solidFill>
                <a:schemeClr val="tx1"/>
              </a:solidFill>
              <a:effectLst/>
              <a:latin typeface="Arial"/>
              <a:cs typeface="Arial"/>
            </a:rPr>
            <a:t> 2017)</a:t>
          </a:r>
          <a:endParaRPr lang="fr-FR" sz="1800">
            <a:solidFill>
              <a:schemeClr val="tx1"/>
            </a:solidFill>
            <a:effectLst/>
            <a:latin typeface="Arial"/>
            <a:cs typeface="Arial"/>
          </a:endParaRPr>
        </a:p>
      </cdr:txBody>
    </cdr:sp>
  </cdr:relSizeAnchor>
  <cdr:relSizeAnchor xmlns:cdr="http://schemas.openxmlformats.org/drawingml/2006/chartDrawing">
    <cdr:from>
      <cdr:x>0.59556</cdr:x>
      <cdr:y>0.2244</cdr:y>
    </cdr:from>
    <cdr:to>
      <cdr:x>0.85778</cdr:x>
      <cdr:y>0.47712</cdr:y>
    </cdr:to>
    <cdr:cxnSp macro="">
      <cdr:nvCxnSpPr>
        <cdr:cNvPr id="7" name="Connecteur droit avec flèche 6"/>
        <cdr:cNvCxnSpPr/>
      </cdr:nvCxnSpPr>
      <cdr:spPr>
        <a:xfrm xmlns:a="http://schemas.openxmlformats.org/drawingml/2006/main">
          <a:off x="5105438" y="1308095"/>
          <a:ext cx="2247862" cy="1473205"/>
        </a:xfrm>
        <a:prstGeom xmlns:a="http://schemas.openxmlformats.org/drawingml/2006/main" prst="straightConnector1">
          <a:avLst/>
        </a:prstGeom>
        <a:ln xmlns:a="http://schemas.openxmlformats.org/drawingml/2006/main" w="12700">
          <a:solidFill>
            <a:schemeClr val="tx1"/>
          </a:solidFill>
          <a:tailEnd type="triangle"/>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0.09926</cdr:x>
      <cdr:y>0.59695</cdr:y>
    </cdr:from>
    <cdr:to>
      <cdr:x>0.36593</cdr:x>
      <cdr:y>0.69872</cdr:y>
    </cdr:to>
    <cdr:sp macro="" textlink="">
      <cdr:nvSpPr>
        <cdr:cNvPr id="8" name="Rectangle 7"/>
        <cdr:cNvSpPr/>
      </cdr:nvSpPr>
      <cdr:spPr>
        <a:xfrm xmlns:a="http://schemas.openxmlformats.org/drawingml/2006/main">
          <a:off x="850941" y="3479782"/>
          <a:ext cx="2286029" cy="5932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Retained earnings</a:t>
          </a:r>
        </a:p>
      </cdr:txBody>
    </cdr:sp>
  </cdr:relSizeAnchor>
  <cdr:relSizeAnchor xmlns:cdr="http://schemas.openxmlformats.org/drawingml/2006/chartDrawing">
    <cdr:from>
      <cdr:x>0.10222</cdr:x>
      <cdr:y>0.2048</cdr:y>
    </cdr:from>
    <cdr:to>
      <cdr:x>0.4237</cdr:x>
      <cdr:y>0.24619</cdr:y>
    </cdr:to>
    <cdr:sp macro="" textlink="">
      <cdr:nvSpPr>
        <cdr:cNvPr id="9" name="Rectangle 8"/>
        <cdr:cNvSpPr/>
      </cdr:nvSpPr>
      <cdr:spPr>
        <a:xfrm xmlns:a="http://schemas.openxmlformats.org/drawingml/2006/main">
          <a:off x="876287" y="1193817"/>
          <a:ext cx="2755888" cy="24127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Retained</a:t>
          </a:r>
          <a:r>
            <a:rPr lang="fr-FR" sz="1800" baseline="0">
              <a:solidFill>
                <a:schemeClr val="tx1"/>
              </a:solidFill>
              <a:effectLst/>
              <a:latin typeface="Arial"/>
              <a:cs typeface="Arial"/>
            </a:rPr>
            <a:t> earnings disguised wages</a:t>
          </a:r>
        </a:p>
      </cdr:txBody>
    </cdr:sp>
  </cdr:relSizeAnchor>
  <cdr:relSizeAnchor xmlns:cdr="http://schemas.openxmlformats.org/drawingml/2006/chartDrawing">
    <cdr:from>
      <cdr:x>0.30667</cdr:x>
      <cdr:y>0.32244</cdr:y>
    </cdr:from>
    <cdr:to>
      <cdr:x>0.37037</cdr:x>
      <cdr:y>0.67102</cdr:y>
    </cdr:to>
    <cdr:cxnSp macro="">
      <cdr:nvCxnSpPr>
        <cdr:cNvPr id="10" name="Connecteur droit avec flèche 9"/>
        <cdr:cNvCxnSpPr/>
      </cdr:nvCxnSpPr>
      <cdr:spPr>
        <a:xfrm xmlns:a="http://schemas.openxmlformats.org/drawingml/2006/main">
          <a:off x="2628929" y="1879599"/>
          <a:ext cx="546071" cy="2032001"/>
        </a:xfrm>
        <a:prstGeom xmlns:a="http://schemas.openxmlformats.org/drawingml/2006/main" prst="straightConnector1">
          <a:avLst/>
        </a:prstGeom>
        <a:ln xmlns:a="http://schemas.openxmlformats.org/drawingml/2006/main" w="12700">
          <a:solidFill>
            <a:schemeClr val="tx1"/>
          </a:solidFill>
          <a:tailEnd type="triangle"/>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125.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6.xml><?xml version="1.0" encoding="utf-8"?>
<c:userShapes xmlns:c="http://schemas.openxmlformats.org/drawingml/2006/chart">
  <cdr:relSizeAnchor xmlns:cdr="http://schemas.openxmlformats.org/drawingml/2006/chartDrawing">
    <cdr:from>
      <cdr:x>0.04057</cdr:x>
      <cdr:y>0.93029</cdr:y>
    </cdr:from>
    <cdr:to>
      <cdr:x>1</cdr:x>
      <cdr:y>0.98911</cdr:y>
    </cdr:to>
    <cdr:sp macro="" textlink="">
      <cdr:nvSpPr>
        <cdr:cNvPr id="2" name="Text Box 1"/>
        <cdr:cNvSpPr txBox="1">
          <a:spLocks xmlns:a="http://schemas.openxmlformats.org/drawingml/2006/main" noChangeArrowheads="1"/>
        </cdr:cNvSpPr>
      </cdr:nvSpPr>
      <cdr:spPr bwMode="auto">
        <a:xfrm xmlns:a="http://schemas.openxmlformats.org/drawingml/2006/main">
          <a:off x="347786" y="5422921"/>
          <a:ext cx="8224714" cy="34287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fr-FR" sz="1200">
              <a:effectLst/>
              <a:latin typeface="Arial"/>
              <a:ea typeface="+mn-ea"/>
              <a:cs typeface="Arial"/>
            </a:rPr>
            <a:t>Source: Appendix Tables II-C4.</a:t>
          </a:r>
          <a:endParaRPr lang="fr-FR" sz="1200">
            <a:effectLst/>
            <a:latin typeface="Arial"/>
            <a:cs typeface="Arial"/>
          </a:endParaRPr>
        </a:p>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endParaRPr lang="fr-FR" sz="1200">
            <a:effectLst/>
            <a:latin typeface="Arial"/>
            <a:cs typeface="Arial"/>
          </a:endParaRPr>
        </a:p>
        <a:p xmlns:a="http://schemas.openxmlformats.org/drawingml/2006/main">
          <a:pPr rtl="0"/>
          <a:endParaRPr lang="fr-FR" sz="1200">
            <a:effectLst/>
            <a:latin typeface="Arial"/>
            <a:cs typeface="Arial"/>
          </a:endParaRPr>
        </a:p>
      </cdr:txBody>
    </cdr:sp>
  </cdr:relSizeAnchor>
  <cdr:relSizeAnchor xmlns:cdr="http://schemas.openxmlformats.org/drawingml/2006/chartDrawing">
    <cdr:from>
      <cdr:x>0.41926</cdr:x>
      <cdr:y>0.28758</cdr:y>
    </cdr:from>
    <cdr:to>
      <cdr:x>0.70963</cdr:x>
      <cdr:y>0.34423</cdr:y>
    </cdr:to>
    <cdr:sp macro="" textlink="">
      <cdr:nvSpPr>
        <cdr:cNvPr id="10" name="Rectangle 9"/>
        <cdr:cNvSpPr/>
      </cdr:nvSpPr>
      <cdr:spPr>
        <a:xfrm xmlns:a="http://schemas.openxmlformats.org/drawingml/2006/main">
          <a:off x="3594084" y="1676392"/>
          <a:ext cx="2489197" cy="33023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P90/P10</a:t>
          </a:r>
        </a:p>
      </cdr:txBody>
    </cdr:sp>
  </cdr:relSizeAnchor>
</c:userShapes>
</file>

<file path=xl/drawings/drawing127.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8.xml><?xml version="1.0" encoding="utf-8"?>
<c:userShapes xmlns:c="http://schemas.openxmlformats.org/drawingml/2006/chart">
  <cdr:relSizeAnchor xmlns:cdr="http://schemas.openxmlformats.org/drawingml/2006/chartDrawing">
    <cdr:from>
      <cdr:x>0.04057</cdr:x>
      <cdr:y>0.93029</cdr:y>
    </cdr:from>
    <cdr:to>
      <cdr:x>1</cdr:x>
      <cdr:y>0.98911</cdr:y>
    </cdr:to>
    <cdr:sp macro="" textlink="">
      <cdr:nvSpPr>
        <cdr:cNvPr id="2" name="Text Box 1"/>
        <cdr:cNvSpPr txBox="1">
          <a:spLocks xmlns:a="http://schemas.openxmlformats.org/drawingml/2006/main" noChangeArrowheads="1"/>
        </cdr:cNvSpPr>
      </cdr:nvSpPr>
      <cdr:spPr bwMode="auto">
        <a:xfrm xmlns:a="http://schemas.openxmlformats.org/drawingml/2006/main">
          <a:off x="347786" y="5422921"/>
          <a:ext cx="8224714" cy="34287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fr-FR" sz="1200">
              <a:effectLst/>
              <a:latin typeface="Arial"/>
              <a:ea typeface="+mn-ea"/>
              <a:cs typeface="Arial"/>
            </a:rPr>
            <a:t>Source: Appendix Tables II-C4.</a:t>
          </a:r>
          <a:endParaRPr lang="fr-FR" sz="1200">
            <a:effectLst/>
            <a:latin typeface="Arial"/>
            <a:cs typeface="Arial"/>
          </a:endParaRPr>
        </a:p>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endParaRPr lang="fr-FR" sz="1200">
            <a:effectLst/>
            <a:latin typeface="Arial"/>
            <a:cs typeface="Arial"/>
          </a:endParaRPr>
        </a:p>
        <a:p xmlns:a="http://schemas.openxmlformats.org/drawingml/2006/main">
          <a:pPr rtl="0"/>
          <a:endParaRPr lang="fr-FR" sz="1200">
            <a:effectLst/>
            <a:latin typeface="Arial"/>
            <a:cs typeface="Arial"/>
          </a:endParaRPr>
        </a:p>
      </cdr:txBody>
    </cdr:sp>
  </cdr:relSizeAnchor>
  <cdr:relSizeAnchor xmlns:cdr="http://schemas.openxmlformats.org/drawingml/2006/chartDrawing">
    <cdr:from>
      <cdr:x>0.67112</cdr:x>
      <cdr:y>0.63617</cdr:y>
    </cdr:from>
    <cdr:to>
      <cdr:x>0.85037</cdr:x>
      <cdr:y>0.70589</cdr:y>
    </cdr:to>
    <cdr:sp macro="" textlink="">
      <cdr:nvSpPr>
        <cdr:cNvPr id="6" name="Rectangle 5"/>
        <cdr:cNvSpPr/>
      </cdr:nvSpPr>
      <cdr:spPr>
        <a:xfrm xmlns:a="http://schemas.openxmlformats.org/drawingml/2006/main">
          <a:off x="5753151" y="3708410"/>
          <a:ext cx="1536620" cy="40641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P90/P50</a:t>
          </a:r>
        </a:p>
      </cdr:txBody>
    </cdr:sp>
  </cdr:relSizeAnchor>
  <cdr:relSizeAnchor xmlns:cdr="http://schemas.openxmlformats.org/drawingml/2006/chartDrawing">
    <cdr:from>
      <cdr:x>0.4237</cdr:x>
      <cdr:y>0.24183</cdr:y>
    </cdr:from>
    <cdr:to>
      <cdr:x>0.6563</cdr:x>
      <cdr:y>0.30501</cdr:y>
    </cdr:to>
    <cdr:sp macro="" textlink="">
      <cdr:nvSpPr>
        <cdr:cNvPr id="9" name="Rectangle 8"/>
        <cdr:cNvSpPr/>
      </cdr:nvSpPr>
      <cdr:spPr>
        <a:xfrm xmlns:a="http://schemas.openxmlformats.org/drawingml/2006/main">
          <a:off x="3632165" y="1409687"/>
          <a:ext cx="1993964" cy="36829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P50/P10</a:t>
          </a:r>
        </a:p>
      </cdr:txBody>
    </cdr:sp>
  </cdr:relSizeAnchor>
</c:userShapes>
</file>

<file path=xl/drawings/drawing129.xml><?xml version="1.0" encoding="utf-8"?>
<xdr:wsDr xmlns:xdr="http://schemas.openxmlformats.org/drawingml/2006/spreadsheetDrawing" xmlns:a="http://schemas.openxmlformats.org/drawingml/2006/main">
  <xdr:absoluteAnchor>
    <xdr:pos x="0" y="0"/>
    <xdr:ext cx="8569417" cy="583213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0.xml><?xml version="1.0" encoding="utf-8"?>
<c:userShapes xmlns:c="http://schemas.openxmlformats.org/drawingml/2006/chart">
  <cdr:relSizeAnchor xmlns:cdr="http://schemas.openxmlformats.org/drawingml/2006/chartDrawing">
    <cdr:from>
      <cdr:x>0.8</cdr:x>
      <cdr:y>0.08938</cdr:y>
    </cdr:from>
    <cdr:to>
      <cdr:x>1</cdr:x>
      <cdr:y>0.14597</cdr:y>
    </cdr:to>
    <cdr:sp macro="" textlink="">
      <cdr:nvSpPr>
        <cdr:cNvPr id="4" name="Rectangle 3"/>
        <cdr:cNvSpPr/>
      </cdr:nvSpPr>
      <cdr:spPr>
        <a:xfrm xmlns:a="http://schemas.openxmlformats.org/drawingml/2006/main">
          <a:off x="6858000" y="520999"/>
          <a:ext cx="1714500" cy="32990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Top</a:t>
          </a:r>
          <a:r>
            <a:rPr lang="fr-FR" sz="1600" baseline="0">
              <a:solidFill>
                <a:schemeClr val="tx1"/>
              </a:solidFill>
              <a:effectLst/>
              <a:latin typeface="Arial"/>
              <a:cs typeface="Arial"/>
            </a:rPr>
            <a:t> 0.001%</a:t>
          </a:r>
          <a:endParaRPr lang="fr-FR" sz="1600">
            <a:solidFill>
              <a:schemeClr val="tx1"/>
            </a:solidFill>
            <a:effectLst/>
            <a:latin typeface="Arial"/>
            <a:cs typeface="Arial"/>
          </a:endParaRPr>
        </a:p>
      </cdr:txBody>
    </cdr:sp>
  </cdr:relSizeAnchor>
  <cdr:relSizeAnchor xmlns:cdr="http://schemas.openxmlformats.org/drawingml/2006/chartDrawing">
    <cdr:from>
      <cdr:x>0.92445</cdr:x>
      <cdr:y>0.061</cdr:y>
    </cdr:from>
    <cdr:to>
      <cdr:x>0.96296</cdr:x>
      <cdr:y>0.09586</cdr:y>
    </cdr:to>
    <cdr:cxnSp macro="">
      <cdr:nvCxnSpPr>
        <cdr:cNvPr id="5" name="Connecteur droit avec flèche 4"/>
        <cdr:cNvCxnSpPr/>
      </cdr:nvCxnSpPr>
      <cdr:spPr>
        <a:xfrm xmlns:a="http://schemas.openxmlformats.org/drawingml/2006/main" flipV="1">
          <a:off x="7924835" y="355600"/>
          <a:ext cx="330165" cy="203181"/>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0.48637</cdr:x>
      <cdr:y>0.71947</cdr:y>
    </cdr:from>
    <cdr:to>
      <cdr:x>0.66282</cdr:x>
      <cdr:y>0.7718</cdr:y>
    </cdr:to>
    <cdr:sp macro="" textlink="">
      <cdr:nvSpPr>
        <cdr:cNvPr id="17" name="Rectangle 16"/>
        <cdr:cNvSpPr/>
      </cdr:nvSpPr>
      <cdr:spPr>
        <a:xfrm xmlns:a="http://schemas.openxmlformats.org/drawingml/2006/main">
          <a:off x="4169442" y="4194019"/>
          <a:ext cx="1512617" cy="30504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rgbClr val="FF0000"/>
              </a:solidFill>
              <a:effectLst/>
              <a:latin typeface="Arial"/>
              <a:cs typeface="Arial"/>
            </a:rPr>
            <a:t>1980-2014</a:t>
          </a:r>
        </a:p>
      </cdr:txBody>
    </cdr:sp>
  </cdr:relSizeAnchor>
  <cdr:relSizeAnchor xmlns:cdr="http://schemas.openxmlformats.org/drawingml/2006/chartDrawing">
    <cdr:from>
      <cdr:x>0.129</cdr:x>
      <cdr:y>0.54949</cdr:y>
    </cdr:from>
    <cdr:to>
      <cdr:x>0.40629</cdr:x>
      <cdr:y>0.59091</cdr:y>
    </cdr:to>
    <cdr:sp macro="" textlink="">
      <cdr:nvSpPr>
        <cdr:cNvPr id="18" name="Rectangle 17"/>
        <cdr:cNvSpPr/>
      </cdr:nvSpPr>
      <cdr:spPr>
        <a:xfrm xmlns:a="http://schemas.openxmlformats.org/drawingml/2006/main">
          <a:off x="1105859" y="3203162"/>
          <a:ext cx="2377068" cy="24145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1946-1980</a:t>
          </a:r>
          <a:endParaRPr lang="fr-FR" sz="1600">
            <a:solidFill>
              <a:schemeClr val="accent1">
                <a:lumMod val="75000"/>
              </a:schemeClr>
            </a:solidFill>
            <a:effectLst/>
            <a:latin typeface="Arial"/>
            <a:cs typeface="Arial"/>
          </a:endParaRPr>
        </a:p>
      </cdr:txBody>
    </cdr:sp>
  </cdr:relSizeAnchor>
  <cdr:relSizeAnchor xmlns:cdr="http://schemas.openxmlformats.org/drawingml/2006/chartDrawing">
    <cdr:from>
      <cdr:x>0.83555</cdr:x>
      <cdr:y>0.44226</cdr:y>
    </cdr:from>
    <cdr:to>
      <cdr:x>0.92445</cdr:x>
      <cdr:y>0.49891</cdr:y>
    </cdr:to>
    <cdr:sp macro="" textlink="">
      <cdr:nvSpPr>
        <cdr:cNvPr id="9" name="Rectangle 8"/>
        <cdr:cNvSpPr/>
      </cdr:nvSpPr>
      <cdr:spPr>
        <a:xfrm xmlns:a="http://schemas.openxmlformats.org/drawingml/2006/main">
          <a:off x="7162759" y="2578079"/>
          <a:ext cx="762095" cy="33023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P99</a:t>
          </a:r>
        </a:p>
      </cdr:txBody>
    </cdr:sp>
  </cdr:relSizeAnchor>
  <cdr:relSizeAnchor xmlns:cdr="http://schemas.openxmlformats.org/drawingml/2006/chartDrawing">
    <cdr:from>
      <cdr:x>0.80593</cdr:x>
      <cdr:y>0.34859</cdr:y>
    </cdr:from>
    <cdr:to>
      <cdr:x>0.91259</cdr:x>
      <cdr:y>0.40305</cdr:y>
    </cdr:to>
    <cdr:sp macro="" textlink="">
      <cdr:nvSpPr>
        <cdr:cNvPr id="15" name="Rectangle 14"/>
        <cdr:cNvSpPr/>
      </cdr:nvSpPr>
      <cdr:spPr>
        <a:xfrm xmlns:a="http://schemas.openxmlformats.org/drawingml/2006/main">
          <a:off x="6908801" y="2032036"/>
          <a:ext cx="914378" cy="317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P99.9</a:t>
          </a:r>
        </a:p>
      </cdr:txBody>
    </cdr:sp>
  </cdr:relSizeAnchor>
  <cdr:relSizeAnchor xmlns:cdr="http://schemas.openxmlformats.org/drawingml/2006/chartDrawing">
    <cdr:from>
      <cdr:x>0.91407</cdr:x>
      <cdr:y>0.38126</cdr:y>
    </cdr:from>
    <cdr:to>
      <cdr:x>0.96592</cdr:x>
      <cdr:y>0.38127</cdr:y>
    </cdr:to>
    <cdr:cxnSp macro="">
      <cdr:nvCxnSpPr>
        <cdr:cNvPr id="19" name="Connecteur droit avec flèche 18"/>
        <cdr:cNvCxnSpPr/>
      </cdr:nvCxnSpPr>
      <cdr:spPr>
        <a:xfrm xmlns:a="http://schemas.openxmlformats.org/drawingml/2006/main">
          <a:off x="7835900" y="2222500"/>
          <a:ext cx="444449" cy="37"/>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0.91111</cdr:x>
      <cdr:y>0.4793</cdr:y>
    </cdr:from>
    <cdr:to>
      <cdr:x>0.95852</cdr:x>
      <cdr:y>0.49673</cdr:y>
    </cdr:to>
    <cdr:cxnSp macro="">
      <cdr:nvCxnSpPr>
        <cdr:cNvPr id="22" name="Connecteur droit avec flèche 21"/>
        <cdr:cNvCxnSpPr/>
      </cdr:nvCxnSpPr>
      <cdr:spPr>
        <a:xfrm xmlns:a="http://schemas.openxmlformats.org/drawingml/2006/main">
          <a:off x="7810500" y="2794000"/>
          <a:ext cx="406413" cy="101588"/>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0.8074</cdr:x>
      <cdr:y>0.23093</cdr:y>
    </cdr:from>
    <cdr:to>
      <cdr:x>0.91703</cdr:x>
      <cdr:y>0.2854</cdr:y>
    </cdr:to>
    <cdr:sp macro="" textlink="">
      <cdr:nvSpPr>
        <cdr:cNvPr id="20" name="Rectangle 19"/>
        <cdr:cNvSpPr/>
      </cdr:nvSpPr>
      <cdr:spPr>
        <a:xfrm xmlns:a="http://schemas.openxmlformats.org/drawingml/2006/main">
          <a:off x="6921468" y="1346171"/>
          <a:ext cx="939803" cy="3175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P99.99</a:t>
          </a:r>
        </a:p>
      </cdr:txBody>
    </cdr:sp>
  </cdr:relSizeAnchor>
  <cdr:relSizeAnchor xmlns:cdr="http://schemas.openxmlformats.org/drawingml/2006/chartDrawing">
    <cdr:from>
      <cdr:x>0.91407</cdr:x>
      <cdr:y>0.25925</cdr:y>
    </cdr:from>
    <cdr:to>
      <cdr:x>0.96147</cdr:x>
      <cdr:y>0.25925</cdr:y>
    </cdr:to>
    <cdr:cxnSp macro="">
      <cdr:nvCxnSpPr>
        <cdr:cNvPr id="21" name="Connecteur droit avec flèche 20"/>
        <cdr:cNvCxnSpPr/>
      </cdr:nvCxnSpPr>
      <cdr:spPr>
        <a:xfrm xmlns:a="http://schemas.openxmlformats.org/drawingml/2006/main">
          <a:off x="7835900" y="1511273"/>
          <a:ext cx="406337" cy="0"/>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13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2.xml><?xml version="1.0" encoding="utf-8"?>
<c:userShapes xmlns:c="http://schemas.openxmlformats.org/drawingml/2006/chart">
  <cdr:relSizeAnchor xmlns:cdr="http://schemas.openxmlformats.org/drawingml/2006/chartDrawing">
    <cdr:from>
      <cdr:x>0.8</cdr:x>
      <cdr:y>0.08938</cdr:y>
    </cdr:from>
    <cdr:to>
      <cdr:x>1</cdr:x>
      <cdr:y>0.14597</cdr:y>
    </cdr:to>
    <cdr:sp macro="" textlink="">
      <cdr:nvSpPr>
        <cdr:cNvPr id="4" name="Rectangle 3"/>
        <cdr:cNvSpPr/>
      </cdr:nvSpPr>
      <cdr:spPr>
        <a:xfrm xmlns:a="http://schemas.openxmlformats.org/drawingml/2006/main">
          <a:off x="6858000" y="520999"/>
          <a:ext cx="1714500" cy="32990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Top</a:t>
          </a:r>
          <a:r>
            <a:rPr lang="fr-FR" sz="1600" baseline="0">
              <a:solidFill>
                <a:schemeClr val="tx1"/>
              </a:solidFill>
              <a:effectLst/>
              <a:latin typeface="Arial"/>
              <a:cs typeface="Arial"/>
            </a:rPr>
            <a:t> 0.001%</a:t>
          </a:r>
          <a:endParaRPr lang="fr-FR" sz="1600">
            <a:solidFill>
              <a:schemeClr val="tx1"/>
            </a:solidFill>
            <a:effectLst/>
            <a:latin typeface="Arial"/>
            <a:cs typeface="Arial"/>
          </a:endParaRPr>
        </a:p>
      </cdr:txBody>
    </cdr:sp>
  </cdr:relSizeAnchor>
  <cdr:relSizeAnchor xmlns:cdr="http://schemas.openxmlformats.org/drawingml/2006/chartDrawing">
    <cdr:from>
      <cdr:x>0.92445</cdr:x>
      <cdr:y>0.061</cdr:y>
    </cdr:from>
    <cdr:to>
      <cdr:x>0.96296</cdr:x>
      <cdr:y>0.09586</cdr:y>
    </cdr:to>
    <cdr:cxnSp macro="">
      <cdr:nvCxnSpPr>
        <cdr:cNvPr id="5" name="Connecteur droit avec flèche 4"/>
        <cdr:cNvCxnSpPr/>
      </cdr:nvCxnSpPr>
      <cdr:spPr>
        <a:xfrm xmlns:a="http://schemas.openxmlformats.org/drawingml/2006/main" flipV="1">
          <a:off x="7924835" y="355600"/>
          <a:ext cx="330165" cy="203181"/>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0.37526</cdr:x>
      <cdr:y>0.4515</cdr:y>
    </cdr:from>
    <cdr:to>
      <cdr:x>0.55171</cdr:x>
      <cdr:y>0.50383</cdr:y>
    </cdr:to>
    <cdr:sp macro="" textlink="">
      <cdr:nvSpPr>
        <cdr:cNvPr id="17" name="Rectangle 16"/>
        <cdr:cNvSpPr/>
      </cdr:nvSpPr>
      <cdr:spPr>
        <a:xfrm xmlns:a="http://schemas.openxmlformats.org/drawingml/2006/main">
          <a:off x="3216907" y="2631906"/>
          <a:ext cx="1512617" cy="3050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1946-1980</a:t>
          </a:r>
        </a:p>
      </cdr:txBody>
    </cdr:sp>
  </cdr:relSizeAnchor>
  <cdr:relSizeAnchor xmlns:cdr="http://schemas.openxmlformats.org/drawingml/2006/chartDrawing">
    <cdr:from>
      <cdr:x>0.10826</cdr:x>
      <cdr:y>0.65189</cdr:y>
    </cdr:from>
    <cdr:to>
      <cdr:x>0.38555</cdr:x>
      <cdr:y>0.69331</cdr:y>
    </cdr:to>
    <cdr:sp macro="" textlink="">
      <cdr:nvSpPr>
        <cdr:cNvPr id="18" name="Rectangle 17"/>
        <cdr:cNvSpPr/>
      </cdr:nvSpPr>
      <cdr:spPr>
        <a:xfrm xmlns:a="http://schemas.openxmlformats.org/drawingml/2006/main">
          <a:off x="928021" y="3800075"/>
          <a:ext cx="2377068" cy="24145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1">
                  <a:lumMod val="75000"/>
                </a:schemeClr>
              </a:solidFill>
              <a:effectLst/>
              <a:latin typeface="Arial"/>
              <a:cs typeface="Arial"/>
            </a:rPr>
            <a:t>1980-2014</a:t>
          </a:r>
        </a:p>
      </cdr:txBody>
    </cdr:sp>
  </cdr:relSizeAnchor>
  <cdr:relSizeAnchor xmlns:cdr="http://schemas.openxmlformats.org/drawingml/2006/chartDrawing">
    <cdr:from>
      <cdr:x>0.81481</cdr:x>
      <cdr:y>0.46187</cdr:y>
    </cdr:from>
    <cdr:to>
      <cdr:x>0.90371</cdr:x>
      <cdr:y>0.51852</cdr:y>
    </cdr:to>
    <cdr:sp macro="" textlink="">
      <cdr:nvSpPr>
        <cdr:cNvPr id="9" name="Rectangle 8"/>
        <cdr:cNvSpPr/>
      </cdr:nvSpPr>
      <cdr:spPr>
        <a:xfrm xmlns:a="http://schemas.openxmlformats.org/drawingml/2006/main">
          <a:off x="6985000" y="2692370"/>
          <a:ext cx="762016" cy="33023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P99</a:t>
          </a:r>
        </a:p>
      </cdr:txBody>
    </cdr:sp>
  </cdr:relSizeAnchor>
  <cdr:relSizeAnchor xmlns:cdr="http://schemas.openxmlformats.org/drawingml/2006/chartDrawing">
    <cdr:from>
      <cdr:x>0.80593</cdr:x>
      <cdr:y>0.34859</cdr:y>
    </cdr:from>
    <cdr:to>
      <cdr:x>0.91259</cdr:x>
      <cdr:y>0.40305</cdr:y>
    </cdr:to>
    <cdr:sp macro="" textlink="">
      <cdr:nvSpPr>
        <cdr:cNvPr id="15" name="Rectangle 14"/>
        <cdr:cNvSpPr/>
      </cdr:nvSpPr>
      <cdr:spPr>
        <a:xfrm xmlns:a="http://schemas.openxmlformats.org/drawingml/2006/main">
          <a:off x="6908801" y="2032036"/>
          <a:ext cx="914378" cy="317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P99.9</a:t>
          </a:r>
        </a:p>
      </cdr:txBody>
    </cdr:sp>
  </cdr:relSizeAnchor>
  <cdr:relSizeAnchor xmlns:cdr="http://schemas.openxmlformats.org/drawingml/2006/chartDrawing">
    <cdr:from>
      <cdr:x>0.91407</cdr:x>
      <cdr:y>0.38126</cdr:y>
    </cdr:from>
    <cdr:to>
      <cdr:x>0.96592</cdr:x>
      <cdr:y>0.38127</cdr:y>
    </cdr:to>
    <cdr:cxnSp macro="">
      <cdr:nvCxnSpPr>
        <cdr:cNvPr id="19" name="Connecteur droit avec flèche 18"/>
        <cdr:cNvCxnSpPr/>
      </cdr:nvCxnSpPr>
      <cdr:spPr>
        <a:xfrm xmlns:a="http://schemas.openxmlformats.org/drawingml/2006/main">
          <a:off x="7835900" y="2222500"/>
          <a:ext cx="444449" cy="37"/>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0.89778</cdr:x>
      <cdr:y>0.49673</cdr:y>
    </cdr:from>
    <cdr:to>
      <cdr:x>0.95852</cdr:x>
      <cdr:y>0.49673</cdr:y>
    </cdr:to>
    <cdr:cxnSp macro="">
      <cdr:nvCxnSpPr>
        <cdr:cNvPr id="22" name="Connecteur droit avec flèche 21"/>
        <cdr:cNvCxnSpPr/>
      </cdr:nvCxnSpPr>
      <cdr:spPr>
        <a:xfrm xmlns:a="http://schemas.openxmlformats.org/drawingml/2006/main" flipV="1">
          <a:off x="7696200" y="2895588"/>
          <a:ext cx="520713" cy="12"/>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0.79703</cdr:x>
      <cdr:y>0.25708</cdr:y>
    </cdr:from>
    <cdr:to>
      <cdr:x>0.90666</cdr:x>
      <cdr:y>0.31155</cdr:y>
    </cdr:to>
    <cdr:sp macro="" textlink="">
      <cdr:nvSpPr>
        <cdr:cNvPr id="20" name="Rectangle 19"/>
        <cdr:cNvSpPr/>
      </cdr:nvSpPr>
      <cdr:spPr>
        <a:xfrm xmlns:a="http://schemas.openxmlformats.org/drawingml/2006/main">
          <a:off x="6832568" y="1498571"/>
          <a:ext cx="939803" cy="3175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P99.99</a:t>
          </a:r>
        </a:p>
      </cdr:txBody>
    </cdr:sp>
  </cdr:relSizeAnchor>
  <cdr:relSizeAnchor xmlns:cdr="http://schemas.openxmlformats.org/drawingml/2006/chartDrawing">
    <cdr:from>
      <cdr:x>0.91111</cdr:x>
      <cdr:y>0.29411</cdr:y>
    </cdr:from>
    <cdr:to>
      <cdr:x>0.95851</cdr:x>
      <cdr:y>0.29411</cdr:y>
    </cdr:to>
    <cdr:cxnSp macro="">
      <cdr:nvCxnSpPr>
        <cdr:cNvPr id="21" name="Connecteur droit avec flèche 20"/>
        <cdr:cNvCxnSpPr/>
      </cdr:nvCxnSpPr>
      <cdr:spPr>
        <a:xfrm xmlns:a="http://schemas.openxmlformats.org/drawingml/2006/main">
          <a:off x="7810500" y="1714473"/>
          <a:ext cx="406337" cy="0"/>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133.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4.xml><?xml version="1.0" encoding="utf-8"?>
<c:userShapes xmlns:c="http://schemas.openxmlformats.org/drawingml/2006/chart">
  <cdr:relSizeAnchor xmlns:cdr="http://schemas.openxmlformats.org/drawingml/2006/chartDrawing">
    <cdr:from>
      <cdr:x>0.46028</cdr:x>
      <cdr:y>0.58765</cdr:y>
    </cdr:from>
    <cdr:to>
      <cdr:x>0.66748</cdr:x>
      <cdr:y>0.66382</cdr:y>
    </cdr:to>
    <cdr:sp macro="" textlink="">
      <cdr:nvSpPr>
        <cdr:cNvPr id="2" name="Rectangle 1"/>
        <cdr:cNvSpPr/>
      </cdr:nvSpPr>
      <cdr:spPr>
        <a:xfrm xmlns:a="http://schemas.openxmlformats.org/drawingml/2006/main">
          <a:off x="3949700" y="3429001"/>
          <a:ext cx="1778000" cy="4445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Labor income</a:t>
          </a:r>
        </a:p>
      </cdr:txBody>
    </cdr:sp>
  </cdr:relSizeAnchor>
  <cdr:relSizeAnchor xmlns:cdr="http://schemas.openxmlformats.org/drawingml/2006/chartDrawing">
    <cdr:from>
      <cdr:x>0.44104</cdr:x>
      <cdr:y>0.11535</cdr:y>
    </cdr:from>
    <cdr:to>
      <cdr:x>0.64824</cdr:x>
      <cdr:y>0.19153</cdr:y>
    </cdr:to>
    <cdr:sp macro="" textlink="">
      <cdr:nvSpPr>
        <cdr:cNvPr id="3" name="Rectangle 2"/>
        <cdr:cNvSpPr/>
      </cdr:nvSpPr>
      <cdr:spPr>
        <a:xfrm xmlns:a="http://schemas.openxmlformats.org/drawingml/2006/main">
          <a:off x="3784600" y="673100"/>
          <a:ext cx="1778000" cy="4445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Capital income</a:t>
          </a:r>
        </a:p>
      </cdr:txBody>
    </cdr:sp>
  </cdr:relSizeAnchor>
  <cdr:relSizeAnchor xmlns:cdr="http://schemas.openxmlformats.org/drawingml/2006/chartDrawing">
    <cdr:from>
      <cdr:x>0.0888</cdr:x>
      <cdr:y>0.31776</cdr:y>
    </cdr:from>
    <cdr:to>
      <cdr:x>0.9916</cdr:x>
      <cdr:y>0.31994</cdr:y>
    </cdr:to>
    <cdr:cxnSp macro="">
      <cdr:nvCxnSpPr>
        <cdr:cNvPr id="5" name="Connecteur droit 4"/>
        <cdr:cNvCxnSpPr/>
      </cdr:nvCxnSpPr>
      <cdr:spPr>
        <a:xfrm xmlns:a="http://schemas.openxmlformats.org/drawingml/2006/main">
          <a:off x="762000" y="1854200"/>
          <a:ext cx="7747000" cy="12700"/>
        </a:xfrm>
        <a:prstGeom xmlns:a="http://schemas.openxmlformats.org/drawingml/2006/main" prst="line">
          <a:avLst/>
        </a:prstGeom>
        <a:ln xmlns:a="http://schemas.openxmlformats.org/drawingml/2006/main" w="19050">
          <a:solidFill>
            <a:schemeClr val="tx1"/>
          </a:solidFill>
          <a:prstDash val="sysDash"/>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135.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6.xml><?xml version="1.0" encoding="utf-8"?>
<c:userShapes xmlns:c="http://schemas.openxmlformats.org/drawingml/2006/chart">
  <cdr:relSizeAnchor xmlns:cdr="http://schemas.openxmlformats.org/drawingml/2006/chartDrawing">
    <cdr:from>
      <cdr:x>0.73447</cdr:x>
      <cdr:y>0.5788</cdr:y>
    </cdr:from>
    <cdr:to>
      <cdr:x>0.91957</cdr:x>
      <cdr:y>0.73981</cdr:y>
    </cdr:to>
    <cdr:sp macro="" textlink="">
      <cdr:nvSpPr>
        <cdr:cNvPr id="2" name="Rectangle 1"/>
        <cdr:cNvSpPr/>
      </cdr:nvSpPr>
      <cdr:spPr>
        <a:xfrm xmlns:a="http://schemas.openxmlformats.org/drawingml/2006/main">
          <a:off x="6299200" y="3378200"/>
          <a:ext cx="1587500" cy="9398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rgbClr val="FF0000"/>
              </a:solidFill>
              <a:effectLst/>
              <a:latin typeface="Arial"/>
              <a:cs typeface="Arial"/>
            </a:rPr>
            <a:t>Number</a:t>
          </a:r>
          <a:r>
            <a:rPr lang="fr-FR" sz="1800" baseline="0">
              <a:solidFill>
                <a:srgbClr val="FF0000"/>
              </a:solidFill>
              <a:effectLst/>
              <a:latin typeface="Arial"/>
              <a:cs typeface="Arial"/>
            </a:rPr>
            <a:t> of adults per tax unit (rhs)</a:t>
          </a:r>
          <a:endParaRPr lang="fr-FR" sz="1800">
            <a:solidFill>
              <a:srgbClr val="FF0000"/>
            </a:solidFill>
            <a:effectLst/>
            <a:latin typeface="Arial"/>
            <a:cs typeface="Arial"/>
          </a:endParaRPr>
        </a:p>
      </cdr:txBody>
    </cdr:sp>
  </cdr:relSizeAnchor>
  <cdr:relSizeAnchor xmlns:cdr="http://schemas.openxmlformats.org/drawingml/2006/chartDrawing">
    <cdr:from>
      <cdr:x>0.17621</cdr:x>
      <cdr:y>0.4156</cdr:y>
    </cdr:from>
    <cdr:to>
      <cdr:x>0.37464</cdr:x>
      <cdr:y>0.55269</cdr:y>
    </cdr:to>
    <cdr:sp macro="" textlink="">
      <cdr:nvSpPr>
        <cdr:cNvPr id="3" name="Rectangle 2"/>
        <cdr:cNvSpPr/>
      </cdr:nvSpPr>
      <cdr:spPr>
        <a:xfrm xmlns:a="http://schemas.openxmlformats.org/drawingml/2006/main">
          <a:off x="1511300" y="2425700"/>
          <a:ext cx="1701800" cy="8001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Number</a:t>
          </a:r>
          <a:r>
            <a:rPr lang="fr-FR" sz="1800" baseline="0">
              <a:solidFill>
                <a:schemeClr val="tx1"/>
              </a:solidFill>
              <a:effectLst/>
              <a:latin typeface="Arial"/>
              <a:cs typeface="Arial"/>
            </a:rPr>
            <a:t> of adults (lhs)</a:t>
          </a:r>
          <a:endParaRPr lang="fr-FR" sz="1800">
            <a:solidFill>
              <a:schemeClr val="tx1"/>
            </a:solidFill>
            <a:effectLst/>
            <a:latin typeface="Arial"/>
            <a:cs typeface="Arial"/>
          </a:endParaRPr>
        </a:p>
      </cdr:txBody>
    </cdr:sp>
  </cdr:relSizeAnchor>
  <cdr:relSizeAnchor xmlns:cdr="http://schemas.openxmlformats.org/drawingml/2006/chartDrawing">
    <cdr:from>
      <cdr:x>0.20879</cdr:x>
      <cdr:y>0.67671</cdr:y>
    </cdr:from>
    <cdr:to>
      <cdr:x>0.42943</cdr:x>
      <cdr:y>0.82685</cdr:y>
    </cdr:to>
    <cdr:sp macro="" textlink="">
      <cdr:nvSpPr>
        <cdr:cNvPr id="4" name="Rectangle 3"/>
        <cdr:cNvSpPr/>
      </cdr:nvSpPr>
      <cdr:spPr>
        <a:xfrm xmlns:a="http://schemas.openxmlformats.org/drawingml/2006/main">
          <a:off x="1790700" y="3949700"/>
          <a:ext cx="1892300" cy="8763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Number</a:t>
          </a:r>
          <a:r>
            <a:rPr lang="fr-FR" sz="1800" baseline="0">
              <a:solidFill>
                <a:schemeClr val="tx1"/>
              </a:solidFill>
              <a:effectLst/>
              <a:latin typeface="Arial"/>
              <a:cs typeface="Arial"/>
            </a:rPr>
            <a:t> of tax units (lhs)</a:t>
          </a:r>
          <a:endParaRPr lang="fr-FR" sz="1800">
            <a:solidFill>
              <a:schemeClr val="tx1"/>
            </a:solidFill>
            <a:effectLst/>
            <a:latin typeface="Arial"/>
            <a:cs typeface="Arial"/>
          </a:endParaRPr>
        </a:p>
      </cdr:txBody>
    </cdr:sp>
  </cdr:relSizeAnchor>
</c:userShapes>
</file>

<file path=xl/drawings/drawing137.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8.xml><?xml version="1.0" encoding="utf-8"?>
<c:userShapes xmlns:c="http://schemas.openxmlformats.org/drawingml/2006/chart">
  <cdr:relSizeAnchor xmlns:cdr="http://schemas.openxmlformats.org/drawingml/2006/chartDrawing">
    <cdr:from>
      <cdr:x>0.54092</cdr:x>
      <cdr:y>0.0305</cdr:y>
    </cdr:from>
    <cdr:to>
      <cdr:x>0.87288</cdr:x>
      <cdr:y>0.16775</cdr:y>
    </cdr:to>
    <cdr:sp macro="" textlink="">
      <cdr:nvSpPr>
        <cdr:cNvPr id="2" name="Rectangle 1"/>
        <cdr:cNvSpPr/>
      </cdr:nvSpPr>
      <cdr:spPr>
        <a:xfrm xmlns:a="http://schemas.openxmlformats.org/drawingml/2006/main">
          <a:off x="4635500" y="177800"/>
          <a:ext cx="2844800" cy="8001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CPI</a:t>
          </a:r>
        </a:p>
        <a:p xmlns:a="http://schemas.openxmlformats.org/drawingml/2006/main">
          <a:pPr algn="ctr"/>
          <a:r>
            <a:rPr lang="fr-FR" sz="1800">
              <a:solidFill>
                <a:schemeClr val="tx1"/>
              </a:solidFill>
              <a:effectLst/>
              <a:latin typeface="Arial"/>
              <a:cs typeface="Arial"/>
            </a:rPr>
            <a:t>+3.6% a</a:t>
          </a:r>
          <a:r>
            <a:rPr lang="fr-FR" sz="1800" baseline="0">
              <a:solidFill>
                <a:schemeClr val="tx1"/>
              </a:solidFill>
              <a:effectLst/>
              <a:latin typeface="Arial"/>
              <a:cs typeface="Arial"/>
            </a:rPr>
            <a:t> year since 1975</a:t>
          </a:r>
          <a:endParaRPr lang="fr-FR" sz="1800">
            <a:solidFill>
              <a:schemeClr val="tx1"/>
            </a:solidFill>
            <a:effectLst/>
            <a:latin typeface="Arial"/>
            <a:cs typeface="Arial"/>
          </a:endParaRPr>
        </a:p>
        <a:p xmlns:a="http://schemas.openxmlformats.org/drawingml/2006/main">
          <a:pPr algn="ctr"/>
          <a:endParaRPr lang="fr-FR" sz="1800">
            <a:solidFill>
              <a:schemeClr val="tx1"/>
            </a:solidFill>
            <a:effectLst/>
            <a:latin typeface="Arial"/>
            <a:cs typeface="Arial"/>
          </a:endParaRPr>
        </a:p>
      </cdr:txBody>
    </cdr:sp>
  </cdr:relSizeAnchor>
  <cdr:relSizeAnchor xmlns:cdr="http://schemas.openxmlformats.org/drawingml/2006/chartDrawing">
    <cdr:from>
      <cdr:x>0.66689</cdr:x>
      <cdr:y>0.45533</cdr:y>
    </cdr:from>
    <cdr:to>
      <cdr:x>1</cdr:x>
      <cdr:y>0.59694</cdr:y>
    </cdr:to>
    <cdr:sp macro="" textlink="">
      <cdr:nvSpPr>
        <cdr:cNvPr id="3" name="Rectangle 2"/>
        <cdr:cNvSpPr/>
      </cdr:nvSpPr>
      <cdr:spPr>
        <a:xfrm xmlns:a="http://schemas.openxmlformats.org/drawingml/2006/main">
          <a:off x="5715000" y="2654300"/>
          <a:ext cx="2854640" cy="8255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rgbClr val="FF0000"/>
              </a:solidFill>
              <a:effectLst/>
              <a:latin typeface="Arial"/>
              <a:cs typeface="Arial"/>
            </a:rPr>
            <a:t>National income deflator</a:t>
          </a:r>
        </a:p>
        <a:p xmlns:a="http://schemas.openxmlformats.org/drawingml/2006/main">
          <a:pPr algn="ctr"/>
          <a:r>
            <a:rPr lang="fr-FR" sz="1800">
              <a:solidFill>
                <a:srgbClr val="FF0000"/>
              </a:solidFill>
              <a:effectLst/>
              <a:latin typeface="Arial"/>
              <a:cs typeface="Arial"/>
            </a:rPr>
            <a:t>+3.4% a</a:t>
          </a:r>
          <a:r>
            <a:rPr lang="fr-FR" sz="1800" baseline="0">
              <a:solidFill>
                <a:srgbClr val="FF0000"/>
              </a:solidFill>
              <a:effectLst/>
              <a:latin typeface="Arial"/>
              <a:cs typeface="Arial"/>
            </a:rPr>
            <a:t> year since 1975</a:t>
          </a:r>
          <a:endParaRPr lang="fr-FR" sz="1800">
            <a:solidFill>
              <a:srgbClr val="FF0000"/>
            </a:solidFill>
            <a:effectLst/>
            <a:latin typeface="Arial"/>
            <a:cs typeface="Arial"/>
          </a:endParaRPr>
        </a:p>
        <a:p xmlns:a="http://schemas.openxmlformats.org/drawingml/2006/main">
          <a:pPr algn="ctr"/>
          <a:endParaRPr lang="fr-FR" sz="1800">
            <a:solidFill>
              <a:srgbClr val="FF0000"/>
            </a:solidFill>
            <a:effectLst/>
            <a:latin typeface="Arial"/>
            <a:cs typeface="Arial"/>
          </a:endParaRPr>
        </a:p>
      </cdr:txBody>
    </cdr:sp>
  </cdr:relSizeAnchor>
</c:userShapes>
</file>

<file path=xl/drawings/drawing139.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0.04057</cdr:x>
      <cdr:y>0.93029</cdr:y>
    </cdr:from>
    <cdr:to>
      <cdr:x>1</cdr:x>
      <cdr:y>0.98911</cdr:y>
    </cdr:to>
    <cdr:sp macro="" textlink="">
      <cdr:nvSpPr>
        <cdr:cNvPr id="2" name="Text Box 1"/>
        <cdr:cNvSpPr txBox="1">
          <a:spLocks xmlns:a="http://schemas.openxmlformats.org/drawingml/2006/main" noChangeArrowheads="1"/>
        </cdr:cNvSpPr>
      </cdr:nvSpPr>
      <cdr:spPr bwMode="auto">
        <a:xfrm xmlns:a="http://schemas.openxmlformats.org/drawingml/2006/main">
          <a:off x="347786" y="5422921"/>
          <a:ext cx="8224714" cy="34287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fr-FR" sz="1200">
              <a:effectLst/>
              <a:latin typeface="Arial"/>
              <a:ea typeface="+mn-ea"/>
              <a:cs typeface="Arial"/>
            </a:rPr>
            <a:t>Source: Appendix Tables II-B7,</a:t>
          </a:r>
          <a:r>
            <a:rPr lang="fr-FR" sz="1200" baseline="0">
              <a:effectLst/>
              <a:latin typeface="Arial"/>
              <a:ea typeface="+mn-ea"/>
              <a:cs typeface="Arial"/>
            </a:rPr>
            <a:t> II-C7 and II-C3c. </a:t>
          </a:r>
          <a:endParaRPr lang="fr-FR" sz="1200">
            <a:effectLst/>
            <a:latin typeface="Arial"/>
            <a:cs typeface="Arial"/>
          </a:endParaRPr>
        </a:p>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endParaRPr lang="fr-FR" sz="1200">
            <a:effectLst/>
            <a:latin typeface="Arial"/>
            <a:cs typeface="Arial"/>
          </a:endParaRPr>
        </a:p>
        <a:p xmlns:a="http://schemas.openxmlformats.org/drawingml/2006/main">
          <a:pPr rtl="0"/>
          <a:endParaRPr lang="fr-FR" sz="1200">
            <a:effectLst/>
            <a:latin typeface="Arial"/>
            <a:cs typeface="Arial"/>
          </a:endParaRPr>
        </a:p>
      </cdr:txBody>
    </cdr:sp>
  </cdr:relSizeAnchor>
  <cdr:relSizeAnchor xmlns:cdr="http://schemas.openxmlformats.org/drawingml/2006/chartDrawing">
    <cdr:from>
      <cdr:x>0.37185</cdr:x>
      <cdr:y>0.15904</cdr:y>
    </cdr:from>
    <cdr:to>
      <cdr:x>0.66222</cdr:x>
      <cdr:y>0.21569</cdr:y>
    </cdr:to>
    <cdr:sp macro="" textlink="">
      <cdr:nvSpPr>
        <cdr:cNvPr id="10" name="Rectangle 9"/>
        <cdr:cNvSpPr/>
      </cdr:nvSpPr>
      <cdr:spPr>
        <a:xfrm xmlns:a="http://schemas.openxmlformats.org/drawingml/2006/main">
          <a:off x="3187668" y="927097"/>
          <a:ext cx="2489197" cy="33022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Post-tax</a:t>
          </a:r>
        </a:p>
      </cdr:txBody>
    </cdr:sp>
  </cdr:relSizeAnchor>
  <cdr:relSizeAnchor xmlns:cdr="http://schemas.openxmlformats.org/drawingml/2006/chartDrawing">
    <cdr:from>
      <cdr:x>0.54815</cdr:x>
      <cdr:y>0.55338</cdr:y>
    </cdr:from>
    <cdr:to>
      <cdr:x>0.92</cdr:x>
      <cdr:y>0.65359</cdr:y>
    </cdr:to>
    <cdr:sp macro="" textlink="">
      <cdr:nvSpPr>
        <cdr:cNvPr id="6" name="Rectangle 5"/>
        <cdr:cNvSpPr/>
      </cdr:nvSpPr>
      <cdr:spPr>
        <a:xfrm xmlns:a="http://schemas.openxmlformats.org/drawingml/2006/main">
          <a:off x="4699000" y="3225800"/>
          <a:ext cx="3187700" cy="5842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Post-tax, </a:t>
          </a:r>
        </a:p>
        <a:p xmlns:a="http://schemas.openxmlformats.org/drawingml/2006/main">
          <a:pPr algn="ctr"/>
          <a:r>
            <a:rPr lang="fr-FR" sz="1800">
              <a:solidFill>
                <a:schemeClr val="tx1"/>
              </a:solidFill>
              <a:effectLst/>
              <a:latin typeface="Arial"/>
              <a:cs typeface="Arial"/>
            </a:rPr>
            <a:t>excl.</a:t>
          </a:r>
          <a:r>
            <a:rPr lang="fr-FR" sz="1800" baseline="0">
              <a:solidFill>
                <a:schemeClr val="tx1"/>
              </a:solidFill>
              <a:effectLst/>
              <a:latin typeface="Arial"/>
              <a:cs typeface="Arial"/>
            </a:rPr>
            <a:t> h</a:t>
          </a:r>
          <a:r>
            <a:rPr lang="fr-FR" sz="1800">
              <a:solidFill>
                <a:schemeClr val="tx1"/>
              </a:solidFill>
              <a:effectLst/>
              <a:latin typeface="Arial"/>
              <a:cs typeface="Arial"/>
            </a:rPr>
            <a:t>ealth transfers</a:t>
          </a:r>
        </a:p>
      </cdr:txBody>
    </cdr:sp>
  </cdr:relSizeAnchor>
  <cdr:relSizeAnchor xmlns:cdr="http://schemas.openxmlformats.org/drawingml/2006/chartDrawing">
    <cdr:from>
      <cdr:x>0.7674</cdr:x>
      <cdr:y>0.40087</cdr:y>
    </cdr:from>
    <cdr:to>
      <cdr:x>1</cdr:x>
      <cdr:y>0.46405</cdr:y>
    </cdr:to>
    <cdr:sp macro="" textlink="">
      <cdr:nvSpPr>
        <cdr:cNvPr id="9" name="Rectangle 8"/>
        <cdr:cNvSpPr/>
      </cdr:nvSpPr>
      <cdr:spPr>
        <a:xfrm xmlns:a="http://schemas.openxmlformats.org/drawingml/2006/main">
          <a:off x="6578579" y="2336793"/>
          <a:ext cx="1993921" cy="36830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Pre-tax</a:t>
          </a:r>
        </a:p>
      </cdr:txBody>
    </cdr:sp>
  </cdr:relSizeAnchor>
  <cdr:relSizeAnchor xmlns:cdr="http://schemas.openxmlformats.org/drawingml/2006/chartDrawing">
    <cdr:from>
      <cdr:x>0.66963</cdr:x>
      <cdr:y>0.24837</cdr:y>
    </cdr:from>
    <cdr:to>
      <cdr:x>0.72741</cdr:x>
      <cdr:y>0.5512</cdr:y>
    </cdr:to>
    <cdr:cxnSp macro="">
      <cdr:nvCxnSpPr>
        <cdr:cNvPr id="11" name="Connecteur droit avec flèche 10"/>
        <cdr:cNvCxnSpPr/>
      </cdr:nvCxnSpPr>
      <cdr:spPr>
        <a:xfrm xmlns:a="http://schemas.openxmlformats.org/drawingml/2006/main" flipH="1" flipV="1">
          <a:off x="5740365" y="1447820"/>
          <a:ext cx="495319" cy="1765287"/>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140.xml><?xml version="1.0" encoding="utf-8"?>
<c:userShapes xmlns:c="http://schemas.openxmlformats.org/drawingml/2006/chart">
  <cdr:relSizeAnchor xmlns:cdr="http://schemas.openxmlformats.org/drawingml/2006/chartDrawing">
    <cdr:from>
      <cdr:x>0.42381</cdr:x>
      <cdr:y>0.70123</cdr:y>
    </cdr:from>
    <cdr:to>
      <cdr:x>0.7437</cdr:x>
      <cdr:y>0.76035</cdr:y>
    </cdr:to>
    <cdr:sp macro="" textlink="">
      <cdr:nvSpPr>
        <cdr:cNvPr id="3" name="Rectangle 2"/>
        <cdr:cNvSpPr/>
      </cdr:nvSpPr>
      <cdr:spPr>
        <a:xfrm xmlns:a="http://schemas.openxmlformats.org/drawingml/2006/main">
          <a:off x="3633094" y="4087683"/>
          <a:ext cx="2742305" cy="34462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fr-FR" sz="1800">
              <a:solidFill>
                <a:schemeClr val="bg1"/>
              </a:solidFill>
              <a:effectLst/>
              <a:latin typeface="Arial"/>
              <a:cs typeface="Arial"/>
            </a:rPr>
            <a:t>Reported taxable wages</a:t>
          </a:r>
        </a:p>
      </cdr:txBody>
    </cdr:sp>
  </cdr:relSizeAnchor>
  <cdr:relSizeAnchor xmlns:cdr="http://schemas.openxmlformats.org/drawingml/2006/chartDrawing">
    <cdr:from>
      <cdr:x>0.76087</cdr:x>
      <cdr:y>0.39212</cdr:y>
    </cdr:from>
    <cdr:to>
      <cdr:x>0.96445</cdr:x>
      <cdr:y>0.47131</cdr:y>
    </cdr:to>
    <cdr:sp macro="" textlink="">
      <cdr:nvSpPr>
        <cdr:cNvPr id="4" name="Rectangle 3"/>
        <cdr:cNvSpPr/>
      </cdr:nvSpPr>
      <cdr:spPr>
        <a:xfrm xmlns:a="http://schemas.openxmlformats.org/drawingml/2006/main">
          <a:off x="6522558" y="2285791"/>
          <a:ext cx="1745190" cy="46162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bg1"/>
              </a:solidFill>
              <a:effectLst/>
              <a:latin typeface="Arial"/>
              <a:cs typeface="Arial"/>
            </a:rPr>
            <a:t>Health benefits</a:t>
          </a:r>
          <a:endParaRPr lang="fr-FR" sz="1800" baseline="0">
            <a:solidFill>
              <a:schemeClr val="bg1"/>
            </a:solidFill>
            <a:effectLst/>
            <a:latin typeface="Arial"/>
            <a:cs typeface="Arial"/>
          </a:endParaRPr>
        </a:p>
      </cdr:txBody>
    </cdr:sp>
  </cdr:relSizeAnchor>
  <cdr:relSizeAnchor xmlns:cdr="http://schemas.openxmlformats.org/drawingml/2006/chartDrawing">
    <cdr:from>
      <cdr:x>0.36345</cdr:x>
      <cdr:y>0.11051</cdr:y>
    </cdr:from>
    <cdr:to>
      <cdr:x>0.66799</cdr:x>
      <cdr:y>0.16863</cdr:y>
    </cdr:to>
    <cdr:sp macro="" textlink="">
      <cdr:nvSpPr>
        <cdr:cNvPr id="5" name="Rectangle 4"/>
        <cdr:cNvSpPr/>
      </cdr:nvSpPr>
      <cdr:spPr>
        <a:xfrm xmlns:a="http://schemas.openxmlformats.org/drawingml/2006/main">
          <a:off x="3115694" y="644205"/>
          <a:ext cx="2610669" cy="33879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Employer payroll</a:t>
          </a:r>
          <a:r>
            <a:rPr lang="fr-FR" sz="1800" baseline="0">
              <a:solidFill>
                <a:schemeClr val="tx1"/>
              </a:solidFill>
              <a:effectLst/>
              <a:latin typeface="Arial"/>
              <a:cs typeface="Arial"/>
            </a:rPr>
            <a:t> taxes</a:t>
          </a:r>
          <a:endParaRPr lang="fr-FR" sz="1800">
            <a:solidFill>
              <a:schemeClr val="tx1"/>
            </a:solidFill>
            <a:effectLst/>
            <a:latin typeface="Arial"/>
            <a:cs typeface="Arial"/>
          </a:endParaRPr>
        </a:p>
      </cdr:txBody>
    </cdr:sp>
  </cdr:relSizeAnchor>
  <cdr:relSizeAnchor xmlns:cdr="http://schemas.openxmlformats.org/drawingml/2006/chartDrawing">
    <cdr:from>
      <cdr:x>0.72889</cdr:x>
      <cdr:y>0.06536</cdr:y>
    </cdr:from>
    <cdr:to>
      <cdr:x>0.90963</cdr:x>
      <cdr:y>0.13072</cdr:y>
    </cdr:to>
    <cdr:sp macro="" textlink="">
      <cdr:nvSpPr>
        <cdr:cNvPr id="8" name="Rectangle 7"/>
        <cdr:cNvSpPr/>
      </cdr:nvSpPr>
      <cdr:spPr>
        <a:xfrm xmlns:a="http://schemas.openxmlformats.org/drawingml/2006/main">
          <a:off x="6248400" y="380994"/>
          <a:ext cx="1549400" cy="38100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Other </a:t>
          </a:r>
        </a:p>
      </cdr:txBody>
    </cdr:sp>
  </cdr:relSizeAnchor>
  <cdr:relSizeAnchor xmlns:cdr="http://schemas.openxmlformats.org/drawingml/2006/chartDrawing">
    <cdr:from>
      <cdr:x>0.66221</cdr:x>
      <cdr:y>0.26144</cdr:y>
    </cdr:from>
    <cdr:to>
      <cdr:x>0.95306</cdr:x>
      <cdr:y>0.28638</cdr:y>
    </cdr:to>
    <cdr:sp macro="" textlink="">
      <cdr:nvSpPr>
        <cdr:cNvPr id="6" name="Rectangle 5"/>
        <cdr:cNvSpPr/>
      </cdr:nvSpPr>
      <cdr:spPr>
        <a:xfrm xmlns:a="http://schemas.openxmlformats.org/drawingml/2006/main">
          <a:off x="5676833" y="1523984"/>
          <a:ext cx="2493312" cy="14538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Pension contributions</a:t>
          </a:r>
        </a:p>
      </cdr:txBody>
    </cdr:sp>
  </cdr:relSizeAnchor>
  <cdr:relSizeAnchor xmlns:cdr="http://schemas.openxmlformats.org/drawingml/2006/chartDrawing">
    <cdr:from>
      <cdr:x>0.04444</cdr:x>
      <cdr:y>0.94989</cdr:y>
    </cdr:from>
    <cdr:to>
      <cdr:x>0.93333</cdr:x>
      <cdr:y>0.99921</cdr:y>
    </cdr:to>
    <cdr:sp macro="" textlink="">
      <cdr:nvSpPr>
        <cdr:cNvPr id="7" name="Text Box 1"/>
        <cdr:cNvSpPr txBox="1">
          <a:spLocks xmlns:a="http://schemas.openxmlformats.org/drawingml/2006/main" noChangeArrowheads="1"/>
        </cdr:cNvSpPr>
      </cdr:nvSpPr>
      <cdr:spPr bwMode="auto">
        <a:xfrm xmlns:a="http://schemas.openxmlformats.org/drawingml/2006/main">
          <a:off x="381000" y="5537200"/>
          <a:ext cx="7620009" cy="28750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Appendix Table</a:t>
          </a:r>
          <a:r>
            <a:rPr lang="fr-FR" sz="1200" baseline="0" smtClean="0">
              <a:latin typeface="Arial"/>
              <a:ea typeface="+mn-ea"/>
              <a:cs typeface="Arial"/>
            </a:rPr>
            <a:t> I-S.A5</a:t>
          </a:r>
          <a:r>
            <a:rPr lang="fr-FR" sz="1200" smtClean="0">
              <a:latin typeface="Arial"/>
              <a:ea typeface="+mn-ea"/>
              <a:cs typeface="Arial"/>
            </a:rPr>
            <a:t>.</a:t>
          </a:r>
          <a:endParaRPr lang="en-US" sz="1200" b="0" i="0" u="none" strike="noStrike" baseline="0">
            <a:solidFill>
              <a:srgbClr val="000000"/>
            </a:solidFill>
            <a:latin typeface="Arial"/>
            <a:ea typeface="Arial"/>
            <a:cs typeface="Arial"/>
          </a:endParaRPr>
        </a:p>
      </cdr:txBody>
    </cdr:sp>
  </cdr:relSizeAnchor>
</c:userShapes>
</file>

<file path=xl/drawings/drawing141.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2.xml><?xml version="1.0" encoding="utf-8"?>
<c:userShapes xmlns:c="http://schemas.openxmlformats.org/drawingml/2006/chart">
  <cdr:relSizeAnchor xmlns:cdr="http://schemas.openxmlformats.org/drawingml/2006/chartDrawing">
    <cdr:from>
      <cdr:x>0.04057</cdr:x>
      <cdr:y>0.93029</cdr:y>
    </cdr:from>
    <cdr:to>
      <cdr:x>1</cdr:x>
      <cdr:y>0.98911</cdr:y>
    </cdr:to>
    <cdr:sp macro="" textlink="">
      <cdr:nvSpPr>
        <cdr:cNvPr id="2" name="Text Box 1"/>
        <cdr:cNvSpPr txBox="1">
          <a:spLocks xmlns:a="http://schemas.openxmlformats.org/drawingml/2006/main" noChangeArrowheads="1"/>
        </cdr:cNvSpPr>
      </cdr:nvSpPr>
      <cdr:spPr bwMode="auto">
        <a:xfrm xmlns:a="http://schemas.openxmlformats.org/drawingml/2006/main">
          <a:off x="347786" y="5422921"/>
          <a:ext cx="8224714" cy="34287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fr-FR" sz="1200">
              <a:effectLst/>
              <a:latin typeface="Arial"/>
              <a:ea typeface="+mn-ea"/>
              <a:cs typeface="Arial"/>
            </a:rPr>
            <a:t>Real values are</a:t>
          </a:r>
          <a:r>
            <a:rPr lang="fr-FR" sz="1200" baseline="0">
              <a:effectLst/>
              <a:latin typeface="Arial"/>
              <a:ea typeface="+mn-ea"/>
              <a:cs typeface="Arial"/>
            </a:rPr>
            <a:t> obtained by using the national income deflator and expressed in $2014. Income is divided equally among spouses. </a:t>
          </a:r>
          <a:endParaRPr lang="fr-FR" sz="1200">
            <a:effectLst/>
            <a:latin typeface="Arial"/>
            <a:cs typeface="Arial"/>
          </a:endParaRPr>
        </a:p>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endParaRPr lang="fr-FR" sz="1200">
            <a:effectLst/>
            <a:latin typeface="Arial"/>
            <a:cs typeface="Arial"/>
          </a:endParaRPr>
        </a:p>
        <a:p xmlns:a="http://schemas.openxmlformats.org/drawingml/2006/main">
          <a:pPr rtl="0"/>
          <a:endParaRPr lang="fr-FR" sz="1200">
            <a:effectLst/>
            <a:latin typeface="Arial"/>
            <a:cs typeface="Arial"/>
          </a:endParaRPr>
        </a:p>
      </cdr:txBody>
    </cdr:sp>
  </cdr:relSizeAnchor>
  <cdr:relSizeAnchor xmlns:cdr="http://schemas.openxmlformats.org/drawingml/2006/chartDrawing">
    <cdr:from>
      <cdr:x>0.4163</cdr:x>
      <cdr:y>0.29194</cdr:y>
    </cdr:from>
    <cdr:to>
      <cdr:x>0.64</cdr:x>
      <cdr:y>0.34859</cdr:y>
    </cdr:to>
    <cdr:sp macro="" textlink="">
      <cdr:nvSpPr>
        <cdr:cNvPr id="10" name="Rectangle 9"/>
        <cdr:cNvSpPr/>
      </cdr:nvSpPr>
      <cdr:spPr>
        <a:xfrm xmlns:a="http://schemas.openxmlformats.org/drawingml/2006/main">
          <a:off x="3568690" y="1701806"/>
          <a:ext cx="1917669" cy="33023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All age</a:t>
          </a:r>
        </a:p>
      </cdr:txBody>
    </cdr:sp>
  </cdr:relSizeAnchor>
  <cdr:relSizeAnchor xmlns:cdr="http://schemas.openxmlformats.org/drawingml/2006/chartDrawing">
    <cdr:from>
      <cdr:x>0.75852</cdr:x>
      <cdr:y>0.52941</cdr:y>
    </cdr:from>
    <cdr:to>
      <cdr:x>0.98667</cdr:x>
      <cdr:y>0.62962</cdr:y>
    </cdr:to>
    <cdr:sp macro="" textlink="">
      <cdr:nvSpPr>
        <cdr:cNvPr id="6" name="Rectangle 5"/>
        <cdr:cNvSpPr/>
      </cdr:nvSpPr>
      <cdr:spPr>
        <a:xfrm xmlns:a="http://schemas.openxmlformats.org/drawingml/2006/main">
          <a:off x="6502400" y="3086090"/>
          <a:ext cx="1955829" cy="5841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20-45</a:t>
          </a:r>
          <a:r>
            <a:rPr lang="fr-FR" sz="1800" baseline="0">
              <a:solidFill>
                <a:schemeClr val="tx1"/>
              </a:solidFill>
              <a:effectLst/>
              <a:latin typeface="Arial"/>
              <a:cs typeface="Arial"/>
            </a:rPr>
            <a:t> years old</a:t>
          </a:r>
          <a:endParaRPr lang="fr-FR" sz="1800">
            <a:solidFill>
              <a:schemeClr val="tx1"/>
            </a:solidFill>
            <a:effectLst/>
            <a:latin typeface="Arial"/>
            <a:cs typeface="Arial"/>
          </a:endParaRPr>
        </a:p>
      </cdr:txBody>
    </cdr:sp>
  </cdr:relSizeAnchor>
  <cdr:relSizeAnchor xmlns:cdr="http://schemas.openxmlformats.org/drawingml/2006/chartDrawing">
    <cdr:from>
      <cdr:x>0.52444</cdr:x>
      <cdr:y>0.16776</cdr:y>
    </cdr:from>
    <cdr:to>
      <cdr:x>0.72889</cdr:x>
      <cdr:y>0.23094</cdr:y>
    </cdr:to>
    <cdr:sp macro="" textlink="">
      <cdr:nvSpPr>
        <cdr:cNvPr id="8" name="Rectangle 7"/>
        <cdr:cNvSpPr/>
      </cdr:nvSpPr>
      <cdr:spPr>
        <a:xfrm xmlns:a="http://schemas.openxmlformats.org/drawingml/2006/main">
          <a:off x="4495800" y="977925"/>
          <a:ext cx="1752600" cy="36829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r>
            <a:rPr lang="fr-FR" sz="1800">
              <a:solidFill>
                <a:schemeClr val="tx1"/>
              </a:solidFill>
              <a:effectLst/>
              <a:latin typeface="Arial"/>
              <a:cs typeface="Arial"/>
            </a:rPr>
            <a:t>45-65 years old</a:t>
          </a:r>
        </a:p>
      </cdr:txBody>
    </cdr:sp>
  </cdr:relSizeAnchor>
</c:userShapes>
</file>

<file path=xl/drawings/drawing143.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4.xml><?xml version="1.0" encoding="utf-8"?>
<c:userShapes xmlns:c="http://schemas.openxmlformats.org/drawingml/2006/chart">
  <cdr:relSizeAnchor xmlns:cdr="http://schemas.openxmlformats.org/drawingml/2006/chartDrawing">
    <cdr:from>
      <cdr:x>0.05779</cdr:x>
      <cdr:y>0.92657</cdr:y>
    </cdr:from>
    <cdr:to>
      <cdr:x>1</cdr:x>
      <cdr:y>0.98979</cdr:y>
    </cdr:to>
    <cdr:sp macro="" textlink="">
      <cdr:nvSpPr>
        <cdr:cNvPr id="5" name="Text Box 1"/>
        <cdr:cNvSpPr txBox="1">
          <a:spLocks xmlns:a="http://schemas.openxmlformats.org/drawingml/2006/main" noChangeArrowheads="1"/>
        </cdr:cNvSpPr>
      </cdr:nvSpPr>
      <cdr:spPr bwMode="auto">
        <a:xfrm xmlns:a="http://schemas.openxmlformats.org/drawingml/2006/main">
          <a:off x="495300" y="5397500"/>
          <a:ext cx="8075299" cy="36830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baseline="0" smtClean="0">
              <a:latin typeface="Arial"/>
              <a:ea typeface="+mn-ea"/>
              <a:cs typeface="Arial"/>
            </a:rPr>
            <a:t>Source</a:t>
          </a:r>
          <a:r>
            <a:rPr lang="fr-FR" sz="1200" smtClean="0">
              <a:latin typeface="Arial"/>
              <a:ea typeface="+mn-ea"/>
              <a:cs typeface="Arial"/>
            </a:rPr>
            <a:t>: Appendix Table II-F1.</a:t>
          </a:r>
          <a:endParaRPr lang="en-US" sz="1200" b="0" i="0" u="none" strike="noStrike" baseline="0">
            <a:solidFill>
              <a:srgbClr val="000000"/>
            </a:solidFill>
            <a:latin typeface="Arial"/>
            <a:ea typeface="Arial"/>
            <a:cs typeface="Arial"/>
          </a:endParaRPr>
        </a:p>
      </cdr:txBody>
    </cdr:sp>
  </cdr:relSizeAnchor>
</c:userShapes>
</file>

<file path=xl/drawings/drawing145.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6.xml><?xml version="1.0" encoding="utf-8"?>
<c:userShapes xmlns:c="http://schemas.openxmlformats.org/drawingml/2006/chart">
  <cdr:relSizeAnchor xmlns:cdr="http://schemas.openxmlformats.org/drawingml/2006/chartDrawing">
    <cdr:from>
      <cdr:x>0.40249</cdr:x>
      <cdr:y>0.73326</cdr:y>
    </cdr:from>
    <cdr:to>
      <cdr:x>0.76059</cdr:x>
      <cdr:y>0.84857</cdr:y>
    </cdr:to>
    <cdr:sp macro="" textlink="">
      <cdr:nvSpPr>
        <cdr:cNvPr id="5" name="Rectangle 4"/>
        <cdr:cNvSpPr/>
      </cdr:nvSpPr>
      <cdr:spPr>
        <a:xfrm xmlns:a="http://schemas.openxmlformats.org/drawingml/2006/main">
          <a:off x="3450333" y="4274388"/>
          <a:ext cx="3069812" cy="67217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Macro capital share in national income</a:t>
          </a:r>
        </a:p>
      </cdr:txBody>
    </cdr:sp>
  </cdr:relSizeAnchor>
</c:userShapes>
</file>

<file path=xl/drawings/drawing147.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8.xml><?xml version="1.0" encoding="utf-8"?>
<c:userShapes xmlns:c="http://schemas.openxmlformats.org/drawingml/2006/chart">
  <cdr:relSizeAnchor xmlns:cdr="http://schemas.openxmlformats.org/drawingml/2006/chartDrawing">
    <cdr:from>
      <cdr:x>0.05779</cdr:x>
      <cdr:y>0.92657</cdr:y>
    </cdr:from>
    <cdr:to>
      <cdr:x>1</cdr:x>
      <cdr:y>0.98979</cdr:y>
    </cdr:to>
    <cdr:sp macro="" textlink="">
      <cdr:nvSpPr>
        <cdr:cNvPr id="5" name="Text Box 1"/>
        <cdr:cNvSpPr txBox="1">
          <a:spLocks xmlns:a="http://schemas.openxmlformats.org/drawingml/2006/main" noChangeArrowheads="1"/>
        </cdr:cNvSpPr>
      </cdr:nvSpPr>
      <cdr:spPr bwMode="auto">
        <a:xfrm xmlns:a="http://schemas.openxmlformats.org/drawingml/2006/main">
          <a:off x="495300" y="5397500"/>
          <a:ext cx="8075299" cy="36830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baseline="0" smtClean="0">
              <a:latin typeface="Arial"/>
              <a:ea typeface="+mn-ea"/>
              <a:cs typeface="Arial"/>
            </a:rPr>
            <a:t>Source</a:t>
          </a:r>
          <a:r>
            <a:rPr lang="fr-FR" sz="1200" smtClean="0">
              <a:latin typeface="Arial"/>
              <a:ea typeface="+mn-ea"/>
              <a:cs typeface="Arial"/>
            </a:rPr>
            <a:t>: Appendix Table II-G1. </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0.32602</cdr:x>
      <cdr:y>0.28576</cdr:y>
    </cdr:from>
    <cdr:to>
      <cdr:x>0.7037</cdr:x>
      <cdr:y>0.35761</cdr:y>
    </cdr:to>
    <cdr:sp macro="" textlink="">
      <cdr:nvSpPr>
        <cdr:cNvPr id="4" name="Rectangle 3"/>
        <cdr:cNvSpPr/>
      </cdr:nvSpPr>
      <cdr:spPr>
        <a:xfrm xmlns:a="http://schemas.openxmlformats.org/drawingml/2006/main">
          <a:off x="2794791" y="1665779"/>
          <a:ext cx="3237709" cy="4188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Macroeconomic tax rate</a:t>
          </a:r>
        </a:p>
      </cdr:txBody>
    </cdr:sp>
  </cdr:relSizeAnchor>
</c:userShapes>
</file>

<file path=xl/drawings/drawing149.xml><?xml version="1.0" encoding="utf-8"?>
<xdr:wsDr xmlns:xdr="http://schemas.openxmlformats.org/drawingml/2006/spreadsheetDrawing" xmlns:a="http://schemas.openxmlformats.org/drawingml/2006/main">
  <xdr:twoCellAnchor>
    <xdr:from>
      <xdr:col>19</xdr:col>
      <xdr:colOff>678180</xdr:colOff>
      <xdr:row>11</xdr:row>
      <xdr:rowOff>22860</xdr:rowOff>
    </xdr:from>
    <xdr:to>
      <xdr:col>24</xdr:col>
      <xdr:colOff>433070</xdr:colOff>
      <xdr:row>29</xdr:row>
      <xdr:rowOff>22860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0.08296</cdr:x>
      <cdr:y>0.92593</cdr:y>
    </cdr:from>
    <cdr:to>
      <cdr:x>1</cdr:x>
      <cdr:y>0.98911</cdr:y>
    </cdr:to>
    <cdr:sp macro="" textlink="">
      <cdr:nvSpPr>
        <cdr:cNvPr id="2" name="Text Box 1"/>
        <cdr:cNvSpPr txBox="1">
          <a:spLocks xmlns:a="http://schemas.openxmlformats.org/drawingml/2006/main" noChangeArrowheads="1"/>
        </cdr:cNvSpPr>
      </cdr:nvSpPr>
      <cdr:spPr bwMode="auto">
        <a:xfrm xmlns:a="http://schemas.openxmlformats.org/drawingml/2006/main">
          <a:off x="711200" y="5397500"/>
          <a:ext cx="7861300" cy="36831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fr-FR" sz="1200">
              <a:effectLst/>
              <a:latin typeface="Arial"/>
              <a:ea typeface="+mn-ea"/>
              <a:cs typeface="Arial"/>
            </a:rPr>
            <a:t>Source: Appendix Tables II-B7 and II-B7b.</a:t>
          </a:r>
          <a:endParaRPr lang="fr-FR" sz="1200">
            <a:effectLst/>
            <a:latin typeface="Arial"/>
            <a:cs typeface="Arial"/>
          </a:endParaRPr>
        </a:p>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endParaRPr lang="fr-FR" sz="1200">
            <a:effectLst/>
            <a:latin typeface="Arial"/>
            <a:cs typeface="Arial"/>
          </a:endParaRPr>
        </a:p>
        <a:p xmlns:a="http://schemas.openxmlformats.org/drawingml/2006/main">
          <a:pPr rtl="0"/>
          <a:endParaRPr lang="fr-FR" sz="1200">
            <a:effectLst/>
            <a:latin typeface="Arial"/>
            <a:cs typeface="Arial"/>
          </a:endParaRPr>
        </a:p>
      </cdr:txBody>
    </cdr:sp>
  </cdr:relSizeAnchor>
  <cdr:relSizeAnchor xmlns:cdr="http://schemas.openxmlformats.org/drawingml/2006/chartDrawing">
    <cdr:from>
      <cdr:x>0.41629</cdr:x>
      <cdr:y>0.31591</cdr:y>
    </cdr:from>
    <cdr:to>
      <cdr:x>0.57481</cdr:x>
      <cdr:y>0.37256</cdr:y>
    </cdr:to>
    <cdr:sp macro="" textlink="">
      <cdr:nvSpPr>
        <cdr:cNvPr id="10" name="Rectangle 9"/>
        <cdr:cNvSpPr/>
      </cdr:nvSpPr>
      <cdr:spPr>
        <a:xfrm xmlns:a="http://schemas.openxmlformats.org/drawingml/2006/main">
          <a:off x="3568646" y="1841529"/>
          <a:ext cx="1358913" cy="33023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All age</a:t>
          </a:r>
        </a:p>
      </cdr:txBody>
    </cdr:sp>
  </cdr:relSizeAnchor>
  <cdr:relSizeAnchor xmlns:cdr="http://schemas.openxmlformats.org/drawingml/2006/chartDrawing">
    <cdr:from>
      <cdr:x>0.75852</cdr:x>
      <cdr:y>0.50327</cdr:y>
    </cdr:from>
    <cdr:to>
      <cdr:x>0.98223</cdr:x>
      <cdr:y>0.55991</cdr:y>
    </cdr:to>
    <cdr:sp macro="" textlink="">
      <cdr:nvSpPr>
        <cdr:cNvPr id="6" name="Rectangle 5"/>
        <cdr:cNvSpPr/>
      </cdr:nvSpPr>
      <cdr:spPr>
        <a:xfrm xmlns:a="http://schemas.openxmlformats.org/drawingml/2006/main">
          <a:off x="6502375" y="2933701"/>
          <a:ext cx="1917754" cy="33017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20-45</a:t>
          </a:r>
          <a:r>
            <a:rPr lang="fr-FR" sz="1800" baseline="0">
              <a:solidFill>
                <a:schemeClr val="tx1"/>
              </a:solidFill>
              <a:effectLst/>
              <a:latin typeface="Arial"/>
              <a:cs typeface="Arial"/>
            </a:rPr>
            <a:t> years old</a:t>
          </a:r>
          <a:endParaRPr lang="fr-FR" sz="1800">
            <a:solidFill>
              <a:schemeClr val="tx1"/>
            </a:solidFill>
            <a:effectLst/>
            <a:latin typeface="Arial"/>
            <a:cs typeface="Arial"/>
          </a:endParaRPr>
        </a:p>
      </cdr:txBody>
    </cdr:sp>
  </cdr:relSizeAnchor>
  <cdr:relSizeAnchor xmlns:cdr="http://schemas.openxmlformats.org/drawingml/2006/chartDrawing">
    <cdr:from>
      <cdr:x>0.45926</cdr:x>
      <cdr:y>0.1547</cdr:y>
    </cdr:from>
    <cdr:to>
      <cdr:x>0.73629</cdr:x>
      <cdr:y>0.21788</cdr:y>
    </cdr:to>
    <cdr:sp macro="" textlink="">
      <cdr:nvSpPr>
        <cdr:cNvPr id="8" name="Rectangle 7"/>
        <cdr:cNvSpPr/>
      </cdr:nvSpPr>
      <cdr:spPr>
        <a:xfrm xmlns:a="http://schemas.openxmlformats.org/drawingml/2006/main">
          <a:off x="3937006" y="901766"/>
          <a:ext cx="2374840" cy="36829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r>
            <a:rPr lang="fr-FR" sz="1800">
              <a:solidFill>
                <a:schemeClr val="tx1"/>
              </a:solidFill>
              <a:effectLst/>
              <a:latin typeface="Arial"/>
              <a:cs typeface="Arial"/>
            </a:rPr>
            <a:t>45-65 years old</a:t>
          </a:r>
        </a:p>
      </cdr:txBody>
    </cdr:sp>
  </cdr:relSizeAnchor>
  <cdr:relSizeAnchor xmlns:cdr="http://schemas.openxmlformats.org/drawingml/2006/chartDrawing">
    <cdr:from>
      <cdr:x>0.11705</cdr:x>
      <cdr:y>0.52941</cdr:y>
    </cdr:from>
    <cdr:to>
      <cdr:x>0.31112</cdr:x>
      <cdr:y>0.59259</cdr:y>
    </cdr:to>
    <cdr:sp macro="" textlink="">
      <cdr:nvSpPr>
        <cdr:cNvPr id="7" name="Rectangle 6"/>
        <cdr:cNvSpPr/>
      </cdr:nvSpPr>
      <cdr:spPr>
        <a:xfrm xmlns:a="http://schemas.openxmlformats.org/drawingml/2006/main">
          <a:off x="1003383" y="3086110"/>
          <a:ext cx="1663665" cy="36829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r>
            <a:rPr lang="fr-FR" sz="1800">
              <a:solidFill>
                <a:schemeClr val="tx1"/>
              </a:solidFill>
              <a:effectLst/>
              <a:latin typeface="Arial"/>
              <a:cs typeface="Arial"/>
            </a:rPr>
            <a:t>&gt;65 years old</a:t>
          </a: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0.07111</cdr:x>
      <cdr:y>0.93029</cdr:y>
    </cdr:from>
    <cdr:to>
      <cdr:x>1</cdr:x>
      <cdr:y>0.98911</cdr:y>
    </cdr:to>
    <cdr:sp macro="" textlink="">
      <cdr:nvSpPr>
        <cdr:cNvPr id="2" name="Text Box 1"/>
        <cdr:cNvSpPr txBox="1">
          <a:spLocks xmlns:a="http://schemas.openxmlformats.org/drawingml/2006/main" noChangeArrowheads="1"/>
        </cdr:cNvSpPr>
      </cdr:nvSpPr>
      <cdr:spPr bwMode="auto">
        <a:xfrm xmlns:a="http://schemas.openxmlformats.org/drawingml/2006/main">
          <a:off x="609600" y="5422939"/>
          <a:ext cx="7962900" cy="34288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0" eaLnBrk="1" fontAlgn="auto" latinLnBrk="0" hangingPunct="1"/>
          <a:r>
            <a:rPr lang="fr-FR" sz="1200">
              <a:effectLst/>
              <a:latin typeface="Arial"/>
              <a:ea typeface="+mn-ea"/>
              <a:cs typeface="Arial"/>
            </a:rPr>
            <a:t>Source: Appendix Tables II-C7, II-C7b and II-C7d.</a:t>
          </a:r>
          <a:endParaRPr lang="fr-FR" sz="1200">
            <a:effectLst/>
            <a:latin typeface="Arial"/>
            <a:cs typeface="Arial"/>
          </a:endParaRPr>
        </a:p>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endParaRPr lang="fr-FR" sz="1200">
            <a:effectLst/>
            <a:latin typeface="Arial"/>
            <a:cs typeface="Arial"/>
          </a:endParaRPr>
        </a:p>
        <a:p xmlns:a="http://schemas.openxmlformats.org/drawingml/2006/main">
          <a:pPr rtl="0"/>
          <a:endParaRPr lang="fr-FR" sz="1200">
            <a:effectLst/>
            <a:latin typeface="Arial"/>
            <a:cs typeface="Arial"/>
          </a:endParaRPr>
        </a:p>
      </cdr:txBody>
    </cdr:sp>
  </cdr:relSizeAnchor>
  <cdr:relSizeAnchor xmlns:cdr="http://schemas.openxmlformats.org/drawingml/2006/chartDrawing">
    <cdr:from>
      <cdr:x>0.59999</cdr:x>
      <cdr:y>0.26797</cdr:y>
    </cdr:from>
    <cdr:to>
      <cdr:x>0.75851</cdr:x>
      <cdr:y>0.32462</cdr:y>
    </cdr:to>
    <cdr:sp macro="" textlink="">
      <cdr:nvSpPr>
        <cdr:cNvPr id="10" name="Rectangle 9"/>
        <cdr:cNvSpPr/>
      </cdr:nvSpPr>
      <cdr:spPr>
        <a:xfrm xmlns:a="http://schemas.openxmlformats.org/drawingml/2006/main">
          <a:off x="5143452" y="1562106"/>
          <a:ext cx="1358913" cy="33023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All </a:t>
          </a:r>
        </a:p>
      </cdr:txBody>
    </cdr:sp>
  </cdr:relSizeAnchor>
  <cdr:relSizeAnchor xmlns:cdr="http://schemas.openxmlformats.org/drawingml/2006/chartDrawing">
    <cdr:from>
      <cdr:x>0.56</cdr:x>
      <cdr:y>0.39434</cdr:y>
    </cdr:from>
    <cdr:to>
      <cdr:x>0.81037</cdr:x>
      <cdr:y>0.49455</cdr:y>
    </cdr:to>
    <cdr:sp macro="" textlink="">
      <cdr:nvSpPr>
        <cdr:cNvPr id="6" name="Rectangle 5"/>
        <cdr:cNvSpPr/>
      </cdr:nvSpPr>
      <cdr:spPr>
        <a:xfrm xmlns:a="http://schemas.openxmlformats.org/drawingml/2006/main">
          <a:off x="4800641" y="2298709"/>
          <a:ext cx="2146297" cy="5841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20-45</a:t>
          </a:r>
          <a:r>
            <a:rPr lang="fr-FR" sz="1800" baseline="0">
              <a:solidFill>
                <a:schemeClr val="tx1"/>
              </a:solidFill>
              <a:effectLst/>
              <a:latin typeface="Arial"/>
              <a:cs typeface="Arial"/>
            </a:rPr>
            <a:t> years old</a:t>
          </a:r>
          <a:endParaRPr lang="fr-FR" sz="1800">
            <a:solidFill>
              <a:schemeClr val="tx1"/>
            </a:solidFill>
            <a:effectLst/>
            <a:latin typeface="Arial"/>
            <a:cs typeface="Arial"/>
          </a:endParaRPr>
        </a:p>
      </cdr:txBody>
    </cdr:sp>
  </cdr:relSizeAnchor>
  <cdr:relSizeAnchor xmlns:cdr="http://schemas.openxmlformats.org/drawingml/2006/chartDrawing">
    <cdr:from>
      <cdr:x>0.12593</cdr:x>
      <cdr:y>0.22659</cdr:y>
    </cdr:from>
    <cdr:to>
      <cdr:x>0.37037</cdr:x>
      <cdr:y>0.28977</cdr:y>
    </cdr:to>
    <cdr:sp macro="" textlink="">
      <cdr:nvSpPr>
        <cdr:cNvPr id="8" name="Rectangle 7"/>
        <cdr:cNvSpPr/>
      </cdr:nvSpPr>
      <cdr:spPr>
        <a:xfrm xmlns:a="http://schemas.openxmlformats.org/drawingml/2006/main">
          <a:off x="1079522" y="1320858"/>
          <a:ext cx="2095462" cy="36829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45-65 years old</a:t>
          </a:r>
        </a:p>
      </cdr:txBody>
    </cdr:sp>
  </cdr:relSizeAnchor>
  <cdr:relSizeAnchor xmlns:cdr="http://schemas.openxmlformats.org/drawingml/2006/chartDrawing">
    <cdr:from>
      <cdr:x>0.67852</cdr:x>
      <cdr:y>0.08715</cdr:y>
    </cdr:from>
    <cdr:to>
      <cdr:x>0.87852</cdr:x>
      <cdr:y>0.15469</cdr:y>
    </cdr:to>
    <cdr:sp macro="" textlink="">
      <cdr:nvSpPr>
        <cdr:cNvPr id="9" name="Rectangle 8"/>
        <cdr:cNvSpPr/>
      </cdr:nvSpPr>
      <cdr:spPr>
        <a:xfrm xmlns:a="http://schemas.openxmlformats.org/drawingml/2006/main">
          <a:off x="5816613" y="508047"/>
          <a:ext cx="1714500" cy="39371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65+ years old</a:t>
          </a:r>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9207500" cy="56134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14</xdr:col>
      <xdr:colOff>647700</xdr:colOff>
      <xdr:row>11</xdr:row>
      <xdr:rowOff>165100</xdr:rowOff>
    </xdr:from>
    <xdr:to>
      <xdr:col>25</xdr:col>
      <xdr:colOff>152400</xdr:colOff>
      <xdr:row>37</xdr:row>
      <xdr:rowOff>25400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0.75586</cdr:x>
      <cdr:y>0.16742</cdr:y>
    </cdr:from>
    <cdr:to>
      <cdr:x>0.8869</cdr:x>
      <cdr:y>0.25566</cdr:y>
    </cdr:to>
    <cdr:sp macro="" textlink="">
      <cdr:nvSpPr>
        <cdr:cNvPr id="2" name="Rectangle 1"/>
        <cdr:cNvSpPr/>
      </cdr:nvSpPr>
      <cdr:spPr>
        <a:xfrm xmlns:a="http://schemas.openxmlformats.org/drawingml/2006/main">
          <a:off x="6959600" y="939777"/>
          <a:ext cx="1206567" cy="49532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Pre-tax</a:t>
          </a:r>
        </a:p>
      </cdr:txBody>
    </cdr:sp>
  </cdr:relSizeAnchor>
  <cdr:relSizeAnchor xmlns:cdr="http://schemas.openxmlformats.org/drawingml/2006/chartDrawing">
    <cdr:from>
      <cdr:x>0.50621</cdr:x>
      <cdr:y>0.69684</cdr:y>
    </cdr:from>
    <cdr:to>
      <cdr:x>0.90345</cdr:x>
      <cdr:y>0.80091</cdr:y>
    </cdr:to>
    <cdr:sp macro="" textlink="">
      <cdr:nvSpPr>
        <cdr:cNvPr id="3" name="Rectangle 2"/>
        <cdr:cNvSpPr/>
      </cdr:nvSpPr>
      <cdr:spPr>
        <a:xfrm xmlns:a="http://schemas.openxmlformats.org/drawingml/2006/main">
          <a:off x="4660900" y="3911649"/>
          <a:ext cx="3657587" cy="58418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Post-tax </a:t>
          </a:r>
        </a:p>
      </cdr:txBody>
    </cdr:sp>
  </cdr:relSizeAnchor>
  <cdr:relSizeAnchor xmlns:cdr="http://schemas.openxmlformats.org/drawingml/2006/chartDrawing">
    <cdr:from>
      <cdr:x>0.02069</cdr:x>
      <cdr:y>0.93891</cdr:y>
    </cdr:from>
    <cdr:to>
      <cdr:x>0.98483</cdr:x>
      <cdr:y>0.9819</cdr:y>
    </cdr:to>
    <cdr:sp macro="" textlink="">
      <cdr:nvSpPr>
        <cdr:cNvPr id="4" name="Text Box 1"/>
        <cdr:cNvSpPr txBox="1">
          <a:spLocks xmlns:a="http://schemas.openxmlformats.org/drawingml/2006/main" noChangeArrowheads="1"/>
        </cdr:cNvSpPr>
      </cdr:nvSpPr>
      <cdr:spPr bwMode="auto">
        <a:xfrm xmlns:a="http://schemas.openxmlformats.org/drawingml/2006/main">
          <a:off x="190490" y="5270500"/>
          <a:ext cx="8877320" cy="2413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algn="l" defTabSz="914400" rtl="0" eaLnBrk="1" fontAlgn="auto" latinLnBrk="0" hangingPunct="1">
            <a:lnSpc>
              <a:spcPct val="100000"/>
            </a:lnSpc>
            <a:spcBef>
              <a:spcPts val="0"/>
            </a:spcBef>
            <a:spcAft>
              <a:spcPts val="0"/>
            </a:spcAft>
            <a:buClrTx/>
            <a:buSzTx/>
            <a:buFontTx/>
            <a:buNone/>
            <a:tabLst/>
            <a:defRPr sz="1000"/>
          </a:pPr>
          <a:r>
            <a:rPr lang="fr-FR" sz="1200" smtClean="0">
              <a:latin typeface="Arial"/>
              <a:ea typeface="+mn-ea"/>
              <a:cs typeface="Arial"/>
            </a:rPr>
            <a:t>Source: Appendix</a:t>
          </a:r>
          <a:r>
            <a:rPr lang="fr-FR" sz="1200" baseline="0" smtClean="0">
              <a:latin typeface="Arial"/>
              <a:ea typeface="+mn-ea"/>
              <a:cs typeface="Arial"/>
            </a:rPr>
            <a:t> Tables II-B1 and II-C1</a:t>
          </a:r>
          <a:endParaRPr lang="en-US" sz="1200" b="0" i="0" u="none" strike="noStrike" baseline="0">
            <a:solidFill>
              <a:srgbClr val="000000"/>
            </a:solidFill>
            <a:latin typeface="Arial"/>
            <a:ea typeface="Arial"/>
            <a:cs typeface="Arial"/>
          </a:endParaRPr>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0.66069</cdr:x>
      <cdr:y>0.2828</cdr:y>
    </cdr:from>
    <cdr:to>
      <cdr:x>0.78897</cdr:x>
      <cdr:y>0.37104</cdr:y>
    </cdr:to>
    <cdr:sp macro="" textlink="">
      <cdr:nvSpPr>
        <cdr:cNvPr id="2" name="Rectangle 1"/>
        <cdr:cNvSpPr/>
      </cdr:nvSpPr>
      <cdr:spPr>
        <a:xfrm xmlns:a="http://schemas.openxmlformats.org/drawingml/2006/main">
          <a:off x="6083322" y="1587485"/>
          <a:ext cx="1181138" cy="49532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Pre-tax </a:t>
          </a:r>
        </a:p>
      </cdr:txBody>
    </cdr:sp>
  </cdr:relSizeAnchor>
  <cdr:relSizeAnchor xmlns:cdr="http://schemas.openxmlformats.org/drawingml/2006/chartDrawing">
    <cdr:from>
      <cdr:x>0.50207</cdr:x>
      <cdr:y>0.69231</cdr:y>
    </cdr:from>
    <cdr:to>
      <cdr:x>0.89931</cdr:x>
      <cdr:y>0.79638</cdr:y>
    </cdr:to>
    <cdr:sp macro="" textlink="">
      <cdr:nvSpPr>
        <cdr:cNvPr id="3" name="Rectangle 2"/>
        <cdr:cNvSpPr/>
      </cdr:nvSpPr>
      <cdr:spPr>
        <a:xfrm xmlns:a="http://schemas.openxmlformats.org/drawingml/2006/main">
          <a:off x="4622775" y="3886204"/>
          <a:ext cx="3657587" cy="58418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Post-tax</a:t>
          </a:r>
        </a:p>
      </cdr:txBody>
    </cdr:sp>
  </cdr:relSizeAnchor>
  <cdr:relSizeAnchor xmlns:cdr="http://schemas.openxmlformats.org/drawingml/2006/chartDrawing">
    <cdr:from>
      <cdr:x>0.01793</cdr:x>
      <cdr:y>0.9457</cdr:y>
    </cdr:from>
    <cdr:to>
      <cdr:x>0.98207</cdr:x>
      <cdr:y>1</cdr:y>
    </cdr:to>
    <cdr:sp macro="" textlink="">
      <cdr:nvSpPr>
        <cdr:cNvPr id="4" name="Text Box 1"/>
        <cdr:cNvSpPr txBox="1">
          <a:spLocks xmlns:a="http://schemas.openxmlformats.org/drawingml/2006/main" noChangeArrowheads="1"/>
        </cdr:cNvSpPr>
      </cdr:nvSpPr>
      <cdr:spPr bwMode="auto">
        <a:xfrm xmlns:a="http://schemas.openxmlformats.org/drawingml/2006/main">
          <a:off x="165090" y="5308600"/>
          <a:ext cx="8877320" cy="304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algn="l" defTabSz="914400" rtl="0" eaLnBrk="1" fontAlgn="auto" latinLnBrk="0" hangingPunct="1">
            <a:lnSpc>
              <a:spcPct val="100000"/>
            </a:lnSpc>
            <a:spcBef>
              <a:spcPts val="0"/>
            </a:spcBef>
            <a:spcAft>
              <a:spcPts val="0"/>
            </a:spcAft>
            <a:buClrTx/>
            <a:buSzTx/>
            <a:buFontTx/>
            <a:buNone/>
            <a:tabLst/>
            <a:defRPr sz="1000"/>
          </a:pPr>
          <a:r>
            <a:rPr lang="fr-FR" sz="1200" smtClean="0">
              <a:latin typeface="Arial"/>
              <a:ea typeface="+mn-ea"/>
              <a:cs typeface="Arial"/>
            </a:rPr>
            <a:t>Source: Appendix Tables II-B1 and II-C1</a:t>
          </a:r>
          <a:endParaRPr lang="en-US" sz="1200" b="0" i="0" u="none" strike="noStrike" baseline="0">
            <a:solidFill>
              <a:srgbClr val="000000"/>
            </a:solidFill>
            <a:latin typeface="Arial"/>
            <a:ea typeface="Arial"/>
            <a:cs typeface="Arial"/>
          </a:endParaRPr>
        </a:p>
      </cdr:txBody>
    </cdr:sp>
  </cdr:relSizeAnchor>
</c:userShapes>
</file>

<file path=xl/drawings/drawing23.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0.40277</cdr:x>
      <cdr:y>0.35068</cdr:y>
    </cdr:from>
    <cdr:to>
      <cdr:x>0.79587</cdr:x>
      <cdr:y>0.42987</cdr:y>
    </cdr:to>
    <cdr:sp macro="" textlink="">
      <cdr:nvSpPr>
        <cdr:cNvPr id="3" name="Rectangle 2"/>
        <cdr:cNvSpPr/>
      </cdr:nvSpPr>
      <cdr:spPr>
        <a:xfrm xmlns:a="http://schemas.openxmlformats.org/drawingml/2006/main">
          <a:off x="3708508" y="1968495"/>
          <a:ext cx="3619468" cy="44452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Pre-tax income per adult</a:t>
          </a:r>
        </a:p>
        <a:p xmlns:a="http://schemas.openxmlformats.org/drawingml/2006/main">
          <a:pPr algn="ctr"/>
          <a:r>
            <a:rPr lang="fr-FR" sz="1800">
              <a:solidFill>
                <a:schemeClr val="tx1"/>
              </a:solidFill>
              <a:effectLst/>
              <a:latin typeface="Arial"/>
              <a:cs typeface="Arial"/>
            </a:rPr>
            <a:t>(individuals)</a:t>
          </a:r>
        </a:p>
      </cdr:txBody>
    </cdr:sp>
  </cdr:relSizeAnchor>
  <cdr:relSizeAnchor xmlns:cdr="http://schemas.openxmlformats.org/drawingml/2006/chartDrawing">
    <cdr:from>
      <cdr:x>0.07448</cdr:x>
      <cdr:y>0.93665</cdr:y>
    </cdr:from>
    <cdr:to>
      <cdr:x>0.98207</cdr:x>
      <cdr:y>1</cdr:y>
    </cdr:to>
    <cdr:sp macro="" textlink="">
      <cdr:nvSpPr>
        <cdr:cNvPr id="4" name="Text Box 1"/>
        <cdr:cNvSpPr txBox="1">
          <a:spLocks xmlns:a="http://schemas.openxmlformats.org/drawingml/2006/main" noChangeArrowheads="1"/>
        </cdr:cNvSpPr>
      </cdr:nvSpPr>
      <cdr:spPr bwMode="auto">
        <a:xfrm xmlns:a="http://schemas.openxmlformats.org/drawingml/2006/main">
          <a:off x="685800" y="5257791"/>
          <a:ext cx="8356610" cy="35560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Appendix Table II-</a:t>
          </a:r>
          <a:r>
            <a:rPr lang="fr-FR" sz="1200" smtClean="0">
              <a:solidFill>
                <a:schemeClr val="tx1"/>
              </a:solidFill>
              <a:latin typeface="Arial"/>
              <a:ea typeface="+mn-ea"/>
              <a:cs typeface="Arial"/>
            </a:rPr>
            <a:t>B9.</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0.12966</cdr:x>
      <cdr:y>0.68099</cdr:y>
    </cdr:from>
    <cdr:to>
      <cdr:x>0.53103</cdr:x>
      <cdr:y>0.74434</cdr:y>
    </cdr:to>
    <cdr:sp macro="" textlink="">
      <cdr:nvSpPr>
        <cdr:cNvPr id="5" name="Rectangle 4"/>
        <cdr:cNvSpPr/>
      </cdr:nvSpPr>
      <cdr:spPr>
        <a:xfrm xmlns:a="http://schemas.openxmlformats.org/drawingml/2006/main">
          <a:off x="1193844" y="3822687"/>
          <a:ext cx="3695615" cy="35560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Pre-tax income per adult </a:t>
          </a:r>
        </a:p>
        <a:p xmlns:a="http://schemas.openxmlformats.org/drawingml/2006/main">
          <a:pPr algn="ctr"/>
          <a:r>
            <a:rPr lang="fr-FR" sz="1800">
              <a:solidFill>
                <a:schemeClr val="tx1"/>
              </a:solidFill>
              <a:effectLst/>
              <a:latin typeface="Arial"/>
              <a:cs typeface="Arial"/>
            </a:rPr>
            <a:t>(equal split) </a:t>
          </a:r>
        </a:p>
      </cdr:txBody>
    </cdr:sp>
  </cdr:relSizeAnchor>
</c:userShapes>
</file>

<file path=xl/drawings/drawing25.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0.05779</cdr:x>
      <cdr:y>0.92657</cdr:y>
    </cdr:from>
    <cdr:to>
      <cdr:x>1</cdr:x>
      <cdr:y>0.98979</cdr:y>
    </cdr:to>
    <cdr:sp macro="" textlink="">
      <cdr:nvSpPr>
        <cdr:cNvPr id="5" name="Text Box 1"/>
        <cdr:cNvSpPr txBox="1">
          <a:spLocks xmlns:a="http://schemas.openxmlformats.org/drawingml/2006/main" noChangeArrowheads="1"/>
        </cdr:cNvSpPr>
      </cdr:nvSpPr>
      <cdr:spPr bwMode="auto">
        <a:xfrm xmlns:a="http://schemas.openxmlformats.org/drawingml/2006/main">
          <a:off x="495300" y="5397500"/>
          <a:ext cx="8075299" cy="36830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baseline="0" smtClean="0">
              <a:latin typeface="Arial"/>
              <a:ea typeface="+mn-ea"/>
              <a:cs typeface="Arial"/>
            </a:rPr>
            <a:t>Source</a:t>
          </a:r>
          <a:r>
            <a:rPr lang="fr-FR" sz="1200" smtClean="0">
              <a:latin typeface="Arial"/>
              <a:ea typeface="+mn-ea"/>
              <a:cs typeface="Arial"/>
            </a:rPr>
            <a:t>: Appendix Table II-F1.</a:t>
          </a:r>
          <a:endParaRPr lang="en-US" sz="1200" b="0" i="0" u="none" strike="noStrike" baseline="0">
            <a:solidFill>
              <a:srgbClr val="000000"/>
            </a:solidFill>
            <a:latin typeface="Arial"/>
            <a:ea typeface="Arial"/>
            <a:cs typeface="Arial"/>
          </a:endParaRPr>
        </a:p>
      </cdr:txBody>
    </cdr:sp>
  </cdr:relSizeAnchor>
</c:userShapes>
</file>

<file path=xl/drawings/drawing27.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0.04057</cdr:x>
      <cdr:y>0.93029</cdr:y>
    </cdr:from>
    <cdr:to>
      <cdr:x>1</cdr:x>
      <cdr:y>0.98911</cdr:y>
    </cdr:to>
    <cdr:sp macro="" textlink="">
      <cdr:nvSpPr>
        <cdr:cNvPr id="2" name="Text Box 1"/>
        <cdr:cNvSpPr txBox="1">
          <a:spLocks xmlns:a="http://schemas.openxmlformats.org/drawingml/2006/main" noChangeArrowheads="1"/>
        </cdr:cNvSpPr>
      </cdr:nvSpPr>
      <cdr:spPr bwMode="auto">
        <a:xfrm xmlns:a="http://schemas.openxmlformats.org/drawingml/2006/main">
          <a:off x="347786" y="5422921"/>
          <a:ext cx="8224714" cy="34287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fr-FR" sz="1200">
              <a:effectLst/>
              <a:latin typeface="Arial"/>
              <a:ea typeface="+mn-ea"/>
              <a:cs typeface="Arial"/>
            </a:rPr>
            <a:t>Source: Appendix Table II-B13.</a:t>
          </a:r>
          <a:endParaRPr lang="fr-FR" sz="1200">
            <a:effectLst/>
            <a:latin typeface="Arial"/>
            <a:cs typeface="Arial"/>
          </a:endParaRPr>
        </a:p>
        <a:p xmlns:a="http://schemas.openxmlformats.org/drawingml/2006/main">
          <a:pPr rtl="0"/>
          <a:endParaRPr lang="fr-FR" sz="1200">
            <a:effectLst/>
            <a:latin typeface="Arial"/>
            <a:cs typeface="Arial"/>
          </a:endParaRPr>
        </a:p>
      </cdr:txBody>
    </cdr:sp>
  </cdr:relSizeAnchor>
  <cdr:relSizeAnchor xmlns:cdr="http://schemas.openxmlformats.org/drawingml/2006/chartDrawing">
    <cdr:from>
      <cdr:x>0.14221</cdr:x>
      <cdr:y>0.22004</cdr:y>
    </cdr:from>
    <cdr:to>
      <cdr:x>0.43258</cdr:x>
      <cdr:y>0.27669</cdr:y>
    </cdr:to>
    <cdr:sp macro="" textlink="">
      <cdr:nvSpPr>
        <cdr:cNvPr id="10" name="Rectangle 9"/>
        <cdr:cNvSpPr/>
      </cdr:nvSpPr>
      <cdr:spPr>
        <a:xfrm xmlns:a="http://schemas.openxmlformats.org/drawingml/2006/main">
          <a:off x="1219127" y="1282670"/>
          <a:ext cx="2489197" cy="33023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Working-age</a:t>
          </a:r>
          <a:r>
            <a:rPr lang="fr-FR" sz="1800" baseline="0">
              <a:solidFill>
                <a:schemeClr val="tx1"/>
              </a:solidFill>
              <a:effectLst/>
              <a:latin typeface="Arial"/>
              <a:cs typeface="Arial"/>
            </a:rPr>
            <a:t> </a:t>
          </a:r>
          <a:r>
            <a:rPr lang="fr-FR" sz="1800">
              <a:solidFill>
                <a:schemeClr val="tx1"/>
              </a:solidFill>
              <a:effectLst/>
              <a:latin typeface="Arial"/>
              <a:cs typeface="Arial"/>
            </a:rPr>
            <a:t>men</a:t>
          </a:r>
        </a:p>
      </cdr:txBody>
    </cdr:sp>
  </cdr:relSizeAnchor>
  <cdr:relSizeAnchor xmlns:cdr="http://schemas.openxmlformats.org/drawingml/2006/chartDrawing">
    <cdr:from>
      <cdr:x>0.4963</cdr:x>
      <cdr:y>0.54902</cdr:y>
    </cdr:from>
    <cdr:to>
      <cdr:x>0.86815</cdr:x>
      <cdr:y>0.64923</cdr:y>
    </cdr:to>
    <cdr:sp macro="" textlink="">
      <cdr:nvSpPr>
        <cdr:cNvPr id="6" name="Rectangle 5"/>
        <cdr:cNvSpPr/>
      </cdr:nvSpPr>
      <cdr:spPr>
        <a:xfrm xmlns:a="http://schemas.openxmlformats.org/drawingml/2006/main">
          <a:off x="4254516" y="3200376"/>
          <a:ext cx="3187684" cy="5841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Working-age women</a:t>
          </a:r>
        </a:p>
      </cdr:txBody>
    </cdr:sp>
  </cdr:relSizeAnchor>
  <cdr:relSizeAnchor xmlns:cdr="http://schemas.openxmlformats.org/drawingml/2006/chartDrawing">
    <cdr:from>
      <cdr:x>0.10963</cdr:x>
      <cdr:y>0.36165</cdr:y>
    </cdr:from>
    <cdr:to>
      <cdr:x>0.67852</cdr:x>
      <cdr:y>0.42919</cdr:y>
    </cdr:to>
    <cdr:sp macro="" textlink="">
      <cdr:nvSpPr>
        <cdr:cNvPr id="9" name="Rectangle 8"/>
        <cdr:cNvSpPr/>
      </cdr:nvSpPr>
      <cdr:spPr>
        <a:xfrm xmlns:a="http://schemas.openxmlformats.org/drawingml/2006/main">
          <a:off x="939781" y="2108171"/>
          <a:ext cx="4876809" cy="39371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Working age adults</a:t>
          </a:r>
        </a:p>
      </cdr:txBody>
    </cdr:sp>
  </cdr:relSizeAnchor>
</c:userShapes>
</file>

<file path=xl/drawings/drawing29.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0.xml><?xml version="1.0" encoding="utf-8"?>
<c:userShapes xmlns:c="http://schemas.openxmlformats.org/drawingml/2006/chart">
  <cdr:relSizeAnchor xmlns:cdr="http://schemas.openxmlformats.org/drawingml/2006/chartDrawing">
    <cdr:from>
      <cdr:x>0.05779</cdr:x>
      <cdr:y>0.92657</cdr:y>
    </cdr:from>
    <cdr:to>
      <cdr:x>1</cdr:x>
      <cdr:y>0.98979</cdr:y>
    </cdr:to>
    <cdr:sp macro="" textlink="">
      <cdr:nvSpPr>
        <cdr:cNvPr id="5" name="Text Box 1"/>
        <cdr:cNvSpPr txBox="1">
          <a:spLocks xmlns:a="http://schemas.openxmlformats.org/drawingml/2006/main" noChangeArrowheads="1"/>
        </cdr:cNvSpPr>
      </cdr:nvSpPr>
      <cdr:spPr bwMode="auto">
        <a:xfrm xmlns:a="http://schemas.openxmlformats.org/drawingml/2006/main">
          <a:off x="495300" y="5397500"/>
          <a:ext cx="8075299" cy="36830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baseline="0" smtClean="0">
              <a:latin typeface="Arial"/>
              <a:ea typeface="+mn-ea"/>
              <a:cs typeface="Arial"/>
            </a:rPr>
            <a:t>Source</a:t>
          </a:r>
          <a:r>
            <a:rPr lang="fr-FR" sz="1200" smtClean="0">
              <a:latin typeface="Arial"/>
              <a:ea typeface="+mn-ea"/>
              <a:cs typeface="Arial"/>
            </a:rPr>
            <a:t>: Appendix Table II-F1.</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0.67412</cdr:x>
      <cdr:y>0.35739</cdr:y>
    </cdr:from>
    <cdr:to>
      <cdr:x>0.91121</cdr:x>
      <cdr:y>0.42924</cdr:y>
    </cdr:to>
    <cdr:sp macro="" textlink="">
      <cdr:nvSpPr>
        <cdr:cNvPr id="3" name="Rectangle 2"/>
        <cdr:cNvSpPr/>
      </cdr:nvSpPr>
      <cdr:spPr>
        <a:xfrm xmlns:a="http://schemas.openxmlformats.org/drawingml/2006/main">
          <a:off x="5778925" y="2083308"/>
          <a:ext cx="2032454" cy="4188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Top 10%</a:t>
          </a:r>
          <a:endParaRPr lang="fr-FR" sz="1800" baseline="0">
            <a:solidFill>
              <a:schemeClr val="tx1"/>
            </a:solidFill>
            <a:effectLst/>
            <a:latin typeface="Arial"/>
            <a:cs typeface="Arial"/>
          </a:endParaRPr>
        </a:p>
        <a:p xmlns:a="http://schemas.openxmlformats.org/drawingml/2006/main">
          <a:endParaRPr lang="fr-FR" sz="1800">
            <a:solidFill>
              <a:schemeClr val="tx1"/>
            </a:solidFill>
            <a:effectLst/>
            <a:latin typeface="Arial"/>
            <a:cs typeface="Arial"/>
          </a:endParaRPr>
        </a:p>
      </cdr:txBody>
    </cdr:sp>
  </cdr:relSizeAnchor>
  <cdr:relSizeAnchor xmlns:cdr="http://schemas.openxmlformats.org/drawingml/2006/chartDrawing">
    <cdr:from>
      <cdr:x>0.78971</cdr:x>
      <cdr:y>0.67575</cdr:y>
    </cdr:from>
    <cdr:to>
      <cdr:x>0.97642</cdr:x>
      <cdr:y>0.7476</cdr:y>
    </cdr:to>
    <cdr:sp macro="" textlink="">
      <cdr:nvSpPr>
        <cdr:cNvPr id="4" name="Rectangle 3"/>
        <cdr:cNvSpPr/>
      </cdr:nvSpPr>
      <cdr:spPr>
        <a:xfrm xmlns:a="http://schemas.openxmlformats.org/drawingml/2006/main">
          <a:off x="6769789" y="3939168"/>
          <a:ext cx="1600571" cy="41883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Top 0.1%</a:t>
          </a:r>
        </a:p>
      </cdr:txBody>
    </cdr:sp>
  </cdr:relSizeAnchor>
  <cdr:relSizeAnchor xmlns:cdr="http://schemas.openxmlformats.org/drawingml/2006/chartDrawing">
    <cdr:from>
      <cdr:x>0.82527</cdr:x>
      <cdr:y>0.51224</cdr:y>
    </cdr:from>
    <cdr:to>
      <cdr:x>0.98483</cdr:x>
      <cdr:y>0.58409</cdr:y>
    </cdr:to>
    <cdr:sp macro="" textlink="">
      <cdr:nvSpPr>
        <cdr:cNvPr id="6" name="Rectangle 5"/>
        <cdr:cNvSpPr/>
      </cdr:nvSpPr>
      <cdr:spPr>
        <a:xfrm xmlns:a="http://schemas.openxmlformats.org/drawingml/2006/main">
          <a:off x="7074599" y="2985991"/>
          <a:ext cx="1367828" cy="4188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Top 1%</a:t>
          </a:r>
        </a:p>
      </cdr:txBody>
    </cdr:sp>
  </cdr:relSizeAnchor>
  <cdr:relSizeAnchor xmlns:cdr="http://schemas.openxmlformats.org/drawingml/2006/chartDrawing">
    <cdr:from>
      <cdr:x>0.16744</cdr:x>
      <cdr:y>0.29437</cdr:y>
    </cdr:from>
    <cdr:to>
      <cdr:x>0.23412</cdr:x>
      <cdr:y>0.36413</cdr:y>
    </cdr:to>
    <cdr:sp macro="" textlink="">
      <cdr:nvSpPr>
        <cdr:cNvPr id="8" name="Rectangle 7"/>
        <cdr:cNvSpPr/>
      </cdr:nvSpPr>
      <cdr:spPr>
        <a:xfrm xmlns:a="http://schemas.openxmlformats.org/drawingml/2006/main">
          <a:off x="1435392" y="1715949"/>
          <a:ext cx="571614" cy="40665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All</a:t>
          </a:r>
        </a:p>
      </cdr:txBody>
    </cdr:sp>
  </cdr:relSizeAnchor>
</c:userShapes>
</file>

<file path=xl/drawings/drawing31.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2.xml><?xml version="1.0" encoding="utf-8"?>
<c:userShapes xmlns:c="http://schemas.openxmlformats.org/drawingml/2006/chart">
  <cdr:relSizeAnchor xmlns:cdr="http://schemas.openxmlformats.org/drawingml/2006/chartDrawing">
    <cdr:from>
      <cdr:x>0.37438</cdr:x>
      <cdr:y>0.10216</cdr:y>
    </cdr:from>
    <cdr:to>
      <cdr:x>0.5339</cdr:x>
      <cdr:y>0.17396</cdr:y>
    </cdr:to>
    <cdr:sp macro="" textlink="">
      <cdr:nvSpPr>
        <cdr:cNvPr id="2" name="Rectangle 1"/>
        <cdr:cNvSpPr/>
      </cdr:nvSpPr>
      <cdr:spPr>
        <a:xfrm xmlns:a="http://schemas.openxmlformats.org/drawingml/2006/main">
          <a:off x="3209411" y="595496"/>
          <a:ext cx="1367485" cy="41854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Top 0.1%</a:t>
          </a:r>
        </a:p>
      </cdr:txBody>
    </cdr:sp>
  </cdr:relSizeAnchor>
  <cdr:relSizeAnchor xmlns:cdr="http://schemas.openxmlformats.org/drawingml/2006/chartDrawing">
    <cdr:from>
      <cdr:x>0.4262</cdr:x>
      <cdr:y>0.3132</cdr:y>
    </cdr:from>
    <cdr:to>
      <cdr:x>0.58572</cdr:x>
      <cdr:y>0.385</cdr:y>
    </cdr:to>
    <cdr:sp macro="" textlink="">
      <cdr:nvSpPr>
        <cdr:cNvPr id="3" name="Rectangle 2"/>
        <cdr:cNvSpPr/>
      </cdr:nvSpPr>
      <cdr:spPr>
        <a:xfrm xmlns:a="http://schemas.openxmlformats.org/drawingml/2006/main">
          <a:off x="3653615" y="1825740"/>
          <a:ext cx="1367486" cy="41854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Top 1%</a:t>
          </a:r>
        </a:p>
      </cdr:txBody>
    </cdr:sp>
  </cdr:relSizeAnchor>
  <cdr:relSizeAnchor xmlns:cdr="http://schemas.openxmlformats.org/drawingml/2006/chartDrawing">
    <cdr:from>
      <cdr:x>0.44082</cdr:x>
      <cdr:y>0.46335</cdr:y>
    </cdr:from>
    <cdr:to>
      <cdr:x>0.60035</cdr:x>
      <cdr:y>0.53515</cdr:y>
    </cdr:to>
    <cdr:sp macro="" textlink="">
      <cdr:nvSpPr>
        <cdr:cNvPr id="4" name="Rectangle 3"/>
        <cdr:cNvSpPr/>
      </cdr:nvSpPr>
      <cdr:spPr>
        <a:xfrm xmlns:a="http://schemas.openxmlformats.org/drawingml/2006/main">
          <a:off x="3778891" y="2701009"/>
          <a:ext cx="1367571" cy="41854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Top 10%</a:t>
          </a:r>
        </a:p>
      </cdr:txBody>
    </cdr:sp>
  </cdr:relSizeAnchor>
  <cdr:relSizeAnchor xmlns:cdr="http://schemas.openxmlformats.org/drawingml/2006/chartDrawing">
    <cdr:from>
      <cdr:x>0.38768</cdr:x>
      <cdr:y>0.65919</cdr:y>
    </cdr:from>
    <cdr:to>
      <cdr:x>0.45185</cdr:x>
      <cdr:y>0.72332</cdr:y>
    </cdr:to>
    <cdr:sp macro="" textlink="">
      <cdr:nvSpPr>
        <cdr:cNvPr id="5" name="Rectangle 4"/>
        <cdr:cNvSpPr/>
      </cdr:nvSpPr>
      <cdr:spPr>
        <a:xfrm xmlns:a="http://schemas.openxmlformats.org/drawingml/2006/main">
          <a:off x="3323371" y="3842591"/>
          <a:ext cx="550097" cy="37383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All</a:t>
          </a:r>
        </a:p>
      </cdr:txBody>
    </cdr:sp>
  </cdr:relSizeAnchor>
  <cdr:relSizeAnchor xmlns:cdr="http://schemas.openxmlformats.org/drawingml/2006/chartDrawing">
    <cdr:from>
      <cdr:x>0.74518</cdr:x>
      <cdr:y>0.74292</cdr:y>
    </cdr:from>
    <cdr:to>
      <cdr:x>0.93778</cdr:x>
      <cdr:y>0.80704</cdr:y>
    </cdr:to>
    <cdr:sp macro="" textlink="">
      <cdr:nvSpPr>
        <cdr:cNvPr id="6" name="Rectangle 5"/>
        <cdr:cNvSpPr/>
      </cdr:nvSpPr>
      <cdr:spPr>
        <a:xfrm xmlns:a="http://schemas.openxmlformats.org/drawingml/2006/main">
          <a:off x="6388068" y="4330713"/>
          <a:ext cx="1651064" cy="37377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Bottom</a:t>
          </a:r>
          <a:r>
            <a:rPr lang="fr-FR" sz="1800" baseline="0">
              <a:solidFill>
                <a:schemeClr val="tx1"/>
              </a:solidFill>
              <a:effectLst/>
              <a:latin typeface="Arial"/>
              <a:cs typeface="Arial"/>
            </a:rPr>
            <a:t> 90%</a:t>
          </a:r>
          <a:endParaRPr lang="fr-FR" sz="1800">
            <a:solidFill>
              <a:schemeClr val="tx1"/>
            </a:solidFill>
            <a:effectLst/>
            <a:latin typeface="Arial"/>
            <a:cs typeface="Arial"/>
          </a:endParaRPr>
        </a:p>
      </cdr:txBody>
    </cdr:sp>
  </cdr:relSizeAnchor>
  <cdr:relSizeAnchor xmlns:cdr="http://schemas.openxmlformats.org/drawingml/2006/chartDrawing">
    <cdr:from>
      <cdr:x>0.04592</cdr:x>
      <cdr:y>0.95425</cdr:y>
    </cdr:from>
    <cdr:to>
      <cdr:x>0.96443</cdr:x>
      <cdr:y>0.98911</cdr:y>
    </cdr:to>
    <cdr:sp macro="" textlink="">
      <cdr:nvSpPr>
        <cdr:cNvPr id="7" name="Text Box 1"/>
        <cdr:cNvSpPr txBox="1">
          <a:spLocks xmlns:a="http://schemas.openxmlformats.org/drawingml/2006/main" noChangeArrowheads="1"/>
        </cdr:cNvSpPr>
      </cdr:nvSpPr>
      <cdr:spPr bwMode="auto">
        <a:xfrm xmlns:a="http://schemas.openxmlformats.org/drawingml/2006/main">
          <a:off x="393675" y="5562600"/>
          <a:ext cx="7873927" cy="2032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baseline="0" smtClean="0">
              <a:latin typeface="Arial"/>
              <a:ea typeface="+mn-ea"/>
              <a:cs typeface="Arial"/>
            </a:rPr>
            <a:t>Source</a:t>
          </a:r>
          <a:r>
            <a:rPr lang="fr-FR" sz="1200" smtClean="0">
              <a:latin typeface="Arial"/>
              <a:ea typeface="+mn-ea"/>
              <a:cs typeface="Arial"/>
            </a:rPr>
            <a:t>: Appendix Table II-B2d.</a:t>
          </a:r>
          <a:endParaRPr lang="en-US" sz="1200" b="0" i="0" u="none" strike="noStrike" baseline="0">
            <a:solidFill>
              <a:srgbClr val="000000"/>
            </a:solidFill>
            <a:latin typeface="Arial"/>
            <a:ea typeface="Arial"/>
            <a:cs typeface="Arial"/>
          </a:endParaRPr>
        </a:p>
      </cdr:txBody>
    </cdr:sp>
  </cdr:relSizeAnchor>
</c:userShapes>
</file>

<file path=xl/drawings/drawing33.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4.xml><?xml version="1.0" encoding="utf-8"?>
<c:userShapes xmlns:c="http://schemas.openxmlformats.org/drawingml/2006/chart">
  <cdr:relSizeAnchor xmlns:cdr="http://schemas.openxmlformats.org/drawingml/2006/chartDrawing">
    <cdr:from>
      <cdr:x>0.04002</cdr:x>
      <cdr:y>0.92815</cdr:y>
    </cdr:from>
    <cdr:to>
      <cdr:x>0.99986</cdr:x>
      <cdr:y>1</cdr:y>
    </cdr:to>
    <cdr:sp macro="" textlink="">
      <cdr:nvSpPr>
        <cdr:cNvPr id="3" name="Text Box 1"/>
        <cdr:cNvSpPr txBox="1">
          <a:spLocks xmlns:a="http://schemas.openxmlformats.org/drawingml/2006/main" noChangeArrowheads="1"/>
        </cdr:cNvSpPr>
      </cdr:nvSpPr>
      <cdr:spPr bwMode="auto">
        <a:xfrm xmlns:a="http://schemas.openxmlformats.org/drawingml/2006/main">
          <a:off x="342900" y="5412772"/>
          <a:ext cx="8224714" cy="41901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baseline="0" smtClean="0">
              <a:latin typeface="Arial"/>
              <a:ea typeface="+mn-ea"/>
              <a:cs typeface="Arial"/>
            </a:rPr>
            <a:t>Source: Appendix Table II-B2b</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0.23269</cdr:x>
      <cdr:y>0.43338</cdr:y>
    </cdr:from>
    <cdr:to>
      <cdr:x>0.4639</cdr:x>
      <cdr:y>0.53515</cdr:y>
    </cdr:to>
    <cdr:sp macro="" textlink="">
      <cdr:nvSpPr>
        <cdr:cNvPr id="4" name="Rectangle 3"/>
        <cdr:cNvSpPr/>
      </cdr:nvSpPr>
      <cdr:spPr>
        <a:xfrm xmlns:a="http://schemas.openxmlformats.org/drawingml/2006/main">
          <a:off x="1994767" y="2526282"/>
          <a:ext cx="1982048" cy="59324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Capital income</a:t>
          </a:r>
        </a:p>
      </cdr:txBody>
    </cdr:sp>
  </cdr:relSizeAnchor>
  <cdr:relSizeAnchor xmlns:cdr="http://schemas.openxmlformats.org/drawingml/2006/chartDrawing">
    <cdr:from>
      <cdr:x>0.77663</cdr:x>
      <cdr:y>0.64678</cdr:y>
    </cdr:from>
    <cdr:to>
      <cdr:x>0.96782</cdr:x>
      <cdr:y>0.74855</cdr:y>
    </cdr:to>
    <cdr:sp macro="" textlink="">
      <cdr:nvSpPr>
        <cdr:cNvPr id="5" name="Rectangle 4"/>
        <cdr:cNvSpPr/>
      </cdr:nvSpPr>
      <cdr:spPr>
        <a:xfrm xmlns:a="http://schemas.openxmlformats.org/drawingml/2006/main">
          <a:off x="6654800" y="3771900"/>
          <a:ext cx="1638300" cy="59348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rgbClr val="000000"/>
              </a:solidFill>
              <a:effectLst/>
              <a:latin typeface="Arial"/>
              <a:cs typeface="Arial"/>
            </a:rPr>
            <a:t>Labor income</a:t>
          </a:r>
        </a:p>
      </cdr:txBody>
    </cdr:sp>
  </cdr:relSizeAnchor>
</c:userShapes>
</file>

<file path=xl/drawings/drawing35.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6.xml><?xml version="1.0" encoding="utf-8"?>
<c:userShapes xmlns:c="http://schemas.openxmlformats.org/drawingml/2006/chart">
  <cdr:relSizeAnchor xmlns:cdr="http://schemas.openxmlformats.org/drawingml/2006/chartDrawing">
    <cdr:from>
      <cdr:x>0.05779</cdr:x>
      <cdr:y>0.92657</cdr:y>
    </cdr:from>
    <cdr:to>
      <cdr:x>1</cdr:x>
      <cdr:y>0.98979</cdr:y>
    </cdr:to>
    <cdr:sp macro="" textlink="">
      <cdr:nvSpPr>
        <cdr:cNvPr id="5" name="Text Box 1"/>
        <cdr:cNvSpPr txBox="1">
          <a:spLocks xmlns:a="http://schemas.openxmlformats.org/drawingml/2006/main" noChangeArrowheads="1"/>
        </cdr:cNvSpPr>
      </cdr:nvSpPr>
      <cdr:spPr bwMode="auto">
        <a:xfrm xmlns:a="http://schemas.openxmlformats.org/drawingml/2006/main">
          <a:off x="495300" y="5397500"/>
          <a:ext cx="8075299" cy="36830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baseline="0" smtClean="0">
              <a:latin typeface="Arial"/>
              <a:ea typeface="+mn-ea"/>
              <a:cs typeface="Arial"/>
            </a:rPr>
            <a:t>Source</a:t>
          </a:r>
          <a:r>
            <a:rPr lang="fr-FR" sz="1200" smtClean="0">
              <a:latin typeface="Arial"/>
              <a:ea typeface="+mn-ea"/>
              <a:cs typeface="Arial"/>
            </a:rPr>
            <a:t>: Appendix Table II-G1. </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0.45787</cdr:x>
      <cdr:y>0.33369</cdr:y>
    </cdr:from>
    <cdr:to>
      <cdr:x>0.52445</cdr:x>
      <cdr:y>0.40554</cdr:y>
    </cdr:to>
    <cdr:sp macro="" textlink="">
      <cdr:nvSpPr>
        <cdr:cNvPr id="4" name="Rectangle 3"/>
        <cdr:cNvSpPr/>
      </cdr:nvSpPr>
      <cdr:spPr>
        <a:xfrm xmlns:a="http://schemas.openxmlformats.org/drawingml/2006/main">
          <a:off x="3925078" y="1945203"/>
          <a:ext cx="570757" cy="4188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All</a:t>
          </a:r>
        </a:p>
      </cdr:txBody>
    </cdr:sp>
  </cdr:relSizeAnchor>
  <cdr:relSizeAnchor xmlns:cdr="http://schemas.openxmlformats.org/drawingml/2006/chartDrawing">
    <cdr:from>
      <cdr:x>0.53482</cdr:x>
      <cdr:y>0.56453</cdr:y>
    </cdr:from>
    <cdr:to>
      <cdr:x>0.74074</cdr:x>
      <cdr:y>0.63638</cdr:y>
    </cdr:to>
    <cdr:sp macro="" textlink="">
      <cdr:nvSpPr>
        <cdr:cNvPr id="6" name="Rectangle 5"/>
        <cdr:cNvSpPr/>
      </cdr:nvSpPr>
      <cdr:spPr>
        <a:xfrm xmlns:a="http://schemas.openxmlformats.org/drawingml/2006/main">
          <a:off x="4584773" y="3290790"/>
          <a:ext cx="1765249" cy="4188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Bottom 50%</a:t>
          </a:r>
        </a:p>
      </cdr:txBody>
    </cdr:sp>
  </cdr:relSizeAnchor>
  <cdr:relSizeAnchor xmlns:cdr="http://schemas.openxmlformats.org/drawingml/2006/chartDrawing">
    <cdr:from>
      <cdr:x>0.15414</cdr:x>
      <cdr:y>0.29676</cdr:y>
    </cdr:from>
    <cdr:to>
      <cdr:x>0.39419</cdr:x>
      <cdr:y>0.36862</cdr:y>
    </cdr:to>
    <cdr:sp macro="" textlink="">
      <cdr:nvSpPr>
        <cdr:cNvPr id="7" name="Rectangle 6"/>
        <cdr:cNvSpPr/>
      </cdr:nvSpPr>
      <cdr:spPr>
        <a:xfrm xmlns:a="http://schemas.openxmlformats.org/drawingml/2006/main">
          <a:off x="1321403" y="1729903"/>
          <a:ext cx="2057829" cy="41889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Top 1%</a:t>
          </a:r>
        </a:p>
      </cdr:txBody>
    </cdr:sp>
  </cdr:relSizeAnchor>
</c:userShapes>
</file>

<file path=xl/drawings/drawing37.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c:userShapes xmlns:c="http://schemas.openxmlformats.org/drawingml/2006/chart">
  <cdr:relSizeAnchor xmlns:cdr="http://schemas.openxmlformats.org/drawingml/2006/chartDrawing">
    <cdr:from>
      <cdr:x>0.3931</cdr:x>
      <cdr:y>0.63199</cdr:y>
    </cdr:from>
    <cdr:to>
      <cdr:x>0.72275</cdr:x>
      <cdr:y>0.70588</cdr:y>
    </cdr:to>
    <cdr:sp macro="" textlink="">
      <cdr:nvSpPr>
        <cdr:cNvPr id="3" name="Rectangle 2"/>
        <cdr:cNvSpPr/>
      </cdr:nvSpPr>
      <cdr:spPr>
        <a:xfrm xmlns:a="http://schemas.openxmlformats.org/drawingml/2006/main">
          <a:off x="3619499" y="3547606"/>
          <a:ext cx="3035237" cy="41477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fr-FR" sz="1600">
              <a:solidFill>
                <a:schemeClr val="bg1"/>
              </a:solidFill>
              <a:effectLst/>
              <a:latin typeface="Arial"/>
              <a:cs typeface="Arial"/>
            </a:rPr>
            <a:t>Capital taxes</a:t>
          </a:r>
        </a:p>
      </cdr:txBody>
    </cdr:sp>
  </cdr:relSizeAnchor>
  <cdr:relSizeAnchor xmlns:cdr="http://schemas.openxmlformats.org/drawingml/2006/chartDrawing">
    <cdr:from>
      <cdr:x>0.36138</cdr:x>
      <cdr:y>0.76471</cdr:y>
    </cdr:from>
    <cdr:to>
      <cdr:x>0.55173</cdr:x>
      <cdr:y>0.79638</cdr:y>
    </cdr:to>
    <cdr:sp macro="" textlink="">
      <cdr:nvSpPr>
        <cdr:cNvPr id="4" name="Rectangle 3"/>
        <cdr:cNvSpPr/>
      </cdr:nvSpPr>
      <cdr:spPr>
        <a:xfrm xmlns:a="http://schemas.openxmlformats.org/drawingml/2006/main">
          <a:off x="3327400" y="4292599"/>
          <a:ext cx="1752654" cy="17779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bg1"/>
              </a:solidFill>
              <a:effectLst/>
              <a:latin typeface="Arial"/>
              <a:cs typeface="Arial"/>
            </a:rPr>
            <a:t>Sales taxes</a:t>
          </a:r>
        </a:p>
      </cdr:txBody>
    </cdr:sp>
  </cdr:relSizeAnchor>
  <cdr:relSizeAnchor xmlns:cdr="http://schemas.openxmlformats.org/drawingml/2006/chartDrawing">
    <cdr:from>
      <cdr:x>0.61517</cdr:x>
      <cdr:y>0.52986</cdr:y>
    </cdr:from>
    <cdr:to>
      <cdr:x>0.89517</cdr:x>
      <cdr:y>0.60407</cdr:y>
    </cdr:to>
    <cdr:sp macro="" textlink="">
      <cdr:nvSpPr>
        <cdr:cNvPr id="5" name="Rectangle 4"/>
        <cdr:cNvSpPr/>
      </cdr:nvSpPr>
      <cdr:spPr>
        <a:xfrm xmlns:a="http://schemas.openxmlformats.org/drawingml/2006/main">
          <a:off x="5664178" y="2974316"/>
          <a:ext cx="2578100" cy="41657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Individual income taxes</a:t>
          </a:r>
        </a:p>
      </cdr:txBody>
    </cdr:sp>
  </cdr:relSizeAnchor>
  <cdr:relSizeAnchor xmlns:cdr="http://schemas.openxmlformats.org/drawingml/2006/chartDrawing">
    <cdr:from>
      <cdr:x>0.67724</cdr:x>
      <cdr:y>0.30995</cdr:y>
    </cdr:from>
    <cdr:to>
      <cdr:x>0.9931</cdr:x>
      <cdr:y>0.35333</cdr:y>
    </cdr:to>
    <cdr:sp macro="" textlink="">
      <cdr:nvSpPr>
        <cdr:cNvPr id="7" name="Rectangle 6"/>
        <cdr:cNvSpPr/>
      </cdr:nvSpPr>
      <cdr:spPr>
        <a:xfrm xmlns:a="http://schemas.openxmlformats.org/drawingml/2006/main">
          <a:off x="6235700" y="1739900"/>
          <a:ext cx="2908256" cy="24347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rgbClr val="000000"/>
              </a:solidFill>
              <a:effectLst/>
              <a:latin typeface="Arial"/>
              <a:cs typeface="Arial"/>
            </a:rPr>
            <a:t>Payroll taxes</a:t>
          </a:r>
        </a:p>
      </cdr:txBody>
    </cdr:sp>
  </cdr:relSizeAnchor>
  <cdr:relSizeAnchor xmlns:cdr="http://schemas.openxmlformats.org/drawingml/2006/chartDrawing">
    <cdr:from>
      <cdr:x>0.0869</cdr:x>
      <cdr:y>0.95928</cdr:y>
    </cdr:from>
    <cdr:to>
      <cdr:x>0.9502</cdr:x>
      <cdr:y>1</cdr:y>
    </cdr:to>
    <cdr:sp macro="" textlink="">
      <cdr:nvSpPr>
        <cdr:cNvPr id="9" name="Text Box 1"/>
        <cdr:cNvSpPr txBox="1">
          <a:spLocks xmlns:a="http://schemas.openxmlformats.org/drawingml/2006/main" noChangeArrowheads="1"/>
        </cdr:cNvSpPr>
      </cdr:nvSpPr>
      <cdr:spPr bwMode="auto">
        <a:xfrm xmlns:a="http://schemas.openxmlformats.org/drawingml/2006/main">
          <a:off x="800100" y="5384800"/>
          <a:ext cx="7948867" cy="2286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Appendix Table II-G2</a:t>
          </a:r>
          <a:endParaRPr lang="en-US" sz="1200" b="0" i="0" u="none" strike="noStrike" baseline="0">
            <a:solidFill>
              <a:srgbClr val="000000"/>
            </a:solidFill>
            <a:latin typeface="Arial"/>
            <a:ea typeface="Arial"/>
            <a:cs typeface="Arial"/>
          </a:endParaRPr>
        </a:p>
      </cdr:txBody>
    </cdr:sp>
  </cdr:relSizeAnchor>
</c:userShapes>
</file>

<file path=xl/drawings/drawing39.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0.40276</cdr:x>
      <cdr:y>0.48714</cdr:y>
    </cdr:from>
    <cdr:to>
      <cdr:x>0.84</cdr:x>
      <cdr:y>0.6086</cdr:y>
    </cdr:to>
    <cdr:sp macro="" textlink="">
      <cdr:nvSpPr>
        <cdr:cNvPr id="3" name="Rectangle 2"/>
        <cdr:cNvSpPr/>
      </cdr:nvSpPr>
      <cdr:spPr>
        <a:xfrm xmlns:a="http://schemas.openxmlformats.org/drawingml/2006/main">
          <a:off x="3708400" y="2734520"/>
          <a:ext cx="4025900" cy="68177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fr-FR" sz="1800">
              <a:solidFill>
                <a:srgbClr val="000000"/>
              </a:solidFill>
              <a:effectLst/>
              <a:latin typeface="Arial"/>
              <a:cs typeface="Arial"/>
            </a:rPr>
            <a:t>Wages and self-employment income</a:t>
          </a:r>
          <a:r>
            <a:rPr lang="fr-FR" sz="1800" baseline="0">
              <a:solidFill>
                <a:srgbClr val="000000"/>
              </a:solidFill>
              <a:effectLst/>
              <a:latin typeface="Arial"/>
              <a:cs typeface="Arial"/>
            </a:rPr>
            <a:t> on tax returns</a:t>
          </a:r>
          <a:endParaRPr lang="fr-FR" sz="1800">
            <a:solidFill>
              <a:srgbClr val="000000"/>
            </a:solidFill>
            <a:effectLst/>
            <a:latin typeface="Arial"/>
            <a:cs typeface="Arial"/>
          </a:endParaRPr>
        </a:p>
      </cdr:txBody>
    </cdr:sp>
  </cdr:relSizeAnchor>
  <cdr:relSizeAnchor xmlns:cdr="http://schemas.openxmlformats.org/drawingml/2006/chartDrawing">
    <cdr:from>
      <cdr:x>0.66482</cdr:x>
      <cdr:y>0.20136</cdr:y>
    </cdr:from>
    <cdr:to>
      <cdr:x>0.96966</cdr:x>
      <cdr:y>0.26697</cdr:y>
    </cdr:to>
    <cdr:sp macro="" textlink="">
      <cdr:nvSpPr>
        <cdr:cNvPr id="7" name="Rectangle 6"/>
        <cdr:cNvSpPr/>
      </cdr:nvSpPr>
      <cdr:spPr>
        <a:xfrm xmlns:a="http://schemas.openxmlformats.org/drawingml/2006/main">
          <a:off x="6112871" y="1130300"/>
          <a:ext cx="2802914" cy="36833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Employer</a:t>
          </a:r>
          <a:r>
            <a:rPr lang="fr-FR" sz="1600" baseline="0">
              <a:solidFill>
                <a:schemeClr val="tx1"/>
              </a:solidFill>
              <a:effectLst/>
              <a:latin typeface="Arial"/>
              <a:cs typeface="Arial"/>
            </a:rPr>
            <a:t> fringe benefits &amp; payroll taxes</a:t>
          </a:r>
          <a:endParaRPr lang="fr-FR" sz="1600">
            <a:solidFill>
              <a:schemeClr val="tx1"/>
            </a:solidFill>
            <a:effectLst/>
            <a:latin typeface="Arial"/>
            <a:cs typeface="Arial"/>
          </a:endParaRPr>
        </a:p>
      </cdr:txBody>
    </cdr:sp>
  </cdr:relSizeAnchor>
  <cdr:relSizeAnchor xmlns:cdr="http://schemas.openxmlformats.org/drawingml/2006/chartDrawing">
    <cdr:from>
      <cdr:x>0.13379</cdr:x>
      <cdr:y>0.36426</cdr:y>
    </cdr:from>
    <cdr:to>
      <cdr:x>0.2731</cdr:x>
      <cdr:y>0.42081</cdr:y>
    </cdr:to>
    <cdr:sp macro="" textlink="">
      <cdr:nvSpPr>
        <cdr:cNvPr id="8" name="Rectangle 7"/>
        <cdr:cNvSpPr/>
      </cdr:nvSpPr>
      <cdr:spPr>
        <a:xfrm xmlns:a="http://schemas.openxmlformats.org/drawingml/2006/main">
          <a:off x="1231878" y="2044736"/>
          <a:ext cx="1282697" cy="31743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rgbClr val="000000"/>
              </a:solidFill>
              <a:effectLst/>
              <a:latin typeface="Arial"/>
              <a:cs typeface="Arial"/>
            </a:rPr>
            <a:t>Non-filers </a:t>
          </a:r>
        </a:p>
      </cdr:txBody>
    </cdr:sp>
  </cdr:relSizeAnchor>
  <cdr:relSizeAnchor xmlns:cdr="http://schemas.openxmlformats.org/drawingml/2006/chartDrawing">
    <cdr:from>
      <cdr:x>0.31077</cdr:x>
      <cdr:y>0.11312</cdr:y>
    </cdr:from>
    <cdr:to>
      <cdr:x>0.53315</cdr:x>
      <cdr:y>0.17874</cdr:y>
    </cdr:to>
    <cdr:sp macro="" textlink="">
      <cdr:nvSpPr>
        <cdr:cNvPr id="9" name="Rectangle 8"/>
        <cdr:cNvSpPr/>
      </cdr:nvSpPr>
      <cdr:spPr>
        <a:xfrm xmlns:a="http://schemas.openxmlformats.org/drawingml/2006/main">
          <a:off x="2857500" y="634995"/>
          <a:ext cx="2044700" cy="36835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Tax evasion &amp; other</a:t>
          </a:r>
        </a:p>
      </cdr:txBody>
    </cdr:sp>
  </cdr:relSizeAnchor>
  <cdr:relSizeAnchor xmlns:cdr="http://schemas.openxmlformats.org/drawingml/2006/chartDrawing">
    <cdr:from>
      <cdr:x>0.07586</cdr:x>
      <cdr:y>0.94878</cdr:y>
    </cdr:from>
    <cdr:to>
      <cdr:x>0.90345</cdr:x>
      <cdr:y>1</cdr:y>
    </cdr:to>
    <cdr:sp macro="" textlink="">
      <cdr:nvSpPr>
        <cdr:cNvPr id="11" name="Text Box 1"/>
        <cdr:cNvSpPr txBox="1">
          <a:spLocks xmlns:a="http://schemas.openxmlformats.org/drawingml/2006/main" noChangeArrowheads="1"/>
        </cdr:cNvSpPr>
      </cdr:nvSpPr>
      <cdr:spPr bwMode="auto">
        <a:xfrm xmlns:a="http://schemas.openxmlformats.org/drawingml/2006/main">
          <a:off x="698500" y="5325898"/>
          <a:ext cx="7620009" cy="28750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Appendix Table</a:t>
          </a:r>
          <a:r>
            <a:rPr lang="fr-FR" sz="1200" baseline="0" smtClean="0">
              <a:latin typeface="Arial"/>
              <a:ea typeface="+mn-ea"/>
              <a:cs typeface="Arial"/>
            </a:rPr>
            <a:t> I-S.A8b</a:t>
          </a:r>
          <a:r>
            <a:rPr lang="fr-FR" sz="1200" smtClean="0">
              <a:latin typeface="Arial"/>
              <a:ea typeface="+mn-ea"/>
              <a:cs typeface="Arial"/>
            </a:rPr>
            <a:t>.</a:t>
          </a:r>
          <a:endParaRPr lang="en-US" sz="1200" b="0" i="0" u="none" strike="noStrike" baseline="0">
            <a:solidFill>
              <a:srgbClr val="000000"/>
            </a:solidFill>
            <a:latin typeface="Arial"/>
            <a:ea typeface="Arial"/>
            <a:cs typeface="Arial"/>
          </a:endParaRPr>
        </a:p>
      </cdr:txBody>
    </cdr:sp>
  </cdr:relSizeAnchor>
</c:userShapes>
</file>

<file path=xl/drawings/drawing40.xml><?xml version="1.0" encoding="utf-8"?>
<c:userShapes xmlns:c="http://schemas.openxmlformats.org/drawingml/2006/chart">
  <cdr:relSizeAnchor xmlns:cdr="http://schemas.openxmlformats.org/drawingml/2006/chartDrawing">
    <cdr:from>
      <cdr:x>0.05779</cdr:x>
      <cdr:y>0.92657</cdr:y>
    </cdr:from>
    <cdr:to>
      <cdr:x>1</cdr:x>
      <cdr:y>0.98979</cdr:y>
    </cdr:to>
    <cdr:sp macro="" textlink="">
      <cdr:nvSpPr>
        <cdr:cNvPr id="5" name="Text Box 1"/>
        <cdr:cNvSpPr txBox="1">
          <a:spLocks xmlns:a="http://schemas.openxmlformats.org/drawingml/2006/main" noChangeArrowheads="1"/>
        </cdr:cNvSpPr>
      </cdr:nvSpPr>
      <cdr:spPr bwMode="auto">
        <a:xfrm xmlns:a="http://schemas.openxmlformats.org/drawingml/2006/main">
          <a:off x="495300" y="5397500"/>
          <a:ext cx="8075299" cy="36830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baseline="0" smtClean="0">
              <a:latin typeface="Arial"/>
              <a:ea typeface="+mn-ea"/>
              <a:cs typeface="Arial"/>
            </a:rPr>
            <a:t>Source</a:t>
          </a:r>
          <a:r>
            <a:rPr lang="fr-FR" sz="1200" smtClean="0">
              <a:latin typeface="Arial"/>
              <a:ea typeface="+mn-ea"/>
              <a:cs typeface="Arial"/>
            </a:rPr>
            <a:t>: Appendix Table II-G4. </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0.71269</cdr:x>
      <cdr:y>0.13326</cdr:y>
    </cdr:from>
    <cdr:to>
      <cdr:x>0.8994</cdr:x>
      <cdr:y>0.20511</cdr:y>
    </cdr:to>
    <cdr:sp macro="" textlink="">
      <cdr:nvSpPr>
        <cdr:cNvPr id="4" name="Rectangle 3"/>
        <cdr:cNvSpPr/>
      </cdr:nvSpPr>
      <cdr:spPr>
        <a:xfrm xmlns:a="http://schemas.openxmlformats.org/drawingml/2006/main">
          <a:off x="6109529" y="776806"/>
          <a:ext cx="1600571" cy="4188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Middle</a:t>
          </a:r>
          <a:r>
            <a:rPr lang="fr-FR" sz="1800" baseline="0">
              <a:solidFill>
                <a:schemeClr val="tx1"/>
              </a:solidFill>
              <a:effectLst/>
              <a:latin typeface="Arial"/>
              <a:cs typeface="Arial"/>
            </a:rPr>
            <a:t> 40% (P50-P90)</a:t>
          </a:r>
          <a:endParaRPr lang="fr-FR" sz="1800">
            <a:solidFill>
              <a:schemeClr val="tx1"/>
            </a:solidFill>
            <a:effectLst/>
            <a:latin typeface="Arial"/>
            <a:cs typeface="Arial"/>
          </a:endParaRPr>
        </a:p>
      </cdr:txBody>
    </cdr:sp>
  </cdr:relSizeAnchor>
  <cdr:relSizeAnchor xmlns:cdr="http://schemas.openxmlformats.org/drawingml/2006/chartDrawing">
    <cdr:from>
      <cdr:x>0.37926</cdr:x>
      <cdr:y>0.36627</cdr:y>
    </cdr:from>
    <cdr:to>
      <cdr:x>0.54814</cdr:x>
      <cdr:y>0.43812</cdr:y>
    </cdr:to>
    <cdr:sp macro="" textlink="">
      <cdr:nvSpPr>
        <cdr:cNvPr id="6" name="Rectangle 5"/>
        <cdr:cNvSpPr/>
      </cdr:nvSpPr>
      <cdr:spPr>
        <a:xfrm xmlns:a="http://schemas.openxmlformats.org/drawingml/2006/main">
          <a:off x="3251235" y="2135088"/>
          <a:ext cx="1447724" cy="4188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Bottom 50%</a:t>
          </a:r>
        </a:p>
      </cdr:txBody>
    </cdr:sp>
  </cdr:relSizeAnchor>
  <cdr:relSizeAnchor xmlns:cdr="http://schemas.openxmlformats.org/drawingml/2006/chartDrawing">
    <cdr:from>
      <cdr:x>0.646</cdr:x>
      <cdr:y>0.65406</cdr:y>
    </cdr:from>
    <cdr:to>
      <cdr:x>0.88605</cdr:x>
      <cdr:y>0.72591</cdr:y>
    </cdr:to>
    <cdr:sp macro="" textlink="">
      <cdr:nvSpPr>
        <cdr:cNvPr id="7" name="Rectangle 6"/>
        <cdr:cNvSpPr/>
      </cdr:nvSpPr>
      <cdr:spPr>
        <a:xfrm xmlns:a="http://schemas.openxmlformats.org/drawingml/2006/main">
          <a:off x="5537835" y="3812732"/>
          <a:ext cx="2057829" cy="41883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Top 10%</a:t>
          </a:r>
        </a:p>
      </cdr:txBody>
    </cdr:sp>
  </cdr:relSizeAnchor>
  <cdr:relSizeAnchor xmlns:cdr="http://schemas.openxmlformats.org/drawingml/2006/chartDrawing">
    <cdr:from>
      <cdr:x>0.63407</cdr:x>
      <cdr:y>0.47085</cdr:y>
    </cdr:from>
    <cdr:to>
      <cdr:x>0.69629</cdr:x>
      <cdr:y>0.5427</cdr:y>
    </cdr:to>
    <cdr:sp macro="" textlink="">
      <cdr:nvSpPr>
        <cdr:cNvPr id="8" name="Rectangle 7"/>
        <cdr:cNvSpPr/>
      </cdr:nvSpPr>
      <cdr:spPr>
        <a:xfrm xmlns:a="http://schemas.openxmlformats.org/drawingml/2006/main">
          <a:off x="5435581" y="2744702"/>
          <a:ext cx="533381" cy="4188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All </a:t>
          </a:r>
        </a:p>
      </cdr:txBody>
    </cdr:sp>
  </cdr:relSizeAnchor>
  <cdr:relSizeAnchor xmlns:cdr="http://schemas.openxmlformats.org/drawingml/2006/chartDrawing">
    <cdr:from>
      <cdr:x>0.78222</cdr:x>
      <cdr:y>0.24619</cdr:y>
    </cdr:from>
    <cdr:to>
      <cdr:x>0.85185</cdr:x>
      <cdr:y>0.27669</cdr:y>
    </cdr:to>
    <cdr:cxnSp macro="">
      <cdr:nvCxnSpPr>
        <cdr:cNvPr id="9" name="Connecteur droit avec flèche 21"/>
        <cdr:cNvCxnSpPr/>
      </cdr:nvCxnSpPr>
      <cdr:spPr>
        <a:xfrm xmlns:a="http://schemas.openxmlformats.org/drawingml/2006/main">
          <a:off x="6705619" y="1435088"/>
          <a:ext cx="596881" cy="177812"/>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0.47852</cdr:x>
      <cdr:y>0.42919</cdr:y>
    </cdr:from>
    <cdr:to>
      <cdr:x>0.52889</cdr:x>
      <cdr:y>0.47712</cdr:y>
    </cdr:to>
    <cdr:cxnSp macro="">
      <cdr:nvCxnSpPr>
        <cdr:cNvPr id="10" name="Connecteur droit avec flèche 21"/>
        <cdr:cNvCxnSpPr/>
      </cdr:nvCxnSpPr>
      <cdr:spPr>
        <a:xfrm xmlns:a="http://schemas.openxmlformats.org/drawingml/2006/main">
          <a:off x="4102119" y="2501888"/>
          <a:ext cx="431781" cy="279412"/>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0.67407</cdr:x>
      <cdr:y>0.59477</cdr:y>
    </cdr:from>
    <cdr:to>
      <cdr:x>0.67852</cdr:x>
      <cdr:y>0.66013</cdr:y>
    </cdr:to>
    <cdr:cxnSp macro="">
      <cdr:nvCxnSpPr>
        <cdr:cNvPr id="11" name="Connecteur droit avec flèche 21"/>
        <cdr:cNvCxnSpPr/>
      </cdr:nvCxnSpPr>
      <cdr:spPr>
        <a:xfrm xmlns:a="http://schemas.openxmlformats.org/drawingml/2006/main" flipV="1">
          <a:off x="5778500" y="3467097"/>
          <a:ext cx="38075" cy="381003"/>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0.68296</cdr:x>
      <cdr:y>0.49891</cdr:y>
    </cdr:from>
    <cdr:to>
      <cdr:x>0.71556</cdr:x>
      <cdr:y>0.49891</cdr:y>
    </cdr:to>
    <cdr:cxnSp macro="">
      <cdr:nvCxnSpPr>
        <cdr:cNvPr id="13" name="Connecteur droit avec flèche 21"/>
        <cdr:cNvCxnSpPr/>
      </cdr:nvCxnSpPr>
      <cdr:spPr>
        <a:xfrm xmlns:a="http://schemas.openxmlformats.org/drawingml/2006/main">
          <a:off x="5854700" y="2908300"/>
          <a:ext cx="279400" cy="0"/>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41.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2.xml><?xml version="1.0" encoding="utf-8"?>
<c:userShapes xmlns:c="http://schemas.openxmlformats.org/drawingml/2006/chart">
  <cdr:relSizeAnchor xmlns:cdr="http://schemas.openxmlformats.org/drawingml/2006/chartDrawing">
    <cdr:from>
      <cdr:x>0.08</cdr:x>
      <cdr:y>0.93464</cdr:y>
    </cdr:from>
    <cdr:to>
      <cdr:x>1</cdr:x>
      <cdr:y>0.99268</cdr:y>
    </cdr:to>
    <cdr:sp macro="" textlink="">
      <cdr:nvSpPr>
        <cdr:cNvPr id="2" name="Text Box 1"/>
        <cdr:cNvSpPr txBox="1">
          <a:spLocks xmlns:a="http://schemas.openxmlformats.org/drawingml/2006/main" noChangeArrowheads="1"/>
        </cdr:cNvSpPr>
      </cdr:nvSpPr>
      <cdr:spPr bwMode="auto">
        <a:xfrm xmlns:a="http://schemas.openxmlformats.org/drawingml/2006/main">
          <a:off x="685800" y="5448300"/>
          <a:ext cx="7886700" cy="33833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Appendix Table II-C3b.</a:t>
          </a:r>
          <a:endParaRPr lang="en-US" sz="1200" b="0" i="0" u="none" strike="noStrike" baseline="0">
            <a:solidFill>
              <a:schemeClr val="tx1"/>
            </a:solidFill>
            <a:latin typeface="Arial"/>
            <a:ea typeface="Arial"/>
            <a:cs typeface="Arial"/>
          </a:endParaRPr>
        </a:p>
      </cdr:txBody>
    </cdr:sp>
  </cdr:relSizeAnchor>
  <cdr:relSizeAnchor xmlns:cdr="http://schemas.openxmlformats.org/drawingml/2006/chartDrawing">
    <cdr:from>
      <cdr:x>0.24148</cdr:x>
      <cdr:y>0.50393</cdr:y>
    </cdr:from>
    <cdr:to>
      <cdr:x>0.72</cdr:x>
      <cdr:y>0.57516</cdr:y>
    </cdr:to>
    <cdr:sp macro="" textlink="">
      <cdr:nvSpPr>
        <cdr:cNvPr id="3" name="Rectangle 2"/>
        <cdr:cNvSpPr/>
      </cdr:nvSpPr>
      <cdr:spPr>
        <a:xfrm xmlns:a="http://schemas.openxmlformats.org/drawingml/2006/main">
          <a:off x="2070081" y="2937559"/>
          <a:ext cx="4102119" cy="41522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Post-tax income</a:t>
          </a:r>
          <a:r>
            <a:rPr lang="fr-FR" sz="1800" baseline="0">
              <a:solidFill>
                <a:schemeClr val="tx1"/>
              </a:solidFill>
              <a:effectLst/>
              <a:latin typeface="Arial"/>
              <a:cs typeface="Arial"/>
            </a:rPr>
            <a:t> excluding transfers</a:t>
          </a:r>
          <a:endParaRPr lang="fr-FR" sz="1800">
            <a:solidFill>
              <a:schemeClr val="tx1"/>
            </a:solidFill>
            <a:effectLst/>
            <a:latin typeface="Arial"/>
            <a:cs typeface="Arial"/>
          </a:endParaRPr>
        </a:p>
      </cdr:txBody>
    </cdr:sp>
  </cdr:relSizeAnchor>
  <cdr:relSizeAnchor xmlns:cdr="http://schemas.openxmlformats.org/drawingml/2006/chartDrawing">
    <cdr:from>
      <cdr:x>0.17334</cdr:x>
      <cdr:y>0.22222</cdr:y>
    </cdr:from>
    <cdr:to>
      <cdr:x>0.55852</cdr:x>
      <cdr:y>0.33333</cdr:y>
    </cdr:to>
    <cdr:sp macro="" textlink="">
      <cdr:nvSpPr>
        <cdr:cNvPr id="10" name="Rectangle 9"/>
        <cdr:cNvSpPr/>
      </cdr:nvSpPr>
      <cdr:spPr>
        <a:xfrm xmlns:a="http://schemas.openxmlformats.org/drawingml/2006/main">
          <a:off x="1485932" y="1295410"/>
          <a:ext cx="3301955" cy="64769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Post-tax </a:t>
          </a:r>
          <a:r>
            <a:rPr lang="fr-FR" sz="1800" baseline="0">
              <a:solidFill>
                <a:schemeClr val="tx1"/>
              </a:solidFill>
              <a:effectLst/>
              <a:latin typeface="Arial"/>
              <a:cs typeface="Arial"/>
            </a:rPr>
            <a:t>income</a:t>
          </a:r>
          <a:endParaRPr lang="fr-FR" sz="1800">
            <a:solidFill>
              <a:schemeClr val="tx1"/>
            </a:solidFill>
            <a:effectLst/>
            <a:latin typeface="Arial"/>
            <a:cs typeface="Arial"/>
          </a:endParaRPr>
        </a:p>
      </cdr:txBody>
    </cdr:sp>
  </cdr:relSizeAnchor>
  <cdr:relSizeAnchor xmlns:cdr="http://schemas.openxmlformats.org/drawingml/2006/chartDrawing">
    <cdr:from>
      <cdr:x>0.88296</cdr:x>
      <cdr:y>0.16776</cdr:y>
    </cdr:from>
    <cdr:to>
      <cdr:x>0.88444</cdr:x>
      <cdr:y>0.36601</cdr:y>
    </cdr:to>
    <cdr:cxnSp macro="">
      <cdr:nvCxnSpPr>
        <cdr:cNvPr id="13" name="Straight Connector 5"/>
        <cdr:cNvCxnSpPr/>
      </cdr:nvCxnSpPr>
      <cdr:spPr>
        <a:xfrm xmlns:a="http://schemas.openxmlformats.org/drawingml/2006/main" flipV="1">
          <a:off x="7569200" y="977928"/>
          <a:ext cx="12662" cy="1155672"/>
        </a:xfrm>
        <a:prstGeom xmlns:a="http://schemas.openxmlformats.org/drawingml/2006/main" prst="line">
          <a:avLst/>
        </a:prstGeom>
        <a:ln xmlns:a="http://schemas.openxmlformats.org/drawingml/2006/main" w="19050">
          <a:solidFill>
            <a:schemeClr val="tx1"/>
          </a:solidFill>
          <a:prstDash val="solid"/>
          <a:round/>
          <a:headEnd type="triangle" w="lg" len="lg"/>
          <a:tailEnd type="triangle" w="lg" len="lg"/>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0.74371</cdr:x>
      <cdr:y>0.21787</cdr:y>
    </cdr:from>
    <cdr:to>
      <cdr:x>0.87852</cdr:x>
      <cdr:y>0.28105</cdr:y>
    </cdr:to>
    <cdr:sp macro="" textlink="">
      <cdr:nvSpPr>
        <cdr:cNvPr id="20" name="Rectangle 19"/>
        <cdr:cNvSpPr/>
      </cdr:nvSpPr>
      <cdr:spPr>
        <a:xfrm xmlns:a="http://schemas.openxmlformats.org/drawingml/2006/main">
          <a:off x="6375476" y="1270042"/>
          <a:ext cx="1155659" cy="36829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Transfers</a:t>
          </a:r>
        </a:p>
      </cdr:txBody>
    </cdr:sp>
  </cdr:relSizeAnchor>
</c:userShapes>
</file>

<file path=xl/drawings/drawing43.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4.xml><?xml version="1.0" encoding="utf-8"?>
<c:userShapes xmlns:c="http://schemas.openxmlformats.org/drawingml/2006/chart">
  <cdr:relSizeAnchor xmlns:cdr="http://schemas.openxmlformats.org/drawingml/2006/chartDrawing">
    <cdr:from>
      <cdr:x>0.04057</cdr:x>
      <cdr:y>0.9208</cdr:y>
    </cdr:from>
    <cdr:to>
      <cdr:x>1</cdr:x>
      <cdr:y>0.99268</cdr:y>
    </cdr:to>
    <cdr:sp macro="" textlink="">
      <cdr:nvSpPr>
        <cdr:cNvPr id="2" name="Text Box 1"/>
        <cdr:cNvSpPr txBox="1">
          <a:spLocks xmlns:a="http://schemas.openxmlformats.org/drawingml/2006/main" noChangeArrowheads="1"/>
        </cdr:cNvSpPr>
      </cdr:nvSpPr>
      <cdr:spPr bwMode="auto">
        <a:xfrm xmlns:a="http://schemas.openxmlformats.org/drawingml/2006/main">
          <a:off x="373548" y="5168817"/>
          <a:ext cx="8833952" cy="4034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0"/>
          <a:endParaRPr lang="fr-FR" sz="1150">
            <a:effectLst/>
            <a:latin typeface="Arial"/>
            <a:cs typeface="Arial"/>
          </a:endParaRPr>
        </a:p>
      </cdr:txBody>
    </cdr:sp>
  </cdr:relSizeAnchor>
  <cdr:relSizeAnchor xmlns:cdr="http://schemas.openxmlformats.org/drawingml/2006/chartDrawing">
    <cdr:from>
      <cdr:x>0.26222</cdr:x>
      <cdr:y>0.14379</cdr:y>
    </cdr:from>
    <cdr:to>
      <cdr:x>0.47852</cdr:x>
      <cdr:y>0.21133</cdr:y>
    </cdr:to>
    <cdr:sp macro="" textlink="">
      <cdr:nvSpPr>
        <cdr:cNvPr id="8" name="Rectangle 7"/>
        <cdr:cNvSpPr/>
      </cdr:nvSpPr>
      <cdr:spPr>
        <a:xfrm xmlns:a="http://schemas.openxmlformats.org/drawingml/2006/main">
          <a:off x="2247868" y="838197"/>
          <a:ext cx="1854232" cy="39370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United States</a:t>
          </a:r>
        </a:p>
      </cdr:txBody>
    </cdr:sp>
  </cdr:relSizeAnchor>
  <cdr:relSizeAnchor xmlns:cdr="http://schemas.openxmlformats.org/drawingml/2006/chartDrawing">
    <cdr:from>
      <cdr:x>0.2726</cdr:x>
      <cdr:y>0.49021</cdr:y>
    </cdr:from>
    <cdr:to>
      <cdr:x>0.42074</cdr:x>
      <cdr:y>0.55991</cdr:y>
    </cdr:to>
    <cdr:sp macro="" textlink="">
      <cdr:nvSpPr>
        <cdr:cNvPr id="9" name="Rectangle 8"/>
        <cdr:cNvSpPr/>
      </cdr:nvSpPr>
      <cdr:spPr>
        <a:xfrm xmlns:a="http://schemas.openxmlformats.org/drawingml/2006/main">
          <a:off x="2336841" y="2857557"/>
          <a:ext cx="1269960" cy="40634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baseline="0">
              <a:solidFill>
                <a:srgbClr val="FF0000"/>
              </a:solidFill>
              <a:effectLst/>
              <a:latin typeface="Arial"/>
              <a:cs typeface="Arial"/>
            </a:rPr>
            <a:t>France </a:t>
          </a:r>
          <a:endParaRPr lang="fr-FR" sz="1800">
            <a:solidFill>
              <a:srgbClr val="FF0000"/>
            </a:solidFill>
            <a:effectLst/>
            <a:latin typeface="Arial"/>
            <a:cs typeface="Arial"/>
          </a:endParaRPr>
        </a:p>
      </cdr:txBody>
    </cdr:sp>
  </cdr:relSizeAnchor>
</c:userShapes>
</file>

<file path=xl/drawings/drawing45.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6.xml><?xml version="1.0" encoding="utf-8"?>
<c:userShapes xmlns:c="http://schemas.openxmlformats.org/drawingml/2006/chart">
  <cdr:relSizeAnchor xmlns:cdr="http://schemas.openxmlformats.org/drawingml/2006/chartDrawing">
    <cdr:from>
      <cdr:x>0.19587</cdr:x>
      <cdr:y>0.59502</cdr:y>
    </cdr:from>
    <cdr:to>
      <cdr:x>0.38897</cdr:x>
      <cdr:y>0.67873</cdr:y>
    </cdr:to>
    <cdr:sp macro="" textlink="">
      <cdr:nvSpPr>
        <cdr:cNvPr id="2" name="Rectangle 1"/>
        <cdr:cNvSpPr/>
      </cdr:nvSpPr>
      <cdr:spPr>
        <a:xfrm xmlns:a="http://schemas.openxmlformats.org/drawingml/2006/main">
          <a:off x="1803432" y="3340077"/>
          <a:ext cx="1777968" cy="4699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Bottom 50% </a:t>
          </a:r>
        </a:p>
      </cdr:txBody>
    </cdr:sp>
  </cdr:relSizeAnchor>
  <cdr:relSizeAnchor xmlns:cdr="http://schemas.openxmlformats.org/drawingml/2006/chartDrawing">
    <cdr:from>
      <cdr:x>0.75724</cdr:x>
      <cdr:y>0.0724</cdr:y>
    </cdr:from>
    <cdr:to>
      <cdr:x>1</cdr:x>
      <cdr:y>0.21494</cdr:y>
    </cdr:to>
    <cdr:sp macro="" textlink="">
      <cdr:nvSpPr>
        <cdr:cNvPr id="3" name="Rectangle 2"/>
        <cdr:cNvSpPr/>
      </cdr:nvSpPr>
      <cdr:spPr>
        <a:xfrm xmlns:a="http://schemas.openxmlformats.org/drawingml/2006/main">
          <a:off x="6972287" y="406398"/>
          <a:ext cx="2235213" cy="80013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Top 10% </a:t>
          </a:r>
        </a:p>
      </cdr:txBody>
    </cdr:sp>
  </cdr:relSizeAnchor>
  <cdr:relSizeAnchor xmlns:cdr="http://schemas.openxmlformats.org/drawingml/2006/chartDrawing">
    <cdr:from>
      <cdr:x>0.04276</cdr:x>
      <cdr:y>0.94344</cdr:y>
    </cdr:from>
    <cdr:to>
      <cdr:x>0.98207</cdr:x>
      <cdr:y>1</cdr:y>
    </cdr:to>
    <cdr:sp macro="" textlink="">
      <cdr:nvSpPr>
        <cdr:cNvPr id="4" name="Text Box 1"/>
        <cdr:cNvSpPr txBox="1">
          <a:spLocks xmlns:a="http://schemas.openxmlformats.org/drawingml/2006/main" noChangeArrowheads="1"/>
        </cdr:cNvSpPr>
      </cdr:nvSpPr>
      <cdr:spPr bwMode="auto">
        <a:xfrm xmlns:a="http://schemas.openxmlformats.org/drawingml/2006/main">
          <a:off x="393700" y="5295900"/>
          <a:ext cx="8648710" cy="3175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Table II-B1</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0.79449</cdr:x>
      <cdr:y>0.25113</cdr:y>
    </cdr:from>
    <cdr:to>
      <cdr:x>1</cdr:x>
      <cdr:y>0.33032</cdr:y>
    </cdr:to>
    <cdr:sp macro="" textlink="">
      <cdr:nvSpPr>
        <cdr:cNvPr id="5" name="Rectangle 4"/>
        <cdr:cNvSpPr/>
      </cdr:nvSpPr>
      <cdr:spPr>
        <a:xfrm xmlns:a="http://schemas.openxmlformats.org/drawingml/2006/main">
          <a:off x="7315225" y="1409678"/>
          <a:ext cx="1892275" cy="44452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Middle 40%</a:t>
          </a:r>
        </a:p>
      </cdr:txBody>
    </cdr:sp>
  </cdr:relSizeAnchor>
</c:userShapes>
</file>

<file path=xl/drawings/drawing47.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8.xml><?xml version="1.0" encoding="utf-8"?>
<c:userShapes xmlns:c="http://schemas.openxmlformats.org/drawingml/2006/chart">
  <cdr:relSizeAnchor xmlns:cdr="http://schemas.openxmlformats.org/drawingml/2006/chartDrawing">
    <cdr:from>
      <cdr:x>0.25104</cdr:x>
      <cdr:y>0.49095</cdr:y>
    </cdr:from>
    <cdr:to>
      <cdr:x>0.44138</cdr:x>
      <cdr:y>0.59503</cdr:y>
    </cdr:to>
    <cdr:sp macro="" textlink="">
      <cdr:nvSpPr>
        <cdr:cNvPr id="2" name="Rectangle 1"/>
        <cdr:cNvSpPr/>
      </cdr:nvSpPr>
      <cdr:spPr>
        <a:xfrm xmlns:a="http://schemas.openxmlformats.org/drawingml/2006/main">
          <a:off x="2311413" y="2755894"/>
          <a:ext cx="1752555" cy="58424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Bottom 50%</a:t>
          </a:r>
        </a:p>
      </cdr:txBody>
    </cdr:sp>
  </cdr:relSizeAnchor>
  <cdr:relSizeAnchor xmlns:cdr="http://schemas.openxmlformats.org/drawingml/2006/chartDrawing">
    <cdr:from>
      <cdr:x>0.6731</cdr:x>
      <cdr:y>0.29638</cdr:y>
    </cdr:from>
    <cdr:to>
      <cdr:x>0.91034</cdr:x>
      <cdr:y>0.36425</cdr:y>
    </cdr:to>
    <cdr:sp macro="" textlink="">
      <cdr:nvSpPr>
        <cdr:cNvPr id="3" name="Rectangle 2"/>
        <cdr:cNvSpPr/>
      </cdr:nvSpPr>
      <cdr:spPr>
        <a:xfrm xmlns:a="http://schemas.openxmlformats.org/drawingml/2006/main">
          <a:off x="6197549" y="1663696"/>
          <a:ext cx="2184451" cy="38100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Top 10%</a:t>
          </a:r>
        </a:p>
      </cdr:txBody>
    </cdr:sp>
  </cdr:relSizeAnchor>
  <cdr:relSizeAnchor xmlns:cdr="http://schemas.openxmlformats.org/drawingml/2006/chartDrawing">
    <cdr:from>
      <cdr:x>0.04276</cdr:x>
      <cdr:y>0.94344</cdr:y>
    </cdr:from>
    <cdr:to>
      <cdr:x>0.98207</cdr:x>
      <cdr:y>1</cdr:y>
    </cdr:to>
    <cdr:sp macro="" textlink="">
      <cdr:nvSpPr>
        <cdr:cNvPr id="4" name="Text Box 1"/>
        <cdr:cNvSpPr txBox="1">
          <a:spLocks xmlns:a="http://schemas.openxmlformats.org/drawingml/2006/main" noChangeArrowheads="1"/>
        </cdr:cNvSpPr>
      </cdr:nvSpPr>
      <cdr:spPr bwMode="auto">
        <a:xfrm xmlns:a="http://schemas.openxmlformats.org/drawingml/2006/main">
          <a:off x="393700" y="5295900"/>
          <a:ext cx="8648710" cy="3175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Appendix Table</a:t>
          </a:r>
          <a:r>
            <a:rPr lang="fr-FR" sz="1200" baseline="0" smtClean="0">
              <a:latin typeface="Arial"/>
              <a:ea typeface="+mn-ea"/>
              <a:cs typeface="Arial"/>
            </a:rPr>
            <a:t> II-C1</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0.24414</cdr:x>
      <cdr:y>0.16742</cdr:y>
    </cdr:from>
    <cdr:to>
      <cdr:x>0.51724</cdr:x>
      <cdr:y>0.24661</cdr:y>
    </cdr:to>
    <cdr:sp macro="" textlink="">
      <cdr:nvSpPr>
        <cdr:cNvPr id="5" name="Rectangle 4"/>
        <cdr:cNvSpPr/>
      </cdr:nvSpPr>
      <cdr:spPr>
        <a:xfrm xmlns:a="http://schemas.openxmlformats.org/drawingml/2006/main">
          <a:off x="2247938" y="939798"/>
          <a:ext cx="2514568" cy="44452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Middle 40%</a:t>
          </a:r>
        </a:p>
      </cdr:txBody>
    </cdr:sp>
  </cdr:relSizeAnchor>
</c:userShapes>
</file>

<file path=xl/drawings/drawing49.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0.xml><?xml version="1.0" encoding="utf-8"?>
<c:userShapes xmlns:c="http://schemas.openxmlformats.org/drawingml/2006/chart">
  <cdr:relSizeAnchor xmlns:cdr="http://schemas.openxmlformats.org/drawingml/2006/chartDrawing">
    <cdr:from>
      <cdr:x>0.48414</cdr:x>
      <cdr:y>0.36199</cdr:y>
    </cdr:from>
    <cdr:to>
      <cdr:x>0.79587</cdr:x>
      <cdr:y>0.43891</cdr:y>
    </cdr:to>
    <cdr:sp macro="" textlink="">
      <cdr:nvSpPr>
        <cdr:cNvPr id="4" name="Rectangle 3"/>
        <cdr:cNvSpPr/>
      </cdr:nvSpPr>
      <cdr:spPr>
        <a:xfrm xmlns:a="http://schemas.openxmlformats.org/drawingml/2006/main">
          <a:off x="4457710" y="2031992"/>
          <a:ext cx="2870254" cy="43178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bg1"/>
              </a:solidFill>
              <a:effectLst/>
              <a:latin typeface="Arial"/>
              <a:cs typeface="Arial"/>
            </a:rPr>
            <a:t>Transfers</a:t>
          </a:r>
          <a:r>
            <a:rPr lang="fr-FR" sz="1600" baseline="0">
              <a:solidFill>
                <a:schemeClr val="bg1"/>
              </a:solidFill>
              <a:effectLst/>
              <a:latin typeface="Arial"/>
              <a:cs typeface="Arial"/>
            </a:rPr>
            <a:t> (in cash + in-kind + collective expenditure)</a:t>
          </a:r>
          <a:endParaRPr lang="fr-FR" sz="1600">
            <a:solidFill>
              <a:schemeClr val="bg1"/>
            </a:solidFill>
            <a:effectLst/>
            <a:latin typeface="Arial"/>
            <a:cs typeface="Arial"/>
          </a:endParaRPr>
        </a:p>
      </cdr:txBody>
    </cdr:sp>
  </cdr:relSizeAnchor>
  <cdr:relSizeAnchor xmlns:cdr="http://schemas.openxmlformats.org/drawingml/2006/chartDrawing">
    <cdr:from>
      <cdr:x>0.22069</cdr:x>
      <cdr:y>0.66968</cdr:y>
    </cdr:from>
    <cdr:to>
      <cdr:x>0.73103</cdr:x>
      <cdr:y>0.74209</cdr:y>
    </cdr:to>
    <cdr:sp macro="" textlink="">
      <cdr:nvSpPr>
        <cdr:cNvPr id="6" name="Rectangle 5"/>
        <cdr:cNvSpPr/>
      </cdr:nvSpPr>
      <cdr:spPr>
        <a:xfrm xmlns:a="http://schemas.openxmlformats.org/drawingml/2006/main">
          <a:off x="2032003" y="3759209"/>
          <a:ext cx="4698956" cy="40641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Post-tax income excluding transfers</a:t>
          </a:r>
        </a:p>
      </cdr:txBody>
    </cdr:sp>
  </cdr:relSizeAnchor>
  <cdr:relSizeAnchor xmlns:cdr="http://schemas.openxmlformats.org/drawingml/2006/chartDrawing">
    <cdr:from>
      <cdr:x>0.05103</cdr:x>
      <cdr:y>0.92986</cdr:y>
    </cdr:from>
    <cdr:to>
      <cdr:x>0.96</cdr:x>
      <cdr:y>0.98642</cdr:y>
    </cdr:to>
    <cdr:sp macro="" textlink="">
      <cdr:nvSpPr>
        <cdr:cNvPr id="5" name="Text Box 1"/>
        <cdr:cNvSpPr txBox="1">
          <a:spLocks xmlns:a="http://schemas.openxmlformats.org/drawingml/2006/main" noChangeArrowheads="1"/>
        </cdr:cNvSpPr>
      </cdr:nvSpPr>
      <cdr:spPr bwMode="auto">
        <a:xfrm xmlns:a="http://schemas.openxmlformats.org/drawingml/2006/main">
          <a:off x="469900" y="5219700"/>
          <a:ext cx="8369297" cy="31749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Appendix Table</a:t>
          </a:r>
          <a:r>
            <a:rPr lang="fr-FR" sz="1200" baseline="0" smtClean="0">
              <a:latin typeface="Arial"/>
              <a:ea typeface="+mn-ea"/>
              <a:cs typeface="Arial"/>
            </a:rPr>
            <a:t> II-C2</a:t>
          </a:r>
          <a:endParaRPr lang="en-US" sz="1200" b="0" i="0" u="none" strike="noStrike" baseline="0">
            <a:solidFill>
              <a:srgbClr val="000000"/>
            </a:solidFill>
            <a:latin typeface="Arial"/>
            <a:ea typeface="Arial"/>
            <a:cs typeface="Arial"/>
          </a:endParaRPr>
        </a:p>
      </cdr:txBody>
    </cdr:sp>
  </cdr:relSizeAnchor>
</c:userShapes>
</file>

<file path=xl/drawings/drawing51.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2.xml><?xml version="1.0" encoding="utf-8"?>
<c:userShapes xmlns:c="http://schemas.openxmlformats.org/drawingml/2006/chart">
  <cdr:relSizeAnchor xmlns:cdr="http://schemas.openxmlformats.org/drawingml/2006/chartDrawing">
    <cdr:from>
      <cdr:x>0.04057</cdr:x>
      <cdr:y>0.9208</cdr:y>
    </cdr:from>
    <cdr:to>
      <cdr:x>1</cdr:x>
      <cdr:y>0.99268</cdr:y>
    </cdr:to>
    <cdr:sp macro="" textlink="">
      <cdr:nvSpPr>
        <cdr:cNvPr id="2" name="Text Box 1"/>
        <cdr:cNvSpPr txBox="1">
          <a:spLocks xmlns:a="http://schemas.openxmlformats.org/drawingml/2006/main" noChangeArrowheads="1"/>
        </cdr:cNvSpPr>
      </cdr:nvSpPr>
      <cdr:spPr bwMode="auto">
        <a:xfrm xmlns:a="http://schemas.openxmlformats.org/drawingml/2006/main">
          <a:off x="373548" y="5168817"/>
          <a:ext cx="8833952" cy="4034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Table</a:t>
          </a:r>
          <a:r>
            <a:rPr lang="fr-FR" sz="1200" baseline="0" smtClean="0">
              <a:latin typeface="Arial"/>
              <a:ea typeface="+mn-ea"/>
              <a:cs typeface="Arial"/>
            </a:rPr>
            <a:t> II-C3b.</a:t>
          </a:r>
          <a:endParaRPr lang="en-US" sz="1200" b="0" i="0" u="none" strike="noStrike" baseline="0">
            <a:solidFill>
              <a:schemeClr val="tx1"/>
            </a:solidFill>
            <a:latin typeface="Arial"/>
            <a:ea typeface="Arial"/>
            <a:cs typeface="Arial"/>
          </a:endParaRPr>
        </a:p>
      </cdr:txBody>
    </cdr:sp>
  </cdr:relSizeAnchor>
  <cdr:relSizeAnchor xmlns:cdr="http://schemas.openxmlformats.org/drawingml/2006/chartDrawing">
    <cdr:from>
      <cdr:x>0.41926</cdr:x>
      <cdr:y>0.6303</cdr:y>
    </cdr:from>
    <cdr:to>
      <cdr:x>0.86667</cdr:x>
      <cdr:y>0.70153</cdr:y>
    </cdr:to>
    <cdr:sp macro="" textlink="">
      <cdr:nvSpPr>
        <cdr:cNvPr id="3" name="Rectangle 2"/>
        <cdr:cNvSpPr/>
      </cdr:nvSpPr>
      <cdr:spPr>
        <a:xfrm xmlns:a="http://schemas.openxmlformats.org/drawingml/2006/main">
          <a:off x="3594101" y="3674181"/>
          <a:ext cx="3835400" cy="41522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Post-tax income excluding transfers</a:t>
          </a:r>
        </a:p>
      </cdr:txBody>
    </cdr:sp>
  </cdr:relSizeAnchor>
  <cdr:relSizeAnchor xmlns:cdr="http://schemas.openxmlformats.org/drawingml/2006/chartDrawing">
    <cdr:from>
      <cdr:x>0.17778</cdr:x>
      <cdr:y>0.15687</cdr:y>
    </cdr:from>
    <cdr:to>
      <cdr:x>0.62963</cdr:x>
      <cdr:y>0.26798</cdr:y>
    </cdr:to>
    <cdr:sp macro="" textlink="">
      <cdr:nvSpPr>
        <cdr:cNvPr id="10" name="Rectangle 9"/>
        <cdr:cNvSpPr/>
      </cdr:nvSpPr>
      <cdr:spPr>
        <a:xfrm xmlns:a="http://schemas.openxmlformats.org/drawingml/2006/main">
          <a:off x="1524034" y="914414"/>
          <a:ext cx="3873466" cy="64769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Post-tax income</a:t>
          </a:r>
        </a:p>
      </cdr:txBody>
    </cdr:sp>
  </cdr:relSizeAnchor>
  <cdr:relSizeAnchor xmlns:cdr="http://schemas.openxmlformats.org/drawingml/2006/chartDrawing">
    <cdr:from>
      <cdr:x>0.57481</cdr:x>
      <cdr:y>0.2549</cdr:y>
    </cdr:from>
    <cdr:to>
      <cdr:x>0.57481</cdr:x>
      <cdr:y>0.5512</cdr:y>
    </cdr:to>
    <cdr:cxnSp macro="">
      <cdr:nvCxnSpPr>
        <cdr:cNvPr id="13" name="Straight Connector 5"/>
        <cdr:cNvCxnSpPr/>
      </cdr:nvCxnSpPr>
      <cdr:spPr>
        <a:xfrm xmlns:a="http://schemas.openxmlformats.org/drawingml/2006/main" flipH="1" flipV="1">
          <a:off x="4927563" y="1485907"/>
          <a:ext cx="37" cy="1727193"/>
        </a:xfrm>
        <a:prstGeom xmlns:a="http://schemas.openxmlformats.org/drawingml/2006/main" prst="line">
          <a:avLst/>
        </a:prstGeom>
        <a:ln xmlns:a="http://schemas.openxmlformats.org/drawingml/2006/main" w="19050">
          <a:solidFill>
            <a:schemeClr val="tx1"/>
          </a:solidFill>
          <a:prstDash val="solid"/>
          <a:round/>
          <a:headEnd type="triangle" w="lg" len="lg"/>
          <a:tailEnd type="triangle" w="lg" len="lg"/>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0.43704</cdr:x>
      <cdr:y>0.39216</cdr:y>
    </cdr:from>
    <cdr:to>
      <cdr:x>0.57185</cdr:x>
      <cdr:y>0.45534</cdr:y>
    </cdr:to>
    <cdr:sp macro="" textlink="">
      <cdr:nvSpPr>
        <cdr:cNvPr id="20" name="Rectangle 19"/>
        <cdr:cNvSpPr/>
      </cdr:nvSpPr>
      <cdr:spPr>
        <a:xfrm xmlns:a="http://schemas.openxmlformats.org/drawingml/2006/main">
          <a:off x="3746529" y="2286015"/>
          <a:ext cx="1155658" cy="36829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Transfers</a:t>
          </a:r>
        </a:p>
      </cdr:txBody>
    </cdr:sp>
  </cdr:relSizeAnchor>
</c:userShapes>
</file>

<file path=xl/drawings/drawing53.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4.xml><?xml version="1.0" encoding="utf-8"?>
<c:userShapes xmlns:c="http://schemas.openxmlformats.org/drawingml/2006/chart">
  <cdr:relSizeAnchor xmlns:cdr="http://schemas.openxmlformats.org/drawingml/2006/chartDrawing">
    <cdr:from>
      <cdr:x>0.08</cdr:x>
      <cdr:y>0.93464</cdr:y>
    </cdr:from>
    <cdr:to>
      <cdr:x>1</cdr:x>
      <cdr:y>0.99268</cdr:y>
    </cdr:to>
    <cdr:sp macro="" textlink="">
      <cdr:nvSpPr>
        <cdr:cNvPr id="2" name="Text Box 1"/>
        <cdr:cNvSpPr txBox="1">
          <a:spLocks xmlns:a="http://schemas.openxmlformats.org/drawingml/2006/main" noChangeArrowheads="1"/>
        </cdr:cNvSpPr>
      </cdr:nvSpPr>
      <cdr:spPr bwMode="auto">
        <a:xfrm xmlns:a="http://schemas.openxmlformats.org/drawingml/2006/main">
          <a:off x="685800" y="5448300"/>
          <a:ext cx="7886700" cy="33833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Appendix Table II-C7c.</a:t>
          </a:r>
          <a:endParaRPr lang="en-US" sz="1200" b="0" i="0" u="none" strike="noStrike" baseline="0">
            <a:solidFill>
              <a:schemeClr val="tx1"/>
            </a:solidFill>
            <a:latin typeface="Arial"/>
            <a:ea typeface="Arial"/>
            <a:cs typeface="Arial"/>
          </a:endParaRPr>
        </a:p>
      </cdr:txBody>
    </cdr:sp>
  </cdr:relSizeAnchor>
  <cdr:relSizeAnchor xmlns:cdr="http://schemas.openxmlformats.org/drawingml/2006/chartDrawing">
    <cdr:from>
      <cdr:x>0.25629</cdr:x>
      <cdr:y>0.52354</cdr:y>
    </cdr:from>
    <cdr:to>
      <cdr:x>0.81185</cdr:x>
      <cdr:y>0.59477</cdr:y>
    </cdr:to>
    <cdr:sp macro="" textlink="">
      <cdr:nvSpPr>
        <cdr:cNvPr id="3" name="Rectangle 2"/>
        <cdr:cNvSpPr/>
      </cdr:nvSpPr>
      <cdr:spPr>
        <a:xfrm xmlns:a="http://schemas.openxmlformats.org/drawingml/2006/main">
          <a:off x="2197087" y="3051859"/>
          <a:ext cx="4762513" cy="41522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Post-tax income</a:t>
          </a:r>
          <a:r>
            <a:rPr lang="fr-FR" sz="1800" baseline="0">
              <a:solidFill>
                <a:schemeClr val="tx1"/>
              </a:solidFill>
              <a:effectLst/>
              <a:latin typeface="Arial"/>
              <a:cs typeface="Arial"/>
            </a:rPr>
            <a:t> excluding health benefits</a:t>
          </a:r>
          <a:endParaRPr lang="fr-FR" sz="1800">
            <a:solidFill>
              <a:schemeClr val="tx1"/>
            </a:solidFill>
            <a:effectLst/>
            <a:latin typeface="Arial"/>
            <a:cs typeface="Arial"/>
          </a:endParaRPr>
        </a:p>
      </cdr:txBody>
    </cdr:sp>
  </cdr:relSizeAnchor>
  <cdr:relSizeAnchor xmlns:cdr="http://schemas.openxmlformats.org/drawingml/2006/chartDrawing">
    <cdr:from>
      <cdr:x>0.23704</cdr:x>
      <cdr:y>0.23312</cdr:y>
    </cdr:from>
    <cdr:to>
      <cdr:x>0.55852</cdr:x>
      <cdr:y>0.33333</cdr:y>
    </cdr:to>
    <cdr:sp macro="" textlink="">
      <cdr:nvSpPr>
        <cdr:cNvPr id="10" name="Rectangle 9"/>
        <cdr:cNvSpPr/>
      </cdr:nvSpPr>
      <cdr:spPr>
        <a:xfrm xmlns:a="http://schemas.openxmlformats.org/drawingml/2006/main">
          <a:off x="2031999" y="1358899"/>
          <a:ext cx="2755913" cy="58418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Post-tax </a:t>
          </a:r>
          <a:r>
            <a:rPr lang="fr-FR" sz="1800" baseline="0">
              <a:solidFill>
                <a:schemeClr val="tx1"/>
              </a:solidFill>
              <a:effectLst/>
              <a:latin typeface="Arial"/>
              <a:cs typeface="Arial"/>
            </a:rPr>
            <a:t>income</a:t>
          </a:r>
          <a:endParaRPr lang="fr-FR" sz="1800">
            <a:solidFill>
              <a:schemeClr val="tx1"/>
            </a:solidFill>
            <a:effectLst/>
            <a:latin typeface="Arial"/>
            <a:cs typeface="Arial"/>
          </a:endParaRPr>
        </a:p>
      </cdr:txBody>
    </cdr:sp>
  </cdr:relSizeAnchor>
  <cdr:relSizeAnchor xmlns:cdr="http://schemas.openxmlformats.org/drawingml/2006/chartDrawing">
    <cdr:from>
      <cdr:x>0.86815</cdr:x>
      <cdr:y>0.13943</cdr:y>
    </cdr:from>
    <cdr:to>
      <cdr:x>0.86963</cdr:x>
      <cdr:y>0.39651</cdr:y>
    </cdr:to>
    <cdr:cxnSp macro="">
      <cdr:nvCxnSpPr>
        <cdr:cNvPr id="13" name="Straight Connector 5"/>
        <cdr:cNvCxnSpPr/>
      </cdr:nvCxnSpPr>
      <cdr:spPr>
        <a:xfrm xmlns:a="http://schemas.openxmlformats.org/drawingml/2006/main" flipV="1">
          <a:off x="7442200" y="812800"/>
          <a:ext cx="12700" cy="1498600"/>
        </a:xfrm>
        <a:prstGeom xmlns:a="http://schemas.openxmlformats.org/drawingml/2006/main" prst="line">
          <a:avLst/>
        </a:prstGeom>
        <a:ln xmlns:a="http://schemas.openxmlformats.org/drawingml/2006/main" w="19050">
          <a:solidFill>
            <a:schemeClr val="tx1"/>
          </a:solidFill>
          <a:prstDash val="solid"/>
          <a:round/>
          <a:headEnd type="triangle" w="lg" len="lg"/>
          <a:tailEnd type="triangle" w="lg" len="lg"/>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0.70815</cdr:x>
      <cdr:y>0.27451</cdr:y>
    </cdr:from>
    <cdr:to>
      <cdr:x>0.86074</cdr:x>
      <cdr:y>0.32026</cdr:y>
    </cdr:to>
    <cdr:sp macro="" textlink="">
      <cdr:nvSpPr>
        <cdr:cNvPr id="20" name="Rectangle 19"/>
        <cdr:cNvSpPr/>
      </cdr:nvSpPr>
      <cdr:spPr>
        <a:xfrm xmlns:a="http://schemas.openxmlformats.org/drawingml/2006/main">
          <a:off x="6070616" y="1600204"/>
          <a:ext cx="1308078" cy="26669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Medicare + Medicaid</a:t>
          </a:r>
        </a:p>
      </cdr:txBody>
    </cdr:sp>
  </cdr:relSizeAnchor>
</c:userShapes>
</file>

<file path=xl/drawings/drawing55.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6.xml><?xml version="1.0" encoding="utf-8"?>
<c:userShapes xmlns:c="http://schemas.openxmlformats.org/drawingml/2006/chart">
  <cdr:relSizeAnchor xmlns:cdr="http://schemas.openxmlformats.org/drawingml/2006/chartDrawing">
    <cdr:from>
      <cdr:x>0.08741</cdr:x>
      <cdr:y>0.92812</cdr:y>
    </cdr:from>
    <cdr:to>
      <cdr:x>1</cdr:x>
      <cdr:y>1</cdr:y>
    </cdr:to>
    <cdr:sp macro="" textlink="">
      <cdr:nvSpPr>
        <cdr:cNvPr id="2" name="Text Box 1"/>
        <cdr:cNvSpPr txBox="1">
          <a:spLocks xmlns:a="http://schemas.openxmlformats.org/drawingml/2006/main" noChangeArrowheads="1"/>
        </cdr:cNvSpPr>
      </cdr:nvSpPr>
      <cdr:spPr bwMode="auto">
        <a:xfrm xmlns:a="http://schemas.openxmlformats.org/drawingml/2006/main">
          <a:off x="749300" y="5410290"/>
          <a:ext cx="7823200" cy="41901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Appendix Table II-B3</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0.69778</cdr:x>
      <cdr:y>0.46765</cdr:y>
    </cdr:from>
    <cdr:to>
      <cdr:x>0.89185</cdr:x>
      <cdr:y>0.57172</cdr:y>
    </cdr:to>
    <cdr:sp macro="" textlink="">
      <cdr:nvSpPr>
        <cdr:cNvPr id="3" name="Rectangle 2"/>
        <cdr:cNvSpPr/>
      </cdr:nvSpPr>
      <cdr:spPr>
        <a:xfrm xmlns:a="http://schemas.openxmlformats.org/drawingml/2006/main">
          <a:off x="5981700" y="2726099"/>
          <a:ext cx="1663684" cy="60665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Bottom 90% </a:t>
          </a:r>
        </a:p>
        <a:p xmlns:a="http://schemas.openxmlformats.org/drawingml/2006/main">
          <a:r>
            <a:rPr lang="fr-FR" sz="1800">
              <a:solidFill>
                <a:schemeClr val="tx1"/>
              </a:solidFill>
              <a:effectLst/>
              <a:latin typeface="Arial"/>
              <a:cs typeface="Arial"/>
            </a:rPr>
            <a:t>(right</a:t>
          </a:r>
          <a:r>
            <a:rPr lang="fr-FR" sz="1800" baseline="0">
              <a:solidFill>
                <a:schemeClr val="tx1"/>
              </a:solidFill>
              <a:effectLst/>
              <a:latin typeface="Arial"/>
              <a:cs typeface="Arial"/>
            </a:rPr>
            <a:t> axis)</a:t>
          </a:r>
          <a:endParaRPr lang="fr-FR" sz="1800">
            <a:solidFill>
              <a:schemeClr val="tx1"/>
            </a:solidFill>
            <a:effectLst/>
            <a:latin typeface="Arial"/>
            <a:cs typeface="Arial"/>
          </a:endParaRPr>
        </a:p>
      </cdr:txBody>
    </cdr:sp>
  </cdr:relSizeAnchor>
  <cdr:relSizeAnchor xmlns:cdr="http://schemas.openxmlformats.org/drawingml/2006/chartDrawing">
    <cdr:from>
      <cdr:x>0.54074</cdr:x>
      <cdr:y>0.25792</cdr:y>
    </cdr:from>
    <cdr:to>
      <cdr:x>0.74667</cdr:x>
      <cdr:y>0.35948</cdr:y>
    </cdr:to>
    <cdr:sp macro="" textlink="">
      <cdr:nvSpPr>
        <cdr:cNvPr id="4" name="Rectangle 3"/>
        <cdr:cNvSpPr/>
      </cdr:nvSpPr>
      <cdr:spPr>
        <a:xfrm xmlns:a="http://schemas.openxmlformats.org/drawingml/2006/main">
          <a:off x="4635500" y="1503496"/>
          <a:ext cx="1765300" cy="5920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Top</a:t>
          </a:r>
          <a:r>
            <a:rPr lang="fr-FR" sz="1800" baseline="0">
              <a:solidFill>
                <a:schemeClr val="tx1"/>
              </a:solidFill>
              <a:effectLst/>
              <a:latin typeface="Arial"/>
              <a:cs typeface="Arial"/>
            </a:rPr>
            <a:t> 1% </a:t>
          </a:r>
        </a:p>
        <a:p xmlns:a="http://schemas.openxmlformats.org/drawingml/2006/main">
          <a:r>
            <a:rPr lang="fr-FR" sz="1800">
              <a:solidFill>
                <a:schemeClr val="tx1"/>
              </a:solidFill>
              <a:effectLst/>
              <a:latin typeface="Arial"/>
              <a:cs typeface="Arial"/>
            </a:rPr>
            <a:t>(left axis)</a:t>
          </a:r>
        </a:p>
      </cdr:txBody>
    </cdr:sp>
  </cdr:relSizeAnchor>
</c:userShapes>
</file>

<file path=xl/drawings/drawing57.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8.xml><?xml version="1.0" encoding="utf-8"?>
<c:userShapes xmlns:c="http://schemas.openxmlformats.org/drawingml/2006/chart">
  <cdr:relSizeAnchor xmlns:cdr="http://schemas.openxmlformats.org/drawingml/2006/chartDrawing">
    <cdr:from>
      <cdr:x>0.05779</cdr:x>
      <cdr:y>0.92657</cdr:y>
    </cdr:from>
    <cdr:to>
      <cdr:x>1</cdr:x>
      <cdr:y>0.98979</cdr:y>
    </cdr:to>
    <cdr:sp macro="" textlink="">
      <cdr:nvSpPr>
        <cdr:cNvPr id="5" name="Text Box 1"/>
        <cdr:cNvSpPr txBox="1">
          <a:spLocks xmlns:a="http://schemas.openxmlformats.org/drawingml/2006/main" noChangeArrowheads="1"/>
        </cdr:cNvSpPr>
      </cdr:nvSpPr>
      <cdr:spPr bwMode="auto">
        <a:xfrm xmlns:a="http://schemas.openxmlformats.org/drawingml/2006/main">
          <a:off x="495300" y="5397500"/>
          <a:ext cx="8075299" cy="36830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baseline="0" smtClean="0">
              <a:latin typeface="Arial"/>
              <a:ea typeface="+mn-ea"/>
              <a:cs typeface="Arial"/>
            </a:rPr>
            <a:t>Source</a:t>
          </a:r>
          <a:r>
            <a:rPr lang="fr-FR" sz="1200" smtClean="0">
              <a:latin typeface="Arial"/>
              <a:ea typeface="+mn-ea"/>
              <a:cs typeface="Arial"/>
            </a:rPr>
            <a:t>: Appendix Table F1.</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0.57046</cdr:x>
      <cdr:y>0.36191</cdr:y>
    </cdr:from>
    <cdr:to>
      <cdr:x>0.73002</cdr:x>
      <cdr:y>0.43376</cdr:y>
    </cdr:to>
    <cdr:sp macro="" textlink="">
      <cdr:nvSpPr>
        <cdr:cNvPr id="6" name="Rectangle 5"/>
        <cdr:cNvSpPr/>
      </cdr:nvSpPr>
      <cdr:spPr>
        <a:xfrm xmlns:a="http://schemas.openxmlformats.org/drawingml/2006/main">
          <a:off x="4890297" y="2109695"/>
          <a:ext cx="1367828" cy="4188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45 to 64</a:t>
          </a:r>
        </a:p>
      </cdr:txBody>
    </cdr:sp>
  </cdr:relSizeAnchor>
  <cdr:relSizeAnchor xmlns:cdr="http://schemas.openxmlformats.org/drawingml/2006/chartDrawing">
    <cdr:from>
      <cdr:x>0.44452</cdr:x>
      <cdr:y>0.63228</cdr:y>
    </cdr:from>
    <cdr:to>
      <cdr:x>0.68457</cdr:x>
      <cdr:y>0.70413</cdr:y>
    </cdr:to>
    <cdr:sp macro="" textlink="">
      <cdr:nvSpPr>
        <cdr:cNvPr id="7" name="Rectangle 6"/>
        <cdr:cNvSpPr/>
      </cdr:nvSpPr>
      <cdr:spPr>
        <a:xfrm xmlns:a="http://schemas.openxmlformats.org/drawingml/2006/main">
          <a:off x="3810606" y="3685778"/>
          <a:ext cx="2057829" cy="4188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20</a:t>
          </a:r>
          <a:r>
            <a:rPr lang="fr-FR" sz="1800" baseline="0">
              <a:solidFill>
                <a:schemeClr val="tx1"/>
              </a:solidFill>
              <a:effectLst/>
              <a:latin typeface="Arial"/>
              <a:cs typeface="Arial"/>
            </a:rPr>
            <a:t> to </a:t>
          </a:r>
          <a:r>
            <a:rPr lang="fr-FR" sz="1800">
              <a:solidFill>
                <a:schemeClr val="tx1"/>
              </a:solidFill>
              <a:effectLst/>
              <a:latin typeface="Arial"/>
              <a:cs typeface="Arial"/>
            </a:rPr>
            <a:t>44</a:t>
          </a:r>
        </a:p>
      </cdr:txBody>
    </cdr:sp>
  </cdr:relSizeAnchor>
  <cdr:relSizeAnchor xmlns:cdr="http://schemas.openxmlformats.org/drawingml/2006/chartDrawing">
    <cdr:from>
      <cdr:x>0.19706</cdr:x>
      <cdr:y>0.33141</cdr:y>
    </cdr:from>
    <cdr:to>
      <cdr:x>0.35661</cdr:x>
      <cdr:y>0.40326</cdr:y>
    </cdr:to>
    <cdr:sp macro="" textlink="">
      <cdr:nvSpPr>
        <cdr:cNvPr id="8" name="Rectangle 7"/>
        <cdr:cNvSpPr/>
      </cdr:nvSpPr>
      <cdr:spPr>
        <a:xfrm xmlns:a="http://schemas.openxmlformats.org/drawingml/2006/main">
          <a:off x="1689325" y="1931883"/>
          <a:ext cx="1367743" cy="41883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All</a:t>
          </a:r>
        </a:p>
      </cdr:txBody>
    </cdr:sp>
  </cdr:relSizeAnchor>
</c:userShapes>
</file>

<file path=xl/drawings/drawing59.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0.19862</cdr:x>
      <cdr:y>0.75411</cdr:y>
    </cdr:from>
    <cdr:to>
      <cdr:x>0.86069</cdr:x>
      <cdr:y>0.81978</cdr:y>
    </cdr:to>
    <cdr:sp macro="" textlink="">
      <cdr:nvSpPr>
        <cdr:cNvPr id="3" name="Rectangle 2"/>
        <cdr:cNvSpPr/>
      </cdr:nvSpPr>
      <cdr:spPr>
        <a:xfrm xmlns:a="http://schemas.openxmlformats.org/drawingml/2006/main">
          <a:off x="1828756" y="4233115"/>
          <a:ext cx="6096009" cy="36863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fr-FR" sz="1800">
              <a:solidFill>
                <a:schemeClr val="bg1"/>
              </a:solidFill>
              <a:effectLst/>
              <a:latin typeface="Arial"/>
              <a:cs typeface="Arial"/>
            </a:rPr>
            <a:t>Dividends,</a:t>
          </a:r>
          <a:r>
            <a:rPr lang="fr-FR" sz="1800" baseline="0">
              <a:solidFill>
                <a:schemeClr val="bg1"/>
              </a:solidFill>
              <a:effectLst/>
              <a:latin typeface="Arial"/>
              <a:cs typeface="Arial"/>
            </a:rPr>
            <a:t> interest, rents &amp; profits </a:t>
          </a:r>
          <a:r>
            <a:rPr lang="fr-FR" sz="1800">
              <a:solidFill>
                <a:schemeClr val="bg1"/>
              </a:solidFill>
              <a:effectLst/>
              <a:latin typeface="Arial"/>
              <a:cs typeface="Arial"/>
            </a:rPr>
            <a:t>reported on tax returns</a:t>
          </a:r>
        </a:p>
      </cdr:txBody>
    </cdr:sp>
  </cdr:relSizeAnchor>
  <cdr:relSizeAnchor xmlns:cdr="http://schemas.openxmlformats.org/drawingml/2006/chartDrawing">
    <cdr:from>
      <cdr:x>0.35727</cdr:x>
      <cdr:y>0.59328</cdr:y>
    </cdr:from>
    <cdr:to>
      <cdr:x>0.68964</cdr:x>
      <cdr:y>0.67647</cdr:y>
    </cdr:to>
    <cdr:sp macro="" textlink="">
      <cdr:nvSpPr>
        <cdr:cNvPr id="4" name="Rectangle 3"/>
        <cdr:cNvSpPr/>
      </cdr:nvSpPr>
      <cdr:spPr>
        <a:xfrm xmlns:a="http://schemas.openxmlformats.org/drawingml/2006/main">
          <a:off x="3285062" y="3330318"/>
          <a:ext cx="3056076" cy="46697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bg1"/>
              </a:solidFill>
              <a:effectLst/>
              <a:latin typeface="Arial"/>
              <a:cs typeface="Arial"/>
            </a:rPr>
            <a:t>Imputed rents + property tax</a:t>
          </a:r>
        </a:p>
      </cdr:txBody>
    </cdr:sp>
  </cdr:relSizeAnchor>
  <cdr:relSizeAnchor xmlns:cdr="http://schemas.openxmlformats.org/drawingml/2006/chartDrawing">
    <cdr:from>
      <cdr:x>0.44</cdr:x>
      <cdr:y>0.24434</cdr:y>
    </cdr:from>
    <cdr:to>
      <cdr:x>0.66896</cdr:x>
      <cdr:y>0.29638</cdr:y>
    </cdr:to>
    <cdr:sp macro="" textlink="">
      <cdr:nvSpPr>
        <cdr:cNvPr id="5" name="Rectangle 4"/>
        <cdr:cNvSpPr/>
      </cdr:nvSpPr>
      <cdr:spPr>
        <a:xfrm xmlns:a="http://schemas.openxmlformats.org/drawingml/2006/main">
          <a:off x="4051341" y="1371590"/>
          <a:ext cx="2108149" cy="2921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Retained earnings</a:t>
          </a:r>
        </a:p>
      </cdr:txBody>
    </cdr:sp>
  </cdr:relSizeAnchor>
  <cdr:relSizeAnchor xmlns:cdr="http://schemas.openxmlformats.org/drawingml/2006/chartDrawing">
    <cdr:from>
      <cdr:x>0.68137</cdr:x>
      <cdr:y>0.45715</cdr:y>
    </cdr:from>
    <cdr:to>
      <cdr:x>0.96137</cdr:x>
      <cdr:y>0.53168</cdr:y>
    </cdr:to>
    <cdr:sp macro="" textlink="">
      <cdr:nvSpPr>
        <cdr:cNvPr id="7" name="Rectangle 6"/>
        <cdr:cNvSpPr/>
      </cdr:nvSpPr>
      <cdr:spPr>
        <a:xfrm xmlns:a="http://schemas.openxmlformats.org/drawingml/2006/main">
          <a:off x="6273714" y="2566146"/>
          <a:ext cx="2578100" cy="41836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bg1"/>
              </a:solidFill>
              <a:effectLst/>
              <a:latin typeface="Arial"/>
              <a:cs typeface="Arial"/>
            </a:rPr>
            <a:t>Income paid to pensions</a:t>
          </a:r>
          <a:r>
            <a:rPr lang="fr-FR" sz="1600" baseline="0">
              <a:solidFill>
                <a:schemeClr val="bg1"/>
              </a:solidFill>
              <a:effectLst/>
              <a:latin typeface="Arial"/>
              <a:cs typeface="Arial"/>
            </a:rPr>
            <a:t> </a:t>
          </a:r>
          <a:r>
            <a:rPr lang="fr-FR" sz="1600">
              <a:solidFill>
                <a:schemeClr val="bg1"/>
              </a:solidFill>
              <a:effectLst/>
              <a:latin typeface="Arial"/>
              <a:cs typeface="Arial"/>
            </a:rPr>
            <a:t>&amp;  insurance</a:t>
          </a:r>
        </a:p>
      </cdr:txBody>
    </cdr:sp>
  </cdr:relSizeAnchor>
  <cdr:relSizeAnchor xmlns:cdr="http://schemas.openxmlformats.org/drawingml/2006/chartDrawing">
    <cdr:from>
      <cdr:x>0.08688</cdr:x>
      <cdr:y>0.2534</cdr:y>
    </cdr:from>
    <cdr:to>
      <cdr:x>0.23204</cdr:x>
      <cdr:y>0.30995</cdr:y>
    </cdr:to>
    <cdr:sp macro="" textlink="">
      <cdr:nvSpPr>
        <cdr:cNvPr id="8" name="Rectangle 7"/>
        <cdr:cNvSpPr/>
      </cdr:nvSpPr>
      <cdr:spPr>
        <a:xfrm xmlns:a="http://schemas.openxmlformats.org/drawingml/2006/main">
          <a:off x="798869" y="1422436"/>
          <a:ext cx="1334731" cy="31743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rgbClr val="000000"/>
              </a:solidFill>
              <a:effectLst/>
              <a:latin typeface="Arial"/>
              <a:cs typeface="Arial"/>
            </a:rPr>
            <a:t>Non-filers &amp; </a:t>
          </a:r>
        </a:p>
        <a:p xmlns:a="http://schemas.openxmlformats.org/drawingml/2006/main">
          <a:r>
            <a:rPr lang="fr-FR" sz="1600">
              <a:solidFill>
                <a:srgbClr val="000000"/>
              </a:solidFill>
              <a:effectLst/>
              <a:latin typeface="Arial"/>
              <a:cs typeface="Arial"/>
            </a:rPr>
            <a:t>other</a:t>
          </a:r>
        </a:p>
      </cdr:txBody>
    </cdr:sp>
  </cdr:relSizeAnchor>
  <cdr:relSizeAnchor xmlns:cdr="http://schemas.openxmlformats.org/drawingml/2006/chartDrawing">
    <cdr:from>
      <cdr:x>0.36552</cdr:x>
      <cdr:y>0.36199</cdr:y>
    </cdr:from>
    <cdr:to>
      <cdr:x>0.62345</cdr:x>
      <cdr:y>0.42761</cdr:y>
    </cdr:to>
    <cdr:sp macro="" textlink="">
      <cdr:nvSpPr>
        <cdr:cNvPr id="9" name="Rectangle 8"/>
        <cdr:cNvSpPr/>
      </cdr:nvSpPr>
      <cdr:spPr>
        <a:xfrm xmlns:a="http://schemas.openxmlformats.org/drawingml/2006/main">
          <a:off x="3365529" y="2031976"/>
          <a:ext cx="2374890" cy="36835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Corporate income tax</a:t>
          </a:r>
        </a:p>
      </cdr:txBody>
    </cdr:sp>
  </cdr:relSizeAnchor>
  <cdr:relSizeAnchor xmlns:cdr="http://schemas.openxmlformats.org/drawingml/2006/chartDrawing">
    <cdr:from>
      <cdr:x>0.07586</cdr:x>
      <cdr:y>0.94878</cdr:y>
    </cdr:from>
    <cdr:to>
      <cdr:x>0.90345</cdr:x>
      <cdr:y>1</cdr:y>
    </cdr:to>
    <cdr:sp macro="" textlink="">
      <cdr:nvSpPr>
        <cdr:cNvPr id="11" name="Text Box 1"/>
        <cdr:cNvSpPr txBox="1">
          <a:spLocks xmlns:a="http://schemas.openxmlformats.org/drawingml/2006/main" noChangeArrowheads="1"/>
        </cdr:cNvSpPr>
      </cdr:nvSpPr>
      <cdr:spPr bwMode="auto">
        <a:xfrm xmlns:a="http://schemas.openxmlformats.org/drawingml/2006/main">
          <a:off x="698500" y="5325898"/>
          <a:ext cx="7620009" cy="28750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Appendix Table</a:t>
          </a:r>
          <a:r>
            <a:rPr lang="fr-FR" sz="1200" baseline="0" smtClean="0">
              <a:latin typeface="Arial"/>
              <a:ea typeface="+mn-ea"/>
              <a:cs typeface="Arial"/>
            </a:rPr>
            <a:t> I-S.A8</a:t>
          </a:r>
          <a:r>
            <a:rPr lang="fr-FR" sz="1200" smtClean="0">
              <a:latin typeface="Arial"/>
              <a:ea typeface="+mn-ea"/>
              <a:cs typeface="Arial"/>
            </a:rPr>
            <a:t>.</a:t>
          </a:r>
          <a:endParaRPr lang="en-US" sz="1200" b="0" i="0" u="none" strike="noStrike" baseline="0">
            <a:solidFill>
              <a:srgbClr val="000000"/>
            </a:solidFill>
            <a:latin typeface="Arial"/>
            <a:ea typeface="Arial"/>
            <a:cs typeface="Arial"/>
          </a:endParaRPr>
        </a:p>
      </cdr:txBody>
    </cdr:sp>
  </cdr:relSizeAnchor>
</c:userShapes>
</file>

<file path=xl/drawings/drawing60.xml><?xml version="1.0" encoding="utf-8"?>
<c:userShapes xmlns:c="http://schemas.openxmlformats.org/drawingml/2006/chart">
  <cdr:relSizeAnchor xmlns:cdr="http://schemas.openxmlformats.org/drawingml/2006/chartDrawing">
    <cdr:from>
      <cdr:x>0.04057</cdr:x>
      <cdr:y>0.93029</cdr:y>
    </cdr:from>
    <cdr:to>
      <cdr:x>1</cdr:x>
      <cdr:y>0.98911</cdr:y>
    </cdr:to>
    <cdr:sp macro="" textlink="">
      <cdr:nvSpPr>
        <cdr:cNvPr id="2" name="Text Box 1"/>
        <cdr:cNvSpPr txBox="1">
          <a:spLocks xmlns:a="http://schemas.openxmlformats.org/drawingml/2006/main" noChangeArrowheads="1"/>
        </cdr:cNvSpPr>
      </cdr:nvSpPr>
      <cdr:spPr bwMode="auto">
        <a:xfrm xmlns:a="http://schemas.openxmlformats.org/drawingml/2006/main">
          <a:off x="347786" y="5422921"/>
          <a:ext cx="8224714" cy="34287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fr-FR" sz="1200">
              <a:effectLst/>
              <a:latin typeface="Arial"/>
              <a:ea typeface="+mn-ea"/>
              <a:cs typeface="Arial"/>
            </a:rPr>
            <a:t>Source: Appendix Table II-B13 and II-C13.</a:t>
          </a:r>
          <a:endParaRPr lang="fr-FR" sz="1200">
            <a:effectLst/>
            <a:latin typeface="Arial"/>
            <a:cs typeface="Arial"/>
          </a:endParaRPr>
        </a:p>
        <a:p xmlns:a="http://schemas.openxmlformats.org/drawingml/2006/main">
          <a:pPr rtl="0"/>
          <a:endParaRPr lang="fr-FR" sz="1200">
            <a:effectLst/>
            <a:latin typeface="Arial"/>
            <a:cs typeface="Arial"/>
          </a:endParaRPr>
        </a:p>
      </cdr:txBody>
    </cdr:sp>
  </cdr:relSizeAnchor>
  <cdr:relSizeAnchor xmlns:cdr="http://schemas.openxmlformats.org/drawingml/2006/chartDrawing">
    <cdr:from>
      <cdr:x>0.70963</cdr:x>
      <cdr:y>0.08714</cdr:y>
    </cdr:from>
    <cdr:to>
      <cdr:x>1</cdr:x>
      <cdr:y>0.14379</cdr:y>
    </cdr:to>
    <cdr:sp macro="" textlink="">
      <cdr:nvSpPr>
        <cdr:cNvPr id="10" name="Rectangle 9"/>
        <cdr:cNvSpPr/>
      </cdr:nvSpPr>
      <cdr:spPr>
        <a:xfrm xmlns:a="http://schemas.openxmlformats.org/drawingml/2006/main">
          <a:off x="6083303" y="507981"/>
          <a:ext cx="2489197" cy="33023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Post-tax</a:t>
          </a:r>
        </a:p>
      </cdr:txBody>
    </cdr:sp>
  </cdr:relSizeAnchor>
  <cdr:relSizeAnchor xmlns:cdr="http://schemas.openxmlformats.org/drawingml/2006/chartDrawing">
    <cdr:from>
      <cdr:x>0.62519</cdr:x>
      <cdr:y>0.41177</cdr:y>
    </cdr:from>
    <cdr:to>
      <cdr:x>0.99704</cdr:x>
      <cdr:y>0.51198</cdr:y>
    </cdr:to>
    <cdr:sp macro="" textlink="">
      <cdr:nvSpPr>
        <cdr:cNvPr id="6" name="Rectangle 5"/>
        <cdr:cNvSpPr/>
      </cdr:nvSpPr>
      <cdr:spPr>
        <a:xfrm xmlns:a="http://schemas.openxmlformats.org/drawingml/2006/main">
          <a:off x="5359416" y="2400304"/>
          <a:ext cx="3187684" cy="5841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Pre-tax</a:t>
          </a:r>
        </a:p>
      </cdr:txBody>
    </cdr:sp>
  </cdr:relSizeAnchor>
</c:userShapes>
</file>

<file path=xl/drawings/drawing61.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2.xml><?xml version="1.0" encoding="utf-8"?>
<c:userShapes xmlns:c="http://schemas.openxmlformats.org/drawingml/2006/chart">
  <cdr:relSizeAnchor xmlns:cdr="http://schemas.openxmlformats.org/drawingml/2006/chartDrawing">
    <cdr:from>
      <cdr:x>0.04057</cdr:x>
      <cdr:y>0.93029</cdr:y>
    </cdr:from>
    <cdr:to>
      <cdr:x>1</cdr:x>
      <cdr:y>0.98911</cdr:y>
    </cdr:to>
    <cdr:sp macro="" textlink="">
      <cdr:nvSpPr>
        <cdr:cNvPr id="2" name="Text Box 1"/>
        <cdr:cNvSpPr txBox="1">
          <a:spLocks xmlns:a="http://schemas.openxmlformats.org/drawingml/2006/main" noChangeArrowheads="1"/>
        </cdr:cNvSpPr>
      </cdr:nvSpPr>
      <cdr:spPr bwMode="auto">
        <a:xfrm xmlns:a="http://schemas.openxmlformats.org/drawingml/2006/main">
          <a:off x="347786" y="5422921"/>
          <a:ext cx="8224714" cy="34287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fr-FR" sz="1200">
              <a:effectLst/>
              <a:latin typeface="Arial"/>
              <a:ea typeface="+mn-ea"/>
              <a:cs typeface="Arial"/>
            </a:rPr>
            <a:t>Source: Appendix Tables II-B7.</a:t>
          </a:r>
          <a:endParaRPr lang="fr-FR" sz="1200">
            <a:effectLst/>
            <a:latin typeface="Arial"/>
            <a:cs typeface="Arial"/>
          </a:endParaRPr>
        </a:p>
        <a:p xmlns:a="http://schemas.openxmlformats.org/drawingml/2006/main">
          <a:pPr rtl="0"/>
          <a:endParaRPr lang="fr-FR" sz="1200">
            <a:effectLst/>
            <a:latin typeface="Arial"/>
            <a:cs typeface="Arial"/>
          </a:endParaRPr>
        </a:p>
      </cdr:txBody>
    </cdr:sp>
  </cdr:relSizeAnchor>
  <cdr:relSizeAnchor xmlns:cdr="http://schemas.openxmlformats.org/drawingml/2006/chartDrawing">
    <cdr:from>
      <cdr:x>0.24592</cdr:x>
      <cdr:y>0.14815</cdr:y>
    </cdr:from>
    <cdr:to>
      <cdr:x>0.53629</cdr:x>
      <cdr:y>0.2048</cdr:y>
    </cdr:to>
    <cdr:sp macro="" textlink="">
      <cdr:nvSpPr>
        <cdr:cNvPr id="10" name="Rectangle 9"/>
        <cdr:cNvSpPr/>
      </cdr:nvSpPr>
      <cdr:spPr>
        <a:xfrm xmlns:a="http://schemas.openxmlformats.org/drawingml/2006/main">
          <a:off x="2108137" y="863608"/>
          <a:ext cx="2489196" cy="33022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Equal</a:t>
          </a:r>
          <a:r>
            <a:rPr lang="fr-FR" sz="1800" baseline="0">
              <a:solidFill>
                <a:schemeClr val="tx1"/>
              </a:solidFill>
              <a:effectLst/>
              <a:latin typeface="Arial"/>
              <a:cs typeface="Arial"/>
            </a:rPr>
            <a:t> split</a:t>
          </a:r>
          <a:endParaRPr lang="fr-FR" sz="1800">
            <a:solidFill>
              <a:schemeClr val="tx1"/>
            </a:solidFill>
            <a:effectLst/>
            <a:latin typeface="Arial"/>
            <a:cs typeface="Arial"/>
          </a:endParaRPr>
        </a:p>
      </cdr:txBody>
    </cdr:sp>
  </cdr:relSizeAnchor>
  <cdr:relSizeAnchor xmlns:cdr="http://schemas.openxmlformats.org/drawingml/2006/chartDrawing">
    <cdr:from>
      <cdr:x>0.39111</cdr:x>
      <cdr:y>0.41612</cdr:y>
    </cdr:from>
    <cdr:to>
      <cdr:x>0.96</cdr:x>
      <cdr:y>0.48366</cdr:y>
    </cdr:to>
    <cdr:sp macro="" textlink="">
      <cdr:nvSpPr>
        <cdr:cNvPr id="9" name="Rectangle 8"/>
        <cdr:cNvSpPr/>
      </cdr:nvSpPr>
      <cdr:spPr>
        <a:xfrm xmlns:a="http://schemas.openxmlformats.org/drawingml/2006/main">
          <a:off x="3352778" y="2425693"/>
          <a:ext cx="4876809" cy="39371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Individualized</a:t>
          </a:r>
        </a:p>
      </cdr:txBody>
    </cdr:sp>
  </cdr:relSizeAnchor>
</c:userShapes>
</file>

<file path=xl/drawings/drawing63.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4.xml><?xml version="1.0" encoding="utf-8"?>
<c:userShapes xmlns:c="http://schemas.openxmlformats.org/drawingml/2006/chart">
  <cdr:relSizeAnchor xmlns:cdr="http://schemas.openxmlformats.org/drawingml/2006/chartDrawing">
    <cdr:from>
      <cdr:x>0.79661</cdr:x>
      <cdr:y>0.1784</cdr:y>
    </cdr:from>
    <cdr:to>
      <cdr:x>0.95613</cdr:x>
      <cdr:y>0.2502</cdr:y>
    </cdr:to>
    <cdr:sp macro="" textlink="">
      <cdr:nvSpPr>
        <cdr:cNvPr id="2" name="Rectangle 1"/>
        <cdr:cNvSpPr/>
      </cdr:nvSpPr>
      <cdr:spPr>
        <a:xfrm xmlns:a="http://schemas.openxmlformats.org/drawingml/2006/main">
          <a:off x="6828939" y="1039958"/>
          <a:ext cx="1367485" cy="41854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Top 0.1%</a:t>
          </a:r>
        </a:p>
      </cdr:txBody>
    </cdr:sp>
  </cdr:relSizeAnchor>
  <cdr:relSizeAnchor xmlns:cdr="http://schemas.openxmlformats.org/drawingml/2006/chartDrawing">
    <cdr:from>
      <cdr:x>0.22621</cdr:x>
      <cdr:y>0.39162</cdr:y>
    </cdr:from>
    <cdr:to>
      <cdr:x>0.38573</cdr:x>
      <cdr:y>0.46342</cdr:y>
    </cdr:to>
    <cdr:sp macro="" textlink="">
      <cdr:nvSpPr>
        <cdr:cNvPr id="3" name="Rectangle 2"/>
        <cdr:cNvSpPr/>
      </cdr:nvSpPr>
      <cdr:spPr>
        <a:xfrm xmlns:a="http://schemas.openxmlformats.org/drawingml/2006/main">
          <a:off x="1939150" y="2282889"/>
          <a:ext cx="1367486" cy="41854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Top 1%</a:t>
          </a:r>
        </a:p>
      </cdr:txBody>
    </cdr:sp>
  </cdr:relSizeAnchor>
  <cdr:relSizeAnchor xmlns:cdr="http://schemas.openxmlformats.org/drawingml/2006/chartDrawing">
    <cdr:from>
      <cdr:x>0.21185</cdr:x>
      <cdr:y>0.52871</cdr:y>
    </cdr:from>
    <cdr:to>
      <cdr:x>0.34815</cdr:x>
      <cdr:y>0.60051</cdr:y>
    </cdr:to>
    <cdr:sp macro="" textlink="">
      <cdr:nvSpPr>
        <cdr:cNvPr id="4" name="Rectangle 3"/>
        <cdr:cNvSpPr/>
      </cdr:nvSpPr>
      <cdr:spPr>
        <a:xfrm xmlns:a="http://schemas.openxmlformats.org/drawingml/2006/main">
          <a:off x="1816100" y="3082012"/>
          <a:ext cx="1168400" cy="41854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Top 10%</a:t>
          </a:r>
        </a:p>
      </cdr:txBody>
    </cdr:sp>
  </cdr:relSizeAnchor>
  <cdr:relSizeAnchor xmlns:cdr="http://schemas.openxmlformats.org/drawingml/2006/chartDrawing">
    <cdr:from>
      <cdr:x>0.26222</cdr:x>
      <cdr:y>0.66354</cdr:y>
    </cdr:from>
    <cdr:to>
      <cdr:x>0.82222</cdr:x>
      <cdr:y>0.77885</cdr:y>
    </cdr:to>
    <cdr:sp macro="" textlink="">
      <cdr:nvSpPr>
        <cdr:cNvPr id="5" name="Rectangle 4"/>
        <cdr:cNvSpPr/>
      </cdr:nvSpPr>
      <cdr:spPr>
        <a:xfrm xmlns:a="http://schemas.openxmlformats.org/drawingml/2006/main">
          <a:off x="2247881" y="3867985"/>
          <a:ext cx="4800600" cy="67217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All (macro capital share in national income)</a:t>
          </a:r>
        </a:p>
      </cdr:txBody>
    </cdr:sp>
  </cdr:relSizeAnchor>
</c:userShapes>
</file>

<file path=xl/drawings/drawing65.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6.xml><?xml version="1.0" encoding="utf-8"?>
<c:userShapes xmlns:c="http://schemas.openxmlformats.org/drawingml/2006/chart">
  <cdr:relSizeAnchor xmlns:cdr="http://schemas.openxmlformats.org/drawingml/2006/chartDrawing">
    <cdr:from>
      <cdr:x>0.14345</cdr:x>
      <cdr:y>0.65837</cdr:y>
    </cdr:from>
    <cdr:to>
      <cdr:x>0.32552</cdr:x>
      <cdr:y>0.74661</cdr:y>
    </cdr:to>
    <cdr:sp macro="" textlink="">
      <cdr:nvSpPr>
        <cdr:cNvPr id="2" name="Rectangle 1"/>
        <cdr:cNvSpPr/>
      </cdr:nvSpPr>
      <cdr:spPr>
        <a:xfrm xmlns:a="http://schemas.openxmlformats.org/drawingml/2006/main">
          <a:off x="1320819" y="3695697"/>
          <a:ext cx="1676410" cy="49532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20-45</a:t>
          </a:r>
        </a:p>
      </cdr:txBody>
    </cdr:sp>
  </cdr:relSizeAnchor>
  <cdr:relSizeAnchor xmlns:cdr="http://schemas.openxmlformats.org/drawingml/2006/chartDrawing">
    <cdr:from>
      <cdr:x>0.74759</cdr:x>
      <cdr:y>0.26923</cdr:y>
    </cdr:from>
    <cdr:to>
      <cdr:x>0.81655</cdr:x>
      <cdr:y>0.3733</cdr:y>
    </cdr:to>
    <cdr:sp macro="" textlink="">
      <cdr:nvSpPr>
        <cdr:cNvPr id="3" name="Rectangle 2"/>
        <cdr:cNvSpPr/>
      </cdr:nvSpPr>
      <cdr:spPr>
        <a:xfrm xmlns:a="http://schemas.openxmlformats.org/drawingml/2006/main">
          <a:off x="6883400" y="1511298"/>
          <a:ext cx="635000" cy="58418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All</a:t>
          </a:r>
        </a:p>
      </cdr:txBody>
    </cdr:sp>
  </cdr:relSizeAnchor>
  <cdr:relSizeAnchor xmlns:cdr="http://schemas.openxmlformats.org/drawingml/2006/chartDrawing">
    <cdr:from>
      <cdr:x>0.05241</cdr:x>
      <cdr:y>0.94796</cdr:y>
    </cdr:from>
    <cdr:to>
      <cdr:x>0.98207</cdr:x>
      <cdr:y>1</cdr:y>
    </cdr:to>
    <cdr:sp macro="" textlink="">
      <cdr:nvSpPr>
        <cdr:cNvPr id="4" name="Text Box 1"/>
        <cdr:cNvSpPr txBox="1">
          <a:spLocks xmlns:a="http://schemas.openxmlformats.org/drawingml/2006/main" noChangeArrowheads="1"/>
        </cdr:cNvSpPr>
      </cdr:nvSpPr>
      <cdr:spPr bwMode="auto">
        <a:xfrm xmlns:a="http://schemas.openxmlformats.org/drawingml/2006/main">
          <a:off x="482600" y="5321300"/>
          <a:ext cx="8559810" cy="2921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algn="l" defTabSz="914400" rtl="0" eaLnBrk="1" fontAlgn="auto" latinLnBrk="0" hangingPunct="1">
            <a:lnSpc>
              <a:spcPct val="100000"/>
            </a:lnSpc>
            <a:spcBef>
              <a:spcPts val="0"/>
            </a:spcBef>
            <a:spcAft>
              <a:spcPts val="0"/>
            </a:spcAft>
            <a:buClrTx/>
            <a:buSzTx/>
            <a:buFontTx/>
            <a:buNone/>
            <a:tabLst/>
            <a:defRPr sz="1000"/>
          </a:pPr>
          <a:r>
            <a:rPr lang="fr-FR" sz="1200" smtClean="0">
              <a:latin typeface="Arial"/>
              <a:ea typeface="+mn-ea"/>
              <a:cs typeface="Arial"/>
            </a:rPr>
            <a:t>Source: Appendix Table II-B11b.</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0.59172</cdr:x>
      <cdr:y>0.29638</cdr:y>
    </cdr:from>
    <cdr:to>
      <cdr:x>0.72828</cdr:x>
      <cdr:y>0.40045</cdr:y>
    </cdr:to>
    <cdr:sp macro="" textlink="">
      <cdr:nvSpPr>
        <cdr:cNvPr id="5" name="Rectangle 4"/>
        <cdr:cNvSpPr/>
      </cdr:nvSpPr>
      <cdr:spPr>
        <a:xfrm xmlns:a="http://schemas.openxmlformats.org/drawingml/2006/main">
          <a:off x="5448256" y="1663718"/>
          <a:ext cx="1257376" cy="58418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45-65</a:t>
          </a:r>
        </a:p>
      </cdr:txBody>
    </cdr:sp>
  </cdr:relSizeAnchor>
  <cdr:relSizeAnchor xmlns:cdr="http://schemas.openxmlformats.org/drawingml/2006/chartDrawing">
    <cdr:from>
      <cdr:x>0.09931</cdr:x>
      <cdr:y>0.38914</cdr:y>
    </cdr:from>
    <cdr:to>
      <cdr:x>0.17931</cdr:x>
      <cdr:y>0.49321</cdr:y>
    </cdr:to>
    <cdr:sp macro="" textlink="">
      <cdr:nvSpPr>
        <cdr:cNvPr id="6" name="Rectangle 5"/>
        <cdr:cNvSpPr/>
      </cdr:nvSpPr>
      <cdr:spPr>
        <a:xfrm xmlns:a="http://schemas.openxmlformats.org/drawingml/2006/main">
          <a:off x="914400" y="2184400"/>
          <a:ext cx="736600" cy="58418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65+</a:t>
          </a:r>
        </a:p>
      </cdr:txBody>
    </cdr:sp>
  </cdr:relSizeAnchor>
</c:userShapes>
</file>

<file path=xl/drawings/drawing67.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8.xml><?xml version="1.0" encoding="utf-8"?>
<c:userShapes xmlns:c="http://schemas.openxmlformats.org/drawingml/2006/chart">
  <cdr:relSizeAnchor xmlns:cdr="http://schemas.openxmlformats.org/drawingml/2006/chartDrawing">
    <cdr:from>
      <cdr:x>0.05779</cdr:x>
      <cdr:y>0.92657</cdr:y>
    </cdr:from>
    <cdr:to>
      <cdr:x>1</cdr:x>
      <cdr:y>0.98979</cdr:y>
    </cdr:to>
    <cdr:sp macro="" textlink="">
      <cdr:nvSpPr>
        <cdr:cNvPr id="5" name="Text Box 1"/>
        <cdr:cNvSpPr txBox="1">
          <a:spLocks xmlns:a="http://schemas.openxmlformats.org/drawingml/2006/main" noChangeArrowheads="1"/>
        </cdr:cNvSpPr>
      </cdr:nvSpPr>
      <cdr:spPr bwMode="auto">
        <a:xfrm xmlns:a="http://schemas.openxmlformats.org/drawingml/2006/main">
          <a:off x="495300" y="5397500"/>
          <a:ext cx="8075299" cy="36830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baseline="0" smtClean="0">
              <a:latin typeface="Arial"/>
              <a:ea typeface="+mn-ea"/>
              <a:cs typeface="Arial"/>
            </a:rPr>
            <a:t>Source: Appendix Table G4</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0.19556</cdr:x>
      <cdr:y>0.30538</cdr:y>
    </cdr:from>
    <cdr:to>
      <cdr:x>0.68902</cdr:x>
      <cdr:y>0.37723</cdr:y>
    </cdr:to>
    <cdr:sp macro="" textlink="">
      <cdr:nvSpPr>
        <cdr:cNvPr id="4" name="Rectangle 3"/>
        <cdr:cNvSpPr/>
      </cdr:nvSpPr>
      <cdr:spPr>
        <a:xfrm xmlns:a="http://schemas.openxmlformats.org/drawingml/2006/main">
          <a:off x="1676400" y="1780128"/>
          <a:ext cx="4230227" cy="4188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Collective</a:t>
          </a:r>
          <a:r>
            <a:rPr lang="fr-FR" sz="1800" baseline="0">
              <a:solidFill>
                <a:schemeClr val="tx1"/>
              </a:solidFill>
              <a:effectLst/>
              <a:latin typeface="Arial"/>
              <a:cs typeface="Arial"/>
            </a:rPr>
            <a:t> consumption expenditure</a:t>
          </a:r>
          <a:endParaRPr lang="fr-FR" sz="1800">
            <a:solidFill>
              <a:schemeClr val="tx1"/>
            </a:solidFill>
            <a:effectLst/>
            <a:latin typeface="Arial"/>
            <a:cs typeface="Arial"/>
          </a:endParaRPr>
        </a:p>
      </cdr:txBody>
    </cdr:sp>
  </cdr:relSizeAnchor>
  <cdr:relSizeAnchor xmlns:cdr="http://schemas.openxmlformats.org/drawingml/2006/chartDrawing">
    <cdr:from>
      <cdr:x>0.46223</cdr:x>
      <cdr:y>0.68435</cdr:y>
    </cdr:from>
    <cdr:to>
      <cdr:x>0.96</cdr:x>
      <cdr:y>0.7562</cdr:y>
    </cdr:to>
    <cdr:sp macro="" textlink="">
      <cdr:nvSpPr>
        <cdr:cNvPr id="6" name="Rectangle 5"/>
        <cdr:cNvSpPr/>
      </cdr:nvSpPr>
      <cdr:spPr>
        <a:xfrm xmlns:a="http://schemas.openxmlformats.org/drawingml/2006/main">
          <a:off x="3962438" y="3989293"/>
          <a:ext cx="4267162" cy="4188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Individualized</a:t>
          </a:r>
          <a:r>
            <a:rPr lang="fr-FR" sz="1800" baseline="0">
              <a:solidFill>
                <a:schemeClr val="tx1"/>
              </a:solidFill>
              <a:effectLst/>
              <a:latin typeface="Arial"/>
              <a:cs typeface="Arial"/>
            </a:rPr>
            <a:t> transfers (cash + in-kind)</a:t>
          </a:r>
          <a:endParaRPr lang="fr-FR" sz="1800">
            <a:solidFill>
              <a:schemeClr val="tx1"/>
            </a:solidFill>
            <a:effectLst/>
            <a:latin typeface="Arial"/>
            <a:cs typeface="Arial"/>
          </a:endParaRPr>
        </a:p>
      </cdr:txBody>
    </cdr:sp>
  </cdr:relSizeAnchor>
</c:userShapes>
</file>

<file path=xl/drawings/drawing69.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0.xml><?xml version="1.0" encoding="utf-8"?>
<c:userShapes xmlns:c="http://schemas.openxmlformats.org/drawingml/2006/chart">
  <cdr:relSizeAnchor xmlns:cdr="http://schemas.openxmlformats.org/drawingml/2006/chartDrawing">
    <cdr:from>
      <cdr:x>0.05779</cdr:x>
      <cdr:y>0.92657</cdr:y>
    </cdr:from>
    <cdr:to>
      <cdr:x>1</cdr:x>
      <cdr:y>0.98979</cdr:y>
    </cdr:to>
    <cdr:sp macro="" textlink="">
      <cdr:nvSpPr>
        <cdr:cNvPr id="5" name="Text Box 1"/>
        <cdr:cNvSpPr txBox="1">
          <a:spLocks xmlns:a="http://schemas.openxmlformats.org/drawingml/2006/main" noChangeArrowheads="1"/>
        </cdr:cNvSpPr>
      </cdr:nvSpPr>
      <cdr:spPr bwMode="auto">
        <a:xfrm xmlns:a="http://schemas.openxmlformats.org/drawingml/2006/main">
          <a:off x="495300" y="5397500"/>
          <a:ext cx="8075299" cy="36830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baseline="0" smtClean="0">
              <a:latin typeface="Arial"/>
              <a:ea typeface="+mn-ea"/>
              <a:cs typeface="Arial"/>
            </a:rPr>
            <a:t>Source</a:t>
          </a:r>
          <a:r>
            <a:rPr lang="fr-FR" sz="1200" smtClean="0">
              <a:latin typeface="Arial"/>
              <a:ea typeface="+mn-ea"/>
              <a:cs typeface="Arial"/>
            </a:rPr>
            <a:t>: Appendix Table II-G4b. </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0.64144</cdr:x>
      <cdr:y>0.27705</cdr:y>
    </cdr:from>
    <cdr:to>
      <cdr:x>0.82815</cdr:x>
      <cdr:y>0.3489</cdr:y>
    </cdr:to>
    <cdr:sp macro="" textlink="">
      <cdr:nvSpPr>
        <cdr:cNvPr id="4" name="Rectangle 3"/>
        <cdr:cNvSpPr/>
      </cdr:nvSpPr>
      <cdr:spPr>
        <a:xfrm xmlns:a="http://schemas.openxmlformats.org/drawingml/2006/main">
          <a:off x="5498728" y="1615022"/>
          <a:ext cx="1600572" cy="4188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Middle</a:t>
          </a:r>
          <a:r>
            <a:rPr lang="fr-FR" sz="1800" baseline="0">
              <a:solidFill>
                <a:schemeClr val="tx1"/>
              </a:solidFill>
              <a:effectLst/>
              <a:latin typeface="Arial"/>
              <a:cs typeface="Arial"/>
            </a:rPr>
            <a:t> 40%</a:t>
          </a:r>
          <a:endParaRPr lang="fr-FR" sz="1800">
            <a:solidFill>
              <a:schemeClr val="tx1"/>
            </a:solidFill>
            <a:effectLst/>
            <a:latin typeface="Arial"/>
            <a:cs typeface="Arial"/>
          </a:endParaRPr>
        </a:p>
      </cdr:txBody>
    </cdr:sp>
  </cdr:relSizeAnchor>
  <cdr:relSizeAnchor xmlns:cdr="http://schemas.openxmlformats.org/drawingml/2006/chartDrawing">
    <cdr:from>
      <cdr:x>0.22519</cdr:x>
      <cdr:y>0.72139</cdr:y>
    </cdr:from>
    <cdr:to>
      <cdr:x>0.44741</cdr:x>
      <cdr:y>0.79324</cdr:y>
    </cdr:to>
    <cdr:sp macro="" textlink="">
      <cdr:nvSpPr>
        <cdr:cNvPr id="6" name="Rectangle 5"/>
        <cdr:cNvSpPr/>
      </cdr:nvSpPr>
      <cdr:spPr>
        <a:xfrm xmlns:a="http://schemas.openxmlformats.org/drawingml/2006/main">
          <a:off x="1930429" y="4205198"/>
          <a:ext cx="1904971" cy="4188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Bottom 50%</a:t>
          </a:r>
        </a:p>
      </cdr:txBody>
    </cdr:sp>
  </cdr:relSizeAnchor>
  <cdr:relSizeAnchor xmlns:cdr="http://schemas.openxmlformats.org/drawingml/2006/chartDrawing">
    <cdr:from>
      <cdr:x>0.75111</cdr:x>
      <cdr:y>0.55602</cdr:y>
    </cdr:from>
    <cdr:to>
      <cdr:x>0.88605</cdr:x>
      <cdr:y>0.62787</cdr:y>
    </cdr:to>
    <cdr:sp macro="" textlink="">
      <cdr:nvSpPr>
        <cdr:cNvPr id="7" name="Rectangle 6"/>
        <cdr:cNvSpPr/>
      </cdr:nvSpPr>
      <cdr:spPr>
        <a:xfrm xmlns:a="http://schemas.openxmlformats.org/drawingml/2006/main">
          <a:off x="6438890" y="3241212"/>
          <a:ext cx="1156774" cy="4188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Top 10%</a:t>
          </a:r>
        </a:p>
      </cdr:txBody>
    </cdr:sp>
  </cdr:relSizeAnchor>
  <cdr:relSizeAnchor xmlns:cdr="http://schemas.openxmlformats.org/drawingml/2006/chartDrawing">
    <cdr:from>
      <cdr:x>0.93778</cdr:x>
      <cdr:y>0.27476</cdr:y>
    </cdr:from>
    <cdr:to>
      <cdr:x>1</cdr:x>
      <cdr:y>0.34661</cdr:y>
    </cdr:to>
    <cdr:sp macro="" textlink="">
      <cdr:nvSpPr>
        <cdr:cNvPr id="8" name="Rectangle 7"/>
        <cdr:cNvSpPr/>
      </cdr:nvSpPr>
      <cdr:spPr>
        <a:xfrm xmlns:a="http://schemas.openxmlformats.org/drawingml/2006/main">
          <a:off x="8039119" y="1601669"/>
          <a:ext cx="533381" cy="4188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All </a:t>
          </a:r>
        </a:p>
      </cdr:txBody>
    </cdr:sp>
  </cdr:relSizeAnchor>
  <cdr:relSizeAnchor xmlns:cdr="http://schemas.openxmlformats.org/drawingml/2006/chartDrawing">
    <cdr:from>
      <cdr:x>0.19703</cdr:x>
      <cdr:y>0.69063</cdr:y>
    </cdr:from>
    <cdr:to>
      <cdr:x>0.23555</cdr:x>
      <cdr:y>0.74945</cdr:y>
    </cdr:to>
    <cdr:cxnSp macro="">
      <cdr:nvCxnSpPr>
        <cdr:cNvPr id="9" name="Connecteur droit avec flèche 8"/>
        <cdr:cNvCxnSpPr/>
      </cdr:nvCxnSpPr>
      <cdr:spPr>
        <a:xfrm xmlns:a="http://schemas.openxmlformats.org/drawingml/2006/main" flipH="1" flipV="1">
          <a:off x="1689065" y="4025902"/>
          <a:ext cx="330213" cy="342879"/>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71.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2.xml><?xml version="1.0" encoding="utf-8"?>
<c:userShapes xmlns:c="http://schemas.openxmlformats.org/drawingml/2006/chart">
  <cdr:relSizeAnchor xmlns:cdr="http://schemas.openxmlformats.org/drawingml/2006/chartDrawing">
    <cdr:from>
      <cdr:x>0.05779</cdr:x>
      <cdr:y>0.92657</cdr:y>
    </cdr:from>
    <cdr:to>
      <cdr:x>1</cdr:x>
      <cdr:y>0.98979</cdr:y>
    </cdr:to>
    <cdr:sp macro="" textlink="">
      <cdr:nvSpPr>
        <cdr:cNvPr id="5" name="Text Box 1"/>
        <cdr:cNvSpPr txBox="1">
          <a:spLocks xmlns:a="http://schemas.openxmlformats.org/drawingml/2006/main" noChangeArrowheads="1"/>
        </cdr:cNvSpPr>
      </cdr:nvSpPr>
      <cdr:spPr bwMode="auto">
        <a:xfrm xmlns:a="http://schemas.openxmlformats.org/drawingml/2006/main">
          <a:off x="495300" y="5397500"/>
          <a:ext cx="8075299" cy="36830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baseline="0" smtClean="0">
              <a:latin typeface="Arial"/>
              <a:ea typeface="+mn-ea"/>
              <a:cs typeface="Arial"/>
            </a:rPr>
            <a:t>Source</a:t>
          </a:r>
          <a:r>
            <a:rPr lang="fr-FR" sz="1200" smtClean="0">
              <a:latin typeface="Arial"/>
              <a:ea typeface="+mn-ea"/>
              <a:cs typeface="Arial"/>
            </a:rPr>
            <a:t>: Appendix Table II-G4c. </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0.73181</cdr:x>
      <cdr:y>0.1899</cdr:y>
    </cdr:from>
    <cdr:to>
      <cdr:x>0.91852</cdr:x>
      <cdr:y>0.26175</cdr:y>
    </cdr:to>
    <cdr:sp macro="" textlink="">
      <cdr:nvSpPr>
        <cdr:cNvPr id="4" name="Rectangle 3"/>
        <cdr:cNvSpPr/>
      </cdr:nvSpPr>
      <cdr:spPr>
        <a:xfrm xmlns:a="http://schemas.openxmlformats.org/drawingml/2006/main">
          <a:off x="6273435" y="1106986"/>
          <a:ext cx="1600571" cy="4188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Middle</a:t>
          </a:r>
          <a:r>
            <a:rPr lang="fr-FR" sz="1800" baseline="0">
              <a:solidFill>
                <a:schemeClr val="tx1"/>
              </a:solidFill>
              <a:effectLst/>
              <a:latin typeface="Arial"/>
              <a:cs typeface="Arial"/>
            </a:rPr>
            <a:t> 40%</a:t>
          </a:r>
          <a:endParaRPr lang="fr-FR" sz="1800">
            <a:solidFill>
              <a:schemeClr val="tx1"/>
            </a:solidFill>
            <a:effectLst/>
            <a:latin typeface="Arial"/>
            <a:cs typeface="Arial"/>
          </a:endParaRPr>
        </a:p>
      </cdr:txBody>
    </cdr:sp>
  </cdr:relSizeAnchor>
  <cdr:relSizeAnchor xmlns:cdr="http://schemas.openxmlformats.org/drawingml/2006/chartDrawing">
    <cdr:from>
      <cdr:x>0.09483</cdr:x>
      <cdr:y>0.73446</cdr:y>
    </cdr:from>
    <cdr:to>
      <cdr:x>0.31705</cdr:x>
      <cdr:y>0.80631</cdr:y>
    </cdr:to>
    <cdr:sp macro="" textlink="">
      <cdr:nvSpPr>
        <cdr:cNvPr id="6" name="Rectangle 5"/>
        <cdr:cNvSpPr/>
      </cdr:nvSpPr>
      <cdr:spPr>
        <a:xfrm xmlns:a="http://schemas.openxmlformats.org/drawingml/2006/main">
          <a:off x="812889" y="4281377"/>
          <a:ext cx="1904981" cy="4188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Bottom 50%</a:t>
          </a:r>
        </a:p>
      </cdr:txBody>
    </cdr:sp>
  </cdr:relSizeAnchor>
  <cdr:relSizeAnchor xmlns:cdr="http://schemas.openxmlformats.org/drawingml/2006/chartDrawing">
    <cdr:from>
      <cdr:x>0.71704</cdr:x>
      <cdr:y>0.61702</cdr:y>
    </cdr:from>
    <cdr:to>
      <cdr:x>0.85198</cdr:x>
      <cdr:y>0.68887</cdr:y>
    </cdr:to>
    <cdr:sp macro="" textlink="">
      <cdr:nvSpPr>
        <cdr:cNvPr id="7" name="Rectangle 6"/>
        <cdr:cNvSpPr/>
      </cdr:nvSpPr>
      <cdr:spPr>
        <a:xfrm xmlns:a="http://schemas.openxmlformats.org/drawingml/2006/main">
          <a:off x="6146790" y="3596812"/>
          <a:ext cx="1156774" cy="4188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Top 10%</a:t>
          </a:r>
        </a:p>
      </cdr:txBody>
    </cdr:sp>
  </cdr:relSizeAnchor>
  <cdr:relSizeAnchor xmlns:cdr="http://schemas.openxmlformats.org/drawingml/2006/chartDrawing">
    <cdr:from>
      <cdr:x>0.60445</cdr:x>
      <cdr:y>0.56016</cdr:y>
    </cdr:from>
    <cdr:to>
      <cdr:x>0.66667</cdr:x>
      <cdr:y>0.63201</cdr:y>
    </cdr:to>
    <cdr:sp macro="" textlink="">
      <cdr:nvSpPr>
        <cdr:cNvPr id="8" name="Rectangle 7"/>
        <cdr:cNvSpPr/>
      </cdr:nvSpPr>
      <cdr:spPr>
        <a:xfrm xmlns:a="http://schemas.openxmlformats.org/drawingml/2006/main">
          <a:off x="5181613" y="3265352"/>
          <a:ext cx="533381" cy="4188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All </a:t>
          </a:r>
        </a:p>
      </cdr:txBody>
    </cdr:sp>
  </cdr:relSizeAnchor>
</c:userShapes>
</file>

<file path=xl/drawings/drawing73.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4.xml><?xml version="1.0" encoding="utf-8"?>
<c:userShapes xmlns:c="http://schemas.openxmlformats.org/drawingml/2006/chart">
  <cdr:relSizeAnchor xmlns:cdr="http://schemas.openxmlformats.org/drawingml/2006/chartDrawing">
    <cdr:from>
      <cdr:x>0.68276</cdr:x>
      <cdr:y>0.62443</cdr:y>
    </cdr:from>
    <cdr:to>
      <cdr:x>0.98483</cdr:x>
      <cdr:y>0.71267</cdr:y>
    </cdr:to>
    <cdr:sp macro="" textlink="">
      <cdr:nvSpPr>
        <cdr:cNvPr id="2" name="Rectangle 1"/>
        <cdr:cNvSpPr/>
      </cdr:nvSpPr>
      <cdr:spPr>
        <a:xfrm xmlns:a="http://schemas.openxmlformats.org/drawingml/2006/main">
          <a:off x="6286500" y="3505203"/>
          <a:ext cx="2781300" cy="49532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Fiscal income</a:t>
          </a:r>
          <a:r>
            <a:rPr lang="fr-FR" sz="1800" baseline="0">
              <a:solidFill>
                <a:schemeClr val="tx1"/>
              </a:solidFill>
              <a:effectLst/>
              <a:latin typeface="Arial"/>
              <a:cs typeface="Arial"/>
            </a:rPr>
            <a:t> per tax unit </a:t>
          </a:r>
        </a:p>
        <a:p xmlns:a="http://schemas.openxmlformats.org/drawingml/2006/main">
          <a:r>
            <a:rPr lang="fr-FR" sz="1800" baseline="0">
              <a:solidFill>
                <a:schemeClr val="tx1"/>
              </a:solidFill>
              <a:effectLst/>
              <a:latin typeface="Arial"/>
              <a:cs typeface="Arial"/>
            </a:rPr>
            <a:t>(</a:t>
          </a:r>
          <a:r>
            <a:rPr lang="fr-FR" sz="1800">
              <a:solidFill>
                <a:schemeClr val="tx1"/>
              </a:solidFill>
              <a:effectLst/>
              <a:latin typeface="Arial"/>
              <a:cs typeface="Arial"/>
            </a:rPr>
            <a:t>Piketty-Saez)</a:t>
          </a:r>
          <a:endParaRPr lang="fr-FR" sz="1800" baseline="0">
            <a:solidFill>
              <a:schemeClr val="tx1"/>
            </a:solidFill>
            <a:effectLst/>
            <a:latin typeface="Arial"/>
            <a:cs typeface="Arial"/>
          </a:endParaRPr>
        </a:p>
      </cdr:txBody>
    </cdr:sp>
  </cdr:relSizeAnchor>
  <cdr:relSizeAnchor xmlns:cdr="http://schemas.openxmlformats.org/drawingml/2006/chartDrawing">
    <cdr:from>
      <cdr:x>0.42759</cdr:x>
      <cdr:y>0.27149</cdr:y>
    </cdr:from>
    <cdr:to>
      <cdr:x>0.85517</cdr:x>
      <cdr:y>0.33937</cdr:y>
    </cdr:to>
    <cdr:sp macro="" textlink="">
      <cdr:nvSpPr>
        <cdr:cNvPr id="3" name="Rectangle 2"/>
        <cdr:cNvSpPr/>
      </cdr:nvSpPr>
      <cdr:spPr>
        <a:xfrm xmlns:a="http://schemas.openxmlformats.org/drawingml/2006/main">
          <a:off x="3937019" y="1523988"/>
          <a:ext cx="3936943" cy="38103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Fiscal income per tax unit</a:t>
          </a:r>
        </a:p>
        <a:p xmlns:a="http://schemas.openxmlformats.org/drawingml/2006/main">
          <a:pPr algn="ctr"/>
          <a:r>
            <a:rPr lang="fr-FR" sz="1800">
              <a:solidFill>
                <a:schemeClr val="tx1"/>
              </a:solidFill>
              <a:effectLst/>
              <a:latin typeface="Arial"/>
              <a:cs typeface="Arial"/>
            </a:rPr>
            <a:t>(Piketty-Saez-Zucman)</a:t>
          </a:r>
        </a:p>
      </cdr:txBody>
    </cdr:sp>
  </cdr:relSizeAnchor>
  <cdr:relSizeAnchor xmlns:cdr="http://schemas.openxmlformats.org/drawingml/2006/chartDrawing">
    <cdr:from>
      <cdr:x>0.01793</cdr:x>
      <cdr:y>0.93665</cdr:y>
    </cdr:from>
    <cdr:to>
      <cdr:x>0.98207</cdr:x>
      <cdr:y>1</cdr:y>
    </cdr:to>
    <cdr:sp macro="" textlink="">
      <cdr:nvSpPr>
        <cdr:cNvPr id="4" name="Text Box 1"/>
        <cdr:cNvSpPr txBox="1">
          <a:spLocks xmlns:a="http://schemas.openxmlformats.org/drawingml/2006/main" noChangeArrowheads="1"/>
        </cdr:cNvSpPr>
      </cdr:nvSpPr>
      <cdr:spPr bwMode="auto">
        <a:xfrm xmlns:a="http://schemas.openxmlformats.org/drawingml/2006/main">
          <a:off x="165100" y="5257800"/>
          <a:ext cx="8877300" cy="3556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Appendix Tables </a:t>
          </a:r>
          <a:r>
            <a:rPr lang="fr-FR" sz="1200" smtClean="0">
              <a:solidFill>
                <a:schemeClr val="tx1"/>
              </a:solidFill>
              <a:latin typeface="Arial"/>
              <a:ea typeface="+mn-ea"/>
              <a:cs typeface="Arial"/>
            </a:rPr>
            <a:t>II-D1 and Piketty and Saez (2003,</a:t>
          </a:r>
          <a:r>
            <a:rPr lang="fr-FR" sz="1200" baseline="0" smtClean="0">
              <a:solidFill>
                <a:schemeClr val="tx1"/>
              </a:solidFill>
              <a:latin typeface="Arial"/>
              <a:ea typeface="+mn-ea"/>
              <a:cs typeface="Arial"/>
            </a:rPr>
            <a:t> updated to 2014)</a:t>
          </a:r>
          <a:r>
            <a:rPr lang="fr-FR" sz="1200" smtClean="0">
              <a:latin typeface="Arial"/>
              <a:ea typeface="+mn-ea"/>
              <a:cs typeface="Arial"/>
            </a:rPr>
            <a:t>.</a:t>
          </a:r>
          <a:endParaRPr lang="en-US" sz="1200" b="0" i="0" u="none" strike="noStrike" baseline="0">
            <a:solidFill>
              <a:srgbClr val="000000"/>
            </a:solidFill>
            <a:latin typeface="Arial"/>
            <a:ea typeface="Arial"/>
            <a:cs typeface="Arial"/>
          </a:endParaRPr>
        </a:p>
      </cdr:txBody>
    </cdr:sp>
  </cdr:relSizeAnchor>
</c:userShapes>
</file>

<file path=xl/drawings/drawing75.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6.xml><?xml version="1.0" encoding="utf-8"?>
<c:userShapes xmlns:c="http://schemas.openxmlformats.org/drawingml/2006/chart">
  <cdr:relSizeAnchor xmlns:cdr="http://schemas.openxmlformats.org/drawingml/2006/chartDrawing">
    <cdr:from>
      <cdr:x>0.34346</cdr:x>
      <cdr:y>0.42081</cdr:y>
    </cdr:from>
    <cdr:to>
      <cdr:x>0.73656</cdr:x>
      <cdr:y>0.5</cdr:y>
    </cdr:to>
    <cdr:sp macro="" textlink="">
      <cdr:nvSpPr>
        <cdr:cNvPr id="3" name="Rectangle 2"/>
        <cdr:cNvSpPr/>
      </cdr:nvSpPr>
      <cdr:spPr>
        <a:xfrm xmlns:a="http://schemas.openxmlformats.org/drawingml/2006/main">
          <a:off x="3162408" y="2362191"/>
          <a:ext cx="3619468" cy="44452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Pre-tax national income </a:t>
          </a:r>
        </a:p>
        <a:p xmlns:a="http://schemas.openxmlformats.org/drawingml/2006/main">
          <a:pPr algn="ctr"/>
          <a:r>
            <a:rPr lang="fr-FR" sz="1800">
              <a:solidFill>
                <a:schemeClr val="tx1"/>
              </a:solidFill>
              <a:effectLst/>
              <a:latin typeface="Arial"/>
              <a:cs typeface="Arial"/>
            </a:rPr>
            <a:t>per tax unit </a:t>
          </a:r>
        </a:p>
      </cdr:txBody>
    </cdr:sp>
  </cdr:relSizeAnchor>
  <cdr:relSizeAnchor xmlns:cdr="http://schemas.openxmlformats.org/drawingml/2006/chartDrawing">
    <cdr:from>
      <cdr:x>0.01793</cdr:x>
      <cdr:y>0.93665</cdr:y>
    </cdr:from>
    <cdr:to>
      <cdr:x>0.98207</cdr:x>
      <cdr:y>1</cdr:y>
    </cdr:to>
    <cdr:sp macro="" textlink="">
      <cdr:nvSpPr>
        <cdr:cNvPr id="4" name="Text Box 1"/>
        <cdr:cNvSpPr txBox="1">
          <a:spLocks xmlns:a="http://schemas.openxmlformats.org/drawingml/2006/main" noChangeArrowheads="1"/>
        </cdr:cNvSpPr>
      </cdr:nvSpPr>
      <cdr:spPr bwMode="auto">
        <a:xfrm xmlns:a="http://schemas.openxmlformats.org/drawingml/2006/main">
          <a:off x="165100" y="5257800"/>
          <a:ext cx="8877300" cy="3556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Appendix TablesII- </a:t>
          </a:r>
          <a:r>
            <a:rPr lang="fr-FR" sz="1200" smtClean="0">
              <a:solidFill>
                <a:schemeClr val="tx1"/>
              </a:solidFill>
              <a:latin typeface="Arial"/>
              <a:ea typeface="+mn-ea"/>
              <a:cs typeface="Arial"/>
            </a:rPr>
            <a:t>B1 and II-B9</a:t>
          </a:r>
          <a:r>
            <a:rPr lang="fr-FR" sz="1200" smtClean="0">
              <a:latin typeface="Arial"/>
              <a:ea typeface="+mn-ea"/>
              <a:cs typeface="Arial"/>
            </a:rPr>
            <a:t>.</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0.54483</cdr:x>
      <cdr:y>0.71493</cdr:y>
    </cdr:from>
    <cdr:to>
      <cdr:x>0.91862</cdr:x>
      <cdr:y>0.77828</cdr:y>
    </cdr:to>
    <cdr:sp macro="" textlink="">
      <cdr:nvSpPr>
        <cdr:cNvPr id="5" name="Rectangle 4"/>
        <cdr:cNvSpPr/>
      </cdr:nvSpPr>
      <cdr:spPr>
        <a:xfrm xmlns:a="http://schemas.openxmlformats.org/drawingml/2006/main">
          <a:off x="5016500" y="4013211"/>
          <a:ext cx="3441675" cy="35560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Pre-tax national income per adult (equal split)</a:t>
          </a:r>
        </a:p>
      </cdr:txBody>
    </cdr:sp>
  </cdr:relSizeAnchor>
</c:userShapes>
</file>

<file path=xl/drawings/drawing77.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8.xml><?xml version="1.0" encoding="utf-8"?>
<c:userShapes xmlns:c="http://schemas.openxmlformats.org/drawingml/2006/chart">
  <cdr:relSizeAnchor xmlns:cdr="http://schemas.openxmlformats.org/drawingml/2006/chartDrawing">
    <cdr:from>
      <cdr:x>0.09333</cdr:x>
      <cdr:y>0.93464</cdr:y>
    </cdr:from>
    <cdr:to>
      <cdr:x>1</cdr:x>
      <cdr:y>0.99268</cdr:y>
    </cdr:to>
    <cdr:sp macro="" textlink="">
      <cdr:nvSpPr>
        <cdr:cNvPr id="2" name="Text Box 1"/>
        <cdr:cNvSpPr txBox="1">
          <a:spLocks xmlns:a="http://schemas.openxmlformats.org/drawingml/2006/main" noChangeArrowheads="1"/>
        </cdr:cNvSpPr>
      </cdr:nvSpPr>
      <cdr:spPr bwMode="auto">
        <a:xfrm xmlns:a="http://schemas.openxmlformats.org/drawingml/2006/main">
          <a:off x="800100" y="5448300"/>
          <a:ext cx="7772400" cy="33833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a:t>
          </a:r>
          <a:r>
            <a:rPr lang="fr-FR" sz="1200" baseline="0" smtClean="0">
              <a:latin typeface="Arial"/>
              <a:ea typeface="+mn-ea"/>
              <a:cs typeface="Arial"/>
            </a:rPr>
            <a:t> Appendix Table II-B3 and II-C3</a:t>
          </a:r>
          <a:endParaRPr lang="en-US" sz="1200" b="0" i="0" u="none" strike="noStrike" baseline="0">
            <a:solidFill>
              <a:schemeClr val="tx1"/>
            </a:solidFill>
            <a:latin typeface="Arial"/>
            <a:ea typeface="Arial"/>
            <a:cs typeface="Arial"/>
          </a:endParaRPr>
        </a:p>
      </cdr:txBody>
    </cdr:sp>
  </cdr:relSizeAnchor>
  <cdr:relSizeAnchor xmlns:cdr="http://schemas.openxmlformats.org/drawingml/2006/chartDrawing">
    <cdr:from>
      <cdr:x>0.70222</cdr:x>
      <cdr:y>0.51918</cdr:y>
    </cdr:from>
    <cdr:to>
      <cdr:x>0.98519</cdr:x>
      <cdr:y>0.59041</cdr:y>
    </cdr:to>
    <cdr:sp macro="" textlink="">
      <cdr:nvSpPr>
        <cdr:cNvPr id="3" name="Rectangle 2"/>
        <cdr:cNvSpPr/>
      </cdr:nvSpPr>
      <cdr:spPr>
        <a:xfrm xmlns:a="http://schemas.openxmlformats.org/drawingml/2006/main">
          <a:off x="6019800" y="3026462"/>
          <a:ext cx="2425729" cy="41522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Bottom 90%, pre-tax</a:t>
          </a:r>
          <a:r>
            <a:rPr lang="fr-FR" sz="1800" baseline="0">
              <a:solidFill>
                <a:schemeClr val="tx1"/>
              </a:solidFill>
              <a:effectLst/>
              <a:latin typeface="Arial"/>
              <a:cs typeface="Arial"/>
            </a:rPr>
            <a:t> </a:t>
          </a:r>
          <a:endParaRPr lang="fr-FR" sz="1800">
            <a:solidFill>
              <a:schemeClr val="tx1"/>
            </a:solidFill>
            <a:effectLst/>
            <a:latin typeface="Arial"/>
            <a:cs typeface="Arial"/>
          </a:endParaRPr>
        </a:p>
      </cdr:txBody>
    </cdr:sp>
  </cdr:relSizeAnchor>
  <cdr:relSizeAnchor xmlns:cdr="http://schemas.openxmlformats.org/drawingml/2006/chartDrawing">
    <cdr:from>
      <cdr:x>0.1246</cdr:x>
      <cdr:y>0.45593</cdr:y>
    </cdr:from>
    <cdr:to>
      <cdr:x>0.2915</cdr:x>
      <cdr:y>0.55774</cdr:y>
    </cdr:to>
    <cdr:sp macro="" textlink="">
      <cdr:nvSpPr>
        <cdr:cNvPr id="4" name="Rectangle 3"/>
        <cdr:cNvSpPr/>
      </cdr:nvSpPr>
      <cdr:spPr>
        <a:xfrm xmlns:a="http://schemas.openxmlformats.org/drawingml/2006/main">
          <a:off x="1068111" y="2657761"/>
          <a:ext cx="1430751" cy="59348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All adults</a:t>
          </a:r>
        </a:p>
      </cdr:txBody>
    </cdr:sp>
  </cdr:relSizeAnchor>
  <cdr:relSizeAnchor xmlns:cdr="http://schemas.openxmlformats.org/drawingml/2006/chartDrawing">
    <cdr:from>
      <cdr:x>0.29333</cdr:x>
      <cdr:y>0.38344</cdr:y>
    </cdr:from>
    <cdr:to>
      <cdr:x>0.42814</cdr:x>
      <cdr:y>0.46188</cdr:y>
    </cdr:to>
    <cdr:sp macro="" textlink="">
      <cdr:nvSpPr>
        <cdr:cNvPr id="5" name="Rectangle 4"/>
        <cdr:cNvSpPr/>
      </cdr:nvSpPr>
      <cdr:spPr>
        <a:xfrm xmlns:a="http://schemas.openxmlformats.org/drawingml/2006/main">
          <a:off x="2514600" y="2235173"/>
          <a:ext cx="1155659" cy="45725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2.0%</a:t>
          </a:r>
        </a:p>
      </cdr:txBody>
    </cdr:sp>
  </cdr:relSizeAnchor>
  <cdr:relSizeAnchor xmlns:cdr="http://schemas.openxmlformats.org/drawingml/2006/chartDrawing">
    <cdr:from>
      <cdr:x>0.53333</cdr:x>
      <cdr:y>0.29194</cdr:y>
    </cdr:from>
    <cdr:to>
      <cdr:x>0.53481</cdr:x>
      <cdr:y>0.67974</cdr:y>
    </cdr:to>
    <cdr:cxnSp macro="">
      <cdr:nvCxnSpPr>
        <cdr:cNvPr id="6" name="Straight Connector 5"/>
        <cdr:cNvCxnSpPr/>
      </cdr:nvCxnSpPr>
      <cdr:spPr>
        <a:xfrm xmlns:a="http://schemas.openxmlformats.org/drawingml/2006/main" flipH="1" flipV="1">
          <a:off x="4572006" y="1701798"/>
          <a:ext cx="12688" cy="2260603"/>
        </a:xfrm>
        <a:prstGeom xmlns:a="http://schemas.openxmlformats.org/drawingml/2006/main" prst="line">
          <a:avLst/>
        </a:prstGeom>
        <a:ln xmlns:a="http://schemas.openxmlformats.org/drawingml/2006/main">
          <a:solidFill>
            <a:srgbClr val="FF0000"/>
          </a:solidFill>
          <a:prstDash val="sysDash"/>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0.33926</cdr:x>
      <cdr:y>0.58824</cdr:y>
    </cdr:from>
    <cdr:to>
      <cdr:x>0.47408</cdr:x>
      <cdr:y>0.66667</cdr:y>
    </cdr:to>
    <cdr:sp macro="" textlink="">
      <cdr:nvSpPr>
        <cdr:cNvPr id="7" name="Rectangle 6"/>
        <cdr:cNvSpPr/>
      </cdr:nvSpPr>
      <cdr:spPr>
        <a:xfrm xmlns:a="http://schemas.openxmlformats.org/drawingml/2006/main">
          <a:off x="2908275" y="3429040"/>
          <a:ext cx="1155744" cy="45719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2.1%</a:t>
          </a:r>
        </a:p>
      </cdr:txBody>
    </cdr:sp>
  </cdr:relSizeAnchor>
  <cdr:relSizeAnchor xmlns:cdr="http://schemas.openxmlformats.org/drawingml/2006/chartDrawing">
    <cdr:from>
      <cdr:x>0.60889</cdr:x>
      <cdr:y>0.24837</cdr:y>
    </cdr:from>
    <cdr:to>
      <cdr:x>0.7437</cdr:x>
      <cdr:y>0.3268</cdr:y>
    </cdr:to>
    <cdr:sp macro="" textlink="">
      <cdr:nvSpPr>
        <cdr:cNvPr id="8" name="Rectangle 7"/>
        <cdr:cNvSpPr/>
      </cdr:nvSpPr>
      <cdr:spPr>
        <a:xfrm xmlns:a="http://schemas.openxmlformats.org/drawingml/2006/main">
          <a:off x="5219710" y="1447800"/>
          <a:ext cx="1155658" cy="45719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rgbClr val="FF0000"/>
              </a:solidFill>
              <a:effectLst/>
              <a:latin typeface="Arial"/>
              <a:cs typeface="Arial"/>
            </a:rPr>
            <a:t>1.4%</a:t>
          </a:r>
        </a:p>
      </cdr:txBody>
    </cdr:sp>
  </cdr:relSizeAnchor>
  <cdr:relSizeAnchor xmlns:cdr="http://schemas.openxmlformats.org/drawingml/2006/chartDrawing">
    <cdr:from>
      <cdr:x>0.60444</cdr:x>
      <cdr:y>0.52288</cdr:y>
    </cdr:from>
    <cdr:to>
      <cdr:x>0.73926</cdr:x>
      <cdr:y>0.60131</cdr:y>
    </cdr:to>
    <cdr:sp macro="" textlink="">
      <cdr:nvSpPr>
        <cdr:cNvPr id="9" name="Rectangle 8"/>
        <cdr:cNvSpPr/>
      </cdr:nvSpPr>
      <cdr:spPr>
        <a:xfrm xmlns:a="http://schemas.openxmlformats.org/drawingml/2006/main">
          <a:off x="5181562" y="3048023"/>
          <a:ext cx="1155744" cy="45719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rgbClr val="FF0000"/>
              </a:solidFill>
              <a:effectLst/>
              <a:latin typeface="Arial"/>
              <a:cs typeface="Arial"/>
            </a:rPr>
            <a:t>0.8%</a:t>
          </a:r>
        </a:p>
      </cdr:txBody>
    </cdr:sp>
  </cdr:relSizeAnchor>
  <cdr:relSizeAnchor xmlns:cdr="http://schemas.openxmlformats.org/drawingml/2006/chartDrawing">
    <cdr:from>
      <cdr:x>0.71852</cdr:x>
      <cdr:y>0.29848</cdr:y>
    </cdr:from>
    <cdr:to>
      <cdr:x>0.99852</cdr:x>
      <cdr:y>0.36099</cdr:y>
    </cdr:to>
    <cdr:sp macro="" textlink="">
      <cdr:nvSpPr>
        <cdr:cNvPr id="10" name="Rectangle 9"/>
        <cdr:cNvSpPr/>
      </cdr:nvSpPr>
      <cdr:spPr>
        <a:xfrm xmlns:a="http://schemas.openxmlformats.org/drawingml/2006/main">
          <a:off x="6159513" y="1739918"/>
          <a:ext cx="2400300" cy="36439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Bottom 90%, post-tax</a:t>
          </a:r>
        </a:p>
      </cdr:txBody>
    </cdr:sp>
  </cdr:relSizeAnchor>
  <cdr:relSizeAnchor xmlns:cdr="http://schemas.openxmlformats.org/drawingml/2006/chartDrawing">
    <cdr:from>
      <cdr:x>0.3526</cdr:x>
      <cdr:y>0.45535</cdr:y>
    </cdr:from>
    <cdr:to>
      <cdr:x>0.48742</cdr:x>
      <cdr:y>0.53378</cdr:y>
    </cdr:to>
    <cdr:sp macro="" textlink="">
      <cdr:nvSpPr>
        <cdr:cNvPr id="11" name="Rectangle 10"/>
        <cdr:cNvSpPr/>
      </cdr:nvSpPr>
      <cdr:spPr>
        <a:xfrm xmlns:a="http://schemas.openxmlformats.org/drawingml/2006/main">
          <a:off x="3022622" y="2654372"/>
          <a:ext cx="1155745" cy="45719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2.2%</a:t>
          </a:r>
        </a:p>
      </cdr:txBody>
    </cdr:sp>
  </cdr:relSizeAnchor>
  <cdr:relSizeAnchor xmlns:cdr="http://schemas.openxmlformats.org/drawingml/2006/chartDrawing">
    <cdr:from>
      <cdr:x>0.59407</cdr:x>
      <cdr:y>0.38344</cdr:y>
    </cdr:from>
    <cdr:to>
      <cdr:x>0.72889</cdr:x>
      <cdr:y>0.46187</cdr:y>
    </cdr:to>
    <cdr:sp macro="" textlink="">
      <cdr:nvSpPr>
        <cdr:cNvPr id="12" name="Rectangle 11"/>
        <cdr:cNvSpPr/>
      </cdr:nvSpPr>
      <cdr:spPr>
        <a:xfrm xmlns:a="http://schemas.openxmlformats.org/drawingml/2006/main">
          <a:off x="5092678" y="2235203"/>
          <a:ext cx="1155744" cy="45719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rgbClr val="FF0000"/>
              </a:solidFill>
              <a:effectLst/>
              <a:latin typeface="Arial"/>
              <a:cs typeface="Arial"/>
            </a:rPr>
            <a:t>1.0 %</a:t>
          </a:r>
        </a:p>
      </cdr:txBody>
    </cdr:sp>
  </cdr:relSizeAnchor>
</c:userShapes>
</file>

<file path=xl/drawings/drawing79.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0.8</cdr:x>
      <cdr:y>0.08938</cdr:y>
    </cdr:from>
    <cdr:to>
      <cdr:x>1</cdr:x>
      <cdr:y>0.14597</cdr:y>
    </cdr:to>
    <cdr:sp macro="" textlink="">
      <cdr:nvSpPr>
        <cdr:cNvPr id="4" name="Rectangle 3"/>
        <cdr:cNvSpPr/>
      </cdr:nvSpPr>
      <cdr:spPr>
        <a:xfrm xmlns:a="http://schemas.openxmlformats.org/drawingml/2006/main">
          <a:off x="6858000" y="520999"/>
          <a:ext cx="1714500" cy="32990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Top</a:t>
          </a:r>
          <a:r>
            <a:rPr lang="fr-FR" sz="1600" baseline="0">
              <a:solidFill>
                <a:schemeClr val="tx1"/>
              </a:solidFill>
              <a:effectLst/>
              <a:latin typeface="Arial"/>
              <a:cs typeface="Arial"/>
            </a:rPr>
            <a:t> 0.001%</a:t>
          </a:r>
          <a:endParaRPr lang="fr-FR" sz="1600">
            <a:solidFill>
              <a:schemeClr val="tx1"/>
            </a:solidFill>
            <a:effectLst/>
            <a:latin typeface="Arial"/>
            <a:cs typeface="Arial"/>
          </a:endParaRPr>
        </a:p>
      </cdr:txBody>
    </cdr:sp>
  </cdr:relSizeAnchor>
  <cdr:relSizeAnchor xmlns:cdr="http://schemas.openxmlformats.org/drawingml/2006/chartDrawing">
    <cdr:from>
      <cdr:x>0.92445</cdr:x>
      <cdr:y>0.061</cdr:y>
    </cdr:from>
    <cdr:to>
      <cdr:x>0.96296</cdr:x>
      <cdr:y>0.09586</cdr:y>
    </cdr:to>
    <cdr:cxnSp macro="">
      <cdr:nvCxnSpPr>
        <cdr:cNvPr id="5" name="Connecteur droit avec flèche 4"/>
        <cdr:cNvCxnSpPr/>
      </cdr:nvCxnSpPr>
      <cdr:spPr>
        <a:xfrm xmlns:a="http://schemas.openxmlformats.org/drawingml/2006/main" flipV="1">
          <a:off x="7924835" y="355600"/>
          <a:ext cx="330165" cy="203181"/>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0.3648</cdr:x>
      <cdr:y>0.54289</cdr:y>
    </cdr:from>
    <cdr:to>
      <cdr:x>0.6154</cdr:x>
      <cdr:y>0.60829</cdr:y>
    </cdr:to>
    <cdr:sp macro="" textlink="">
      <cdr:nvSpPr>
        <cdr:cNvPr id="16" name="Rectangle 15"/>
        <cdr:cNvSpPr/>
      </cdr:nvSpPr>
      <cdr:spPr>
        <a:xfrm xmlns:a="http://schemas.openxmlformats.org/drawingml/2006/main">
          <a:off x="3127207" y="3164678"/>
          <a:ext cx="2148268" cy="38123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Average adult</a:t>
          </a:r>
        </a:p>
      </cdr:txBody>
    </cdr:sp>
  </cdr:relSizeAnchor>
  <cdr:relSizeAnchor xmlns:cdr="http://schemas.openxmlformats.org/drawingml/2006/chartDrawing">
    <cdr:from>
      <cdr:x>0.48637</cdr:x>
      <cdr:y>0.71947</cdr:y>
    </cdr:from>
    <cdr:to>
      <cdr:x>0.66282</cdr:x>
      <cdr:y>0.7718</cdr:y>
    </cdr:to>
    <cdr:sp macro="" textlink="">
      <cdr:nvSpPr>
        <cdr:cNvPr id="17" name="Rectangle 16"/>
        <cdr:cNvSpPr/>
      </cdr:nvSpPr>
      <cdr:spPr>
        <a:xfrm xmlns:a="http://schemas.openxmlformats.org/drawingml/2006/main">
          <a:off x="4169442" y="4194019"/>
          <a:ext cx="1512617" cy="30504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rgbClr val="FF0000"/>
              </a:solidFill>
              <a:effectLst/>
              <a:latin typeface="Arial"/>
              <a:cs typeface="Arial"/>
            </a:rPr>
            <a:t>Pre-tax</a:t>
          </a:r>
        </a:p>
      </cdr:txBody>
    </cdr:sp>
  </cdr:relSizeAnchor>
  <cdr:relSizeAnchor xmlns:cdr="http://schemas.openxmlformats.org/drawingml/2006/chartDrawing">
    <cdr:from>
      <cdr:x>0.10826</cdr:x>
      <cdr:y>0.65189</cdr:y>
    </cdr:from>
    <cdr:to>
      <cdr:x>0.38555</cdr:x>
      <cdr:y>0.69331</cdr:y>
    </cdr:to>
    <cdr:sp macro="" textlink="">
      <cdr:nvSpPr>
        <cdr:cNvPr id="18" name="Rectangle 17"/>
        <cdr:cNvSpPr/>
      </cdr:nvSpPr>
      <cdr:spPr>
        <a:xfrm xmlns:a="http://schemas.openxmlformats.org/drawingml/2006/main">
          <a:off x="928021" y="3800075"/>
          <a:ext cx="2377068" cy="24145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1">
                  <a:lumMod val="75000"/>
                </a:schemeClr>
              </a:solidFill>
              <a:effectLst/>
              <a:latin typeface="Arial"/>
              <a:cs typeface="Arial"/>
            </a:rPr>
            <a:t>Post-tax</a:t>
          </a:r>
        </a:p>
      </cdr:txBody>
    </cdr:sp>
  </cdr:relSizeAnchor>
  <cdr:relSizeAnchor xmlns:cdr="http://schemas.openxmlformats.org/drawingml/2006/chartDrawing">
    <cdr:from>
      <cdr:x>0.81481</cdr:x>
      <cdr:y>0.46187</cdr:y>
    </cdr:from>
    <cdr:to>
      <cdr:x>0.90371</cdr:x>
      <cdr:y>0.51852</cdr:y>
    </cdr:to>
    <cdr:sp macro="" textlink="">
      <cdr:nvSpPr>
        <cdr:cNvPr id="9" name="Rectangle 8"/>
        <cdr:cNvSpPr/>
      </cdr:nvSpPr>
      <cdr:spPr>
        <a:xfrm xmlns:a="http://schemas.openxmlformats.org/drawingml/2006/main">
          <a:off x="6985000" y="2692370"/>
          <a:ext cx="762016" cy="33023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P99</a:t>
          </a:r>
        </a:p>
      </cdr:txBody>
    </cdr:sp>
  </cdr:relSizeAnchor>
  <cdr:relSizeAnchor xmlns:cdr="http://schemas.openxmlformats.org/drawingml/2006/chartDrawing">
    <cdr:from>
      <cdr:x>0.80593</cdr:x>
      <cdr:y>0.34859</cdr:y>
    </cdr:from>
    <cdr:to>
      <cdr:x>0.91259</cdr:x>
      <cdr:y>0.40305</cdr:y>
    </cdr:to>
    <cdr:sp macro="" textlink="">
      <cdr:nvSpPr>
        <cdr:cNvPr id="15" name="Rectangle 14"/>
        <cdr:cNvSpPr/>
      </cdr:nvSpPr>
      <cdr:spPr>
        <a:xfrm xmlns:a="http://schemas.openxmlformats.org/drawingml/2006/main">
          <a:off x="6908801" y="2032036"/>
          <a:ext cx="914378" cy="317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P99.9</a:t>
          </a:r>
        </a:p>
      </cdr:txBody>
    </cdr:sp>
  </cdr:relSizeAnchor>
  <cdr:relSizeAnchor xmlns:cdr="http://schemas.openxmlformats.org/drawingml/2006/chartDrawing">
    <cdr:from>
      <cdr:x>0.91407</cdr:x>
      <cdr:y>0.38126</cdr:y>
    </cdr:from>
    <cdr:to>
      <cdr:x>0.96592</cdr:x>
      <cdr:y>0.38127</cdr:y>
    </cdr:to>
    <cdr:cxnSp macro="">
      <cdr:nvCxnSpPr>
        <cdr:cNvPr id="19" name="Connecteur droit avec flèche 18"/>
        <cdr:cNvCxnSpPr/>
      </cdr:nvCxnSpPr>
      <cdr:spPr>
        <a:xfrm xmlns:a="http://schemas.openxmlformats.org/drawingml/2006/main">
          <a:off x="7835900" y="2222500"/>
          <a:ext cx="444449" cy="37"/>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0.89778</cdr:x>
      <cdr:y>0.49673</cdr:y>
    </cdr:from>
    <cdr:to>
      <cdr:x>0.95852</cdr:x>
      <cdr:y>0.49673</cdr:y>
    </cdr:to>
    <cdr:cxnSp macro="">
      <cdr:nvCxnSpPr>
        <cdr:cNvPr id="22" name="Connecteur droit avec flèche 21"/>
        <cdr:cNvCxnSpPr/>
      </cdr:nvCxnSpPr>
      <cdr:spPr>
        <a:xfrm xmlns:a="http://schemas.openxmlformats.org/drawingml/2006/main" flipV="1">
          <a:off x="7696200" y="2895588"/>
          <a:ext cx="520713" cy="12"/>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0.81481</cdr:x>
      <cdr:y>0.23747</cdr:y>
    </cdr:from>
    <cdr:to>
      <cdr:x>0.92444</cdr:x>
      <cdr:y>0.29194</cdr:y>
    </cdr:to>
    <cdr:sp macro="" textlink="">
      <cdr:nvSpPr>
        <cdr:cNvPr id="20" name="Rectangle 19"/>
        <cdr:cNvSpPr/>
      </cdr:nvSpPr>
      <cdr:spPr>
        <a:xfrm xmlns:a="http://schemas.openxmlformats.org/drawingml/2006/main">
          <a:off x="6984968" y="1384271"/>
          <a:ext cx="939803" cy="3175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P99.99</a:t>
          </a:r>
        </a:p>
      </cdr:txBody>
    </cdr:sp>
  </cdr:relSizeAnchor>
  <cdr:relSizeAnchor xmlns:cdr="http://schemas.openxmlformats.org/drawingml/2006/chartDrawing">
    <cdr:from>
      <cdr:x>0.91407</cdr:x>
      <cdr:y>0.27015</cdr:y>
    </cdr:from>
    <cdr:to>
      <cdr:x>0.96147</cdr:x>
      <cdr:y>0.27015</cdr:y>
    </cdr:to>
    <cdr:cxnSp macro="">
      <cdr:nvCxnSpPr>
        <cdr:cNvPr id="21" name="Connecteur droit avec flèche 20"/>
        <cdr:cNvCxnSpPr/>
      </cdr:nvCxnSpPr>
      <cdr:spPr>
        <a:xfrm xmlns:a="http://schemas.openxmlformats.org/drawingml/2006/main">
          <a:off x="7835900" y="1574773"/>
          <a:ext cx="406337" cy="0"/>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0.7037</cdr:x>
      <cdr:y>0.96078</cdr:y>
    </cdr:from>
    <cdr:to>
      <cdr:x>1</cdr:x>
      <cdr:y>0.97821</cdr:y>
    </cdr:to>
    <cdr:sp macro="" textlink="">
      <cdr:nvSpPr>
        <cdr:cNvPr id="13" name="Rectangle 12"/>
        <cdr:cNvSpPr/>
      </cdr:nvSpPr>
      <cdr:spPr>
        <a:xfrm xmlns:a="http://schemas.openxmlformats.org/drawingml/2006/main">
          <a:off x="6032500" y="5600700"/>
          <a:ext cx="2540000" cy="1016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200">
              <a:solidFill>
                <a:schemeClr val="tx1"/>
              </a:solidFill>
              <a:effectLst/>
              <a:latin typeface="Arial"/>
              <a:cs typeface="Arial"/>
            </a:rPr>
            <a:t>Piketty, Saez</a:t>
          </a:r>
          <a:r>
            <a:rPr lang="fr-FR" sz="1200" baseline="0">
              <a:solidFill>
                <a:schemeClr val="tx1"/>
              </a:solidFill>
              <a:effectLst/>
              <a:latin typeface="Arial"/>
              <a:cs typeface="Arial"/>
            </a:rPr>
            <a:t> and Zucman (2017)</a:t>
          </a:r>
          <a:endParaRPr lang="fr-FR" sz="1200">
            <a:solidFill>
              <a:schemeClr val="tx1"/>
            </a:solidFill>
            <a:effectLst/>
            <a:latin typeface="Arial"/>
            <a:cs typeface="Arial"/>
          </a:endParaRPr>
        </a:p>
      </cdr:txBody>
    </cdr:sp>
  </cdr:relSizeAnchor>
</c:userShapes>
</file>

<file path=xl/drawings/drawing80.xml><?xml version="1.0" encoding="utf-8"?>
<c:userShapes xmlns:c="http://schemas.openxmlformats.org/drawingml/2006/chart">
  <cdr:relSizeAnchor xmlns:cdr="http://schemas.openxmlformats.org/drawingml/2006/chartDrawing">
    <cdr:from>
      <cdr:x>0.04057</cdr:x>
      <cdr:y>0.9281</cdr:y>
    </cdr:from>
    <cdr:to>
      <cdr:x>1</cdr:x>
      <cdr:y>0.99268</cdr:y>
    </cdr:to>
    <cdr:sp macro="" textlink="">
      <cdr:nvSpPr>
        <cdr:cNvPr id="2" name="Text Box 1"/>
        <cdr:cNvSpPr txBox="1">
          <a:spLocks xmlns:a="http://schemas.openxmlformats.org/drawingml/2006/main" noChangeArrowheads="1"/>
        </cdr:cNvSpPr>
      </cdr:nvSpPr>
      <cdr:spPr bwMode="auto">
        <a:xfrm xmlns:a="http://schemas.openxmlformats.org/drawingml/2006/main">
          <a:off x="347786" y="5410200"/>
          <a:ext cx="8224714" cy="37643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Tables II-B6 and II-C6.</a:t>
          </a:r>
          <a:endParaRPr lang="en-US" sz="1200" b="0" i="0" u="none" strike="noStrike" baseline="0">
            <a:solidFill>
              <a:schemeClr val="tx1"/>
            </a:solidFill>
            <a:latin typeface="Arial"/>
            <a:ea typeface="Arial"/>
            <a:cs typeface="Arial"/>
          </a:endParaRPr>
        </a:p>
      </cdr:txBody>
    </cdr:sp>
  </cdr:relSizeAnchor>
  <cdr:relSizeAnchor xmlns:cdr="http://schemas.openxmlformats.org/drawingml/2006/chartDrawing">
    <cdr:from>
      <cdr:x>0.70222</cdr:x>
      <cdr:y>0.51918</cdr:y>
    </cdr:from>
    <cdr:to>
      <cdr:x>0.98519</cdr:x>
      <cdr:y>0.59041</cdr:y>
    </cdr:to>
    <cdr:sp macro="" textlink="">
      <cdr:nvSpPr>
        <cdr:cNvPr id="3" name="Rectangle 2"/>
        <cdr:cNvSpPr/>
      </cdr:nvSpPr>
      <cdr:spPr>
        <a:xfrm xmlns:a="http://schemas.openxmlformats.org/drawingml/2006/main">
          <a:off x="6019800" y="3026462"/>
          <a:ext cx="2425729" cy="41522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Bottom 90% pre-tax  working-age</a:t>
          </a:r>
        </a:p>
      </cdr:txBody>
    </cdr:sp>
  </cdr:relSizeAnchor>
  <cdr:relSizeAnchor xmlns:cdr="http://schemas.openxmlformats.org/drawingml/2006/chartDrawing">
    <cdr:from>
      <cdr:x>0.1246</cdr:x>
      <cdr:y>0.45593</cdr:y>
    </cdr:from>
    <cdr:to>
      <cdr:x>0.2915</cdr:x>
      <cdr:y>0.55774</cdr:y>
    </cdr:to>
    <cdr:sp macro="" textlink="">
      <cdr:nvSpPr>
        <cdr:cNvPr id="4" name="Rectangle 3"/>
        <cdr:cNvSpPr/>
      </cdr:nvSpPr>
      <cdr:spPr>
        <a:xfrm xmlns:a="http://schemas.openxmlformats.org/drawingml/2006/main">
          <a:off x="1068111" y="2657761"/>
          <a:ext cx="1430751" cy="59348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All adults</a:t>
          </a:r>
        </a:p>
      </cdr:txBody>
    </cdr:sp>
  </cdr:relSizeAnchor>
  <cdr:relSizeAnchor xmlns:cdr="http://schemas.openxmlformats.org/drawingml/2006/chartDrawing">
    <cdr:from>
      <cdr:x>0.29333</cdr:x>
      <cdr:y>0.38344</cdr:y>
    </cdr:from>
    <cdr:to>
      <cdr:x>0.42814</cdr:x>
      <cdr:y>0.46188</cdr:y>
    </cdr:to>
    <cdr:sp macro="" textlink="">
      <cdr:nvSpPr>
        <cdr:cNvPr id="5" name="Rectangle 4"/>
        <cdr:cNvSpPr/>
      </cdr:nvSpPr>
      <cdr:spPr>
        <a:xfrm xmlns:a="http://schemas.openxmlformats.org/drawingml/2006/main">
          <a:off x="2514600" y="2235173"/>
          <a:ext cx="1155659" cy="45725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2.0%</a:t>
          </a:r>
        </a:p>
      </cdr:txBody>
    </cdr:sp>
  </cdr:relSizeAnchor>
  <cdr:relSizeAnchor xmlns:cdr="http://schemas.openxmlformats.org/drawingml/2006/chartDrawing">
    <cdr:from>
      <cdr:x>0.53333</cdr:x>
      <cdr:y>0.29194</cdr:y>
    </cdr:from>
    <cdr:to>
      <cdr:x>0.53481</cdr:x>
      <cdr:y>0.67974</cdr:y>
    </cdr:to>
    <cdr:cxnSp macro="">
      <cdr:nvCxnSpPr>
        <cdr:cNvPr id="6" name="Straight Connector 5"/>
        <cdr:cNvCxnSpPr/>
      </cdr:nvCxnSpPr>
      <cdr:spPr>
        <a:xfrm xmlns:a="http://schemas.openxmlformats.org/drawingml/2006/main" flipH="1" flipV="1">
          <a:off x="4572006" y="1701798"/>
          <a:ext cx="12688" cy="2260603"/>
        </a:xfrm>
        <a:prstGeom xmlns:a="http://schemas.openxmlformats.org/drawingml/2006/main" prst="line">
          <a:avLst/>
        </a:prstGeom>
        <a:ln xmlns:a="http://schemas.openxmlformats.org/drawingml/2006/main">
          <a:solidFill>
            <a:srgbClr val="FF0000"/>
          </a:solidFill>
          <a:prstDash val="sysDash"/>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0.60889</cdr:x>
      <cdr:y>0.24837</cdr:y>
    </cdr:from>
    <cdr:to>
      <cdr:x>0.7437</cdr:x>
      <cdr:y>0.3268</cdr:y>
    </cdr:to>
    <cdr:sp macro="" textlink="">
      <cdr:nvSpPr>
        <cdr:cNvPr id="8" name="Rectangle 7"/>
        <cdr:cNvSpPr/>
      </cdr:nvSpPr>
      <cdr:spPr>
        <a:xfrm xmlns:a="http://schemas.openxmlformats.org/drawingml/2006/main">
          <a:off x="5219710" y="1447800"/>
          <a:ext cx="1155658" cy="45719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rgbClr val="FF0000"/>
              </a:solidFill>
              <a:effectLst/>
              <a:latin typeface="Arial"/>
              <a:cs typeface="Arial"/>
            </a:rPr>
            <a:t>1.4%</a:t>
          </a:r>
        </a:p>
      </cdr:txBody>
    </cdr:sp>
  </cdr:relSizeAnchor>
  <cdr:relSizeAnchor xmlns:cdr="http://schemas.openxmlformats.org/drawingml/2006/chartDrawing">
    <cdr:from>
      <cdr:x>0.60444</cdr:x>
      <cdr:y>0.54467</cdr:y>
    </cdr:from>
    <cdr:to>
      <cdr:x>0.73926</cdr:x>
      <cdr:y>0.6231</cdr:y>
    </cdr:to>
    <cdr:sp macro="" textlink="">
      <cdr:nvSpPr>
        <cdr:cNvPr id="9" name="Rectangle 8"/>
        <cdr:cNvSpPr/>
      </cdr:nvSpPr>
      <cdr:spPr>
        <a:xfrm xmlns:a="http://schemas.openxmlformats.org/drawingml/2006/main">
          <a:off x="5181562" y="3175023"/>
          <a:ext cx="1155744" cy="45719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rgbClr val="FF0000"/>
              </a:solidFill>
              <a:effectLst/>
              <a:latin typeface="Arial"/>
              <a:cs typeface="Arial"/>
            </a:rPr>
            <a:t>0.7%</a:t>
          </a:r>
        </a:p>
      </cdr:txBody>
    </cdr:sp>
  </cdr:relSizeAnchor>
  <cdr:relSizeAnchor xmlns:cdr="http://schemas.openxmlformats.org/drawingml/2006/chartDrawing">
    <cdr:from>
      <cdr:x>0.72296</cdr:x>
      <cdr:y>0.27886</cdr:y>
    </cdr:from>
    <cdr:to>
      <cdr:x>1</cdr:x>
      <cdr:y>0.39802</cdr:y>
    </cdr:to>
    <cdr:sp macro="" textlink="">
      <cdr:nvSpPr>
        <cdr:cNvPr id="10" name="Rectangle 9"/>
        <cdr:cNvSpPr/>
      </cdr:nvSpPr>
      <cdr:spPr>
        <a:xfrm xmlns:a="http://schemas.openxmlformats.org/drawingml/2006/main">
          <a:off x="6197575" y="1625579"/>
          <a:ext cx="2374925" cy="69461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Bottom 90% working-age, post-tax</a:t>
          </a:r>
        </a:p>
      </cdr:txBody>
    </cdr:sp>
  </cdr:relSizeAnchor>
  <cdr:relSizeAnchor xmlns:cdr="http://schemas.openxmlformats.org/drawingml/2006/chartDrawing">
    <cdr:from>
      <cdr:x>0.62815</cdr:x>
      <cdr:y>0.40087</cdr:y>
    </cdr:from>
    <cdr:to>
      <cdr:x>0.76297</cdr:x>
      <cdr:y>0.4793</cdr:y>
    </cdr:to>
    <cdr:sp macro="" textlink="">
      <cdr:nvSpPr>
        <cdr:cNvPr id="12" name="Rectangle 11"/>
        <cdr:cNvSpPr/>
      </cdr:nvSpPr>
      <cdr:spPr>
        <a:xfrm xmlns:a="http://schemas.openxmlformats.org/drawingml/2006/main">
          <a:off x="5384797" y="2336818"/>
          <a:ext cx="1155744" cy="45719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rgbClr val="FF0000"/>
              </a:solidFill>
              <a:effectLst/>
              <a:latin typeface="Arial"/>
              <a:cs typeface="Arial"/>
            </a:rPr>
            <a:t>0.9%</a:t>
          </a:r>
        </a:p>
      </cdr:txBody>
    </cdr:sp>
  </cdr:relSizeAnchor>
</c:userShapes>
</file>

<file path=xl/drawings/drawing81.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2.xml><?xml version="1.0" encoding="utf-8"?>
<c:userShapes xmlns:c="http://schemas.openxmlformats.org/drawingml/2006/chart">
  <cdr:relSizeAnchor xmlns:cdr="http://schemas.openxmlformats.org/drawingml/2006/chartDrawing">
    <cdr:from>
      <cdr:x>0.07259</cdr:x>
      <cdr:y>0.94336</cdr:y>
    </cdr:from>
    <cdr:to>
      <cdr:x>0.96148</cdr:x>
      <cdr:y>0.99268</cdr:y>
    </cdr:to>
    <cdr:sp macro="" textlink="">
      <cdr:nvSpPr>
        <cdr:cNvPr id="2" name="Text Box 1"/>
        <cdr:cNvSpPr txBox="1">
          <a:spLocks xmlns:a="http://schemas.openxmlformats.org/drawingml/2006/main" noChangeArrowheads="1"/>
        </cdr:cNvSpPr>
      </cdr:nvSpPr>
      <cdr:spPr bwMode="auto">
        <a:xfrm xmlns:a="http://schemas.openxmlformats.org/drawingml/2006/main">
          <a:off x="622300" y="5499100"/>
          <a:ext cx="7620000" cy="28753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Appendix Table</a:t>
          </a:r>
          <a:r>
            <a:rPr lang="fr-FR" sz="1200" baseline="0" smtClean="0">
              <a:latin typeface="Arial"/>
              <a:ea typeface="+mn-ea"/>
              <a:cs typeface="Arial"/>
            </a:rPr>
            <a:t> I-A0 and Census Bureau (2016)</a:t>
          </a:r>
          <a:r>
            <a:rPr lang="fr-FR" sz="1200" smtClean="0">
              <a:latin typeface="Arial"/>
              <a:ea typeface="+mn-ea"/>
              <a:cs typeface="Arial"/>
            </a:rPr>
            <a:t>.</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0.65936</cdr:x>
      <cdr:y>0.54315</cdr:y>
    </cdr:from>
    <cdr:to>
      <cdr:x>1</cdr:x>
      <cdr:y>0.66667</cdr:y>
    </cdr:to>
    <cdr:sp macro="" textlink="">
      <cdr:nvSpPr>
        <cdr:cNvPr id="3" name="Rectangle 2"/>
        <cdr:cNvSpPr/>
      </cdr:nvSpPr>
      <cdr:spPr>
        <a:xfrm xmlns:a="http://schemas.openxmlformats.org/drawingml/2006/main">
          <a:off x="5652373" y="3166181"/>
          <a:ext cx="2920127" cy="7200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Fiscal</a:t>
          </a:r>
          <a:r>
            <a:rPr lang="fr-FR" sz="1800" baseline="0">
              <a:solidFill>
                <a:schemeClr val="tx1"/>
              </a:solidFill>
              <a:effectLst/>
              <a:latin typeface="Arial"/>
              <a:cs typeface="Arial"/>
            </a:rPr>
            <a:t> income per tax unit</a:t>
          </a:r>
        </a:p>
        <a:p xmlns:a="http://schemas.openxmlformats.org/drawingml/2006/main">
          <a:r>
            <a:rPr lang="fr-FR" sz="1800" baseline="0">
              <a:solidFill>
                <a:schemeClr val="tx1"/>
              </a:solidFill>
              <a:effectLst/>
              <a:latin typeface="Arial"/>
              <a:cs typeface="Arial"/>
            </a:rPr>
            <a:t>(CPI)</a:t>
          </a:r>
          <a:endParaRPr lang="fr-FR" sz="1800">
            <a:solidFill>
              <a:schemeClr val="tx1"/>
            </a:solidFill>
            <a:effectLst/>
            <a:latin typeface="Arial"/>
            <a:cs typeface="Arial"/>
          </a:endParaRPr>
        </a:p>
      </cdr:txBody>
    </cdr:sp>
  </cdr:relSizeAnchor>
  <cdr:relSizeAnchor xmlns:cdr="http://schemas.openxmlformats.org/drawingml/2006/chartDrawing">
    <cdr:from>
      <cdr:x>0.49037</cdr:x>
      <cdr:y>0.10516</cdr:y>
    </cdr:from>
    <cdr:to>
      <cdr:x>0.82074</cdr:x>
      <cdr:y>0.20697</cdr:y>
    </cdr:to>
    <cdr:sp macro="" textlink="">
      <cdr:nvSpPr>
        <cdr:cNvPr id="4" name="Rectangle 3"/>
        <cdr:cNvSpPr/>
      </cdr:nvSpPr>
      <cdr:spPr>
        <a:xfrm xmlns:a="http://schemas.openxmlformats.org/drawingml/2006/main">
          <a:off x="4203700" y="613033"/>
          <a:ext cx="2832100" cy="59348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National income per adult</a:t>
          </a:r>
        </a:p>
      </cdr:txBody>
    </cdr:sp>
  </cdr:relSizeAnchor>
  <cdr:relSizeAnchor xmlns:cdr="http://schemas.openxmlformats.org/drawingml/2006/chartDrawing">
    <cdr:from>
      <cdr:x>0.26074</cdr:x>
      <cdr:y>0.24265</cdr:y>
    </cdr:from>
    <cdr:to>
      <cdr:x>0.72</cdr:x>
      <cdr:y>0.34446</cdr:y>
    </cdr:to>
    <cdr:sp macro="" textlink="">
      <cdr:nvSpPr>
        <cdr:cNvPr id="5" name="Rectangle 4"/>
        <cdr:cNvSpPr/>
      </cdr:nvSpPr>
      <cdr:spPr>
        <a:xfrm xmlns:a="http://schemas.openxmlformats.org/drawingml/2006/main">
          <a:off x="2235159" y="1414473"/>
          <a:ext cx="3937006" cy="59348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CPS income per household</a:t>
          </a:r>
        </a:p>
        <a:p xmlns:a="http://schemas.openxmlformats.org/drawingml/2006/main">
          <a:r>
            <a:rPr lang="fr-FR" sz="1800">
              <a:solidFill>
                <a:schemeClr val="tx1"/>
              </a:solidFill>
              <a:effectLst/>
              <a:latin typeface="Arial"/>
              <a:cs typeface="Arial"/>
            </a:rPr>
            <a:t>(CPI)</a:t>
          </a:r>
        </a:p>
      </cdr:txBody>
    </cdr:sp>
  </cdr:relSizeAnchor>
  <cdr:relSizeAnchor xmlns:cdr="http://schemas.openxmlformats.org/drawingml/2006/chartDrawing">
    <cdr:from>
      <cdr:x>0.41778</cdr:x>
      <cdr:y>0.30937</cdr:y>
    </cdr:from>
    <cdr:to>
      <cdr:x>0.67111</cdr:x>
      <cdr:y>0.45098</cdr:y>
    </cdr:to>
    <cdr:cxnSp macro="">
      <cdr:nvCxnSpPr>
        <cdr:cNvPr id="10" name="Connecteur droit avec flèche 2"/>
        <cdr:cNvCxnSpPr/>
      </cdr:nvCxnSpPr>
      <cdr:spPr>
        <a:xfrm xmlns:a="http://schemas.openxmlformats.org/drawingml/2006/main">
          <a:off x="3581419" y="1803411"/>
          <a:ext cx="2171681" cy="825489"/>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83.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4.xml><?xml version="1.0" encoding="utf-8"?>
<c:userShapes xmlns:c="http://schemas.openxmlformats.org/drawingml/2006/chart">
  <cdr:relSizeAnchor xmlns:cdr="http://schemas.openxmlformats.org/drawingml/2006/chartDrawing">
    <cdr:from>
      <cdr:x>0.07259</cdr:x>
      <cdr:y>0.94336</cdr:y>
    </cdr:from>
    <cdr:to>
      <cdr:x>0.96148</cdr:x>
      <cdr:y>0.99268</cdr:y>
    </cdr:to>
    <cdr:sp macro="" textlink="">
      <cdr:nvSpPr>
        <cdr:cNvPr id="2" name="Text Box 1"/>
        <cdr:cNvSpPr txBox="1">
          <a:spLocks xmlns:a="http://schemas.openxmlformats.org/drawingml/2006/main" noChangeArrowheads="1"/>
        </cdr:cNvSpPr>
      </cdr:nvSpPr>
      <cdr:spPr bwMode="auto">
        <a:xfrm xmlns:a="http://schemas.openxmlformats.org/drawingml/2006/main">
          <a:off x="622300" y="5499100"/>
          <a:ext cx="7620000" cy="28753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Appendix Table</a:t>
          </a:r>
          <a:r>
            <a:rPr lang="fr-FR" sz="1200" baseline="0" smtClean="0">
              <a:latin typeface="Arial"/>
              <a:ea typeface="+mn-ea"/>
              <a:cs typeface="Arial"/>
            </a:rPr>
            <a:t> I-A0</a:t>
          </a:r>
          <a:r>
            <a:rPr lang="fr-FR" sz="1200" smtClean="0">
              <a:latin typeface="Arial"/>
              <a:ea typeface="+mn-ea"/>
              <a:cs typeface="Arial"/>
            </a:rPr>
            <a:t>.</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0.65936</cdr:x>
      <cdr:y>0.54315</cdr:y>
    </cdr:from>
    <cdr:to>
      <cdr:x>1</cdr:x>
      <cdr:y>0.66667</cdr:y>
    </cdr:to>
    <cdr:sp macro="" textlink="">
      <cdr:nvSpPr>
        <cdr:cNvPr id="3" name="Rectangle 2"/>
        <cdr:cNvSpPr/>
      </cdr:nvSpPr>
      <cdr:spPr>
        <a:xfrm xmlns:a="http://schemas.openxmlformats.org/drawingml/2006/main">
          <a:off x="5652373" y="3166181"/>
          <a:ext cx="2920127" cy="7200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Fiscal</a:t>
          </a:r>
          <a:r>
            <a:rPr lang="fr-FR" sz="1800" baseline="0">
              <a:solidFill>
                <a:schemeClr val="tx1"/>
              </a:solidFill>
              <a:effectLst/>
              <a:latin typeface="Arial"/>
              <a:cs typeface="Arial"/>
            </a:rPr>
            <a:t> income per tax unit</a:t>
          </a:r>
        </a:p>
        <a:p xmlns:a="http://schemas.openxmlformats.org/drawingml/2006/main">
          <a:r>
            <a:rPr lang="fr-FR" sz="1800" baseline="0">
              <a:solidFill>
                <a:schemeClr val="tx1"/>
              </a:solidFill>
              <a:effectLst/>
              <a:latin typeface="Arial"/>
              <a:cs typeface="Arial"/>
            </a:rPr>
            <a:t>(CPI)</a:t>
          </a:r>
          <a:endParaRPr lang="fr-FR" sz="1800">
            <a:solidFill>
              <a:schemeClr val="tx1"/>
            </a:solidFill>
            <a:effectLst/>
            <a:latin typeface="Arial"/>
            <a:cs typeface="Arial"/>
          </a:endParaRPr>
        </a:p>
      </cdr:txBody>
    </cdr:sp>
  </cdr:relSizeAnchor>
  <cdr:relSizeAnchor xmlns:cdr="http://schemas.openxmlformats.org/drawingml/2006/chartDrawing">
    <cdr:from>
      <cdr:x>0.50222</cdr:x>
      <cdr:y>0.1008</cdr:y>
    </cdr:from>
    <cdr:to>
      <cdr:x>0.83259</cdr:x>
      <cdr:y>0.20261</cdr:y>
    </cdr:to>
    <cdr:sp macro="" textlink="">
      <cdr:nvSpPr>
        <cdr:cNvPr id="4" name="Rectangle 3"/>
        <cdr:cNvSpPr/>
      </cdr:nvSpPr>
      <cdr:spPr>
        <a:xfrm xmlns:a="http://schemas.openxmlformats.org/drawingml/2006/main">
          <a:off x="4305297" y="587609"/>
          <a:ext cx="2832097" cy="59348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National income per adult</a:t>
          </a:r>
        </a:p>
      </cdr:txBody>
    </cdr:sp>
  </cdr:relSizeAnchor>
  <cdr:relSizeAnchor xmlns:cdr="http://schemas.openxmlformats.org/drawingml/2006/chartDrawing">
    <cdr:from>
      <cdr:x>0.14815</cdr:x>
      <cdr:y>0.35001</cdr:y>
    </cdr:from>
    <cdr:to>
      <cdr:x>0.48127</cdr:x>
      <cdr:y>0.45182</cdr:y>
    </cdr:to>
    <cdr:sp macro="" textlink="">
      <cdr:nvSpPr>
        <cdr:cNvPr id="7" name="Rectangle 6"/>
        <cdr:cNvSpPr/>
      </cdr:nvSpPr>
      <cdr:spPr>
        <a:xfrm xmlns:a="http://schemas.openxmlformats.org/drawingml/2006/main">
          <a:off x="1270000" y="2040307"/>
          <a:ext cx="2855671" cy="59348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Fiscal income per tax</a:t>
          </a:r>
          <a:r>
            <a:rPr lang="fr-FR" sz="1800" baseline="0">
              <a:solidFill>
                <a:schemeClr val="tx1"/>
              </a:solidFill>
              <a:effectLst/>
              <a:latin typeface="Arial"/>
              <a:cs typeface="Arial"/>
            </a:rPr>
            <a:t> unit</a:t>
          </a:r>
          <a:r>
            <a:rPr lang="fr-FR" sz="1800">
              <a:solidFill>
                <a:schemeClr val="tx1"/>
              </a:solidFill>
              <a:effectLst/>
              <a:latin typeface="Arial"/>
              <a:cs typeface="Arial"/>
            </a:rPr>
            <a:t> </a:t>
          </a:r>
        </a:p>
        <a:p xmlns:a="http://schemas.openxmlformats.org/drawingml/2006/main">
          <a:r>
            <a:rPr lang="fr-FR" sz="1800">
              <a:solidFill>
                <a:schemeClr val="tx1"/>
              </a:solidFill>
              <a:effectLst/>
              <a:latin typeface="Arial"/>
              <a:cs typeface="Arial"/>
            </a:rPr>
            <a:t>(national income deflator)</a:t>
          </a:r>
        </a:p>
      </cdr:txBody>
    </cdr:sp>
  </cdr:relSizeAnchor>
  <cdr:relSizeAnchor xmlns:cdr="http://schemas.openxmlformats.org/drawingml/2006/chartDrawing">
    <cdr:from>
      <cdr:x>0.25926</cdr:x>
      <cdr:y>0.18519</cdr:y>
    </cdr:from>
    <cdr:to>
      <cdr:x>0.61737</cdr:x>
      <cdr:y>0.287</cdr:y>
    </cdr:to>
    <cdr:sp macro="" textlink="">
      <cdr:nvSpPr>
        <cdr:cNvPr id="8" name="Rectangle 7"/>
        <cdr:cNvSpPr/>
      </cdr:nvSpPr>
      <cdr:spPr>
        <a:xfrm xmlns:a="http://schemas.openxmlformats.org/drawingml/2006/main">
          <a:off x="2222500" y="1079500"/>
          <a:ext cx="3069901" cy="59348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Fiscal income per adult (national income deflator)</a:t>
          </a:r>
        </a:p>
      </cdr:txBody>
    </cdr:sp>
  </cdr:relSizeAnchor>
  <cdr:relSizeAnchor xmlns:cdr="http://schemas.openxmlformats.org/drawingml/2006/chartDrawing">
    <cdr:from>
      <cdr:x>0.57778</cdr:x>
      <cdr:y>0.23747</cdr:y>
    </cdr:from>
    <cdr:to>
      <cdr:x>0.81983</cdr:x>
      <cdr:y>0.26327</cdr:y>
    </cdr:to>
    <cdr:cxnSp macro="">
      <cdr:nvCxnSpPr>
        <cdr:cNvPr id="9" name="Connecteur droit avec flèche 8"/>
        <cdr:cNvCxnSpPr/>
      </cdr:nvCxnSpPr>
      <cdr:spPr>
        <a:xfrm xmlns:a="http://schemas.openxmlformats.org/drawingml/2006/main">
          <a:off x="4953000" y="1384300"/>
          <a:ext cx="2074973" cy="150407"/>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0.47407</cdr:x>
      <cdr:y>0.39434</cdr:y>
    </cdr:from>
    <cdr:to>
      <cdr:x>0.68</cdr:x>
      <cdr:y>0.46187</cdr:y>
    </cdr:to>
    <cdr:cxnSp macro="">
      <cdr:nvCxnSpPr>
        <cdr:cNvPr id="11" name="Connecteur droit avec flèche 10"/>
        <cdr:cNvCxnSpPr/>
      </cdr:nvCxnSpPr>
      <cdr:spPr>
        <a:xfrm xmlns:a="http://schemas.openxmlformats.org/drawingml/2006/main">
          <a:off x="4064000" y="2298700"/>
          <a:ext cx="1765300" cy="393700"/>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85.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6.xml><?xml version="1.0" encoding="utf-8"?>
<c:userShapes xmlns:c="http://schemas.openxmlformats.org/drawingml/2006/chart">
  <cdr:relSizeAnchor xmlns:cdr="http://schemas.openxmlformats.org/drawingml/2006/chartDrawing">
    <cdr:from>
      <cdr:x>0.04057</cdr:x>
      <cdr:y>0.94829</cdr:y>
    </cdr:from>
    <cdr:to>
      <cdr:x>1</cdr:x>
      <cdr:y>0.98911</cdr:y>
    </cdr:to>
    <cdr:sp macro="" textlink="">
      <cdr:nvSpPr>
        <cdr:cNvPr id="2" name="Text Box 1"/>
        <cdr:cNvSpPr txBox="1">
          <a:spLocks xmlns:a="http://schemas.openxmlformats.org/drawingml/2006/main" noChangeArrowheads="1"/>
        </cdr:cNvSpPr>
      </cdr:nvSpPr>
      <cdr:spPr bwMode="auto">
        <a:xfrm xmlns:a="http://schemas.openxmlformats.org/drawingml/2006/main">
          <a:off x="347786" y="5524500"/>
          <a:ext cx="8224714" cy="23781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fr-FR" sz="1200">
              <a:effectLst/>
              <a:latin typeface="Arial"/>
              <a:ea typeface="+mn-ea"/>
              <a:cs typeface="Arial"/>
            </a:rPr>
            <a:t>Source: Appendix Table I-A7</a:t>
          </a:r>
          <a:r>
            <a:rPr lang="fr-FR" sz="1200" baseline="0">
              <a:effectLst/>
              <a:latin typeface="Arial"/>
              <a:ea typeface="+mn-ea"/>
              <a:cs typeface="Arial"/>
            </a:rPr>
            <a:t>. </a:t>
          </a:r>
          <a:endParaRPr lang="fr-FR" sz="1200">
            <a:effectLst/>
            <a:latin typeface="Arial"/>
            <a:cs typeface="Arial"/>
          </a:endParaRPr>
        </a:p>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endParaRPr lang="fr-FR" sz="1200">
            <a:effectLst/>
            <a:latin typeface="Arial"/>
            <a:cs typeface="Arial"/>
          </a:endParaRPr>
        </a:p>
        <a:p xmlns:a="http://schemas.openxmlformats.org/drawingml/2006/main">
          <a:pPr rtl="0"/>
          <a:endParaRPr lang="fr-FR" sz="1200">
            <a:effectLst/>
            <a:latin typeface="Arial"/>
            <a:cs typeface="Arial"/>
          </a:endParaRPr>
        </a:p>
      </cdr:txBody>
    </cdr:sp>
  </cdr:relSizeAnchor>
</c:userShapes>
</file>

<file path=xl/drawings/drawing87.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8.xml><?xml version="1.0" encoding="utf-8"?>
<c:userShapes xmlns:c="http://schemas.openxmlformats.org/drawingml/2006/chart">
  <cdr:relSizeAnchor xmlns:cdr="http://schemas.openxmlformats.org/drawingml/2006/chartDrawing">
    <cdr:from>
      <cdr:x>0.04057</cdr:x>
      <cdr:y>0.93029</cdr:y>
    </cdr:from>
    <cdr:to>
      <cdr:x>1</cdr:x>
      <cdr:y>0.98911</cdr:y>
    </cdr:to>
    <cdr:sp macro="" textlink="">
      <cdr:nvSpPr>
        <cdr:cNvPr id="2" name="Text Box 1"/>
        <cdr:cNvSpPr txBox="1">
          <a:spLocks xmlns:a="http://schemas.openxmlformats.org/drawingml/2006/main" noChangeArrowheads="1"/>
        </cdr:cNvSpPr>
      </cdr:nvSpPr>
      <cdr:spPr bwMode="auto">
        <a:xfrm xmlns:a="http://schemas.openxmlformats.org/drawingml/2006/main">
          <a:off x="347786" y="5422921"/>
          <a:ext cx="8224714" cy="34287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fr-FR" sz="1200">
              <a:effectLst/>
              <a:latin typeface="Arial"/>
              <a:ea typeface="+mn-ea"/>
              <a:cs typeface="Arial"/>
            </a:rPr>
            <a:t>Source: Appendix Tables II-C3d</a:t>
          </a:r>
          <a:r>
            <a:rPr lang="fr-FR" sz="1200" baseline="0">
              <a:effectLst/>
              <a:latin typeface="Arial"/>
              <a:ea typeface="+mn-ea"/>
              <a:cs typeface="Arial"/>
            </a:rPr>
            <a:t>. </a:t>
          </a:r>
          <a:endParaRPr lang="fr-FR" sz="1200">
            <a:effectLst/>
            <a:latin typeface="Arial"/>
            <a:cs typeface="Arial"/>
          </a:endParaRPr>
        </a:p>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endParaRPr lang="fr-FR" sz="1200">
            <a:effectLst/>
            <a:latin typeface="Arial"/>
            <a:cs typeface="Arial"/>
          </a:endParaRPr>
        </a:p>
        <a:p xmlns:a="http://schemas.openxmlformats.org/drawingml/2006/main">
          <a:pPr rtl="0"/>
          <a:endParaRPr lang="fr-FR" sz="1200">
            <a:effectLst/>
            <a:latin typeface="Arial"/>
            <a:cs typeface="Arial"/>
          </a:endParaRPr>
        </a:p>
      </cdr:txBody>
    </cdr:sp>
  </cdr:relSizeAnchor>
  <cdr:relSizeAnchor xmlns:cdr="http://schemas.openxmlformats.org/drawingml/2006/chartDrawing">
    <cdr:from>
      <cdr:x>0.1437</cdr:x>
      <cdr:y>0.17647</cdr:y>
    </cdr:from>
    <cdr:to>
      <cdr:x>0.43407</cdr:x>
      <cdr:y>0.23312</cdr:y>
    </cdr:to>
    <cdr:sp macro="" textlink="">
      <cdr:nvSpPr>
        <cdr:cNvPr id="10" name="Rectangle 9"/>
        <cdr:cNvSpPr/>
      </cdr:nvSpPr>
      <cdr:spPr>
        <a:xfrm xmlns:a="http://schemas.openxmlformats.org/drawingml/2006/main">
          <a:off x="1231868" y="1028700"/>
          <a:ext cx="2489232" cy="33022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rgbClr val="FF0000"/>
              </a:solidFill>
              <a:effectLst/>
              <a:latin typeface="Arial"/>
              <a:cs typeface="Arial"/>
            </a:rPr>
            <a:t>Eduction lump sum per child</a:t>
          </a:r>
        </a:p>
      </cdr:txBody>
    </cdr:sp>
  </cdr:relSizeAnchor>
  <cdr:relSizeAnchor xmlns:cdr="http://schemas.openxmlformats.org/drawingml/2006/chartDrawing">
    <cdr:from>
      <cdr:x>0.30815</cdr:x>
      <cdr:y>0.33987</cdr:y>
    </cdr:from>
    <cdr:to>
      <cdr:x>0.76593</cdr:x>
      <cdr:y>0.39652</cdr:y>
    </cdr:to>
    <cdr:sp macro="" textlink="">
      <cdr:nvSpPr>
        <cdr:cNvPr id="12" name="Rectangle 11"/>
        <cdr:cNvSpPr/>
      </cdr:nvSpPr>
      <cdr:spPr>
        <a:xfrm xmlns:a="http://schemas.openxmlformats.org/drawingml/2006/main">
          <a:off x="2641600" y="1981200"/>
          <a:ext cx="3924300" cy="33022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Education proportional to disposable income (excluding health)</a:t>
          </a:r>
        </a:p>
      </cdr:txBody>
    </cdr:sp>
  </cdr:relSizeAnchor>
</c:userShapes>
</file>

<file path=xl/drawings/drawing89.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0.xml><?xml version="1.0" encoding="utf-8"?>
<c:userShapes xmlns:c="http://schemas.openxmlformats.org/drawingml/2006/chart">
  <cdr:relSizeAnchor xmlns:cdr="http://schemas.openxmlformats.org/drawingml/2006/chartDrawing">
    <cdr:from>
      <cdr:x>0.50621</cdr:x>
      <cdr:y>0.67271</cdr:y>
    </cdr:from>
    <cdr:to>
      <cdr:x>0.76965</cdr:x>
      <cdr:y>0.7466</cdr:y>
    </cdr:to>
    <cdr:sp macro="" textlink="">
      <cdr:nvSpPr>
        <cdr:cNvPr id="3" name="Rectangle 2"/>
        <cdr:cNvSpPr/>
      </cdr:nvSpPr>
      <cdr:spPr>
        <a:xfrm xmlns:a="http://schemas.openxmlformats.org/drawingml/2006/main">
          <a:off x="4660900" y="3776213"/>
          <a:ext cx="2425621" cy="41477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fr-FR" sz="1600">
              <a:solidFill>
                <a:schemeClr val="tx1"/>
              </a:solidFill>
              <a:effectLst/>
              <a:latin typeface="Arial"/>
              <a:cs typeface="Arial"/>
            </a:rPr>
            <a:t>Estate taxes</a:t>
          </a:r>
        </a:p>
      </cdr:txBody>
    </cdr:sp>
  </cdr:relSizeAnchor>
  <cdr:relSizeAnchor xmlns:cdr="http://schemas.openxmlformats.org/drawingml/2006/chartDrawing">
    <cdr:from>
      <cdr:x>0.36138</cdr:x>
      <cdr:y>0.76471</cdr:y>
    </cdr:from>
    <cdr:to>
      <cdr:x>0.85379</cdr:x>
      <cdr:y>0.80317</cdr:y>
    </cdr:to>
    <cdr:sp macro="" textlink="">
      <cdr:nvSpPr>
        <cdr:cNvPr id="4" name="Rectangle 3"/>
        <cdr:cNvSpPr/>
      </cdr:nvSpPr>
      <cdr:spPr>
        <a:xfrm xmlns:a="http://schemas.openxmlformats.org/drawingml/2006/main">
          <a:off x="3327406" y="4292622"/>
          <a:ext cx="4533894" cy="21587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bg1"/>
              </a:solidFill>
              <a:effectLst/>
              <a:latin typeface="Arial"/>
              <a:cs typeface="Arial"/>
            </a:rPr>
            <a:t>Sales + residential property + payroll taxes</a:t>
          </a:r>
        </a:p>
      </cdr:txBody>
    </cdr:sp>
  </cdr:relSizeAnchor>
  <cdr:relSizeAnchor xmlns:cdr="http://schemas.openxmlformats.org/drawingml/2006/chartDrawing">
    <cdr:from>
      <cdr:x>0.42207</cdr:x>
      <cdr:y>0.54343</cdr:y>
    </cdr:from>
    <cdr:to>
      <cdr:x>0.70207</cdr:x>
      <cdr:y>0.61764</cdr:y>
    </cdr:to>
    <cdr:sp macro="" textlink="">
      <cdr:nvSpPr>
        <cdr:cNvPr id="5" name="Rectangle 4"/>
        <cdr:cNvSpPr/>
      </cdr:nvSpPr>
      <cdr:spPr>
        <a:xfrm xmlns:a="http://schemas.openxmlformats.org/drawingml/2006/main">
          <a:off x="3886178" y="3050516"/>
          <a:ext cx="2578100" cy="41657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Corporate taxes</a:t>
          </a:r>
        </a:p>
      </cdr:txBody>
    </cdr:sp>
  </cdr:relSizeAnchor>
  <cdr:relSizeAnchor xmlns:cdr="http://schemas.openxmlformats.org/drawingml/2006/chartDrawing">
    <cdr:from>
      <cdr:x>0.64276</cdr:x>
      <cdr:y>0.3552</cdr:y>
    </cdr:from>
    <cdr:to>
      <cdr:x>0.95862</cdr:x>
      <cdr:y>0.39858</cdr:y>
    </cdr:to>
    <cdr:sp macro="" textlink="">
      <cdr:nvSpPr>
        <cdr:cNvPr id="7" name="Rectangle 6"/>
        <cdr:cNvSpPr/>
      </cdr:nvSpPr>
      <cdr:spPr>
        <a:xfrm xmlns:a="http://schemas.openxmlformats.org/drawingml/2006/main">
          <a:off x="5918187" y="1993873"/>
          <a:ext cx="2908281" cy="24351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rgbClr val="000000"/>
              </a:solidFill>
              <a:effectLst/>
              <a:latin typeface="Arial"/>
              <a:cs typeface="Arial"/>
            </a:rPr>
            <a:t>Individual income taxes</a:t>
          </a:r>
        </a:p>
      </cdr:txBody>
    </cdr:sp>
  </cdr:relSizeAnchor>
  <cdr:relSizeAnchor xmlns:cdr="http://schemas.openxmlformats.org/drawingml/2006/chartDrawing">
    <cdr:from>
      <cdr:x>0.0869</cdr:x>
      <cdr:y>0.95928</cdr:y>
    </cdr:from>
    <cdr:to>
      <cdr:x>0.9502</cdr:x>
      <cdr:y>1</cdr:y>
    </cdr:to>
    <cdr:sp macro="" textlink="">
      <cdr:nvSpPr>
        <cdr:cNvPr id="9" name="Text Box 1"/>
        <cdr:cNvSpPr txBox="1">
          <a:spLocks xmlns:a="http://schemas.openxmlformats.org/drawingml/2006/main" noChangeArrowheads="1"/>
        </cdr:cNvSpPr>
      </cdr:nvSpPr>
      <cdr:spPr bwMode="auto">
        <a:xfrm xmlns:a="http://schemas.openxmlformats.org/drawingml/2006/main">
          <a:off x="800100" y="5384800"/>
          <a:ext cx="7948867" cy="2286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Appendix Table II-G2</a:t>
          </a:r>
          <a:endParaRPr lang="en-US" sz="1200" b="0" i="0" u="none" strike="noStrike" baseline="0">
            <a:solidFill>
              <a:srgbClr val="000000"/>
            </a:solidFill>
            <a:latin typeface="Arial"/>
            <a:ea typeface="Arial"/>
            <a:cs typeface="Arial"/>
          </a:endParaRPr>
        </a:p>
      </cdr:txBody>
    </cdr:sp>
  </cdr:relSizeAnchor>
</c:userShapes>
</file>

<file path=xl/drawings/drawing91.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2.xml><?xml version="1.0" encoding="utf-8"?>
<c:userShapes xmlns:c="http://schemas.openxmlformats.org/drawingml/2006/chart">
  <cdr:relSizeAnchor xmlns:cdr="http://schemas.openxmlformats.org/drawingml/2006/chartDrawing">
    <cdr:from>
      <cdr:x>0.04057</cdr:x>
      <cdr:y>0.93029</cdr:y>
    </cdr:from>
    <cdr:to>
      <cdr:x>1</cdr:x>
      <cdr:y>0.98911</cdr:y>
    </cdr:to>
    <cdr:sp macro="" textlink="">
      <cdr:nvSpPr>
        <cdr:cNvPr id="2" name="Text Box 1"/>
        <cdr:cNvSpPr txBox="1">
          <a:spLocks xmlns:a="http://schemas.openxmlformats.org/drawingml/2006/main" noChangeArrowheads="1"/>
        </cdr:cNvSpPr>
      </cdr:nvSpPr>
      <cdr:spPr bwMode="auto">
        <a:xfrm xmlns:a="http://schemas.openxmlformats.org/drawingml/2006/main">
          <a:off x="347786" y="5422921"/>
          <a:ext cx="8224714" cy="34287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fr-FR" sz="1200">
              <a:effectLst/>
              <a:latin typeface="Arial"/>
              <a:ea typeface="+mn-ea"/>
              <a:cs typeface="Arial"/>
            </a:rPr>
            <a:t>Source: Appendix Tables II-B7,</a:t>
          </a:r>
          <a:r>
            <a:rPr lang="fr-FR" sz="1200" baseline="0">
              <a:effectLst/>
              <a:latin typeface="Arial"/>
              <a:ea typeface="+mn-ea"/>
              <a:cs typeface="Arial"/>
            </a:rPr>
            <a:t> II-C7 and II-C3c. </a:t>
          </a:r>
          <a:endParaRPr lang="fr-FR" sz="1200">
            <a:effectLst/>
            <a:latin typeface="Arial"/>
            <a:cs typeface="Arial"/>
          </a:endParaRPr>
        </a:p>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endParaRPr lang="fr-FR" sz="1200">
            <a:effectLst/>
            <a:latin typeface="Arial"/>
            <a:cs typeface="Arial"/>
          </a:endParaRPr>
        </a:p>
        <a:p xmlns:a="http://schemas.openxmlformats.org/drawingml/2006/main">
          <a:pPr rtl="0"/>
          <a:endParaRPr lang="fr-FR" sz="1200">
            <a:effectLst/>
            <a:latin typeface="Arial"/>
            <a:cs typeface="Arial"/>
          </a:endParaRPr>
        </a:p>
      </cdr:txBody>
    </cdr:sp>
  </cdr:relSizeAnchor>
  <cdr:relSizeAnchor xmlns:cdr="http://schemas.openxmlformats.org/drawingml/2006/chartDrawing">
    <cdr:from>
      <cdr:x>0.37185</cdr:x>
      <cdr:y>0.15904</cdr:y>
    </cdr:from>
    <cdr:to>
      <cdr:x>0.66222</cdr:x>
      <cdr:y>0.21569</cdr:y>
    </cdr:to>
    <cdr:sp macro="" textlink="">
      <cdr:nvSpPr>
        <cdr:cNvPr id="10" name="Rectangle 9"/>
        <cdr:cNvSpPr/>
      </cdr:nvSpPr>
      <cdr:spPr>
        <a:xfrm xmlns:a="http://schemas.openxmlformats.org/drawingml/2006/main">
          <a:off x="3187668" y="927097"/>
          <a:ext cx="2489197" cy="33022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Post-tax</a:t>
          </a:r>
        </a:p>
      </cdr:txBody>
    </cdr:sp>
  </cdr:relSizeAnchor>
  <cdr:relSizeAnchor xmlns:cdr="http://schemas.openxmlformats.org/drawingml/2006/chartDrawing">
    <cdr:from>
      <cdr:x>0.54815</cdr:x>
      <cdr:y>0.55338</cdr:y>
    </cdr:from>
    <cdr:to>
      <cdr:x>0.92</cdr:x>
      <cdr:y>0.65359</cdr:y>
    </cdr:to>
    <cdr:sp macro="" textlink="">
      <cdr:nvSpPr>
        <cdr:cNvPr id="6" name="Rectangle 5"/>
        <cdr:cNvSpPr/>
      </cdr:nvSpPr>
      <cdr:spPr>
        <a:xfrm xmlns:a="http://schemas.openxmlformats.org/drawingml/2006/main">
          <a:off x="4699000" y="3225800"/>
          <a:ext cx="3187700" cy="5842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Post-tax, </a:t>
          </a:r>
        </a:p>
        <a:p xmlns:a="http://schemas.openxmlformats.org/drawingml/2006/main">
          <a:pPr algn="ctr"/>
          <a:r>
            <a:rPr lang="fr-FR" sz="1800">
              <a:solidFill>
                <a:schemeClr val="tx1"/>
              </a:solidFill>
              <a:effectLst/>
              <a:latin typeface="Arial"/>
              <a:cs typeface="Arial"/>
            </a:rPr>
            <a:t>excl.</a:t>
          </a:r>
          <a:r>
            <a:rPr lang="fr-FR" sz="1800" baseline="0">
              <a:solidFill>
                <a:schemeClr val="tx1"/>
              </a:solidFill>
              <a:effectLst/>
              <a:latin typeface="Arial"/>
              <a:cs typeface="Arial"/>
            </a:rPr>
            <a:t> h</a:t>
          </a:r>
          <a:r>
            <a:rPr lang="fr-FR" sz="1800">
              <a:solidFill>
                <a:schemeClr val="tx1"/>
              </a:solidFill>
              <a:effectLst/>
              <a:latin typeface="Arial"/>
              <a:cs typeface="Arial"/>
            </a:rPr>
            <a:t>ealth transfers</a:t>
          </a:r>
        </a:p>
      </cdr:txBody>
    </cdr:sp>
  </cdr:relSizeAnchor>
  <cdr:relSizeAnchor xmlns:cdr="http://schemas.openxmlformats.org/drawingml/2006/chartDrawing">
    <cdr:from>
      <cdr:x>0.7674</cdr:x>
      <cdr:y>0.40087</cdr:y>
    </cdr:from>
    <cdr:to>
      <cdr:x>1</cdr:x>
      <cdr:y>0.46405</cdr:y>
    </cdr:to>
    <cdr:sp macro="" textlink="">
      <cdr:nvSpPr>
        <cdr:cNvPr id="9" name="Rectangle 8"/>
        <cdr:cNvSpPr/>
      </cdr:nvSpPr>
      <cdr:spPr>
        <a:xfrm xmlns:a="http://schemas.openxmlformats.org/drawingml/2006/main">
          <a:off x="6578579" y="2336793"/>
          <a:ext cx="1993921" cy="36830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Pre-tax</a:t>
          </a:r>
        </a:p>
      </cdr:txBody>
    </cdr:sp>
  </cdr:relSizeAnchor>
  <cdr:relSizeAnchor xmlns:cdr="http://schemas.openxmlformats.org/drawingml/2006/chartDrawing">
    <cdr:from>
      <cdr:x>0.66963</cdr:x>
      <cdr:y>0.24837</cdr:y>
    </cdr:from>
    <cdr:to>
      <cdr:x>0.72741</cdr:x>
      <cdr:y>0.5512</cdr:y>
    </cdr:to>
    <cdr:cxnSp macro="">
      <cdr:nvCxnSpPr>
        <cdr:cNvPr id="11" name="Connecteur droit avec flèche 10"/>
        <cdr:cNvCxnSpPr/>
      </cdr:nvCxnSpPr>
      <cdr:spPr>
        <a:xfrm xmlns:a="http://schemas.openxmlformats.org/drawingml/2006/main" flipH="1" flipV="1">
          <a:off x="5740365" y="1447820"/>
          <a:ext cx="495319" cy="1765287"/>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0.18963</cdr:x>
      <cdr:y>0.44662</cdr:y>
    </cdr:from>
    <cdr:to>
      <cdr:x>0.45037</cdr:x>
      <cdr:y>0.5098</cdr:y>
    </cdr:to>
    <cdr:sp macro="" textlink="">
      <cdr:nvSpPr>
        <cdr:cNvPr id="7" name="Rectangle 6"/>
        <cdr:cNvSpPr/>
      </cdr:nvSpPr>
      <cdr:spPr>
        <a:xfrm xmlns:a="http://schemas.openxmlformats.org/drawingml/2006/main">
          <a:off x="1625600" y="2603500"/>
          <a:ext cx="2235200" cy="36829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Pre-tax disposable</a:t>
          </a:r>
        </a:p>
      </cdr:txBody>
    </cdr:sp>
  </cdr:relSizeAnchor>
</c:userShapes>
</file>

<file path=xl/drawings/drawing93.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4.xml><?xml version="1.0" encoding="utf-8"?>
<c:userShapes xmlns:c="http://schemas.openxmlformats.org/drawingml/2006/chart">
  <cdr:relSizeAnchor xmlns:cdr="http://schemas.openxmlformats.org/drawingml/2006/chartDrawing">
    <cdr:from>
      <cdr:x>0.07111</cdr:x>
      <cdr:y>0.93029</cdr:y>
    </cdr:from>
    <cdr:to>
      <cdr:x>1</cdr:x>
      <cdr:y>0.98911</cdr:y>
    </cdr:to>
    <cdr:sp macro="" textlink="">
      <cdr:nvSpPr>
        <cdr:cNvPr id="2" name="Text Box 1"/>
        <cdr:cNvSpPr txBox="1">
          <a:spLocks xmlns:a="http://schemas.openxmlformats.org/drawingml/2006/main" noChangeArrowheads="1"/>
        </cdr:cNvSpPr>
      </cdr:nvSpPr>
      <cdr:spPr bwMode="auto">
        <a:xfrm xmlns:a="http://schemas.openxmlformats.org/drawingml/2006/main">
          <a:off x="609600" y="5422939"/>
          <a:ext cx="7962900" cy="34288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0" eaLnBrk="1" fontAlgn="auto" latinLnBrk="0" hangingPunct="1"/>
          <a:r>
            <a:rPr lang="fr-FR" sz="1200">
              <a:effectLst/>
              <a:latin typeface="Arial"/>
              <a:ea typeface="+mn-ea"/>
              <a:cs typeface="Arial"/>
            </a:rPr>
            <a:t>Source: Appendix Tables II-C7, II-C7b and II-C7d.</a:t>
          </a:r>
          <a:endParaRPr lang="fr-FR" sz="1200">
            <a:effectLst/>
            <a:latin typeface="Arial"/>
            <a:cs typeface="Arial"/>
          </a:endParaRPr>
        </a:p>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endParaRPr lang="fr-FR" sz="1200">
            <a:effectLst/>
            <a:latin typeface="Arial"/>
            <a:cs typeface="Arial"/>
          </a:endParaRPr>
        </a:p>
        <a:p xmlns:a="http://schemas.openxmlformats.org/drawingml/2006/main">
          <a:pPr rtl="0"/>
          <a:endParaRPr lang="fr-FR" sz="1200">
            <a:effectLst/>
            <a:latin typeface="Arial"/>
            <a:cs typeface="Arial"/>
          </a:endParaRPr>
        </a:p>
      </cdr:txBody>
    </cdr:sp>
  </cdr:relSizeAnchor>
  <cdr:relSizeAnchor xmlns:cdr="http://schemas.openxmlformats.org/drawingml/2006/chartDrawing">
    <cdr:from>
      <cdr:x>0.59999</cdr:x>
      <cdr:y>0.26797</cdr:y>
    </cdr:from>
    <cdr:to>
      <cdr:x>0.75851</cdr:x>
      <cdr:y>0.32462</cdr:y>
    </cdr:to>
    <cdr:sp macro="" textlink="">
      <cdr:nvSpPr>
        <cdr:cNvPr id="10" name="Rectangle 9"/>
        <cdr:cNvSpPr/>
      </cdr:nvSpPr>
      <cdr:spPr>
        <a:xfrm xmlns:a="http://schemas.openxmlformats.org/drawingml/2006/main">
          <a:off x="5143452" y="1562106"/>
          <a:ext cx="1358913" cy="33023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All </a:t>
          </a:r>
        </a:p>
      </cdr:txBody>
    </cdr:sp>
  </cdr:relSizeAnchor>
  <cdr:relSizeAnchor xmlns:cdr="http://schemas.openxmlformats.org/drawingml/2006/chartDrawing">
    <cdr:from>
      <cdr:x>0.56</cdr:x>
      <cdr:y>0.39434</cdr:y>
    </cdr:from>
    <cdr:to>
      <cdr:x>0.81037</cdr:x>
      <cdr:y>0.49455</cdr:y>
    </cdr:to>
    <cdr:sp macro="" textlink="">
      <cdr:nvSpPr>
        <cdr:cNvPr id="6" name="Rectangle 5"/>
        <cdr:cNvSpPr/>
      </cdr:nvSpPr>
      <cdr:spPr>
        <a:xfrm xmlns:a="http://schemas.openxmlformats.org/drawingml/2006/main">
          <a:off x="4800641" y="2298709"/>
          <a:ext cx="2146297" cy="5841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20-45</a:t>
          </a:r>
          <a:r>
            <a:rPr lang="fr-FR" sz="1800" baseline="0">
              <a:solidFill>
                <a:schemeClr val="tx1"/>
              </a:solidFill>
              <a:effectLst/>
              <a:latin typeface="Arial"/>
              <a:cs typeface="Arial"/>
            </a:rPr>
            <a:t> years old</a:t>
          </a:r>
          <a:endParaRPr lang="fr-FR" sz="1800">
            <a:solidFill>
              <a:schemeClr val="tx1"/>
            </a:solidFill>
            <a:effectLst/>
            <a:latin typeface="Arial"/>
            <a:cs typeface="Arial"/>
          </a:endParaRPr>
        </a:p>
      </cdr:txBody>
    </cdr:sp>
  </cdr:relSizeAnchor>
  <cdr:relSizeAnchor xmlns:cdr="http://schemas.openxmlformats.org/drawingml/2006/chartDrawing">
    <cdr:from>
      <cdr:x>0.12593</cdr:x>
      <cdr:y>0.22659</cdr:y>
    </cdr:from>
    <cdr:to>
      <cdr:x>0.37037</cdr:x>
      <cdr:y>0.28977</cdr:y>
    </cdr:to>
    <cdr:sp macro="" textlink="">
      <cdr:nvSpPr>
        <cdr:cNvPr id="8" name="Rectangle 7"/>
        <cdr:cNvSpPr/>
      </cdr:nvSpPr>
      <cdr:spPr>
        <a:xfrm xmlns:a="http://schemas.openxmlformats.org/drawingml/2006/main">
          <a:off x="1079522" y="1320858"/>
          <a:ext cx="2095462" cy="36829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45-65 years old</a:t>
          </a:r>
        </a:p>
      </cdr:txBody>
    </cdr:sp>
  </cdr:relSizeAnchor>
  <cdr:relSizeAnchor xmlns:cdr="http://schemas.openxmlformats.org/drawingml/2006/chartDrawing">
    <cdr:from>
      <cdr:x>0.67852</cdr:x>
      <cdr:y>0.08715</cdr:y>
    </cdr:from>
    <cdr:to>
      <cdr:x>0.87852</cdr:x>
      <cdr:y>0.15469</cdr:y>
    </cdr:to>
    <cdr:sp macro="" textlink="">
      <cdr:nvSpPr>
        <cdr:cNvPr id="9" name="Rectangle 8"/>
        <cdr:cNvSpPr/>
      </cdr:nvSpPr>
      <cdr:spPr>
        <a:xfrm xmlns:a="http://schemas.openxmlformats.org/drawingml/2006/main">
          <a:off x="5816613" y="508047"/>
          <a:ext cx="1714500" cy="39371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65+ years old</a:t>
          </a:r>
        </a:p>
      </cdr:txBody>
    </cdr:sp>
  </cdr:relSizeAnchor>
  <cdr:relSizeAnchor xmlns:cdr="http://schemas.openxmlformats.org/drawingml/2006/chartDrawing">
    <cdr:from>
      <cdr:x>0.57778</cdr:x>
      <cdr:y>0.52288</cdr:y>
    </cdr:from>
    <cdr:to>
      <cdr:x>0.82815</cdr:x>
      <cdr:y>0.62309</cdr:y>
    </cdr:to>
    <cdr:sp macro="" textlink="">
      <cdr:nvSpPr>
        <cdr:cNvPr id="7" name="Rectangle 6"/>
        <cdr:cNvSpPr/>
      </cdr:nvSpPr>
      <cdr:spPr>
        <a:xfrm xmlns:a="http://schemas.openxmlformats.org/drawingml/2006/main">
          <a:off x="4953000" y="3048000"/>
          <a:ext cx="2146297" cy="5841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20-45</a:t>
          </a:r>
          <a:r>
            <a:rPr lang="fr-FR" sz="1800" baseline="0">
              <a:solidFill>
                <a:schemeClr val="tx1"/>
              </a:solidFill>
              <a:effectLst/>
              <a:latin typeface="Arial"/>
              <a:cs typeface="Arial"/>
            </a:rPr>
            <a:t> years old, disposable</a:t>
          </a:r>
          <a:endParaRPr lang="fr-FR" sz="1800">
            <a:solidFill>
              <a:schemeClr val="tx1"/>
            </a:solidFill>
            <a:effectLst/>
            <a:latin typeface="Arial"/>
            <a:cs typeface="Arial"/>
          </a:endParaRPr>
        </a:p>
      </cdr:txBody>
    </cdr:sp>
  </cdr:relSizeAnchor>
</c:userShapes>
</file>

<file path=xl/drawings/drawing95.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6.xml><?xml version="1.0" encoding="utf-8"?>
<c:userShapes xmlns:c="http://schemas.openxmlformats.org/drawingml/2006/chart">
  <cdr:relSizeAnchor xmlns:cdr="http://schemas.openxmlformats.org/drawingml/2006/chartDrawing">
    <cdr:from>
      <cdr:x>0.65931</cdr:x>
      <cdr:y>0.69004</cdr:y>
    </cdr:from>
    <cdr:to>
      <cdr:x>0.84138</cdr:x>
      <cdr:y>0.77828</cdr:y>
    </cdr:to>
    <cdr:sp macro="" textlink="">
      <cdr:nvSpPr>
        <cdr:cNvPr id="2" name="Rectangle 1"/>
        <cdr:cNvSpPr/>
      </cdr:nvSpPr>
      <cdr:spPr>
        <a:xfrm xmlns:a="http://schemas.openxmlformats.org/drawingml/2006/main">
          <a:off x="6070619" y="3873497"/>
          <a:ext cx="1676410" cy="49532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Bottom 50%</a:t>
          </a:r>
        </a:p>
      </cdr:txBody>
    </cdr:sp>
  </cdr:relSizeAnchor>
  <cdr:relSizeAnchor xmlns:cdr="http://schemas.openxmlformats.org/drawingml/2006/chartDrawing">
    <cdr:from>
      <cdr:x>0.47448</cdr:x>
      <cdr:y>0.23077</cdr:y>
    </cdr:from>
    <cdr:to>
      <cdr:x>0.87172</cdr:x>
      <cdr:y>0.33484</cdr:y>
    </cdr:to>
    <cdr:sp macro="" textlink="">
      <cdr:nvSpPr>
        <cdr:cNvPr id="3" name="Rectangle 2"/>
        <cdr:cNvSpPr/>
      </cdr:nvSpPr>
      <cdr:spPr>
        <a:xfrm xmlns:a="http://schemas.openxmlformats.org/drawingml/2006/main">
          <a:off x="4368813" y="1295413"/>
          <a:ext cx="3657587" cy="58418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Top 1%</a:t>
          </a:r>
        </a:p>
      </cdr:txBody>
    </cdr:sp>
  </cdr:relSizeAnchor>
  <cdr:relSizeAnchor xmlns:cdr="http://schemas.openxmlformats.org/drawingml/2006/chartDrawing">
    <cdr:from>
      <cdr:x>0.05241</cdr:x>
      <cdr:y>0.93891</cdr:y>
    </cdr:from>
    <cdr:to>
      <cdr:x>0.98207</cdr:x>
      <cdr:y>1</cdr:y>
    </cdr:to>
    <cdr:sp macro="" textlink="">
      <cdr:nvSpPr>
        <cdr:cNvPr id="4" name="Text Box 1"/>
        <cdr:cNvSpPr txBox="1">
          <a:spLocks xmlns:a="http://schemas.openxmlformats.org/drawingml/2006/main" noChangeArrowheads="1"/>
        </cdr:cNvSpPr>
      </cdr:nvSpPr>
      <cdr:spPr bwMode="auto">
        <a:xfrm xmlns:a="http://schemas.openxmlformats.org/drawingml/2006/main">
          <a:off x="482600" y="5270477"/>
          <a:ext cx="8559810" cy="34292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algn="l" defTabSz="914400" rtl="0" eaLnBrk="1" fontAlgn="auto" latinLnBrk="0" hangingPunct="1">
            <a:lnSpc>
              <a:spcPct val="100000"/>
            </a:lnSpc>
            <a:spcBef>
              <a:spcPts val="0"/>
            </a:spcBef>
            <a:spcAft>
              <a:spcPts val="0"/>
            </a:spcAft>
            <a:buClrTx/>
            <a:buSzTx/>
            <a:buFontTx/>
            <a:buNone/>
            <a:tabLst/>
            <a:defRPr sz="1000"/>
          </a:pPr>
          <a:r>
            <a:rPr lang="fr-FR" sz="1200" b="0" i="0" u="none" strike="noStrike" baseline="0">
              <a:solidFill>
                <a:sysClr val="windowText" lastClr="000000"/>
              </a:solidFill>
              <a:effectLst/>
              <a:latin typeface="Arial"/>
              <a:ea typeface="+mn-ea"/>
              <a:cs typeface="Arial"/>
            </a:rPr>
            <a:t>Source: Appendix Table II-B1</a:t>
          </a:r>
          <a:endParaRPr lang="en-US" sz="1200" b="0" i="0" u="none" strike="noStrike" baseline="0">
            <a:solidFill>
              <a:srgbClr val="000000"/>
            </a:solidFill>
            <a:latin typeface="Arial"/>
            <a:ea typeface="Arial"/>
            <a:cs typeface="Arial"/>
          </a:endParaRPr>
        </a:p>
      </cdr:txBody>
    </cdr:sp>
  </cdr:relSizeAnchor>
</c:userShapes>
</file>

<file path=xl/drawings/drawing97.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8.xml><?xml version="1.0" encoding="utf-8"?>
<c:userShapes xmlns:c="http://schemas.openxmlformats.org/drawingml/2006/chart">
  <cdr:relSizeAnchor xmlns:cdr="http://schemas.openxmlformats.org/drawingml/2006/chartDrawing">
    <cdr:from>
      <cdr:x>0.10519</cdr:x>
      <cdr:y>0.92812</cdr:y>
    </cdr:from>
    <cdr:to>
      <cdr:x>1</cdr:x>
      <cdr:y>1</cdr:y>
    </cdr:to>
    <cdr:sp macro="" textlink="">
      <cdr:nvSpPr>
        <cdr:cNvPr id="2" name="Text Box 1"/>
        <cdr:cNvSpPr txBox="1">
          <a:spLocks xmlns:a="http://schemas.openxmlformats.org/drawingml/2006/main" noChangeArrowheads="1"/>
        </cdr:cNvSpPr>
      </cdr:nvSpPr>
      <cdr:spPr bwMode="auto">
        <a:xfrm xmlns:a="http://schemas.openxmlformats.org/drawingml/2006/main">
          <a:off x="901700" y="5410290"/>
          <a:ext cx="7670800" cy="41901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Appendix Tables II-B7 and II-B10</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0.21214</cdr:x>
      <cdr:y>0.42775</cdr:y>
    </cdr:from>
    <cdr:to>
      <cdr:x>0.42587</cdr:x>
      <cdr:y>0.52931</cdr:y>
    </cdr:to>
    <cdr:sp macro="" textlink="">
      <cdr:nvSpPr>
        <cdr:cNvPr id="4" name="Rectangle 3"/>
        <cdr:cNvSpPr/>
      </cdr:nvSpPr>
      <cdr:spPr>
        <a:xfrm xmlns:a="http://schemas.openxmlformats.org/drawingml/2006/main">
          <a:off x="1817391" y="2487463"/>
          <a:ext cx="1831010" cy="590598"/>
        </a:xfrm>
        <a:prstGeom xmlns:a="http://schemas.openxmlformats.org/drawingml/2006/main" prst="rect">
          <a:avLst/>
        </a:prstGeom>
        <a:noFill xmlns:a="http://schemas.openxmlformats.org/drawingml/2006/main"/>
        <a:ln xmlns:a="http://schemas.openxmlformats.org/drawingml/2006/main">
          <a:solidFill>
            <a:schemeClr val="tx1"/>
          </a:solid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1980: Top</a:t>
          </a:r>
          <a:r>
            <a:rPr lang="fr-FR" sz="1800" baseline="0">
              <a:solidFill>
                <a:schemeClr val="tx1"/>
              </a:solidFill>
              <a:effectLst/>
              <a:latin typeface="Arial"/>
              <a:cs typeface="Arial"/>
            </a:rPr>
            <a:t> 1% </a:t>
          </a:r>
        </a:p>
        <a:p xmlns:a="http://schemas.openxmlformats.org/drawingml/2006/main">
          <a:pPr algn="ctr"/>
          <a:r>
            <a:rPr lang="fr-FR" sz="1800" baseline="0">
              <a:solidFill>
                <a:schemeClr val="tx1"/>
              </a:solidFill>
              <a:effectLst/>
              <a:latin typeface="Arial"/>
              <a:cs typeface="Arial"/>
            </a:rPr>
            <a:t>= $428,000</a:t>
          </a:r>
          <a:endParaRPr lang="fr-FR" sz="1800">
            <a:solidFill>
              <a:schemeClr val="tx1"/>
            </a:solidFill>
            <a:effectLst/>
            <a:latin typeface="Arial"/>
            <a:cs typeface="Arial"/>
          </a:endParaRPr>
        </a:p>
      </cdr:txBody>
    </cdr:sp>
  </cdr:relSizeAnchor>
  <cdr:relSizeAnchor xmlns:cdr="http://schemas.openxmlformats.org/drawingml/2006/chartDrawing">
    <cdr:from>
      <cdr:x>0.20234</cdr:x>
      <cdr:y>0.68889</cdr:y>
    </cdr:from>
    <cdr:to>
      <cdr:x>0.44606</cdr:x>
      <cdr:y>0.79045</cdr:y>
    </cdr:to>
    <cdr:sp macro="" textlink="">
      <cdr:nvSpPr>
        <cdr:cNvPr id="13" name="Rectangle 12"/>
        <cdr:cNvSpPr/>
      </cdr:nvSpPr>
      <cdr:spPr>
        <a:xfrm xmlns:a="http://schemas.openxmlformats.org/drawingml/2006/main">
          <a:off x="1733421" y="4006084"/>
          <a:ext cx="2087932" cy="590598"/>
        </a:xfrm>
        <a:prstGeom xmlns:a="http://schemas.openxmlformats.org/drawingml/2006/main" prst="rect">
          <a:avLst/>
        </a:prstGeom>
        <a:noFill xmlns:a="http://schemas.openxmlformats.org/drawingml/2006/main"/>
        <a:ln xmlns:a="http://schemas.openxmlformats.org/drawingml/2006/main">
          <a:solidFill>
            <a:schemeClr val="tx1"/>
          </a:solid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1980: Bottom 50</a:t>
          </a:r>
          <a:r>
            <a:rPr lang="fr-FR" sz="1800" baseline="0">
              <a:solidFill>
                <a:schemeClr val="tx1"/>
              </a:solidFill>
              <a:effectLst/>
              <a:latin typeface="Arial"/>
              <a:cs typeface="Arial"/>
            </a:rPr>
            <a:t>% = $16,000</a:t>
          </a:r>
          <a:endParaRPr lang="fr-FR" sz="1800">
            <a:solidFill>
              <a:schemeClr val="tx1"/>
            </a:solidFill>
            <a:effectLst/>
            <a:latin typeface="Arial"/>
            <a:cs typeface="Arial"/>
          </a:endParaRPr>
        </a:p>
      </cdr:txBody>
    </cdr:sp>
  </cdr:relSizeAnchor>
  <cdr:relSizeAnchor xmlns:cdr="http://schemas.openxmlformats.org/drawingml/2006/chartDrawing">
    <cdr:from>
      <cdr:x>0.5184</cdr:x>
      <cdr:y>0.08745</cdr:y>
    </cdr:from>
    <cdr:to>
      <cdr:x>0.86819</cdr:x>
      <cdr:y>0.1472</cdr:y>
    </cdr:to>
    <cdr:sp macro="" textlink="">
      <cdr:nvSpPr>
        <cdr:cNvPr id="14" name="Rectangle 13"/>
        <cdr:cNvSpPr/>
      </cdr:nvSpPr>
      <cdr:spPr>
        <a:xfrm xmlns:a="http://schemas.openxmlformats.org/drawingml/2006/main">
          <a:off x="4443955" y="509780"/>
          <a:ext cx="2998575" cy="348301"/>
        </a:xfrm>
        <a:prstGeom xmlns:a="http://schemas.openxmlformats.org/drawingml/2006/main" prst="rect">
          <a:avLst/>
        </a:prstGeom>
        <a:noFill xmlns:a="http://schemas.openxmlformats.org/drawingml/2006/main"/>
        <a:ln xmlns:a="http://schemas.openxmlformats.org/drawingml/2006/main">
          <a:solidFill>
            <a:schemeClr val="tx1"/>
          </a:solid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2014:Top</a:t>
          </a:r>
          <a:r>
            <a:rPr lang="fr-FR" sz="1800" baseline="0">
              <a:solidFill>
                <a:schemeClr val="tx1"/>
              </a:solidFill>
              <a:effectLst/>
              <a:latin typeface="Arial"/>
              <a:cs typeface="Arial"/>
            </a:rPr>
            <a:t> 1% = $1,305,000</a:t>
          </a:r>
          <a:endParaRPr lang="fr-FR" sz="1800">
            <a:solidFill>
              <a:schemeClr val="tx1"/>
            </a:solidFill>
            <a:effectLst/>
            <a:latin typeface="Arial"/>
            <a:cs typeface="Arial"/>
          </a:endParaRPr>
        </a:p>
      </cdr:txBody>
    </cdr:sp>
  </cdr:relSizeAnchor>
  <cdr:relSizeAnchor xmlns:cdr="http://schemas.openxmlformats.org/drawingml/2006/chartDrawing">
    <cdr:from>
      <cdr:x>0.59661</cdr:x>
      <cdr:y>0.68783</cdr:y>
    </cdr:from>
    <cdr:to>
      <cdr:x>0.85294</cdr:x>
      <cdr:y>0.78939</cdr:y>
    </cdr:to>
    <cdr:sp macro="" textlink="">
      <cdr:nvSpPr>
        <cdr:cNvPr id="17" name="Rectangle 16"/>
        <cdr:cNvSpPr/>
      </cdr:nvSpPr>
      <cdr:spPr>
        <a:xfrm xmlns:a="http://schemas.openxmlformats.org/drawingml/2006/main">
          <a:off x="5116286" y="4009989"/>
          <a:ext cx="2198100" cy="592085"/>
        </a:xfrm>
        <a:prstGeom xmlns:a="http://schemas.openxmlformats.org/drawingml/2006/main" prst="rect">
          <a:avLst/>
        </a:prstGeom>
        <a:noFill xmlns:a="http://schemas.openxmlformats.org/drawingml/2006/main"/>
        <a:ln xmlns:a="http://schemas.openxmlformats.org/drawingml/2006/main">
          <a:solidFill>
            <a:schemeClr val="tx1"/>
          </a:solid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800">
              <a:solidFill>
                <a:schemeClr val="tx1"/>
              </a:solidFill>
              <a:effectLst/>
              <a:latin typeface="Arial"/>
              <a:cs typeface="Arial"/>
            </a:rPr>
            <a:t>2014: Bottom 50</a:t>
          </a:r>
          <a:r>
            <a:rPr lang="fr-FR" sz="1800" baseline="0">
              <a:solidFill>
                <a:schemeClr val="tx1"/>
              </a:solidFill>
              <a:effectLst/>
              <a:latin typeface="Arial"/>
              <a:cs typeface="Arial"/>
            </a:rPr>
            <a:t>% = $16,200</a:t>
          </a:r>
          <a:endParaRPr lang="fr-FR" sz="1800">
            <a:solidFill>
              <a:schemeClr val="tx1"/>
            </a:solidFill>
            <a:effectLst/>
            <a:latin typeface="Arial"/>
            <a:cs typeface="Arial"/>
          </a:endParaRPr>
        </a:p>
      </cdr:txBody>
    </cdr:sp>
  </cdr:relSizeAnchor>
</c:userShapes>
</file>

<file path=xl/drawings/drawing99.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eme/themeOverride1.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9.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1.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3.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4.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5.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6.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7.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8.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9.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0.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1.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2.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3.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4.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5.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6.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7.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4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6"/>
  <sheetViews>
    <sheetView workbookViewId="0">
      <selection activeCell="C5" sqref="C5"/>
    </sheetView>
  </sheetViews>
  <sheetFormatPr baseColWidth="10" defaultRowHeight="14" x14ac:dyDescent="0"/>
  <cols>
    <col min="2" max="13" width="6.5" customWidth="1"/>
  </cols>
  <sheetData>
    <row r="1" spans="1:16">
      <c r="A1" s="912" t="s">
        <v>475</v>
      </c>
      <c r="B1" s="912" t="s">
        <v>485</v>
      </c>
      <c r="C1" s="912" t="s">
        <v>476</v>
      </c>
      <c r="D1" s="912" t="s">
        <v>488</v>
      </c>
      <c r="E1" s="912" t="s">
        <v>477</v>
      </c>
      <c r="F1" s="912" t="s">
        <v>478</v>
      </c>
      <c r="G1" s="912" t="s">
        <v>479</v>
      </c>
      <c r="H1" s="912" t="s">
        <v>480</v>
      </c>
      <c r="I1" s="912" t="s">
        <v>481</v>
      </c>
      <c r="J1" s="912" t="s">
        <v>482</v>
      </c>
      <c r="K1" s="912" t="s">
        <v>483</v>
      </c>
      <c r="L1" s="912" t="s">
        <v>484</v>
      </c>
      <c r="M1" s="912" t="s">
        <v>486</v>
      </c>
    </row>
    <row r="2" spans="1:16">
      <c r="A2" s="912">
        <v>1913</v>
      </c>
      <c r="B2" s="911">
        <f>Data!BZ6</f>
        <v>0.18835218480515314</v>
      </c>
      <c r="C2" s="915">
        <f>Data!BD6</f>
        <v>0.28262294626201229</v>
      </c>
      <c r="D2" s="913"/>
      <c r="E2" s="911">
        <f>Data!CA6/C2</f>
        <v>0.40604715065417446</v>
      </c>
      <c r="F2" s="914">
        <f>Data!CG6/(1-C2)</f>
        <v>0.10258753382548855</v>
      </c>
      <c r="G2" s="915">
        <f>E2-F2</f>
        <v>0.30345961682868594</v>
      </c>
      <c r="H2" s="912"/>
      <c r="I2" s="912"/>
      <c r="J2" s="912"/>
      <c r="K2" s="912"/>
      <c r="L2" s="912"/>
      <c r="M2" s="915">
        <f>B2</f>
        <v>0.18835218480515314</v>
      </c>
      <c r="O2" s="882">
        <v>0.28625850538355646</v>
      </c>
      <c r="P2" s="909"/>
    </row>
    <row r="3" spans="1:16">
      <c r="A3" s="912">
        <v>1914</v>
      </c>
      <c r="B3" s="911">
        <f>Data!BZ7</f>
        <v>0.19327315990834554</v>
      </c>
      <c r="C3" s="915">
        <f>Data!BD7</f>
        <v>0.29224672961843851</v>
      </c>
      <c r="D3" s="913"/>
      <c r="E3" s="911">
        <f>Data!CA7/C3</f>
        <v>0.4068643209163928</v>
      </c>
      <c r="F3" s="914">
        <f>Data!CG7/(1-C3)</f>
        <v>0.10507672070806497</v>
      </c>
      <c r="G3" s="915">
        <f t="shared" ref="G3:G66" si="0">E3-F3</f>
        <v>0.30178760020832784</v>
      </c>
      <c r="H3" s="912"/>
      <c r="I3" s="912"/>
      <c r="J3" s="911">
        <f>(C3-C2)*G2</f>
        <v>2.9204296097833852E-3</v>
      </c>
      <c r="K3" s="916">
        <f>(E3-E2)*C2</f>
        <v>2.3095106710584735E-4</v>
      </c>
      <c r="L3" s="911">
        <f>(F3-F2)*(1-C2)</f>
        <v>1.785685552025918E-3</v>
      </c>
      <c r="M3" s="915">
        <f>B2+J3+K3+L3</f>
        <v>0.1932892510340683</v>
      </c>
      <c r="O3" s="882">
        <v>0.28963286194137566</v>
      </c>
    </row>
    <row r="4" spans="1:16">
      <c r="A4" s="912">
        <v>1915</v>
      </c>
      <c r="B4" s="911">
        <f>Data!BZ8</f>
        <v>0.18702569406720165</v>
      </c>
      <c r="C4" s="915">
        <f>Data!BD8</f>
        <v>0.2942206770762798</v>
      </c>
      <c r="D4" s="913"/>
      <c r="E4" s="911">
        <f>Data!CA8/C4</f>
        <v>0.39771315119093381</v>
      </c>
      <c r="F4" s="914">
        <f>Data!CG8/(1-C4)</f>
        <v>9.9195682230592774E-2</v>
      </c>
      <c r="G4" s="915">
        <f t="shared" si="0"/>
        <v>0.29851746896034104</v>
      </c>
      <c r="H4" s="912"/>
      <c r="I4" s="912"/>
      <c r="J4" s="911">
        <f t="shared" ref="J4:J67" si="1">(C4-C3)*G3</f>
        <v>5.9571286623925424E-4</v>
      </c>
      <c r="K4" s="916">
        <f t="shared" ref="K4:K67" si="2">(E4-E3)*C3</f>
        <v>-2.6743994244486521E-3</v>
      </c>
      <c r="L4" s="911">
        <f t="shared" ref="L4:L67" si="3">(F4-F3)*(1-C3)</f>
        <v>-4.1623242156707428E-3</v>
      </c>
      <c r="M4" s="915">
        <f t="shared" ref="M4:M67" si="4">B3+J4+K4+L4</f>
        <v>0.18703214913446536</v>
      </c>
      <c r="O4" s="882">
        <v>0.28855445434267152</v>
      </c>
    </row>
    <row r="5" spans="1:16">
      <c r="A5" s="912">
        <v>1916</v>
      </c>
      <c r="B5" s="911">
        <f>Data!BZ9</f>
        <v>0.20635863045401706</v>
      </c>
      <c r="C5" s="915">
        <f>Data!BD9</f>
        <v>0.30301298334450699</v>
      </c>
      <c r="D5" s="913"/>
      <c r="E5" s="911">
        <f>Data!CA9/C5</f>
        <v>0.44646323151133305</v>
      </c>
      <c r="F5" s="914">
        <f>Data!CG9/(1-C5)</f>
        <v>0.10197388620119659</v>
      </c>
      <c r="G5" s="915">
        <f t="shared" si="0"/>
        <v>0.34448934531013647</v>
      </c>
      <c r="H5" s="912"/>
      <c r="I5" s="912"/>
      <c r="J5" s="911">
        <f t="shared" si="1"/>
        <v>2.6246570135153224E-3</v>
      </c>
      <c r="K5" s="916">
        <f t="shared" si="2"/>
        <v>1.4343281639390887E-2</v>
      </c>
      <c r="L5" s="911">
        <f t="shared" si="3"/>
        <v>1.9607989173167496E-3</v>
      </c>
      <c r="M5" s="915">
        <f t="shared" si="4"/>
        <v>0.20595443163742461</v>
      </c>
      <c r="O5" s="882">
        <v>0.30044699887254039</v>
      </c>
    </row>
    <row r="6" spans="1:16">
      <c r="A6" s="912">
        <v>1917</v>
      </c>
      <c r="B6" s="911">
        <f>Data!BZ10</f>
        <v>0.20136263442645991</v>
      </c>
      <c r="C6" s="915">
        <f>Data!BD10</f>
        <v>0.30506404585681191</v>
      </c>
      <c r="D6" s="913"/>
      <c r="E6" s="911">
        <f>Data!CA10/C6</f>
        <v>0.46573151139399166</v>
      </c>
      <c r="F6" s="914">
        <f>Data!CG10/(1-C6)</f>
        <v>8.530958129903525E-2</v>
      </c>
      <c r="G6" s="915">
        <f t="shared" si="0"/>
        <v>0.3804219300949564</v>
      </c>
      <c r="H6" s="912"/>
      <c r="I6" s="912"/>
      <c r="J6" s="911">
        <f t="shared" si="1"/>
        <v>7.0656918205408328E-4</v>
      </c>
      <c r="K6" s="916">
        <f t="shared" si="2"/>
        <v>5.8385389711613335E-3</v>
      </c>
      <c r="L6" s="911">
        <f t="shared" si="3"/>
        <v>-1.1614804158394937E-2</v>
      </c>
      <c r="M6" s="915">
        <f t="shared" si="4"/>
        <v>0.20128893444883753</v>
      </c>
      <c r="O6" s="882">
        <v>0.30606052725185057</v>
      </c>
    </row>
    <row r="7" spans="1:16">
      <c r="A7" s="912">
        <v>1918</v>
      </c>
      <c r="B7" s="911">
        <f>Data!BZ11</f>
        <v>0.18951893559985655</v>
      </c>
      <c r="C7" s="915">
        <f>Data!BD11</f>
        <v>0.29490163464003066</v>
      </c>
      <c r="D7" s="913"/>
      <c r="E7" s="911">
        <f>Data!CA11/C7</f>
        <v>0.43858378723946367</v>
      </c>
      <c r="F7" s="914">
        <f>Data!CG11/(1-C7)</f>
        <v>8.5349594854896696E-2</v>
      </c>
      <c r="G7" s="915">
        <f t="shared" si="0"/>
        <v>0.35323419238456699</v>
      </c>
      <c r="H7" s="912"/>
      <c r="I7" s="912"/>
      <c r="J7" s="911">
        <f t="shared" si="1"/>
        <v>-3.8660040895065542E-3</v>
      </c>
      <c r="K7" s="916">
        <f t="shared" si="2"/>
        <v>-8.2817945663850052E-3</v>
      </c>
      <c r="L7" s="911">
        <f t="shared" si="3"/>
        <v>2.7806858621235466E-5</v>
      </c>
      <c r="M7" s="915">
        <f t="shared" si="4"/>
        <v>0.18924264262918961</v>
      </c>
      <c r="O7" s="882">
        <v>0.29633139496667049</v>
      </c>
    </row>
    <row r="8" spans="1:16">
      <c r="A8" s="912">
        <v>1919</v>
      </c>
      <c r="B8" s="911">
        <f>Data!BZ12</f>
        <v>0.21007459057269554</v>
      </c>
      <c r="C8" s="915">
        <f>Data!BD12</f>
        <v>0.30683027286998787</v>
      </c>
      <c r="D8" s="913"/>
      <c r="E8" s="911">
        <f>Data!CA12/C8</f>
        <v>0.46484696728281572</v>
      </c>
      <c r="F8" s="914">
        <f>Data!CG12/(1-C8)</f>
        <v>9.730007834844849E-2</v>
      </c>
      <c r="G8" s="915">
        <f t="shared" si="0"/>
        <v>0.36754688893436721</v>
      </c>
      <c r="H8" s="912"/>
      <c r="I8" s="912"/>
      <c r="J8" s="911">
        <f t="shared" si="1"/>
        <v>4.213602891406606E-3</v>
      </c>
      <c r="K8" s="916">
        <f t="shared" si="2"/>
        <v>7.745054725629948E-3</v>
      </c>
      <c r="L8" s="911">
        <f t="shared" si="3"/>
        <v>8.4262663765646666E-3</v>
      </c>
      <c r="M8" s="915">
        <f t="shared" si="4"/>
        <v>0.20990385959345775</v>
      </c>
      <c r="O8" s="882">
        <v>0.31031708446880374</v>
      </c>
    </row>
    <row r="9" spans="1:16">
      <c r="A9" s="912">
        <v>1920</v>
      </c>
      <c r="B9" s="911">
        <f>Data!BZ13</f>
        <v>0.18402602239174717</v>
      </c>
      <c r="C9" s="915">
        <f>Data!BD13</f>
        <v>0.29269935390327612</v>
      </c>
      <c r="D9" s="913"/>
      <c r="E9" s="911">
        <f>Data!CA13/C9</f>
        <v>0.41674811961094299</v>
      </c>
      <c r="F9" s="914">
        <f>Data!CG13/(1-C9)</f>
        <v>8.7719582024437123E-2</v>
      </c>
      <c r="G9" s="915">
        <f t="shared" si="0"/>
        <v>0.32902853758650585</v>
      </c>
      <c r="H9" s="912"/>
      <c r="I9" s="912"/>
      <c r="J9" s="911">
        <f t="shared" si="1"/>
        <v>-5.1937753039985497E-3</v>
      </c>
      <c r="K9" s="916">
        <f t="shared" si="2"/>
        <v>-1.4758182555892689E-2</v>
      </c>
      <c r="L9" s="911">
        <f t="shared" si="3"/>
        <v>-6.6409100226850438E-3</v>
      </c>
      <c r="M9" s="915">
        <f t="shared" si="4"/>
        <v>0.18348172269011923</v>
      </c>
      <c r="O9" s="882">
        <v>0.29803562053741106</v>
      </c>
    </row>
    <row r="10" spans="1:16">
      <c r="A10" s="912">
        <v>1921</v>
      </c>
      <c r="B10" s="911">
        <f>Data!BZ14</f>
        <v>0.18099041031887286</v>
      </c>
      <c r="C10" s="915">
        <f>Data!BD14</f>
        <v>0.3005561606736647</v>
      </c>
      <c r="D10" s="913"/>
      <c r="E10" s="911">
        <f>Data!CA14/C10</f>
        <v>0.37834100583679764</v>
      </c>
      <c r="F10" s="914">
        <f>Data!CG14/(1-C10)</f>
        <v>9.6187408332812599E-2</v>
      </c>
      <c r="G10" s="915">
        <f t="shared" si="0"/>
        <v>0.28215359750398505</v>
      </c>
      <c r="H10" s="912"/>
      <c r="I10" s="912"/>
      <c r="J10" s="911">
        <f t="shared" si="1"/>
        <v>2.5851136417607127E-3</v>
      </c>
      <c r="K10" s="916">
        <f t="shared" si="2"/>
        <v>-1.124173738698196E-2</v>
      </c>
      <c r="L10" s="911">
        <f t="shared" si="3"/>
        <v>5.9892990189488104E-3</v>
      </c>
      <c r="M10" s="915">
        <f t="shared" si="4"/>
        <v>0.18135869766547474</v>
      </c>
      <c r="O10" s="882">
        <v>0.29941043867676498</v>
      </c>
    </row>
    <row r="11" spans="1:16">
      <c r="A11" s="912">
        <v>1922</v>
      </c>
      <c r="B11" s="911">
        <f>Data!BZ15</f>
        <v>0.17626613263747531</v>
      </c>
      <c r="C11" s="915">
        <f>Data!BD15</f>
        <v>0.2893974564977615</v>
      </c>
      <c r="D11" s="913"/>
      <c r="E11" s="911">
        <f>Data!CA15/C11</f>
        <v>0.37874001685991571</v>
      </c>
      <c r="F11" s="914">
        <f>Data!CG15/(1-C11)</f>
        <v>9.3807340958506458E-2</v>
      </c>
      <c r="G11" s="915">
        <f t="shared" si="0"/>
        <v>0.28493267590140925</v>
      </c>
      <c r="H11" s="912"/>
      <c r="I11" s="912"/>
      <c r="J11" s="911">
        <f t="shared" si="1"/>
        <v>-3.148468526713829E-3</v>
      </c>
      <c r="K11" s="916">
        <f t="shared" si="2"/>
        <v>1.1992522117483729E-4</v>
      </c>
      <c r="L11" s="911">
        <f t="shared" si="3"/>
        <v>-1.6647234621400375E-3</v>
      </c>
      <c r="M11" s="915">
        <f t="shared" si="4"/>
        <v>0.17629714355119386</v>
      </c>
      <c r="O11" s="882">
        <v>0.28554931647768883</v>
      </c>
    </row>
    <row r="12" spans="1:16">
      <c r="A12" s="912">
        <v>1923</v>
      </c>
      <c r="B12" s="911">
        <f>Data!BZ16</f>
        <v>0.16885257938925011</v>
      </c>
      <c r="C12" s="915">
        <f>Data!BD16</f>
        <v>0.30615719461515767</v>
      </c>
      <c r="D12" s="913"/>
      <c r="E12" s="911">
        <f>Data!CA16/C12</f>
        <v>0.37403128440412975</v>
      </c>
      <c r="F12" s="914">
        <f>Data!CG16/(1-C12)</f>
        <v>7.8317754736445713E-2</v>
      </c>
      <c r="G12" s="915">
        <f t="shared" si="0"/>
        <v>0.29571352966768405</v>
      </c>
      <c r="H12" s="912"/>
      <c r="I12" s="912"/>
      <c r="J12" s="911">
        <f t="shared" si="1"/>
        <v>4.7753970291965382E-3</v>
      </c>
      <c r="K12" s="916">
        <f t="shared" si="2"/>
        <v>-1.3626951960329144E-3</v>
      </c>
      <c r="L12" s="911">
        <f t="shared" si="3"/>
        <v>-1.1006939367193594E-2</v>
      </c>
      <c r="M12" s="915">
        <f t="shared" si="4"/>
        <v>0.16867189510344535</v>
      </c>
      <c r="O12" s="882">
        <v>0.30202757885931059</v>
      </c>
    </row>
    <row r="13" spans="1:16">
      <c r="A13" s="912">
        <v>1924</v>
      </c>
      <c r="B13" s="911">
        <f>Data!BZ17</f>
        <v>0.17605549310994764</v>
      </c>
      <c r="C13" s="915">
        <f>Data!BD17</f>
        <v>0.30782493023599328</v>
      </c>
      <c r="D13" s="913"/>
      <c r="E13" s="911">
        <f>Data!CA17/C13</f>
        <v>0.37206278283621275</v>
      </c>
      <c r="F13" s="914">
        <f>Data!CG17/(1-C13)</f>
        <v>8.8886895277747582E-2</v>
      </c>
      <c r="G13" s="915">
        <f t="shared" si="0"/>
        <v>0.28317588755846518</v>
      </c>
      <c r="H13" s="912"/>
      <c r="I13" s="912"/>
      <c r="J13" s="911">
        <f t="shared" si="1"/>
        <v>4.9317198698982422E-4</v>
      </c>
      <c r="K13" s="916">
        <f t="shared" si="2"/>
        <v>-6.0267091762900872E-4</v>
      </c>
      <c r="L13" s="911">
        <f t="shared" si="3"/>
        <v>7.3333221236835597E-3</v>
      </c>
      <c r="M13" s="915">
        <f t="shared" si="4"/>
        <v>0.17607640258229451</v>
      </c>
      <c r="O13" s="882">
        <v>0.3026157113183594</v>
      </c>
    </row>
    <row r="14" spans="1:16">
      <c r="A14" s="912">
        <v>1925</v>
      </c>
      <c r="B14" s="911">
        <f>Data!BZ18</f>
        <v>0.19947570860664071</v>
      </c>
      <c r="C14" s="915">
        <f>Data!BD18</f>
        <v>0.31779893936179882</v>
      </c>
      <c r="D14" s="913"/>
      <c r="E14" s="911">
        <f>Data!CA18/C14</f>
        <v>0.41766509313913402</v>
      </c>
      <c r="F14" s="914">
        <f>Data!CG18/(1-C14)</f>
        <v>9.7833598992267096E-2</v>
      </c>
      <c r="G14" s="915">
        <f t="shared" si="0"/>
        <v>0.31983149414686696</v>
      </c>
      <c r="H14" s="912"/>
      <c r="I14" s="912"/>
      <c r="J14" s="911">
        <f t="shared" si="1"/>
        <v>2.8243988867162149E-3</v>
      </c>
      <c r="K14" s="916">
        <f t="shared" si="2"/>
        <v>1.4037527987596859E-2</v>
      </c>
      <c r="L14" s="911">
        <f t="shared" si="3"/>
        <v>6.1926852677554427E-3</v>
      </c>
      <c r="M14" s="915">
        <f t="shared" si="4"/>
        <v>0.19911010525201614</v>
      </c>
      <c r="O14" s="882">
        <v>0.31150498227458462</v>
      </c>
    </row>
    <row r="15" spans="1:16">
      <c r="A15" s="912">
        <v>1926</v>
      </c>
      <c r="B15" s="911">
        <f>Data!BZ19</f>
        <v>0.21214557740825538</v>
      </c>
      <c r="C15" s="915">
        <f>Data!BD19</f>
        <v>0.32539624116573213</v>
      </c>
      <c r="D15" s="913"/>
      <c r="E15" s="911">
        <f>Data!CA19/C15</f>
        <v>0.45446128809462361</v>
      </c>
      <c r="F15" s="914">
        <f>Data!CG19/(1-C15)</f>
        <v>9.52641927432787E-2</v>
      </c>
      <c r="G15" s="915">
        <f t="shared" si="0"/>
        <v>0.35919709535134492</v>
      </c>
      <c r="H15" s="912"/>
      <c r="I15" s="912"/>
      <c r="J15" s="911">
        <f t="shared" si="1"/>
        <v>2.429856387436678E-3</v>
      </c>
      <c r="K15" s="916">
        <f t="shared" si="2"/>
        <v>1.1693791729404561E-2</v>
      </c>
      <c r="L15" s="911">
        <f t="shared" si="3"/>
        <v>-1.7528516682703056E-3</v>
      </c>
      <c r="M15" s="915">
        <f t="shared" si="4"/>
        <v>0.21184650505521166</v>
      </c>
      <c r="O15" s="882">
        <v>0.32121018464866935</v>
      </c>
    </row>
    <row r="16" spans="1:16">
      <c r="A16" s="912">
        <v>1927</v>
      </c>
      <c r="B16" s="911">
        <f>Data!BZ20</f>
        <v>0.2032842715404716</v>
      </c>
      <c r="C16" s="915">
        <f>Data!BD20</f>
        <v>0.30684901137131293</v>
      </c>
      <c r="D16" s="913"/>
      <c r="E16" s="911">
        <f>Data!CA20/C16</f>
        <v>0.43943732792507123</v>
      </c>
      <c r="F16" s="914">
        <f>Data!CG20/(1-C16)</f>
        <v>9.8742356326171718E-2</v>
      </c>
      <c r="G16" s="915">
        <f t="shared" si="0"/>
        <v>0.3406949715988995</v>
      </c>
      <c r="H16" s="912"/>
      <c r="I16" s="912"/>
      <c r="J16" s="911">
        <f t="shared" si="1"/>
        <v>-6.6621110689692974E-3</v>
      </c>
      <c r="K16" s="916">
        <f t="shared" si="2"/>
        <v>-4.8887401665960182E-3</v>
      </c>
      <c r="L16" s="911">
        <f t="shared" si="3"/>
        <v>2.3463822268600947E-3</v>
      </c>
      <c r="M16" s="915">
        <f t="shared" si="4"/>
        <v>0.20294110839955015</v>
      </c>
      <c r="O16" s="882">
        <v>0.30199873696484492</v>
      </c>
    </row>
    <row r="17" spans="1:15">
      <c r="A17" s="912">
        <v>1928</v>
      </c>
      <c r="B17" s="911">
        <f>Data!BZ21</f>
        <v>0.21389152741289313</v>
      </c>
      <c r="C17" s="915">
        <f>Data!BD21</f>
        <v>0.30967439738630387</v>
      </c>
      <c r="D17" s="913"/>
      <c r="E17" s="911">
        <f>Data!CA21/C17</f>
        <v>0.45580897226781392</v>
      </c>
      <c r="F17" s="914">
        <f>Data!CG21/(1-C17)</f>
        <v>0.10536934792391296</v>
      </c>
      <c r="G17" s="915">
        <f t="shared" si="0"/>
        <v>0.35043962434390097</v>
      </c>
      <c r="H17" s="912"/>
      <c r="I17" s="912"/>
      <c r="J17" s="911">
        <f t="shared" si="1"/>
        <v>9.6259480813326549E-4</v>
      </c>
      <c r="K17" s="916">
        <f t="shared" si="2"/>
        <v>5.0236228810933417E-3</v>
      </c>
      <c r="L17" s="911">
        <f t="shared" si="3"/>
        <v>4.5935057776083461E-3</v>
      </c>
      <c r="M17" s="915">
        <f t="shared" si="4"/>
        <v>0.21386399500730655</v>
      </c>
      <c r="O17" s="882">
        <v>0.30245310179504131</v>
      </c>
    </row>
    <row r="18" spans="1:15">
      <c r="A18" s="912">
        <v>1929</v>
      </c>
      <c r="B18" s="911">
        <f>Data!BZ22</f>
        <v>0.21163062361182727</v>
      </c>
      <c r="C18" s="915">
        <f>Data!BD22</f>
        <v>0.31555257190595531</v>
      </c>
      <c r="D18" s="913"/>
      <c r="E18" s="911">
        <f>Data!CA22/C18</f>
        <v>0.46252624227217282</v>
      </c>
      <c r="F18" s="914">
        <f>Data!CG22/(1-C18)</f>
        <v>9.5959566203266677E-2</v>
      </c>
      <c r="G18" s="915">
        <f t="shared" si="0"/>
        <v>0.36656667606890614</v>
      </c>
      <c r="H18" s="912"/>
      <c r="I18" s="912"/>
      <c r="J18" s="911">
        <f t="shared" si="1"/>
        <v>2.0599452704945435E-3</v>
      </c>
      <c r="K18" s="916">
        <f t="shared" si="2"/>
        <v>2.0801665406809371E-3</v>
      </c>
      <c r="L18" s="911">
        <f t="shared" si="3"/>
        <v>-6.495813236768489E-3</v>
      </c>
      <c r="M18" s="915">
        <f t="shared" si="4"/>
        <v>0.21153582598730014</v>
      </c>
      <c r="O18" s="882">
        <v>0.28409610983981692</v>
      </c>
    </row>
    <row r="19" spans="1:15">
      <c r="A19" s="912">
        <v>1930</v>
      </c>
      <c r="B19" s="911">
        <f>Data!BZ23</f>
        <v>0.18087777716676365</v>
      </c>
      <c r="C19" s="915">
        <f>Data!BD23</f>
        <v>0.30376360230949001</v>
      </c>
      <c r="D19" s="913"/>
      <c r="E19" s="911">
        <f>Data!CA23/C19</f>
        <v>0.4057961429216268</v>
      </c>
      <c r="F19" s="914">
        <f>Data!CG23/(1-C19)</f>
        <v>8.2747295574746818E-2</v>
      </c>
      <c r="G19" s="915">
        <f t="shared" si="0"/>
        <v>0.32304884734688</v>
      </c>
      <c r="H19" s="912"/>
      <c r="I19" s="912"/>
      <c r="J19" s="911">
        <f t="shared" si="1"/>
        <v>-4.3214433992536799E-3</v>
      </c>
      <c r="K19" s="916">
        <f t="shared" si="2"/>
        <v>-1.790132875454516E-2</v>
      </c>
      <c r="L19" s="911">
        <f t="shared" si="3"/>
        <v>-9.0431046509729055E-3</v>
      </c>
      <c r="M19" s="915">
        <f t="shared" si="4"/>
        <v>0.18036474680705553</v>
      </c>
      <c r="O19" s="882">
        <v>0.2661417322834646</v>
      </c>
    </row>
    <row r="20" spans="1:15">
      <c r="A20" s="912">
        <v>1931</v>
      </c>
      <c r="B20" s="911">
        <f>Data!BZ24</f>
        <v>0.15032631780090977</v>
      </c>
      <c r="C20" s="915">
        <f>Data!BD24</f>
        <v>0.28487250429970856</v>
      </c>
      <c r="D20" s="913"/>
      <c r="E20" s="911">
        <f>Data!CA24/C20</f>
        <v>0.31888928140755046</v>
      </c>
      <c r="F20" s="914">
        <f>Data!CG24/(1-C20)</f>
        <v>8.3178915605470985E-2</v>
      </c>
      <c r="G20" s="915">
        <f t="shared" si="0"/>
        <v>0.23571036580207949</v>
      </c>
      <c r="H20" s="912"/>
      <c r="I20" s="912"/>
      <c r="J20" s="911">
        <f t="shared" si="1"/>
        <v>-6.1027474371768359E-3</v>
      </c>
      <c r="K20" s="916">
        <f t="shared" si="2"/>
        <v>-2.6399141318927809E-2</v>
      </c>
      <c r="L20" s="911">
        <f t="shared" si="3"/>
        <v>3.0050957536246114E-4</v>
      </c>
      <c r="M20" s="915">
        <f t="shared" si="4"/>
        <v>0.14867639798602145</v>
      </c>
      <c r="O20" s="882">
        <v>0.2402618657937807</v>
      </c>
    </row>
    <row r="21" spans="1:15">
      <c r="A21" s="912">
        <v>1932</v>
      </c>
      <c r="B21" s="911">
        <f>Data!BZ25</f>
        <v>0.1391273974228337</v>
      </c>
      <c r="C21" s="915">
        <f>Data!BD25</f>
        <v>0.27550310559006214</v>
      </c>
      <c r="D21" s="913"/>
      <c r="E21" s="911">
        <f>Data!CA25/C21</f>
        <v>0.26250435083975354</v>
      </c>
      <c r="F21" s="914">
        <f>Data!CG25/(1-C21)</f>
        <v>9.2211069572615156E-2</v>
      </c>
      <c r="G21" s="915">
        <f t="shared" si="0"/>
        <v>0.17029328126713839</v>
      </c>
      <c r="H21" s="912"/>
      <c r="I21" s="912"/>
      <c r="J21" s="911">
        <f t="shared" si="1"/>
        <v>-2.2084643971962904E-3</v>
      </c>
      <c r="K21" s="916">
        <f t="shared" si="2"/>
        <v>-1.6062516375613498E-2</v>
      </c>
      <c r="L21" s="911">
        <f t="shared" si="3"/>
        <v>6.4591416473032638E-3</v>
      </c>
      <c r="M21" s="915">
        <f t="shared" si="4"/>
        <v>0.13851447867540323</v>
      </c>
      <c r="O21" s="882">
        <v>0.21651785714285715</v>
      </c>
    </row>
    <row r="22" spans="1:15">
      <c r="A22" s="912">
        <v>1933</v>
      </c>
      <c r="B22" s="911">
        <f>Data!BZ26</f>
        <v>0.15156593803209994</v>
      </c>
      <c r="C22" s="915">
        <f>Data!BD26</f>
        <v>0.26276971200321009</v>
      </c>
      <c r="D22" s="913"/>
      <c r="E22" s="911">
        <f>Data!CA26/C22</f>
        <v>0.29392853619290049</v>
      </c>
      <c r="F22" s="914">
        <f>Data!CG26/(1-C22)</f>
        <v>0.10082388425621761</v>
      </c>
      <c r="G22" s="915">
        <f t="shared" si="0"/>
        <v>0.19310465193668289</v>
      </c>
      <c r="H22" s="912"/>
      <c r="I22" s="912"/>
      <c r="J22" s="911">
        <f t="shared" si="1"/>
        <v>-2.1684113755709722E-3</v>
      </c>
      <c r="K22" s="916">
        <f t="shared" si="2"/>
        <v>8.6574606554297284E-3</v>
      </c>
      <c r="L22" s="911">
        <f t="shared" si="3"/>
        <v>6.2399574903982862E-3</v>
      </c>
      <c r="M22" s="915">
        <f t="shared" si="4"/>
        <v>0.15185640419309074</v>
      </c>
      <c r="O22" s="882">
        <v>0.20874704491725765</v>
      </c>
    </row>
    <row r="23" spans="1:15">
      <c r="A23" s="912">
        <v>1934</v>
      </c>
      <c r="B23" s="911">
        <f>Data!BZ27</f>
        <v>0.17151700739952933</v>
      </c>
      <c r="C23" s="915">
        <f>Data!BD27</f>
        <v>0.26665196548418024</v>
      </c>
      <c r="D23" s="913"/>
      <c r="E23" s="911">
        <f>Data!CA27/C23</f>
        <v>0.3722508948439483</v>
      </c>
      <c r="F23" s="914">
        <f>Data!CG27/(1-C23)</f>
        <v>9.8528353844775873E-2</v>
      </c>
      <c r="G23" s="915">
        <f t="shared" si="0"/>
        <v>0.27372254099917243</v>
      </c>
      <c r="H23" s="912"/>
      <c r="I23" s="912"/>
      <c r="J23" s="911">
        <f t="shared" si="1"/>
        <v>7.4968120717271722E-4</v>
      </c>
      <c r="K23" s="916">
        <f t="shared" si="2"/>
        <v>2.0580743626147962E-2</v>
      </c>
      <c r="L23" s="911">
        <f t="shared" si="3"/>
        <v>-1.6923345463325777E-3</v>
      </c>
      <c r="M23" s="915">
        <f t="shared" si="4"/>
        <v>0.17120402831908804</v>
      </c>
      <c r="O23" s="882">
        <v>0.22597656250000001</v>
      </c>
    </row>
    <row r="24" spans="1:15">
      <c r="A24" s="912">
        <v>1935</v>
      </c>
      <c r="B24" s="911">
        <f>Data!BZ28</f>
        <v>0.17361282732280722</v>
      </c>
      <c r="C24" s="915">
        <f>Data!BD28</f>
        <v>0.27052625371051131</v>
      </c>
      <c r="D24" s="913"/>
      <c r="E24" s="911">
        <f>Data!CA28/C24</f>
        <v>0.37451326360808257</v>
      </c>
      <c r="F24" s="914">
        <f>Data!CG28/(1-C24)</f>
        <v>9.9108648558990958E-2</v>
      </c>
      <c r="G24" s="915">
        <f t="shared" si="0"/>
        <v>0.27540461504909164</v>
      </c>
      <c r="H24" s="912"/>
      <c r="I24" s="912"/>
      <c r="J24" s="911">
        <f t="shared" si="1"/>
        <v>1.0604800178745169E-3</v>
      </c>
      <c r="K24" s="916">
        <f t="shared" si="2"/>
        <v>6.0326507760641898E-4</v>
      </c>
      <c r="L24" s="911">
        <f t="shared" si="3"/>
        <v>4.2555798810955188E-4</v>
      </c>
      <c r="M24" s="915">
        <f t="shared" si="4"/>
        <v>0.17360631048311981</v>
      </c>
      <c r="O24" s="882">
        <v>0.23661016949152544</v>
      </c>
    </row>
    <row r="25" spans="1:15">
      <c r="A25" s="912">
        <v>1936</v>
      </c>
      <c r="B25" s="911">
        <f>Data!BZ29</f>
        <v>0.19243720545539639</v>
      </c>
      <c r="C25" s="915">
        <f>Data!BD29</f>
        <v>0.2757388954568486</v>
      </c>
      <c r="D25" s="913"/>
      <c r="E25" s="911">
        <f>Data!CA29/C25</f>
        <v>0.42943745372685888</v>
      </c>
      <c r="F25" s="914">
        <f>Data!CG29/(1-C25)</f>
        <v>0.10220705741701244</v>
      </c>
      <c r="G25" s="915">
        <f t="shared" si="0"/>
        <v>0.32723039630984641</v>
      </c>
      <c r="H25" s="912"/>
      <c r="I25" s="912"/>
      <c r="J25" s="911">
        <f t="shared" si="1"/>
        <v>1.4355855935388455E-3</v>
      </c>
      <c r="K25" s="916">
        <f t="shared" si="2"/>
        <v>1.4858435390916438E-2</v>
      </c>
      <c r="L25" s="911">
        <f t="shared" si="3"/>
        <v>2.2602079171974683E-3</v>
      </c>
      <c r="M25" s="915">
        <f t="shared" si="4"/>
        <v>0.19216705622445998</v>
      </c>
      <c r="O25" s="882">
        <v>0.24208955223880596</v>
      </c>
    </row>
    <row r="26" spans="1:15">
      <c r="A26" s="912">
        <v>1937</v>
      </c>
      <c r="B26" s="911">
        <f>Data!BZ30</f>
        <v>0.19041947899912692</v>
      </c>
      <c r="C26" s="915">
        <f>Data!BD30</f>
        <v>0.2697157515571838</v>
      </c>
      <c r="D26" s="913"/>
      <c r="E26" s="911">
        <f>Data!CA30/C26</f>
        <v>0.45337120836086187</v>
      </c>
      <c r="F26" s="914">
        <f>Data!CG30/(1-C26)</f>
        <v>9.3303563574018297E-2</v>
      </c>
      <c r="G26" s="915">
        <f t="shared" si="0"/>
        <v>0.36006764478684355</v>
      </c>
      <c r="H26" s="912"/>
      <c r="I26" s="912"/>
      <c r="J26" s="911">
        <f t="shared" si="1"/>
        <v>-1.970955765318545E-3</v>
      </c>
      <c r="K26" s="916">
        <f t="shared" si="2"/>
        <v>6.5994670669152159E-3</v>
      </c>
      <c r="L26" s="911">
        <f t="shared" si="3"/>
        <v>-6.4484542850200876E-3</v>
      </c>
      <c r="M26" s="915">
        <f t="shared" si="4"/>
        <v>0.19061726247197297</v>
      </c>
      <c r="O26" s="882">
        <v>0.23635153129161121</v>
      </c>
    </row>
    <row r="27" spans="1:15">
      <c r="A27" s="912">
        <v>1938</v>
      </c>
      <c r="B27" s="911">
        <f>Data!BZ31</f>
        <v>0.1719334006072194</v>
      </c>
      <c r="C27" s="915">
        <f>Data!BD31</f>
        <v>0.26071726469011502</v>
      </c>
      <c r="D27" s="913"/>
      <c r="E27" s="911">
        <f>Data!CA31/C27</f>
        <v>0.39594076981769449</v>
      </c>
      <c r="F27" s="914">
        <f>Data!CG31/(1-C27)</f>
        <v>9.2934411747425213E-2</v>
      </c>
      <c r="G27" s="915">
        <f t="shared" si="0"/>
        <v>0.30300635807026927</v>
      </c>
      <c r="H27" s="912"/>
      <c r="I27" s="912"/>
      <c r="J27" s="911">
        <f t="shared" si="1"/>
        <v>-3.2400639728707974E-3</v>
      </c>
      <c r="K27" s="916">
        <f t="shared" si="2"/>
        <v>-1.5489893893929045E-2</v>
      </c>
      <c r="L27" s="911">
        <f t="shared" si="3"/>
        <v>-2.69585764244823E-4</v>
      </c>
      <c r="M27" s="915">
        <f t="shared" si="4"/>
        <v>0.17141993536808225</v>
      </c>
      <c r="O27" s="882">
        <v>0.22620087336244543</v>
      </c>
    </row>
    <row r="28" spans="1:15">
      <c r="A28" s="912">
        <v>1939</v>
      </c>
      <c r="B28" s="911">
        <f>Data!BZ32</f>
        <v>0.18481136220024927</v>
      </c>
      <c r="C28" s="915">
        <f>Data!BD32</f>
        <v>0.2650623380063189</v>
      </c>
      <c r="D28" s="913"/>
      <c r="E28" s="911">
        <f>Data!CA32/C28</f>
        <v>0.43260704113477849</v>
      </c>
      <c r="F28" s="914">
        <f>Data!CG32/(1-C28)</f>
        <v>9.5441466761669674E-2</v>
      </c>
      <c r="G28" s="915">
        <f t="shared" si="0"/>
        <v>0.33716557437310879</v>
      </c>
      <c r="H28" s="912"/>
      <c r="I28" s="912"/>
      <c r="J28" s="911">
        <f t="shared" si="1"/>
        <v>1.3165848410912433E-3</v>
      </c>
      <c r="K28" s="916">
        <f t="shared" si="2"/>
        <v>9.5595299641757607E-3</v>
      </c>
      <c r="L28" s="911">
        <f t="shared" si="3"/>
        <v>1.8534224885030078E-3</v>
      </c>
      <c r="M28" s="915">
        <f t="shared" si="4"/>
        <v>0.18466293790098939</v>
      </c>
      <c r="O28" s="882">
        <v>0.23477088948787062</v>
      </c>
    </row>
    <row r="29" spans="1:15">
      <c r="A29" s="912">
        <v>1940</v>
      </c>
      <c r="B29" s="911">
        <f>Data!BZ33</f>
        <v>0.19305442067419556</v>
      </c>
      <c r="C29" s="915">
        <f>Data!BD33</f>
        <v>0.28207519462339742</v>
      </c>
      <c r="D29" s="913"/>
      <c r="E29" s="911">
        <f>Data!CA33/C29</f>
        <v>0.42967914369989296</v>
      </c>
      <c r="F29" s="914">
        <f>Data!CG33/(1-C29)</f>
        <v>0.10008373028947194</v>
      </c>
      <c r="G29" s="915">
        <f t="shared" si="0"/>
        <v>0.32959541341042103</v>
      </c>
      <c r="H29" s="912"/>
      <c r="I29" s="912"/>
      <c r="J29" s="911">
        <f t="shared" si="1"/>
        <v>5.7361495730246237E-3</v>
      </c>
      <c r="K29" s="916">
        <f t="shared" si="2"/>
        <v>-7.760753395334622E-4</v>
      </c>
      <c r="L29" s="911">
        <f t="shared" si="3"/>
        <v>3.411774303481537E-3</v>
      </c>
      <c r="M29" s="915">
        <f t="shared" si="4"/>
        <v>0.19318321073722194</v>
      </c>
      <c r="O29" s="882">
        <v>0.25605326876513318</v>
      </c>
    </row>
    <row r="30" spans="1:15">
      <c r="A30" s="912">
        <v>1941</v>
      </c>
      <c r="B30" s="911">
        <f>Data!BZ34</f>
        <v>0.19486650070173528</v>
      </c>
      <c r="C30" s="915">
        <f>Data!BD34</f>
        <v>0.29002634969645613</v>
      </c>
      <c r="D30" s="913"/>
      <c r="E30" s="911">
        <f>Data!CA34/C30</f>
        <v>0.41546404333370363</v>
      </c>
      <c r="F30" s="914">
        <f>Data!CG34/(1-C30)</f>
        <v>0.10475174783139381</v>
      </c>
      <c r="G30" s="915">
        <f t="shared" si="0"/>
        <v>0.31071229550230983</v>
      </c>
      <c r="H30" s="912"/>
      <c r="I30" s="912"/>
      <c r="J30" s="911">
        <f t="shared" si="1"/>
        <v>2.620664243395153E-3</v>
      </c>
      <c r="K30" s="916">
        <f t="shared" si="2"/>
        <v>-4.0097272023839848E-3</v>
      </c>
      <c r="L30" s="911">
        <f t="shared" si="3"/>
        <v>3.3512855852788214E-3</v>
      </c>
      <c r="M30" s="915">
        <f t="shared" si="4"/>
        <v>0.19501664330048557</v>
      </c>
      <c r="O30" s="882">
        <v>0.26647940074906373</v>
      </c>
    </row>
    <row r="31" spans="1:15">
      <c r="A31" s="912">
        <v>1942</v>
      </c>
      <c r="B31" s="911">
        <f>Data!BZ35</f>
        <v>0.18493826368831501</v>
      </c>
      <c r="C31" s="915">
        <f>Data!BD35</f>
        <v>0.27745691959000041</v>
      </c>
      <c r="D31" s="913"/>
      <c r="E31" s="911">
        <f>Data!CA35/C31</f>
        <v>0.42410581319072477</v>
      </c>
      <c r="F31" s="914">
        <f>Data!CG35/(1-C31)</f>
        <v>9.3097799984513452E-2</v>
      </c>
      <c r="G31" s="915">
        <f t="shared" si="0"/>
        <v>0.33100801320621132</v>
      </c>
      <c r="H31" s="912"/>
      <c r="I31" s="912"/>
      <c r="J31" s="911">
        <f t="shared" si="1"/>
        <v>-3.905476481532701E-3</v>
      </c>
      <c r="K31" s="916">
        <f t="shared" si="2"/>
        <v>2.5063409665487075E-3</v>
      </c>
      <c r="L31" s="911">
        <f t="shared" si="3"/>
        <v>-8.2739958932967709E-3</v>
      </c>
      <c r="M31" s="915">
        <f t="shared" si="4"/>
        <v>0.18519336929345451</v>
      </c>
      <c r="O31" s="882">
        <v>0.2583451202263084</v>
      </c>
    </row>
    <row r="32" spans="1:15">
      <c r="A32" s="912">
        <v>1943</v>
      </c>
      <c r="B32" s="911">
        <f>Data!BZ36</f>
        <v>0.17183052090929848</v>
      </c>
      <c r="C32" s="915">
        <f>Data!BD36</f>
        <v>0.25997557739631694</v>
      </c>
      <c r="D32" s="913"/>
      <c r="E32" s="911">
        <f>Data!CA36/C32</f>
        <v>0.43107625514286568</v>
      </c>
      <c r="F32" s="914">
        <f>Data!CG36/(1-C32)</f>
        <v>8.075574366373961E-2</v>
      </c>
      <c r="G32" s="915">
        <f t="shared" si="0"/>
        <v>0.35032051147912607</v>
      </c>
      <c r="H32" s="912"/>
      <c r="I32" s="912"/>
      <c r="J32" s="911">
        <f t="shared" si="1"/>
        <v>-5.7864643477090767E-3</v>
      </c>
      <c r="K32" s="916">
        <f t="shared" si="2"/>
        <v>1.9339973522219274E-3</v>
      </c>
      <c r="L32" s="911">
        <f t="shared" si="3"/>
        <v>-8.9176673926056379E-3</v>
      </c>
      <c r="M32" s="915">
        <f t="shared" si="4"/>
        <v>0.17216812930022224</v>
      </c>
      <c r="O32" s="882">
        <v>0.24552706552706549</v>
      </c>
    </row>
    <row r="33" spans="1:15">
      <c r="A33" s="912">
        <v>1944</v>
      </c>
      <c r="B33" s="911">
        <f>Data!BZ37</f>
        <v>0.14836379223715535</v>
      </c>
      <c r="C33" s="915">
        <f>Data!BD37</f>
        <v>0.24737601056520242</v>
      </c>
      <c r="D33" s="913"/>
      <c r="E33" s="911">
        <f>Data!CA37/C33</f>
        <v>0.40343789562099486</v>
      </c>
      <c r="F33" s="914">
        <f>Data!CG37/(1-C33)</f>
        <v>6.4524830179918516E-2</v>
      </c>
      <c r="G33" s="915">
        <f t="shared" si="0"/>
        <v>0.33891306544107636</v>
      </c>
      <c r="H33" s="912"/>
      <c r="I33" s="912"/>
      <c r="J33" s="911">
        <f t="shared" si="1"/>
        <v>-4.4138866966914689E-3</v>
      </c>
      <c r="K33" s="916">
        <f t="shared" si="2"/>
        <v>-7.1852984749853624E-3</v>
      </c>
      <c r="L33" s="911">
        <f t="shared" si="3"/>
        <v>-1.2011272379195038E-2</v>
      </c>
      <c r="M33" s="915">
        <f t="shared" si="4"/>
        <v>0.14822006335842663</v>
      </c>
      <c r="O33" s="882">
        <v>0.23451938396176314</v>
      </c>
    </row>
    <row r="34" spans="1:15">
      <c r="A34" s="912">
        <v>1945</v>
      </c>
      <c r="B34" s="911">
        <f>Data!BZ38</f>
        <v>0.14279793159629031</v>
      </c>
      <c r="C34" s="915">
        <f>Data!BD38</f>
        <v>0.2316811436262361</v>
      </c>
      <c r="D34" s="913"/>
      <c r="E34" s="911">
        <f>Data!CA38/C34</f>
        <v>0.38590799394313186</v>
      </c>
      <c r="F34" s="914">
        <f>Data!CG38/(1-C34)</f>
        <v>6.9489803331165584E-2</v>
      </c>
      <c r="G34" s="915">
        <f t="shared" si="0"/>
        <v>0.3164181906119663</v>
      </c>
      <c r="H34" s="912"/>
      <c r="I34" s="912"/>
      <c r="J34" s="911">
        <f t="shared" si="1"/>
        <v>-5.319195465974879E-3</v>
      </c>
      <c r="K34" s="916">
        <f t="shared" si="2"/>
        <v>-4.3364771426699974E-3</v>
      </c>
      <c r="L34" s="911">
        <f t="shared" si="3"/>
        <v>3.7367579005282269E-3</v>
      </c>
      <c r="M34" s="915">
        <f t="shared" si="4"/>
        <v>0.1424448775290387</v>
      </c>
      <c r="O34" s="882">
        <v>0.21883671291355389</v>
      </c>
    </row>
    <row r="35" spans="1:15">
      <c r="A35" s="912">
        <v>1946</v>
      </c>
      <c r="B35" s="911">
        <f>Data!BZ39</f>
        <v>0.14156551756813207</v>
      </c>
      <c r="C35" s="915">
        <f>Data!BD39</f>
        <v>0.2295861084281442</v>
      </c>
      <c r="D35" s="913"/>
      <c r="E35" s="911">
        <f>Data!CA39/C35</f>
        <v>0.35135798774408061</v>
      </c>
      <c r="F35" s="914">
        <f>Data!CG39/(1-C35)</f>
        <v>7.9046607496361734E-2</v>
      </c>
      <c r="G35" s="915">
        <f t="shared" si="0"/>
        <v>0.27231138024771889</v>
      </c>
      <c r="H35" s="912"/>
      <c r="I35" s="912"/>
      <c r="J35" s="911">
        <f t="shared" si="1"/>
        <v>-6.6290724664862114E-4</v>
      </c>
      <c r="K35" s="916">
        <f t="shared" si="2"/>
        <v>-8.0045849484897385E-3</v>
      </c>
      <c r="L35" s="911">
        <f t="shared" si="3"/>
        <v>7.3426728467915307E-3</v>
      </c>
      <c r="M35" s="915">
        <f t="shared" si="4"/>
        <v>0.14147311224794348</v>
      </c>
      <c r="O35" s="882">
        <v>0.21945190757657176</v>
      </c>
    </row>
    <row r="36" spans="1:15">
      <c r="A36" s="912">
        <v>1947</v>
      </c>
      <c r="B36" s="911">
        <f>Data!BZ40</f>
        <v>0.14574716809862265</v>
      </c>
      <c r="C36" s="915">
        <f>Data!BD40</f>
        <v>0.24775011423567772</v>
      </c>
      <c r="D36" s="913"/>
      <c r="E36" s="911">
        <f>Data!CA40/C36</f>
        <v>0.37374776022715323</v>
      </c>
      <c r="F36" s="914">
        <f>Data!CG40/(1-C36)</f>
        <v>7.0656199240246603E-2</v>
      </c>
      <c r="G36" s="915">
        <f t="shared" si="0"/>
        <v>0.30309156098690659</v>
      </c>
      <c r="H36" s="912"/>
      <c r="I36" s="912"/>
      <c r="J36" s="911">
        <f t="shared" si="1"/>
        <v>4.9462654922770351E-3</v>
      </c>
      <c r="K36" s="916">
        <f t="shared" si="2"/>
        <v>5.1403807329801878E-3</v>
      </c>
      <c r="L36" s="911">
        <f t="shared" si="3"/>
        <v>-6.4640870764702861E-3</v>
      </c>
      <c r="M36" s="915">
        <f t="shared" si="4"/>
        <v>0.145188076716919</v>
      </c>
      <c r="O36" s="882">
        <v>0.23353204172876307</v>
      </c>
    </row>
    <row r="37" spans="1:15">
      <c r="A37" s="912">
        <v>1948</v>
      </c>
      <c r="B37" s="911">
        <f>Data!BZ41</f>
        <v>0.15765946306209772</v>
      </c>
      <c r="C37" s="915">
        <f>Data!BD41</f>
        <v>0.26175269271050572</v>
      </c>
      <c r="D37" s="913"/>
      <c r="E37" s="911">
        <f>Data!CA41/C37</f>
        <v>0.39616469024366929</v>
      </c>
      <c r="F37" s="914">
        <f>Data!CG41/(1-C37)</f>
        <v>7.3095137769101579E-2</v>
      </c>
      <c r="G37" s="915">
        <f t="shared" si="0"/>
        <v>0.3230695524745677</v>
      </c>
      <c r="H37" s="912"/>
      <c r="I37" s="912"/>
      <c r="J37" s="911">
        <f t="shared" si="1"/>
        <v>4.2440633677772758E-3</v>
      </c>
      <c r="K37" s="916">
        <f t="shared" si="2"/>
        <v>5.5537969724050486E-3</v>
      </c>
      <c r="L37" s="911">
        <f t="shared" si="3"/>
        <v>1.8346912297173593E-3</v>
      </c>
      <c r="M37" s="915">
        <f t="shared" si="4"/>
        <v>0.15737971966852232</v>
      </c>
      <c r="O37" s="882">
        <v>0.24878264718902174</v>
      </c>
    </row>
    <row r="38" spans="1:15">
      <c r="A38" s="912">
        <v>1949</v>
      </c>
      <c r="B38" s="911">
        <f>Data!BZ42</f>
        <v>0.1517338910703204</v>
      </c>
      <c r="C38" s="915">
        <f>Data!BD42</f>
        <v>0.25886802918150209</v>
      </c>
      <c r="D38" s="913"/>
      <c r="E38" s="911">
        <f>Data!CA42/C38</f>
        <v>0.39020632762184093</v>
      </c>
      <c r="F38" s="914">
        <f>Data!CG42/(1-C38)</f>
        <v>6.8438483376565371E-2</v>
      </c>
      <c r="G38" s="915">
        <f t="shared" si="0"/>
        <v>0.32176784424527555</v>
      </c>
      <c r="H38" s="912"/>
      <c r="I38" s="912"/>
      <c r="J38" s="911">
        <f t="shared" si="1"/>
        <v>-9.3194695535490934E-4</v>
      </c>
      <c r="K38" s="916">
        <f t="shared" si="2"/>
        <v>-1.5596174604092022E-3</v>
      </c>
      <c r="L38" s="911">
        <f t="shared" si="3"/>
        <v>-3.4377625662676513E-3</v>
      </c>
      <c r="M38" s="915">
        <f t="shared" si="4"/>
        <v>0.15173013608006594</v>
      </c>
      <c r="O38" s="882">
        <v>0.24312386156648449</v>
      </c>
    </row>
    <row r="39" spans="1:15">
      <c r="A39" s="912">
        <v>1950</v>
      </c>
      <c r="B39" s="911">
        <f>Data!BZ43</f>
        <v>0.15848027813737375</v>
      </c>
      <c r="C39" s="915">
        <f>Data!BD43</f>
        <v>0.27028764792980042</v>
      </c>
      <c r="D39" s="913"/>
      <c r="E39" s="911">
        <f>Data!CA43/C39</f>
        <v>0.39381861739684337</v>
      </c>
      <c r="F39" s="914">
        <f>Data!CG43/(1-C39)</f>
        <v>7.131025010415197E-2</v>
      </c>
      <c r="G39" s="915">
        <f t="shared" si="0"/>
        <v>0.32250836729269139</v>
      </c>
      <c r="H39" s="912"/>
      <c r="I39" s="912"/>
      <c r="J39" s="911">
        <f t="shared" si="1"/>
        <v>3.6744661067428862E-3</v>
      </c>
      <c r="K39" s="916">
        <f t="shared" si="2"/>
        <v>9.3510633488737369E-4</v>
      </c>
      <c r="L39" s="911">
        <f t="shared" si="3"/>
        <v>2.1283581345472452E-3</v>
      </c>
      <c r="M39" s="915">
        <f t="shared" si="4"/>
        <v>0.15847182164649792</v>
      </c>
      <c r="O39" s="882">
        <v>0.25608660130718952</v>
      </c>
    </row>
    <row r="40" spans="1:15">
      <c r="A40" s="912">
        <v>1951</v>
      </c>
      <c r="B40" s="911">
        <f>Data!BZ44</f>
        <v>0.14943208955529014</v>
      </c>
      <c r="C40" s="915">
        <f>Data!BD44</f>
        <v>0.26266753016557609</v>
      </c>
      <c r="D40" s="913"/>
      <c r="E40" s="911">
        <f>Data!CA44/C40</f>
        <v>0.38025613578168721</v>
      </c>
      <c r="F40" s="914">
        <f>Data!CG44/(1-C40)</f>
        <v>6.7203265238455656E-2</v>
      </c>
      <c r="G40" s="915">
        <f t="shared" si="0"/>
        <v>0.31305287054323155</v>
      </c>
      <c r="H40" s="912"/>
      <c r="I40" s="912"/>
      <c r="J40" s="911">
        <f t="shared" si="1"/>
        <v>-2.4575517387180235E-3</v>
      </c>
      <c r="K40" s="916">
        <f t="shared" si="2"/>
        <v>-3.66577125585172E-3</v>
      </c>
      <c r="L40" s="911">
        <f t="shared" si="3"/>
        <v>-2.9969175862639701E-3</v>
      </c>
      <c r="M40" s="915">
        <f t="shared" si="4"/>
        <v>0.14936003755654004</v>
      </c>
      <c r="O40" s="882">
        <v>0.25051002462187832</v>
      </c>
    </row>
    <row r="41" spans="1:15">
      <c r="A41" s="912">
        <v>1952</v>
      </c>
      <c r="B41" s="911">
        <f>Data!BZ45</f>
        <v>0.14196335787489817</v>
      </c>
      <c r="C41" s="915">
        <f>Data!BD45</f>
        <v>0.25284499447330883</v>
      </c>
      <c r="D41" s="913"/>
      <c r="E41" s="911">
        <f>Data!CA45/C41</f>
        <v>0.37884333666732761</v>
      </c>
      <c r="F41" s="914">
        <f>Data!CG45/(1-C41)</f>
        <v>6.1800718950477999E-2</v>
      </c>
      <c r="G41" s="915">
        <f t="shared" si="0"/>
        <v>0.31704261771684961</v>
      </c>
      <c r="H41" s="912"/>
      <c r="I41" s="912"/>
      <c r="J41" s="911">
        <f t="shared" si="1"/>
        <v>-3.0749729944776153E-3</v>
      </c>
      <c r="K41" s="916">
        <f t="shared" si="2"/>
        <v>-3.7109645398894877E-4</v>
      </c>
      <c r="L41" s="911">
        <f t="shared" si="3"/>
        <v>-3.9834727979093645E-3</v>
      </c>
      <c r="M41" s="915">
        <f t="shared" si="4"/>
        <v>0.14200254730891421</v>
      </c>
      <c r="O41" s="882">
        <v>0.2380746169220519</v>
      </c>
    </row>
    <row r="42" spans="1:15">
      <c r="A42" s="912">
        <v>1953</v>
      </c>
      <c r="B42" s="911">
        <f>Data!BZ46</f>
        <v>0.13259632478488506</v>
      </c>
      <c r="C42" s="915">
        <f>Data!BD46</f>
        <v>0.2509002079525624</v>
      </c>
      <c r="D42" s="913"/>
      <c r="E42" s="911">
        <f>Data!CA46/C42</f>
        <v>0.35910046868170242</v>
      </c>
      <c r="F42" s="914">
        <f>Data!CG46/(1-C42)</f>
        <v>5.6732017506810492E-2</v>
      </c>
      <c r="G42" s="915">
        <f t="shared" si="0"/>
        <v>0.30236845117489192</v>
      </c>
      <c r="H42" s="912"/>
      <c r="I42" s="912"/>
      <c r="J42" s="911">
        <f t="shared" si="1"/>
        <v>-6.1658020943788992E-4</v>
      </c>
      <c r="K42" s="916">
        <f t="shared" si="2"/>
        <v>-4.991885346712667E-3</v>
      </c>
      <c r="L42" s="911">
        <f t="shared" si="3"/>
        <v>-3.7871056551565438E-3</v>
      </c>
      <c r="M42" s="915">
        <f t="shared" si="4"/>
        <v>0.13256778666359106</v>
      </c>
      <c r="O42" s="882">
        <v>0.23340721975934134</v>
      </c>
    </row>
    <row r="43" spans="1:15">
      <c r="A43" s="912">
        <v>1954</v>
      </c>
      <c r="B43" s="911">
        <f>Data!BZ47</f>
        <v>0.13487352232759914</v>
      </c>
      <c r="C43" s="915">
        <f>Data!BD47</f>
        <v>0.25642066221943965</v>
      </c>
      <c r="D43" s="913"/>
      <c r="E43" s="911">
        <f>Data!CA47/C43</f>
        <v>0.35829644404081556</v>
      </c>
      <c r="F43" s="914">
        <f>Data!CG47/(1-C43)</f>
        <v>5.7826930753786372E-2</v>
      </c>
      <c r="G43" s="915">
        <f t="shared" si="0"/>
        <v>0.3004695132870292</v>
      </c>
      <c r="H43" s="912"/>
      <c r="I43" s="912"/>
      <c r="J43" s="911">
        <f t="shared" si="1"/>
        <v>1.6692112064574977E-3</v>
      </c>
      <c r="K43" s="916">
        <f t="shared" si="2"/>
        <v>-2.0172994959749695E-4</v>
      </c>
      <c r="L43" s="911">
        <f t="shared" si="3"/>
        <v>8.2019928561961647E-4</v>
      </c>
      <c r="M43" s="915">
        <f t="shared" si="4"/>
        <v>0.13488400532736466</v>
      </c>
      <c r="O43" s="882">
        <v>0.2367637745408486</v>
      </c>
    </row>
    <row r="44" spans="1:15">
      <c r="A44" s="912">
        <v>1955</v>
      </c>
      <c r="B44" s="911">
        <f>Data!BZ48</f>
        <v>0.14128702502276624</v>
      </c>
      <c r="C44" s="915">
        <f>Data!BD48</f>
        <v>0.27131216019832249</v>
      </c>
      <c r="D44" s="913"/>
      <c r="E44" s="911">
        <f>Data!CA48/C44</f>
        <v>0.37069288168515441</v>
      </c>
      <c r="F44" s="914">
        <f>Data!CG48/(1-C44)</f>
        <v>5.5872400085208822E-2</v>
      </c>
      <c r="G44" s="915">
        <f t="shared" si="0"/>
        <v>0.31482048159994558</v>
      </c>
      <c r="H44" s="912"/>
      <c r="I44" s="912"/>
      <c r="J44" s="911">
        <f t="shared" si="1"/>
        <v>4.4744411498297059E-3</v>
      </c>
      <c r="K44" s="916">
        <f t="shared" si="2"/>
        <v>3.1787027499233563E-3</v>
      </c>
      <c r="L44" s="911">
        <f t="shared" si="3"/>
        <v>-1.453348620212691E-3</v>
      </c>
      <c r="M44" s="915">
        <f t="shared" si="4"/>
        <v>0.14107331760713951</v>
      </c>
      <c r="O44" s="882">
        <v>0.25275772451631529</v>
      </c>
    </row>
    <row r="45" spans="1:15">
      <c r="A45" s="912">
        <v>1956</v>
      </c>
      <c r="B45" s="911">
        <f>Data!BZ49</f>
        <v>0.1338850724154842</v>
      </c>
      <c r="C45" s="915">
        <f>Data!BD49</f>
        <v>0.26135179332957875</v>
      </c>
      <c r="D45" s="913"/>
      <c r="E45" s="911">
        <f>Data!CA49/C45</f>
        <v>0.36133461605118478</v>
      </c>
      <c r="F45" s="914">
        <f>Data!CG49/(1-C45)</f>
        <v>5.3407863394508065E-2</v>
      </c>
      <c r="G45" s="915">
        <f t="shared" si="0"/>
        <v>0.30792675265667668</v>
      </c>
      <c r="H45" s="912"/>
      <c r="I45" s="912"/>
      <c r="J45" s="911">
        <f t="shared" si="1"/>
        <v>-3.1357274945300467E-3</v>
      </c>
      <c r="K45" s="916">
        <f t="shared" si="2"/>
        <v>-2.5390112648620245E-3</v>
      </c>
      <c r="L45" s="911">
        <f t="shared" si="3"/>
        <v>-1.7958779172587095E-3</v>
      </c>
      <c r="M45" s="915">
        <f t="shared" si="4"/>
        <v>0.13381640834611544</v>
      </c>
      <c r="O45" s="882">
        <v>0.24319542732716384</v>
      </c>
    </row>
    <row r="46" spans="1:15">
      <c r="A46" s="912">
        <v>1957</v>
      </c>
      <c r="B46" s="911">
        <f>Data!BZ50</f>
        <v>0.13166288086124753</v>
      </c>
      <c r="C46" s="915">
        <f>Data!BD50</f>
        <v>0.25851797936100207</v>
      </c>
      <c r="D46" s="913"/>
      <c r="E46" s="911">
        <f>Data!CA50/C46</f>
        <v>0.35324610396014822</v>
      </c>
      <c r="F46" s="914">
        <f>Data!CG50/(1-C46)</f>
        <v>5.4407808585239942E-2</v>
      </c>
      <c r="G46" s="915">
        <f t="shared" si="0"/>
        <v>0.29883829537490825</v>
      </c>
      <c r="H46" s="912"/>
      <c r="I46" s="912"/>
      <c r="J46" s="911">
        <f t="shared" si="1"/>
        <v>-8.7260713297694723E-4</v>
      </c>
      <c r="K46" s="916">
        <f t="shared" si="2"/>
        <v>-2.1139471403603858E-3</v>
      </c>
      <c r="L46" s="911">
        <f t="shared" si="3"/>
        <v>7.3860772190281309E-4</v>
      </c>
      <c r="M46" s="915">
        <f t="shared" si="4"/>
        <v>0.13163712586404966</v>
      </c>
      <c r="O46" s="882">
        <v>0.23865589997395159</v>
      </c>
    </row>
    <row r="47" spans="1:15">
      <c r="A47" s="912">
        <v>1958</v>
      </c>
      <c r="B47" s="911">
        <f>Data!BZ51</f>
        <v>0.12471966914256878</v>
      </c>
      <c r="C47" s="915">
        <f>Data!BD51</f>
        <v>0.25412191951992963</v>
      </c>
      <c r="D47" s="913"/>
      <c r="E47" s="911">
        <f>Data!CA51/C47</f>
        <v>0.33164863920663507</v>
      </c>
      <c r="F47" s="914">
        <f>Data!CG51/(1-C47)</f>
        <v>5.4218620173389874E-2</v>
      </c>
      <c r="G47" s="915">
        <f t="shared" si="0"/>
        <v>0.27743001903324521</v>
      </c>
      <c r="H47" s="912"/>
      <c r="I47" s="912"/>
      <c r="J47" s="911">
        <f t="shared" si="1"/>
        <v>-1.3137110292721786E-3</v>
      </c>
      <c r="K47" s="916">
        <f t="shared" si="2"/>
        <v>-5.5833329473986828E-3</v>
      </c>
      <c r="L47" s="911">
        <f t="shared" si="3"/>
        <v>-1.4027980590007122E-4</v>
      </c>
      <c r="M47" s="915">
        <f t="shared" si="4"/>
        <v>0.12462555707867658</v>
      </c>
      <c r="O47" s="882">
        <v>0.23067739423825587</v>
      </c>
    </row>
    <row r="48" spans="1:15">
      <c r="A48" s="912">
        <v>1959</v>
      </c>
      <c r="B48" s="911">
        <f>Data!BZ52</f>
        <v>0.13066154113420073</v>
      </c>
      <c r="C48" s="915">
        <f>Data!BD52</f>
        <v>0.26854612085684265</v>
      </c>
      <c r="D48" s="913"/>
      <c r="E48" s="911">
        <f>Data!CA52/C48</f>
        <v>0.34210735466270675</v>
      </c>
      <c r="F48" s="914">
        <f>Data!CG52/(1-C48)</f>
        <v>5.3031283624299277E-2</v>
      </c>
      <c r="G48" s="915">
        <f t="shared" si="0"/>
        <v>0.28907607103840749</v>
      </c>
      <c r="H48" s="912"/>
      <c r="I48" s="912"/>
      <c r="J48" s="911">
        <f t="shared" si="1"/>
        <v>4.0017064514391411E-3</v>
      </c>
      <c r="K48" s="916">
        <f t="shared" si="2"/>
        <v>2.6577888474096935E-3</v>
      </c>
      <c r="L48" s="911">
        <f t="shared" si="3"/>
        <v>-8.856083061195251E-4</v>
      </c>
      <c r="M48" s="915">
        <f t="shared" si="4"/>
        <v>0.13049355613529809</v>
      </c>
      <c r="O48" s="882">
        <v>0.24559770937723693</v>
      </c>
    </row>
    <row r="49" spans="1:15">
      <c r="A49" s="912">
        <v>1960</v>
      </c>
      <c r="B49" s="911">
        <f>Data!BZ53</f>
        <v>0.12591519166871309</v>
      </c>
      <c r="C49" s="915">
        <f>Data!BD53</f>
        <v>0.26590628397171001</v>
      </c>
      <c r="D49" s="913"/>
      <c r="E49" s="911">
        <f>Data!CA53/C49</f>
        <v>0.33599880569998369</v>
      </c>
      <c r="F49" s="914">
        <f>Data!CG53/(1-C49)</f>
        <v>4.9817887045757583E-2</v>
      </c>
      <c r="G49" s="915">
        <f t="shared" si="0"/>
        <v>0.28618091865422612</v>
      </c>
      <c r="H49" s="912"/>
      <c r="I49" s="912"/>
      <c r="J49" s="911">
        <f t="shared" si="1"/>
        <v>-7.631136749364115E-4</v>
      </c>
      <c r="K49" s="916">
        <f t="shared" si="2"/>
        <v>-1.6404271280033675E-3</v>
      </c>
      <c r="L49" s="911">
        <f t="shared" si="3"/>
        <v>-2.3504513925996715E-3</v>
      </c>
      <c r="M49" s="915">
        <f t="shared" si="4"/>
        <v>0.12590754893866127</v>
      </c>
      <c r="O49" s="882">
        <v>0.23973784403669729</v>
      </c>
    </row>
    <row r="50" spans="1:15">
      <c r="A50" s="912">
        <v>1961</v>
      </c>
      <c r="B50" s="911">
        <f>Data!BZ54</f>
        <v>0.12453469169407759</v>
      </c>
      <c r="C50" s="915">
        <f>Data!BD54</f>
        <v>0.26723591966399934</v>
      </c>
      <c r="D50" s="913"/>
      <c r="E50" s="911">
        <f>Data!CA54/C50</f>
        <v>0.32885480800934147</v>
      </c>
      <c r="F50" s="914">
        <f>Data!CG54/(1-C50)</f>
        <v>5.0020020936297163E-2</v>
      </c>
      <c r="G50" s="915">
        <f t="shared" si="0"/>
        <v>0.27883478707304432</v>
      </c>
      <c r="H50" s="912"/>
      <c r="I50" s="912"/>
      <c r="J50" s="911">
        <f t="shared" si="1"/>
        <v>3.8051636389480916E-4</v>
      </c>
      <c r="K50" s="916">
        <f t="shared" si="2"/>
        <v>-1.8996338786211515E-3</v>
      </c>
      <c r="L50" s="911">
        <f t="shared" si="3"/>
        <v>1.4838521884145571E-4</v>
      </c>
      <c r="M50" s="915">
        <f t="shared" si="4"/>
        <v>0.12454445937282821</v>
      </c>
      <c r="O50" s="882">
        <v>0.24169882717415359</v>
      </c>
    </row>
    <row r="51" spans="1:15">
      <c r="A51" s="912">
        <v>1962</v>
      </c>
      <c r="B51" s="911">
        <f>Data!BZ55</f>
        <v>0.12573906779289246</v>
      </c>
      <c r="C51" s="915">
        <f>Data!BD55</f>
        <v>0.27473398950801392</v>
      </c>
      <c r="D51" s="913"/>
      <c r="E51" s="911">
        <f>Data!CA55/C51</f>
        <v>0.32857108764779319</v>
      </c>
      <c r="F51" s="914">
        <f>Data!CG55/(1-C51)</f>
        <v>4.8907926446034158E-2</v>
      </c>
      <c r="G51" s="915">
        <f t="shared" si="0"/>
        <v>0.27966316120175905</v>
      </c>
      <c r="H51" s="912"/>
      <c r="I51" s="912"/>
      <c r="J51" s="911">
        <f t="shared" si="1"/>
        <v>2.0907227084146192E-3</v>
      </c>
      <c r="K51" s="916">
        <f t="shared" si="2"/>
        <v>-7.5820271745756637E-5</v>
      </c>
      <c r="L51" s="911">
        <f t="shared" si="3"/>
        <v>-8.1490289640430424E-4</v>
      </c>
      <c r="M51" s="915">
        <f t="shared" si="4"/>
        <v>0.12573469123434211</v>
      </c>
      <c r="O51" s="882">
        <v>0.24968152866242035</v>
      </c>
    </row>
    <row r="52" spans="1:15">
      <c r="A52" s="912">
        <v>1963</v>
      </c>
      <c r="B52" s="911">
        <f>Data!BZ56</f>
        <v>0.127462238073349</v>
      </c>
      <c r="C52" s="915">
        <f>Data!BD56</f>
        <v>0.27930641143073409</v>
      </c>
      <c r="D52" s="913"/>
      <c r="E52" s="911">
        <f>Data!CA56/C52</f>
        <v>0.32872680944821991</v>
      </c>
      <c r="F52" s="914">
        <f>Data!CG56/(1-C52)</f>
        <v>4.9461712338921118E-2</v>
      </c>
      <c r="G52" s="915">
        <f t="shared" si="0"/>
        <v>0.27926509710929881</v>
      </c>
      <c r="H52" s="912"/>
      <c r="I52" s="912"/>
      <c r="J52" s="911">
        <f t="shared" si="1"/>
        <v>1.2787379692561483E-3</v>
      </c>
      <c r="K52" s="916">
        <f t="shared" si="2"/>
        <v>4.2782071484604204E-5</v>
      </c>
      <c r="L52" s="911">
        <f t="shared" si="3"/>
        <v>4.0164208520086775E-4</v>
      </c>
      <c r="M52" s="915">
        <f t="shared" si="4"/>
        <v>0.12746222991883407</v>
      </c>
      <c r="O52" s="882">
        <v>0.25403905946366112</v>
      </c>
    </row>
    <row r="53" spans="1:15">
      <c r="A53" s="912">
        <v>1964</v>
      </c>
      <c r="B53" s="911">
        <f>Data!BZ57</f>
        <v>0.12919537723064423</v>
      </c>
      <c r="C53" s="915">
        <f>Data!BD57</f>
        <v>0.28174682769209902</v>
      </c>
      <c r="D53" s="913"/>
      <c r="E53" s="911">
        <f>Data!CA57/C53</f>
        <v>0.33156336542848597</v>
      </c>
      <c r="F53" s="914">
        <f>Data!CG57/(1-C53)</f>
        <v>4.979673105507415E-2</v>
      </c>
      <c r="G53" s="915">
        <f t="shared" si="0"/>
        <v>0.28176663437341182</v>
      </c>
      <c r="H53" s="912"/>
      <c r="I53" s="912"/>
      <c r="J53" s="911">
        <f t="shared" si="1"/>
        <v>6.8152308421718928E-4</v>
      </c>
      <c r="K53" s="916">
        <f t="shared" si="2"/>
        <v>7.9226827167049952E-4</v>
      </c>
      <c r="L53" s="911">
        <f t="shared" si="3"/>
        <v>2.4144584078219703E-4</v>
      </c>
      <c r="M53" s="915">
        <f t="shared" si="4"/>
        <v>0.12917747527001888</v>
      </c>
      <c r="O53" s="882">
        <v>0.25653807198408396</v>
      </c>
    </row>
    <row r="54" spans="1:15">
      <c r="A54" s="912">
        <v>1965</v>
      </c>
      <c r="B54" s="911">
        <f>Data!BZ58</f>
        <v>0.127784363925457</v>
      </c>
      <c r="C54" s="915">
        <f>Data!BD58</f>
        <v>0.28695659339163182</v>
      </c>
      <c r="D54" s="913"/>
      <c r="E54" s="911">
        <f>Data!CA58/C54</f>
        <v>0.3208122315637707</v>
      </c>
      <c r="F54" s="914">
        <f>Data!CG58/(1-C54)</f>
        <v>5.0102401205374514E-2</v>
      </c>
      <c r="G54" s="915">
        <f t="shared" si="0"/>
        <v>0.27070983035839619</v>
      </c>
      <c r="H54" s="912"/>
      <c r="I54" s="912"/>
      <c r="J54" s="911">
        <f t="shared" si="1"/>
        <v>1.4679381470313999E-3</v>
      </c>
      <c r="K54" s="916">
        <f t="shared" si="2"/>
        <v>-3.0290978604766232E-3</v>
      </c>
      <c r="L54" s="911">
        <f t="shared" si="3"/>
        <v>2.1954855513306887E-4</v>
      </c>
      <c r="M54" s="915">
        <f t="shared" si="4"/>
        <v>0.12785376607233206</v>
      </c>
      <c r="O54" s="882">
        <v>0.26253065293238081</v>
      </c>
    </row>
    <row r="55" spans="1:15">
      <c r="A55" s="912">
        <v>1966</v>
      </c>
      <c r="B55" s="911">
        <f>Data!BZ59</f>
        <v>0.12638157606124878</v>
      </c>
      <c r="C55" s="915">
        <f>Data!BD59</f>
        <v>0.28020919442928532</v>
      </c>
      <c r="D55" s="913"/>
      <c r="E55" s="911">
        <f>Data!CA59/C55</f>
        <v>0.323310592424643</v>
      </c>
      <c r="F55" s="914">
        <f>Data!CG59/(1-C55)</f>
        <v>4.972355370441426E-2</v>
      </c>
      <c r="G55" s="915">
        <f t="shared" si="0"/>
        <v>0.27358703872022871</v>
      </c>
      <c r="H55" s="912"/>
      <c r="I55" s="912"/>
      <c r="J55" s="911">
        <f t="shared" si="1"/>
        <v>-1.8265872284572383E-3</v>
      </c>
      <c r="K55" s="916">
        <f t="shared" si="2"/>
        <v>7.1692112169889838E-4</v>
      </c>
      <c r="L55" s="911">
        <f t="shared" si="3"/>
        <v>-2.7013471266976657E-4</v>
      </c>
      <c r="M55" s="915">
        <f t="shared" si="4"/>
        <v>0.12640456310602891</v>
      </c>
      <c r="O55" s="882">
        <v>0.25716391455840032</v>
      </c>
    </row>
    <row r="56" spans="1:15">
      <c r="A56" s="912">
        <v>1967</v>
      </c>
      <c r="B56" s="911">
        <f>Data!BZ60</f>
        <v>0.12336727976799011</v>
      </c>
      <c r="C56" s="915">
        <f>Data!BD60</f>
        <v>0.27262752424873682</v>
      </c>
      <c r="D56" s="913"/>
      <c r="E56" s="911">
        <f>Data!CA60/C56</f>
        <v>0.31757478903327652</v>
      </c>
      <c r="F56" s="914">
        <f>Data!CG60/(1-C56)</f>
        <v>5.0567475583399621E-2</v>
      </c>
      <c r="G56" s="915">
        <f t="shared" si="0"/>
        <v>0.26700731344987688</v>
      </c>
      <c r="H56" s="912"/>
      <c r="I56" s="912"/>
      <c r="J56" s="911">
        <f t="shared" si="1"/>
        <v>-2.0742466932497272E-3</v>
      </c>
      <c r="K56" s="916">
        <f t="shared" si="2"/>
        <v>-1.6072248476995637E-3</v>
      </c>
      <c r="L56" s="911">
        <f t="shared" si="3"/>
        <v>6.0744720911362431E-4</v>
      </c>
      <c r="M56" s="915">
        <f t="shared" si="4"/>
        <v>0.12330755172941311</v>
      </c>
      <c r="O56" s="882">
        <v>0.24782554964793793</v>
      </c>
    </row>
    <row r="57" spans="1:15">
      <c r="A57" s="912">
        <v>1968</v>
      </c>
      <c r="B57" s="911">
        <f>Data!BZ61</f>
        <v>0.12171453237533569</v>
      </c>
      <c r="C57" s="915">
        <f>Data!BD61</f>
        <v>0.2688746824614332</v>
      </c>
      <c r="D57" s="913"/>
      <c r="E57" s="911">
        <f>Data!CA61/C57</f>
        <v>0.31348335982344699</v>
      </c>
      <c r="F57" s="914">
        <f>Data!CG61/(1-C57)</f>
        <v>5.1166865520725913E-2</v>
      </c>
      <c r="G57" s="915">
        <f t="shared" si="0"/>
        <v>0.26231649430272108</v>
      </c>
      <c r="H57" s="912"/>
      <c r="I57" s="912"/>
      <c r="J57" s="911">
        <f t="shared" si="1"/>
        <v>-1.0020362034303732E-3</v>
      </c>
      <c r="K57" s="916">
        <f t="shared" si="2"/>
        <v>-1.1154362161147882E-3</v>
      </c>
      <c r="L57" s="911">
        <f t="shared" si="3"/>
        <v>4.3597974265341931E-4</v>
      </c>
      <c r="M57" s="915">
        <f t="shared" si="4"/>
        <v>0.12168578709109837</v>
      </c>
      <c r="O57" s="882">
        <v>0.24356226961558713</v>
      </c>
    </row>
    <row r="58" spans="1:15">
      <c r="A58" s="912">
        <v>1969</v>
      </c>
      <c r="B58" s="911">
        <f>Data!BZ62</f>
        <v>0.1149782408028841</v>
      </c>
      <c r="C58" s="915">
        <f>Data!BD62</f>
        <v>0.25897536210956751</v>
      </c>
      <c r="D58" s="913"/>
      <c r="E58" s="911">
        <f>Data!CA62/C58</f>
        <v>0.30090290398613806</v>
      </c>
      <c r="F58" s="914">
        <f>Data!CG62/(1-C58)</f>
        <v>4.9984717152004081E-2</v>
      </c>
      <c r="G58" s="915">
        <f t="shared" si="0"/>
        <v>0.25091818683413397</v>
      </c>
      <c r="H58" s="912"/>
      <c r="I58" s="912"/>
      <c r="J58" s="911">
        <f t="shared" si="1"/>
        <v>-2.5967550106809878E-3</v>
      </c>
      <c r="K58" s="916">
        <f t="shared" si="2"/>
        <v>-3.3825660684765235E-3</v>
      </c>
      <c r="L58" s="911">
        <f t="shared" si="3"/>
        <v>-8.64298601459448E-4</v>
      </c>
      <c r="M58" s="915">
        <f t="shared" si="4"/>
        <v>0.11487091269471873</v>
      </c>
      <c r="O58" s="882">
        <v>0.23157249115961465</v>
      </c>
    </row>
    <row r="59" spans="1:15">
      <c r="A59" s="917">
        <v>1970</v>
      </c>
      <c r="B59" s="919">
        <f>Data!BZ63</f>
        <v>0.11042817542329431</v>
      </c>
      <c r="C59" s="921">
        <f>Data!BD63</f>
        <v>0.25004575618377883</v>
      </c>
      <c r="D59" s="918">
        <v>0.26652452025586354</v>
      </c>
      <c r="E59" s="919">
        <f>Data!CA63/C59</f>
        <v>0.29356086853761176</v>
      </c>
      <c r="F59" s="920">
        <f>Data!CG63/(1-C59)</f>
        <v>4.9363911429330366E-2</v>
      </c>
      <c r="G59" s="921">
        <f t="shared" si="0"/>
        <v>0.2441969571082814</v>
      </c>
      <c r="H59" s="917"/>
      <c r="I59" s="917"/>
      <c r="J59" s="919">
        <f t="shared" si="1"/>
        <v>-2.2406005280422325E-3</v>
      </c>
      <c r="K59" s="922">
        <f t="shared" si="2"/>
        <v>-1.9014062889033785E-3</v>
      </c>
      <c r="L59" s="919">
        <f t="shared" si="3"/>
        <v>-4.600323358445976E-4</v>
      </c>
      <c r="M59" s="915">
        <f t="shared" si="4"/>
        <v>0.11037620165009389</v>
      </c>
      <c r="O59" s="882">
        <v>0.21703685503685505</v>
      </c>
    </row>
    <row r="60" spans="1:15">
      <c r="A60" s="912">
        <v>1971</v>
      </c>
      <c r="B60" s="911">
        <f>Data!BZ64</f>
        <v>0.11082132125739008</v>
      </c>
      <c r="C60" s="915">
        <f>Data!BD64</f>
        <v>0.25882752577934798</v>
      </c>
      <c r="D60" s="913">
        <v>0.27443237907206319</v>
      </c>
      <c r="E60" s="911">
        <f>Data!CA64/C60</f>
        <v>0.28408736219632807</v>
      </c>
      <c r="F60" s="914">
        <f>Data!CG64/(1-C60)</f>
        <v>5.0298654075315384E-2</v>
      </c>
      <c r="G60" s="915">
        <f t="shared" si="0"/>
        <v>0.23378870812101268</v>
      </c>
      <c r="H60" s="912"/>
      <c r="I60" s="912"/>
      <c r="J60" s="911">
        <f t="shared" si="1"/>
        <v>2.1444814132640082E-3</v>
      </c>
      <c r="K60" s="916">
        <f t="shared" si="2"/>
        <v>-2.3688100568181039E-3</v>
      </c>
      <c r="L60" s="911">
        <f t="shared" si="3"/>
        <v>7.0101421423246772E-4</v>
      </c>
      <c r="M60" s="915">
        <f t="shared" si="4"/>
        <v>0.11090486099397268</v>
      </c>
      <c r="O60" s="882">
        <v>0.22490063928919704</v>
      </c>
    </row>
    <row r="61" spans="1:15">
      <c r="A61" s="912">
        <v>1972</v>
      </c>
      <c r="B61" s="911">
        <f>Data!BZ65</f>
        <v>0.11084715268225409</v>
      </c>
      <c r="C61" s="915">
        <f>Data!BD65</f>
        <v>0.25993213543760607</v>
      </c>
      <c r="D61" s="913">
        <v>0.27782724844167411</v>
      </c>
      <c r="E61" s="911">
        <f>Data!CA65/C61</f>
        <v>0.27990506412248128</v>
      </c>
      <c r="F61" s="914">
        <f>Data!CG65/(1-C61)</f>
        <v>5.1449450236687629E-2</v>
      </c>
      <c r="G61" s="915">
        <f t="shared" si="0"/>
        <v>0.22845561388579366</v>
      </c>
      <c r="H61" s="912"/>
      <c r="I61" s="912"/>
      <c r="J61" s="911">
        <f t="shared" si="1"/>
        <v>2.5824526498215296E-4</v>
      </c>
      <c r="K61" s="916">
        <f t="shared" si="2"/>
        <v>-1.0824938625254975E-3</v>
      </c>
      <c r="L61" s="911">
        <f t="shared" si="3"/>
        <v>8.5293843824789514E-4</v>
      </c>
      <c r="M61" s="915">
        <f t="shared" si="4"/>
        <v>0.11085001109809463</v>
      </c>
      <c r="O61" s="882">
        <v>0.22757649819141654</v>
      </c>
    </row>
    <row r="62" spans="1:15">
      <c r="A62" s="912">
        <v>1973</v>
      </c>
      <c r="B62" s="911">
        <f>Data!BZ66</f>
        <v>0.10920314674876863</v>
      </c>
      <c r="C62" s="915">
        <f>Data!BD66</f>
        <v>0.26129983972603071</v>
      </c>
      <c r="D62" s="913">
        <v>0.27654516640253568</v>
      </c>
      <c r="E62" s="911">
        <f>Data!CA66/C62</f>
        <v>0.26697023492155658</v>
      </c>
      <c r="F62" s="914">
        <f>Data!CG66/(1-C62)</f>
        <v>5.3375452812824992E-2</v>
      </c>
      <c r="G62" s="915">
        <f t="shared" si="0"/>
        <v>0.21359478210873159</v>
      </c>
      <c r="H62" s="912"/>
      <c r="I62" s="912"/>
      <c r="J62" s="911">
        <f t="shared" si="1"/>
        <v>3.1245972282628435E-4</v>
      </c>
      <c r="K62" s="916">
        <f t="shared" si="2"/>
        <v>-3.3621777757170618E-3</v>
      </c>
      <c r="L62" s="911">
        <f t="shared" si="3"/>
        <v>1.4253726136636477E-3</v>
      </c>
      <c r="M62" s="915">
        <f t="shared" si="4"/>
        <v>0.10922280724302695</v>
      </c>
      <c r="O62" s="882">
        <v>0.22965507322175735</v>
      </c>
    </row>
    <row r="63" spans="1:15">
      <c r="A63" s="912">
        <v>1974</v>
      </c>
      <c r="B63" s="911">
        <f>Data!BZ67</f>
        <v>0.10653001488572045</v>
      </c>
      <c r="C63" s="915">
        <f>Data!BD67</f>
        <v>0.25425722480085999</v>
      </c>
      <c r="D63" s="913">
        <v>0.27299270072992698</v>
      </c>
      <c r="E63" s="911">
        <f>Data!CA67/C63</f>
        <v>0.25774900201326684</v>
      </c>
      <c r="F63" s="914">
        <f>Data!CG67/(1-C63)</f>
        <v>5.4962480029381984E-2</v>
      </c>
      <c r="G63" s="915">
        <f t="shared" si="0"/>
        <v>0.20278652198388486</v>
      </c>
      <c r="H63" s="912"/>
      <c r="I63" s="912"/>
      <c r="J63" s="911">
        <f t="shared" si="1"/>
        <v>-1.5042658004175411E-3</v>
      </c>
      <c r="K63" s="916">
        <f t="shared" si="2"/>
        <v>-2.4095066810125103E-3</v>
      </c>
      <c r="L63" s="911">
        <f t="shared" si="3"/>
        <v>1.1723372592298018E-3</v>
      </c>
      <c r="M63" s="915">
        <f t="shared" si="4"/>
        <v>0.10646171152656837</v>
      </c>
      <c r="O63" s="882">
        <v>0.22111275265849503</v>
      </c>
    </row>
    <row r="64" spans="1:15">
      <c r="A64" s="912">
        <v>1975</v>
      </c>
      <c r="B64" s="911">
        <f>Data!BZ68</f>
        <v>0.10555587813587408</v>
      </c>
      <c r="C64" s="915">
        <f>Data!BD68</f>
        <v>0.26072269575558382</v>
      </c>
      <c r="D64" s="913">
        <v>0.28667563930013457</v>
      </c>
      <c r="E64" s="911">
        <f>Data!CA68/C64</f>
        <v>0.24694339149237393</v>
      </c>
      <c r="F64" s="914">
        <f>Data!CG68/(1-C64)</f>
        <v>5.5685036803338687E-2</v>
      </c>
      <c r="G64" s="915">
        <f t="shared" si="0"/>
        <v>0.19125835468903524</v>
      </c>
      <c r="H64" s="912"/>
      <c r="I64" s="912"/>
      <c r="J64" s="911">
        <f t="shared" si="1"/>
        <v>1.3111103678962728E-3</v>
      </c>
      <c r="K64" s="916">
        <f t="shared" si="2"/>
        <v>-2.7474045433212055E-3</v>
      </c>
      <c r="L64" s="911">
        <f t="shared" si="3"/>
        <v>5.3884149384940969E-4</v>
      </c>
      <c r="M64" s="915">
        <f t="shared" si="4"/>
        <v>0.10563256220414492</v>
      </c>
      <c r="O64" s="882">
        <v>0.2282608892579451</v>
      </c>
    </row>
    <row r="65" spans="1:15">
      <c r="A65" s="912">
        <v>1976</v>
      </c>
      <c r="B65" s="911">
        <f>Data!BZ69</f>
        <v>0.10529308792285974</v>
      </c>
      <c r="C65" s="915">
        <f>Data!BD69</f>
        <v>0.26625918601418092</v>
      </c>
      <c r="D65" s="913">
        <v>0.2857142857142857</v>
      </c>
      <c r="E65" s="911">
        <f>Data!CA69/C65</f>
        <v>0.2432751596881759</v>
      </c>
      <c r="F65" s="914">
        <f>Data!CG69/(1-C65)</f>
        <v>5.5207305541972049E-2</v>
      </c>
      <c r="G65" s="915">
        <f t="shared" si="0"/>
        <v>0.18806785414620386</v>
      </c>
      <c r="H65" s="912"/>
      <c r="I65" s="912"/>
      <c r="J65" s="911">
        <f t="shared" si="1"/>
        <v>1.0589000176111512E-3</v>
      </c>
      <c r="K65" s="916">
        <f t="shared" si="2"/>
        <v>-9.5639128464688073E-4</v>
      </c>
      <c r="L65" s="911">
        <f t="shared" si="3"/>
        <v>-3.5317587905641328E-4</v>
      </c>
      <c r="M65" s="915">
        <f t="shared" si="4"/>
        <v>0.10530521098978195</v>
      </c>
      <c r="O65" s="882">
        <v>0.23620308901232889</v>
      </c>
    </row>
    <row r="66" spans="1:15">
      <c r="A66" s="912">
        <v>1977</v>
      </c>
      <c r="B66" s="911">
        <f>Data!BZ70</f>
        <v>0.10665341100676073</v>
      </c>
      <c r="C66" s="915">
        <f>Data!BD70</f>
        <v>0.26901215743150764</v>
      </c>
      <c r="D66" s="913">
        <v>0.29032258064516131</v>
      </c>
      <c r="E66" s="911">
        <f>Data!CA70/C66</f>
        <v>0.24433081817016825</v>
      </c>
      <c r="F66" s="914">
        <f>Data!CG70/(1-C66)</f>
        <v>5.5951518528436307E-2</v>
      </c>
      <c r="G66" s="915">
        <f t="shared" si="0"/>
        <v>0.18837929964173195</v>
      </c>
      <c r="H66" s="912"/>
      <c r="I66" s="912"/>
      <c r="J66" s="911">
        <f t="shared" si="1"/>
        <v>5.1774542698247001E-4</v>
      </c>
      <c r="K66" s="916">
        <f t="shared" si="2"/>
        <v>2.8107876812424892E-4</v>
      </c>
      <c r="L66" s="911">
        <f t="shared" si="3"/>
        <v>5.4605944246710234E-4</v>
      </c>
      <c r="M66" s="915">
        <f t="shared" si="4"/>
        <v>0.10663797156043356</v>
      </c>
      <c r="O66" s="882">
        <v>0.24039050563841396</v>
      </c>
    </row>
    <row r="67" spans="1:15">
      <c r="A67" s="912">
        <v>1978</v>
      </c>
      <c r="B67" s="911">
        <f>Data!BZ71</f>
        <v>0.10769409781094197</v>
      </c>
      <c r="C67" s="915">
        <f>Data!BD71</f>
        <v>0.26856573095198166</v>
      </c>
      <c r="D67" s="913">
        <v>0.2904446546830653</v>
      </c>
      <c r="E67" s="911">
        <f>Data!CA71/C67</f>
        <v>0.2423472969289921</v>
      </c>
      <c r="F67" s="914">
        <f>Data!CG71/(1-C67)</f>
        <v>5.8211663161865643E-2</v>
      </c>
      <c r="G67" s="915">
        <f t="shared" ref="G67:G103" si="5">E67-F67</f>
        <v>0.18413563376712644</v>
      </c>
      <c r="H67" s="912"/>
      <c r="I67" s="912"/>
      <c r="J67" s="911">
        <f t="shared" si="1"/>
        <v>-8.4097507554627021E-5</v>
      </c>
      <c r="K67" s="916">
        <f t="shared" si="2"/>
        <v>-5.3359132840001804E-4</v>
      </c>
      <c r="L67" s="911">
        <f t="shared" si="3"/>
        <v>1.6521382494832659E-3</v>
      </c>
      <c r="M67" s="915">
        <f t="shared" si="4"/>
        <v>0.10768786042028936</v>
      </c>
      <c r="O67" s="882">
        <v>0.24241984283957876</v>
      </c>
    </row>
    <row r="68" spans="1:15">
      <c r="A68" s="912">
        <v>1979</v>
      </c>
      <c r="B68" s="911">
        <f>Data!BZ72</f>
        <v>0.11153456568717957</v>
      </c>
      <c r="C68" s="915">
        <f>Data!BD72</f>
        <v>0.26067985449223163</v>
      </c>
      <c r="D68" s="913">
        <v>0.28843710292249047</v>
      </c>
      <c r="E68" s="911">
        <f>Data!CA72/C68</f>
        <v>0.25403875706449702</v>
      </c>
      <c r="F68" s="914">
        <f>Data!CG72/(1-C68)</f>
        <v>6.1291831948940889E-2</v>
      </c>
      <c r="G68" s="915">
        <f t="shared" si="5"/>
        <v>0.19274692511555613</v>
      </c>
      <c r="H68" s="912"/>
      <c r="I68" s="912"/>
      <c r="J68" s="911">
        <f t="shared" ref="J68:J103" si="6">(C68-C67)*G67</f>
        <v>-1.4520708597253352E-3</v>
      </c>
      <c r="K68" s="916">
        <f t="shared" ref="K68:K103" si="7">(E68-E67)*C67</f>
        <v>3.1399255371878355E-3</v>
      </c>
      <c r="L68" s="911">
        <f t="shared" ref="L68:L103" si="8">(F68-F67)*(1-C67)</f>
        <v>2.2529410053189042E-3</v>
      </c>
      <c r="M68" s="915">
        <f t="shared" ref="M68:M103" si="9">B67+J68+K68+L68</f>
        <v>0.11163489349372338</v>
      </c>
      <c r="O68" s="882">
        <v>0.23707067987306474</v>
      </c>
    </row>
    <row r="69" spans="1:15">
      <c r="A69" s="912">
        <v>1980</v>
      </c>
      <c r="B69" s="911">
        <f>Data!BZ73</f>
        <v>0.10670077055692673</v>
      </c>
      <c r="C69" s="915">
        <f>Data!BD73</f>
        <v>0.25284489003568666</v>
      </c>
      <c r="D69" s="913">
        <v>0.28710557070510323</v>
      </c>
      <c r="E69" s="911">
        <f>Data!CA73/C69</f>
        <v>0.2366976012053657</v>
      </c>
      <c r="F69" s="914">
        <f>Data!CG73/(1-C69)</f>
        <v>6.269913786929425E-2</v>
      </c>
      <c r="G69" s="915">
        <f t="shared" si="5"/>
        <v>0.17399846333607144</v>
      </c>
      <c r="H69" s="912"/>
      <c r="I69" s="912"/>
      <c r="J69" s="911">
        <f t="shared" si="6"/>
        <v>-1.5101653073887171E-3</v>
      </c>
      <c r="K69" s="916">
        <f t="shared" si="7"/>
        <v>-4.5204899860854623E-3</v>
      </c>
      <c r="L69" s="911">
        <f t="shared" si="8"/>
        <v>1.0404496178095903E-3</v>
      </c>
      <c r="M69" s="915">
        <f t="shared" si="9"/>
        <v>0.10654436001151497</v>
      </c>
      <c r="O69" s="882">
        <v>0.23128120817346298</v>
      </c>
    </row>
    <row r="70" spans="1:15">
      <c r="A70" s="912">
        <v>1981</v>
      </c>
      <c r="B70" s="911">
        <f>Data!BZ74</f>
        <v>0.11048658937215805</v>
      </c>
      <c r="C70" s="915">
        <f>Data!BD74</f>
        <v>0.26395976582722053</v>
      </c>
      <c r="D70" s="913">
        <v>0.29787973583594024</v>
      </c>
      <c r="E70" s="911">
        <f>Data!CA74/C70</f>
        <v>0.23930906017742265</v>
      </c>
      <c r="F70" s="914">
        <f>Data!CG74/(1-C70)</f>
        <v>6.4279131879624474E-2</v>
      </c>
      <c r="G70" s="915">
        <f t="shared" si="5"/>
        <v>0.17502992829779818</v>
      </c>
      <c r="H70" s="912"/>
      <c r="I70" s="912"/>
      <c r="J70" s="911">
        <f t="shared" si="6"/>
        <v>1.9339713078981929E-3</v>
      </c>
      <c r="K70" s="916">
        <f t="shared" si="7"/>
        <v>6.6029405662244584E-4</v>
      </c>
      <c r="L70" s="911">
        <f t="shared" si="8"/>
        <v>1.1805005985312349E-3</v>
      </c>
      <c r="M70" s="915">
        <f t="shared" si="9"/>
        <v>0.11047553651997861</v>
      </c>
      <c r="O70" s="882">
        <v>0.2461728187919463</v>
      </c>
    </row>
    <row r="71" spans="1:15">
      <c r="A71" s="912">
        <v>1982</v>
      </c>
      <c r="B71" s="911">
        <f>Data!BZ75</f>
        <v>0.1126394122838974</v>
      </c>
      <c r="C71" s="915">
        <f>Data!BD75</f>
        <v>0.26419651596341825</v>
      </c>
      <c r="D71" s="913">
        <v>0.30033003300330036</v>
      </c>
      <c r="E71" s="911">
        <f>Data!CA75/C71</f>
        <v>0.23715801374983123</v>
      </c>
      <c r="F71" s="914">
        <f>Data!CG75/(1-C71)</f>
        <v>6.7920758670928741E-2</v>
      </c>
      <c r="G71" s="915">
        <f t="shared" si="5"/>
        <v>0.16923725507890247</v>
      </c>
      <c r="H71" s="912"/>
      <c r="I71" s="912"/>
      <c r="J71" s="911">
        <f t="shared" si="6"/>
        <v>4.1438359363182209E-5</v>
      </c>
      <c r="K71" s="916">
        <f t="shared" si="7"/>
        <v>-5.6778971131051165E-4</v>
      </c>
      <c r="L71" s="911">
        <f t="shared" si="8"/>
        <v>2.6803838362414599E-3</v>
      </c>
      <c r="M71" s="915">
        <f t="shared" si="9"/>
        <v>0.11264062185645218</v>
      </c>
      <c r="O71" s="882">
        <v>0.24745434060268115</v>
      </c>
    </row>
    <row r="72" spans="1:15">
      <c r="A72" s="912">
        <v>1983</v>
      </c>
      <c r="B72" s="911">
        <f>Data!BZ76</f>
        <v>0.11513808369636536</v>
      </c>
      <c r="C72" s="915">
        <f>Data!BD76</f>
        <v>0.27341376440038817</v>
      </c>
      <c r="D72" s="913">
        <v>0.30747922437673131</v>
      </c>
      <c r="E72" s="911">
        <f>Data!CA76/C72</f>
        <v>0.23304208205594484</v>
      </c>
      <c r="F72" s="914">
        <f>Data!CG76/(1-C72)</f>
        <v>7.0774014696334486E-2</v>
      </c>
      <c r="G72" s="915">
        <f t="shared" si="5"/>
        <v>0.16226806735961036</v>
      </c>
      <c r="H72" s="912"/>
      <c r="I72" s="912"/>
      <c r="J72" s="911">
        <f t="shared" si="6"/>
        <v>1.5599018248530928E-3</v>
      </c>
      <c r="K72" s="916">
        <f t="shared" si="7"/>
        <v>-1.0874148134681926E-3</v>
      </c>
      <c r="L72" s="911">
        <f t="shared" si="8"/>
        <v>2.0994357243419169E-3</v>
      </c>
      <c r="M72" s="915">
        <f t="shared" si="9"/>
        <v>0.11521133501962422</v>
      </c>
      <c r="O72" s="882">
        <v>0.25929385280771416</v>
      </c>
    </row>
    <row r="73" spans="1:15">
      <c r="A73" s="912">
        <v>1984</v>
      </c>
      <c r="B73" s="911">
        <f>Data!BZ77</f>
        <v>0.12498427182435989</v>
      </c>
      <c r="C73" s="915">
        <f>Data!BD77</f>
        <v>0.28313153435451621</v>
      </c>
      <c r="D73" s="913">
        <v>0.31129476584022037</v>
      </c>
      <c r="E73" s="911">
        <f>Data!CA77/C73</f>
        <v>0.24200581226602963</v>
      </c>
      <c r="F73" s="914">
        <f>Data!CG77/(1-C73)</f>
        <v>7.8765632206025241E-2</v>
      </c>
      <c r="G73" s="915">
        <f t="shared" si="5"/>
        <v>0.1632401800600044</v>
      </c>
      <c r="H73" s="912"/>
      <c r="I73" s="912"/>
      <c r="J73" s="911">
        <f t="shared" si="6"/>
        <v>1.5768837495016468E-3</v>
      </c>
      <c r="K73" s="916">
        <f t="shared" si="7"/>
        <v>2.4508072198087638E-3</v>
      </c>
      <c r="L73" s="911">
        <f t="shared" si="8"/>
        <v>5.8065992827181492E-3</v>
      </c>
      <c r="M73" s="915">
        <f t="shared" si="9"/>
        <v>0.12497237394839392</v>
      </c>
      <c r="O73" s="882">
        <v>0.27212723895866769</v>
      </c>
    </row>
    <row r="74" spans="1:15">
      <c r="A74" s="912">
        <v>1985</v>
      </c>
      <c r="B74" s="911">
        <f>Data!BZ78</f>
        <v>0.12553958594799042</v>
      </c>
      <c r="C74" s="915">
        <f>Data!BD78</f>
        <v>0.27950541082372266</v>
      </c>
      <c r="D74" s="913">
        <v>0.30848329048843187</v>
      </c>
      <c r="E74" s="911">
        <f>Data!CA78/C74</f>
        <v>0.24384608346005626</v>
      </c>
      <c r="F74" s="914">
        <f>Data!CG78/(1-C74)</f>
        <v>7.9644176479956502E-2</v>
      </c>
      <c r="G74" s="915">
        <f t="shared" si="5"/>
        <v>0.16420190698009976</v>
      </c>
      <c r="H74" s="912"/>
      <c r="I74" s="912"/>
      <c r="J74" s="911">
        <f t="shared" si="6"/>
        <v>-5.9192905808655915E-4</v>
      </c>
      <c r="K74" s="916">
        <f t="shared" si="7"/>
        <v>5.2103880679317809E-4</v>
      </c>
      <c r="L74" s="911">
        <f t="shared" si="8"/>
        <v>6.2980068565472909E-4</v>
      </c>
      <c r="M74" s="915">
        <f t="shared" si="9"/>
        <v>0.12554318225872124</v>
      </c>
      <c r="O74" s="882">
        <v>0.26911883870207881</v>
      </c>
    </row>
    <row r="75" spans="1:15">
      <c r="A75" s="912">
        <v>1986</v>
      </c>
      <c r="B75" s="911">
        <f>Data!BZ79</f>
        <v>0.12209108471870422</v>
      </c>
      <c r="C75" s="915">
        <f>Data!BD79</f>
        <v>0.26674241278609151</v>
      </c>
      <c r="D75" s="913">
        <v>0.29975429975429974</v>
      </c>
      <c r="E75" s="911">
        <f>Data!CA79/C75</f>
        <v>0.23360220637878365</v>
      </c>
      <c r="F75" s="914">
        <f>Data!CG79/(1-C75)</f>
        <v>8.1528892324922053E-2</v>
      </c>
      <c r="G75" s="915">
        <f t="shared" si="5"/>
        <v>0.1520733140538616</v>
      </c>
      <c r="H75" s="912"/>
      <c r="I75" s="912"/>
      <c r="J75" s="911">
        <f t="shared" si="6"/>
        <v>-2.0957086165623051E-3</v>
      </c>
      <c r="K75" s="916">
        <f t="shared" si="7"/>
        <v>-2.8632190720288184E-3</v>
      </c>
      <c r="L75" s="911">
        <f t="shared" si="8"/>
        <v>1.357927568432475E-3</v>
      </c>
      <c r="M75" s="915">
        <f t="shared" si="9"/>
        <v>0.12193858582783178</v>
      </c>
      <c r="O75" s="882">
        <v>0.25567345040448741</v>
      </c>
    </row>
    <row r="76" spans="1:15">
      <c r="A76" s="912">
        <v>1987</v>
      </c>
      <c r="B76" s="911">
        <f>Data!BZ80</f>
        <v>0.13306523859500885</v>
      </c>
      <c r="C76" s="915">
        <f>Data!BD80</f>
        <v>0.26628621007575032</v>
      </c>
      <c r="D76" s="913">
        <v>0.30045871559633025</v>
      </c>
      <c r="E76" s="911">
        <f>Data!CA80/C76</f>
        <v>0.25351602344342555</v>
      </c>
      <c r="F76" s="914">
        <f>Data!CG80/(1-C76)</f>
        <v>8.9349526420802211E-2</v>
      </c>
      <c r="G76" s="915">
        <f t="shared" si="5"/>
        <v>0.16416649702262334</v>
      </c>
      <c r="H76" s="912"/>
      <c r="I76" s="912"/>
      <c r="J76" s="911">
        <f t="shared" si="6"/>
        <v>-6.9376258041938858E-5</v>
      </c>
      <c r="K76" s="916">
        <f t="shared" si="7"/>
        <v>5.3118596116034237E-3</v>
      </c>
      <c r="L76" s="911">
        <f t="shared" si="8"/>
        <v>5.7345392876279105E-3</v>
      </c>
      <c r="M76" s="915">
        <f t="shared" si="9"/>
        <v>0.13306810735989361</v>
      </c>
      <c r="O76" s="882">
        <v>0.25628159376809301</v>
      </c>
    </row>
    <row r="77" spans="1:15">
      <c r="A77" s="912">
        <v>1988</v>
      </c>
      <c r="B77" s="911">
        <f>Data!BZ81</f>
        <v>0.14876338839530945</v>
      </c>
      <c r="C77" s="915">
        <f>Data!BD81</f>
        <v>0.26789149719118382</v>
      </c>
      <c r="D77" s="913">
        <v>0.30315789473684213</v>
      </c>
      <c r="E77" s="911">
        <f>Data!CA81/C77</f>
        <v>0.27669180566517915</v>
      </c>
      <c r="F77" s="914">
        <f>Data!CG81/(1-C77)</f>
        <v>0.10195209422485337</v>
      </c>
      <c r="G77" s="915">
        <f t="shared" si="5"/>
        <v>0.1747397114403258</v>
      </c>
      <c r="H77" s="912"/>
      <c r="I77" s="912"/>
      <c r="J77" s="911">
        <f t="shared" si="6"/>
        <v>2.635343624562704E-4</v>
      </c>
      <c r="K77" s="916">
        <f t="shared" si="7"/>
        <v>6.171391213371717E-3</v>
      </c>
      <c r="L77" s="911">
        <f t="shared" si="8"/>
        <v>9.2466777862876999E-3</v>
      </c>
      <c r="M77" s="915">
        <f t="shared" si="9"/>
        <v>0.14874684195712454</v>
      </c>
      <c r="O77" s="882">
        <v>0.25821861273350388</v>
      </c>
    </row>
    <row r="78" spans="1:15">
      <c r="A78" s="912">
        <v>1989</v>
      </c>
      <c r="B78" s="911">
        <f>Data!BZ82</f>
        <v>0.1446424275636673</v>
      </c>
      <c r="C78" s="915">
        <f>Data!BD82</f>
        <v>0.26822046946010752</v>
      </c>
      <c r="D78" s="913">
        <v>0.30357142857142855</v>
      </c>
      <c r="E78" s="911">
        <f>Data!CA82/C78</f>
        <v>0.27365491684445792</v>
      </c>
      <c r="F78" s="914">
        <f>Data!CG82/(1-C78)</f>
        <v>9.7355256674106549E-2</v>
      </c>
      <c r="G78" s="915">
        <f t="shared" si="5"/>
        <v>0.17629966017035137</v>
      </c>
      <c r="H78" s="912"/>
      <c r="I78" s="912"/>
      <c r="J78" s="911">
        <f t="shared" si="6"/>
        <v>5.7484519343596523E-5</v>
      </c>
      <c r="K78" s="916">
        <f t="shared" si="7"/>
        <v>-8.1355669298617853E-4</v>
      </c>
      <c r="L78" s="911">
        <f t="shared" si="8"/>
        <v>-3.3653838569325965E-3</v>
      </c>
      <c r="M78" s="915">
        <f t="shared" si="9"/>
        <v>0.14464193236473424</v>
      </c>
      <c r="O78" s="882">
        <v>0.25749107629427803</v>
      </c>
    </row>
    <row r="79" spans="1:15">
      <c r="A79" s="912">
        <v>1990</v>
      </c>
      <c r="B79" s="911">
        <f>Data!BZ83</f>
        <v>0.14542049169540405</v>
      </c>
      <c r="C79" s="915">
        <f>Data!BD83</f>
        <v>0.26448772475826265</v>
      </c>
      <c r="D79" s="913">
        <v>0.29943502824858759</v>
      </c>
      <c r="E79" s="911">
        <f>Data!CA83/C79</f>
        <v>0.27061013581986398</v>
      </c>
      <c r="F79" s="914">
        <f>Data!CG83/(1-C79)</f>
        <v>0.10040271495428435</v>
      </c>
      <c r="G79" s="915">
        <f t="shared" si="5"/>
        <v>0.17020742086557963</v>
      </c>
      <c r="H79" s="912"/>
      <c r="I79" s="912"/>
      <c r="J79" s="911">
        <f t="shared" si="6"/>
        <v>-6.5808162243793011E-4</v>
      </c>
      <c r="K79" s="916">
        <f t="shared" si="7"/>
        <v>-8.1667259581981227E-4</v>
      </c>
      <c r="L79" s="911">
        <f t="shared" si="8"/>
        <v>2.230067589608419E-3</v>
      </c>
      <c r="M79" s="915">
        <f t="shared" si="9"/>
        <v>0.14539774093501798</v>
      </c>
      <c r="O79" s="882">
        <v>0.25405641977173193</v>
      </c>
    </row>
    <row r="80" spans="1:15">
      <c r="A80" s="912">
        <v>1991</v>
      </c>
      <c r="B80" s="911">
        <f>Data!BZ84</f>
        <v>0.13891473412513733</v>
      </c>
      <c r="C80" s="915">
        <f>Data!BD84</f>
        <v>0.26586649242322896</v>
      </c>
      <c r="D80" s="913">
        <v>0.29981718464351004</v>
      </c>
      <c r="E80" s="911">
        <f>Data!CA84/C80</f>
        <v>0.26446011420687587</v>
      </c>
      <c r="F80" s="914">
        <f>Data!CG84/(1-C80)</f>
        <v>9.3450421754094959E-2</v>
      </c>
      <c r="G80" s="915">
        <f t="shared" si="5"/>
        <v>0.17100969245278091</v>
      </c>
      <c r="H80" s="912"/>
      <c r="I80" s="912"/>
      <c r="J80" s="911">
        <f t="shared" si="6"/>
        <v>2.3467648822677275E-4</v>
      </c>
      <c r="K80" s="916">
        <f t="shared" si="7"/>
        <v>-1.6266052236333659E-3</v>
      </c>
      <c r="L80" s="911">
        <f t="shared" si="8"/>
        <v>-5.1134969898189581E-3</v>
      </c>
      <c r="M80" s="915">
        <f t="shared" si="9"/>
        <v>0.1389150659701785</v>
      </c>
      <c r="O80" s="882">
        <v>0.25406043759344671</v>
      </c>
    </row>
    <row r="81" spans="1:15">
      <c r="A81" s="912">
        <v>1992</v>
      </c>
      <c r="B81" s="911">
        <f>Data!BZ85</f>
        <v>0.15014225244522095</v>
      </c>
      <c r="C81" s="915">
        <f>Data!BD85</f>
        <v>0.26320041691108037</v>
      </c>
      <c r="D81" s="913">
        <v>0.296875</v>
      </c>
      <c r="E81" s="911">
        <f>Data!CA85/C81</f>
        <v>0.27660649075621219</v>
      </c>
      <c r="F81" s="914">
        <f>Data!CG85/(1-C81)</f>
        <v>0.10496890539432983</v>
      </c>
      <c r="G81" s="915">
        <f t="shared" si="5"/>
        <v>0.17163758536188234</v>
      </c>
      <c r="H81" s="912"/>
      <c r="I81" s="912"/>
      <c r="J81" s="911">
        <f t="shared" si="6"/>
        <v>-4.5592475338842095E-4</v>
      </c>
      <c r="K81" s="916">
        <f t="shared" si="7"/>
        <v>3.2293145288238086E-3</v>
      </c>
      <c r="L81" s="911">
        <f t="shared" si="8"/>
        <v>8.4561047967712816E-3</v>
      </c>
      <c r="M81" s="915">
        <f t="shared" si="9"/>
        <v>0.15014422869734398</v>
      </c>
      <c r="O81" s="882">
        <v>0.25056154075250675</v>
      </c>
    </row>
    <row r="82" spans="1:15">
      <c r="A82" s="912">
        <v>1993</v>
      </c>
      <c r="B82" s="911">
        <f>Data!BZ86</f>
        <v>0.14641934633255005</v>
      </c>
      <c r="C82" s="915">
        <f>Data!BD86</f>
        <v>0.2653654082233729</v>
      </c>
      <c r="D82" s="913">
        <v>0.29917355371900828</v>
      </c>
      <c r="E82" s="911">
        <f>Data!CA86/C82</f>
        <v>0.2762894189583629</v>
      </c>
      <c r="F82" s="914">
        <f>Data!CG86/(1-C82)</f>
        <v>9.951074711996992E-2</v>
      </c>
      <c r="G82" s="915">
        <f t="shared" si="5"/>
        <v>0.17677867183839296</v>
      </c>
      <c r="H82" s="912"/>
      <c r="I82" s="912"/>
      <c r="J82" s="911">
        <f t="shared" si="6"/>
        <v>3.7159388117134279E-4</v>
      </c>
      <c r="K82" s="916">
        <f t="shared" si="7"/>
        <v>-8.3453429384678599E-5</v>
      </c>
      <c r="L82" s="911">
        <f t="shared" si="8"/>
        <v>-4.0215687409817218E-3</v>
      </c>
      <c r="M82" s="915">
        <f t="shared" si="9"/>
        <v>0.14640882415602588</v>
      </c>
      <c r="O82" s="882">
        <v>0.25394787403365177</v>
      </c>
    </row>
    <row r="83" spans="1:15">
      <c r="A83" s="912">
        <v>1994</v>
      </c>
      <c r="B83" s="911">
        <f>Data!BZ87</f>
        <v>0.14685395359992981</v>
      </c>
      <c r="C83" s="915">
        <f>Data!BD87</f>
        <v>0.27418873384205555</v>
      </c>
      <c r="D83" s="913">
        <v>0.30590062111801242</v>
      </c>
      <c r="E83" s="911">
        <f>Data!CA87/C83</f>
        <v>0.28051868030120902</v>
      </c>
      <c r="F83" s="914">
        <f>Data!CG87/(1-C83)</f>
        <v>9.6359690906595699E-2</v>
      </c>
      <c r="G83" s="915">
        <f t="shared" si="5"/>
        <v>0.18415898939461334</v>
      </c>
      <c r="H83" s="912"/>
      <c r="I83" s="912"/>
      <c r="J83" s="911">
        <f t="shared" si="6"/>
        <v>1.5597757840683864E-3</v>
      </c>
      <c r="K83" s="916">
        <f t="shared" si="7"/>
        <v>1.1222996627276922E-3</v>
      </c>
      <c r="L83" s="911">
        <f t="shared" si="8"/>
        <v>-2.3148748949773745E-3</v>
      </c>
      <c r="M83" s="915">
        <f t="shared" si="9"/>
        <v>0.14678654688436876</v>
      </c>
      <c r="O83" s="882">
        <v>0.26282921096212403</v>
      </c>
    </row>
    <row r="84" spans="1:15">
      <c r="A84" s="912">
        <v>1995</v>
      </c>
      <c r="B84" s="911">
        <f>Data!BZ88</f>
        <v>0.15284636616706848</v>
      </c>
      <c r="C84" s="915">
        <f>Data!BD88</f>
        <v>0.28212186653534926</v>
      </c>
      <c r="D84" s="913">
        <v>0.31231671554252199</v>
      </c>
      <c r="E84" s="911">
        <f>Data!CA88/C84</f>
        <v>0.28356143326291422</v>
      </c>
      <c r="F84" s="914">
        <f>Data!CG88/(1-C84)</f>
        <v>0.10148056653689051</v>
      </c>
      <c r="G84" s="915">
        <f t="shared" si="5"/>
        <v>0.18208086672602369</v>
      </c>
      <c r="H84" s="912"/>
      <c r="I84" s="912"/>
      <c r="J84" s="911">
        <f t="shared" si="6"/>
        <v>1.4609576995303366E-3</v>
      </c>
      <c r="K84" s="916">
        <f t="shared" si="7"/>
        <v>8.3428858196411262E-4</v>
      </c>
      <c r="L84" s="911">
        <f t="shared" si="8"/>
        <v>3.7167892250616402E-3</v>
      </c>
      <c r="M84" s="915">
        <f t="shared" si="9"/>
        <v>0.15286598910648588</v>
      </c>
      <c r="O84" s="882">
        <v>0.27298133248047396</v>
      </c>
    </row>
    <row r="85" spans="1:15">
      <c r="A85" s="912">
        <v>1996</v>
      </c>
      <c r="B85" s="911">
        <f>Data!BZ89</f>
        <v>0.15964031219482422</v>
      </c>
      <c r="C85" s="915">
        <f>Data!BD89</f>
        <v>0.28438673814830373</v>
      </c>
      <c r="D85" s="913">
        <v>0.31862068965517243</v>
      </c>
      <c r="E85" s="911">
        <f>Data!CA89/C85</f>
        <v>0.29062069895783882</v>
      </c>
      <c r="F85" s="914">
        <f>Data!CG89/(1-C85)</f>
        <v>0.1075892517818102</v>
      </c>
      <c r="G85" s="915">
        <f t="shared" si="5"/>
        <v>0.18303144717602862</v>
      </c>
      <c r="H85" s="912"/>
      <c r="I85" s="912"/>
      <c r="J85" s="911">
        <f t="shared" si="6"/>
        <v>4.1238978630991652E-4</v>
      </c>
      <c r="K85" s="916">
        <f t="shared" si="7"/>
        <v>1.9915732142210874E-3</v>
      </c>
      <c r="L85" s="911">
        <f t="shared" si="8"/>
        <v>4.3852915615459958E-3</v>
      </c>
      <c r="M85" s="915">
        <f t="shared" si="9"/>
        <v>0.15963562072914547</v>
      </c>
      <c r="O85" s="882">
        <v>0.27648949801953637</v>
      </c>
    </row>
    <row r="86" spans="1:15">
      <c r="A86" s="912">
        <v>1997</v>
      </c>
      <c r="B86" s="911">
        <f>Data!BZ90</f>
        <v>0.16627532243728638</v>
      </c>
      <c r="C86" s="915">
        <f>Data!BD90</f>
        <v>0.28399665178448308</v>
      </c>
      <c r="D86" s="913">
        <v>0.32041343669250644</v>
      </c>
      <c r="E86" s="911">
        <f>Data!CA90/C86</f>
        <v>0.29533463828688006</v>
      </c>
      <c r="F86" s="914">
        <f>Data!CG90/(1-C86)</f>
        <v>0.11507881684195803</v>
      </c>
      <c r="G86" s="915">
        <f t="shared" si="5"/>
        <v>0.18025582144492203</v>
      </c>
      <c r="H86" s="912"/>
      <c r="I86" s="912"/>
      <c r="J86" s="911">
        <f t="shared" si="6"/>
        <v>-7.139807169372875E-5</v>
      </c>
      <c r="K86" s="916">
        <f t="shared" si="7"/>
        <v>1.3405818296150414E-3</v>
      </c>
      <c r="L86" s="911">
        <f t="shared" si="8"/>
        <v>5.3596320825428879E-3</v>
      </c>
      <c r="M86" s="915">
        <f t="shared" si="9"/>
        <v>0.16626912803528843</v>
      </c>
      <c r="O86" s="882">
        <v>0.27625780017980572</v>
      </c>
    </row>
    <row r="87" spans="1:15">
      <c r="A87" s="912">
        <v>1998</v>
      </c>
      <c r="B87" s="911">
        <f>Data!BZ91</f>
        <v>0.16923791170120239</v>
      </c>
      <c r="C87" s="915">
        <f>Data!BD91</f>
        <v>0.27190031472292819</v>
      </c>
      <c r="D87" s="913">
        <v>0.31272727272727274</v>
      </c>
      <c r="E87" s="911">
        <f>Data!CA91/C87</f>
        <v>0.29855638709111737</v>
      </c>
      <c r="F87" s="914">
        <f>Data!CG91/(1-C87)</f>
        <v>0.12094784202117137</v>
      </c>
      <c r="G87" s="915">
        <f t="shared" si="5"/>
        <v>0.177608545069946</v>
      </c>
      <c r="H87" s="912"/>
      <c r="I87" s="912"/>
      <c r="J87" s="911">
        <f t="shared" si="6"/>
        <v>-2.1804351735052302E-3</v>
      </c>
      <c r="K87" s="916">
        <f t="shared" si="7"/>
        <v>9.1496587329405871E-4</v>
      </c>
      <c r="L87" s="911">
        <f t="shared" si="8"/>
        <v>4.2022416790779248E-3</v>
      </c>
      <c r="M87" s="915">
        <f t="shared" si="9"/>
        <v>0.16921209481615315</v>
      </c>
      <c r="O87" s="882">
        <v>0.26524581715691015</v>
      </c>
    </row>
    <row r="88" spans="1:15">
      <c r="A88" s="912">
        <v>1999</v>
      </c>
      <c r="B88" s="911">
        <f>Data!BZ92</f>
        <v>0.17707523703575134</v>
      </c>
      <c r="C88" s="915">
        <f>Data!BD92</f>
        <v>0.26431427880603248</v>
      </c>
      <c r="D88" s="913">
        <v>0.31128848346636262</v>
      </c>
      <c r="E88" s="911">
        <f>Data!CA92/C88</f>
        <v>0.30833180924648895</v>
      </c>
      <c r="F88" s="914">
        <f>Data!CG92/(1-C88)</f>
        <v>0.12991790458929681</v>
      </c>
      <c r="G88" s="915">
        <f t="shared" si="5"/>
        <v>0.17841390465719215</v>
      </c>
      <c r="H88" s="912"/>
      <c r="I88" s="912"/>
      <c r="J88" s="911">
        <f t="shared" si="6"/>
        <v>-1.347344802048202E-3</v>
      </c>
      <c r="K88" s="916">
        <f t="shared" si="7"/>
        <v>2.6579403605950184E-3</v>
      </c>
      <c r="L88" s="911">
        <f t="shared" si="8"/>
        <v>6.531099732767773E-3</v>
      </c>
      <c r="M88" s="915">
        <f t="shared" si="9"/>
        <v>0.17707960699251699</v>
      </c>
      <c r="O88" s="882">
        <v>0.2574255709784109</v>
      </c>
    </row>
    <row r="89" spans="1:15">
      <c r="A89" s="912">
        <v>2000</v>
      </c>
      <c r="B89" s="911">
        <f>Data!BZ93</f>
        <v>0.18267017602920532</v>
      </c>
      <c r="C89" s="915">
        <f>Data!BD93</f>
        <v>0.25293224580404822</v>
      </c>
      <c r="D89" s="913">
        <v>0.30499468650371947</v>
      </c>
      <c r="E89" s="911">
        <f>Data!CA93/C89</f>
        <v>0.31467681000784009</v>
      </c>
      <c r="F89" s="914">
        <f>Data!CG93/(1-C89)</f>
        <v>0.13797677105340075</v>
      </c>
      <c r="G89" s="915">
        <f t="shared" si="5"/>
        <v>0.17670003895443934</v>
      </c>
      <c r="H89" s="912"/>
      <c r="I89" s="912"/>
      <c r="J89" s="911">
        <f t="shared" si="6"/>
        <v>-2.0307129508210344E-3</v>
      </c>
      <c r="K89" s="916">
        <f t="shared" si="7"/>
        <v>1.677074300260253E-3</v>
      </c>
      <c r="L89" s="911">
        <f t="shared" si="8"/>
        <v>5.9287929866501925E-3</v>
      </c>
      <c r="M89" s="915">
        <f t="shared" si="9"/>
        <v>0.18265039137184078</v>
      </c>
      <c r="O89" s="882">
        <v>0.24621707657739719</v>
      </c>
    </row>
    <row r="90" spans="1:15">
      <c r="A90" s="912">
        <v>2001</v>
      </c>
      <c r="B90" s="911">
        <f>Data!BZ94</f>
        <v>0.17269401252269745</v>
      </c>
      <c r="C90" s="915">
        <f>Data!BD94</f>
        <v>0.24815093688306247</v>
      </c>
      <c r="D90" s="913">
        <v>0.30246913580246915</v>
      </c>
      <c r="E90" s="911">
        <f>Data!CA94/C90</f>
        <v>0.31359649838547327</v>
      </c>
      <c r="F90" s="914">
        <f>Data!CG94/(1-C90)</f>
        <v>0.12618855411158575</v>
      </c>
      <c r="G90" s="915">
        <f t="shared" si="5"/>
        <v>0.18740794427388752</v>
      </c>
      <c r="H90" s="912"/>
      <c r="I90" s="912"/>
      <c r="J90" s="911">
        <f t="shared" si="6"/>
        <v>-8.4485747259138927E-4</v>
      </c>
      <c r="K90" s="916">
        <f t="shared" si="7"/>
        <v>-2.7324564481345597E-4</v>
      </c>
      <c r="L90" s="911">
        <f t="shared" si="8"/>
        <v>-8.8065967566964068E-3</v>
      </c>
      <c r="M90" s="915">
        <f t="shared" si="9"/>
        <v>0.17274547615510408</v>
      </c>
      <c r="O90" s="882">
        <v>0.23944237638653879</v>
      </c>
    </row>
    <row r="91" spans="1:15">
      <c r="A91" s="912">
        <v>2002</v>
      </c>
      <c r="B91" s="911">
        <f>Data!BZ95</f>
        <v>0.17056876420974731</v>
      </c>
      <c r="C91" s="915">
        <f>Data!BD95</f>
        <v>0.25750447390592063</v>
      </c>
      <c r="D91" s="913">
        <v>0.30482897384305835</v>
      </c>
      <c r="E91" s="911">
        <f>Data!CA95/C91</f>
        <v>0.32516762607919353</v>
      </c>
      <c r="F91" s="914">
        <f>Data!CG95/(1-C91)</f>
        <v>0.11695251781567748</v>
      </c>
      <c r="G91" s="915">
        <f t="shared" si="5"/>
        <v>0.20821510826351605</v>
      </c>
      <c r="H91" s="912"/>
      <c r="I91" s="912"/>
      <c r="J91" s="911">
        <f t="shared" si="6"/>
        <v>1.7529271451435448E-3</v>
      </c>
      <c r="K91" s="916">
        <f t="shared" si="7"/>
        <v>2.8713861779902329E-3</v>
      </c>
      <c r="L91" s="911">
        <f t="shared" si="8"/>
        <v>-6.9441052359926654E-3</v>
      </c>
      <c r="M91" s="915">
        <f t="shared" si="9"/>
        <v>0.17037422060983856</v>
      </c>
      <c r="O91" s="882">
        <v>0.24400051673058812</v>
      </c>
    </row>
    <row r="92" spans="1:15">
      <c r="A92" s="912">
        <v>2003</v>
      </c>
      <c r="B92" s="911">
        <f>Data!BZ96</f>
        <v>0.17203257977962494</v>
      </c>
      <c r="C92" s="915">
        <f>Data!BD96</f>
        <v>0.26462799695113021</v>
      </c>
      <c r="D92" s="913">
        <v>0.30510105871029836</v>
      </c>
      <c r="E92" s="911">
        <f>Data!CA96/C92</f>
        <v>0.32689602621522468</v>
      </c>
      <c r="F92" s="914">
        <f>Data!CG96/(1-C92)</f>
        <v>0.11630493975638277</v>
      </c>
      <c r="G92" s="915">
        <f t="shared" si="5"/>
        <v>0.21059108645884189</v>
      </c>
      <c r="H92" s="912"/>
      <c r="I92" s="912"/>
      <c r="J92" s="911">
        <f t="shared" si="6"/>
        <v>1.483225122075964E-3</v>
      </c>
      <c r="K92" s="916">
        <f t="shared" si="7"/>
        <v>4.4507076772762284E-4</v>
      </c>
      <c r="L92" s="911">
        <f t="shared" si="8"/>
        <v>-4.8082381182300407E-4</v>
      </c>
      <c r="M92" s="915">
        <f t="shared" si="9"/>
        <v>0.17201623628772789</v>
      </c>
      <c r="O92" s="882">
        <v>0.2485628694486563</v>
      </c>
    </row>
    <row r="93" spans="1:15">
      <c r="A93" s="912">
        <v>2004</v>
      </c>
      <c r="B93" s="911">
        <f>Data!BZ97</f>
        <v>0.18320697546005249</v>
      </c>
      <c r="C93" s="915">
        <f>Data!BD97</f>
        <v>0.26994703196575964</v>
      </c>
      <c r="D93" s="913">
        <v>0.31441441441441442</v>
      </c>
      <c r="E93" s="911">
        <f>Data!CA97/C93</f>
        <v>0.34458255454869324</v>
      </c>
      <c r="F93" s="914">
        <f>Data!CG97/(1-C93)</f>
        <v>0.12353693242545369</v>
      </c>
      <c r="G93" s="915">
        <f t="shared" si="5"/>
        <v>0.22104562212323955</v>
      </c>
      <c r="H93" s="912"/>
      <c r="I93" s="912"/>
      <c r="J93" s="911">
        <f t="shared" si="6"/>
        <v>1.1201413626434349E-3</v>
      </c>
      <c r="K93" s="916">
        <f t="shared" si="7"/>
        <v>4.6803505659051975E-3</v>
      </c>
      <c r="L93" s="911">
        <f t="shared" si="8"/>
        <v>5.3182049350894217E-3</v>
      </c>
      <c r="M93" s="915">
        <f t="shared" si="9"/>
        <v>0.183151276643263</v>
      </c>
      <c r="O93" s="882">
        <v>0.25426063217208894</v>
      </c>
    </row>
    <row r="94" spans="1:15">
      <c r="A94" s="912">
        <v>2005</v>
      </c>
      <c r="B94" s="911">
        <f>Data!BZ98</f>
        <v>0.19373923540115356</v>
      </c>
      <c r="C94" s="915">
        <f>Data!BD98</f>
        <v>0.27894354034565966</v>
      </c>
      <c r="D94" s="913">
        <v>0.32380151387720774</v>
      </c>
      <c r="E94" s="911">
        <f>Data!CA98/C94</f>
        <v>0.35827774968666543</v>
      </c>
      <c r="F94" s="914">
        <f>Data!CG98/(1-C94)</f>
        <v>0.13009038212110877</v>
      </c>
      <c r="G94" s="915">
        <f t="shared" si="5"/>
        <v>0.22818736756555666</v>
      </c>
      <c r="H94" s="912"/>
      <c r="I94" s="912"/>
      <c r="J94" s="911">
        <f t="shared" si="6"/>
        <v>1.9886387917719367E-3</v>
      </c>
      <c r="K94" s="916">
        <f t="shared" si="7"/>
        <v>3.6969772796874929E-3</v>
      </c>
      <c r="L94" s="911">
        <f t="shared" si="8"/>
        <v>4.784365401176079E-3</v>
      </c>
      <c r="M94" s="915">
        <f t="shared" si="9"/>
        <v>0.19367695693268799</v>
      </c>
      <c r="O94" s="882">
        <v>0.26549227773171624</v>
      </c>
    </row>
    <row r="95" spans="1:15">
      <c r="A95" s="912">
        <v>2006</v>
      </c>
      <c r="B95" s="911">
        <f>Data!BZ99</f>
        <v>0.20098753273487091</v>
      </c>
      <c r="C95" s="915">
        <f>Data!BD99</f>
        <v>0.28308978693269271</v>
      </c>
      <c r="D95" s="913">
        <v>0.32913385826771652</v>
      </c>
      <c r="E95" s="911">
        <f>Data!CA99/C95</f>
        <v>0.36992741732614176</v>
      </c>
      <c r="F95" s="914">
        <f>Data!CG99/(1-C95)</f>
        <v>0.1342770135676743</v>
      </c>
      <c r="G95" s="915">
        <f t="shared" si="5"/>
        <v>0.23565040375846746</v>
      </c>
      <c r="H95" s="912"/>
      <c r="I95" s="912"/>
      <c r="J95" s="911">
        <f t="shared" si="6"/>
        <v>9.4612109397274611E-4</v>
      </c>
      <c r="K95" s="916">
        <f t="shared" si="7"/>
        <v>3.249599535205793E-3</v>
      </c>
      <c r="L95" s="911">
        <f t="shared" si="8"/>
        <v>3.0187976487380708E-3</v>
      </c>
      <c r="M95" s="915">
        <f t="shared" si="9"/>
        <v>0.20095375367907017</v>
      </c>
      <c r="O95" s="882">
        <v>0.26932474240768667</v>
      </c>
    </row>
    <row r="96" spans="1:15">
      <c r="A96" s="912">
        <v>2007</v>
      </c>
      <c r="B96" s="911">
        <f>Data!BZ100</f>
        <v>0.19863876700401306</v>
      </c>
      <c r="C96" s="915">
        <f>Data!BD100</f>
        <v>0.27312045424484332</v>
      </c>
      <c r="D96" s="913">
        <v>0.32216298552932215</v>
      </c>
      <c r="E96" s="911">
        <f>Data!CA100/C96</f>
        <v>0.36798090225970898</v>
      </c>
      <c r="F96" s="914">
        <f>Data!CG100/(1-C96)</f>
        <v>0.13499517052205945</v>
      </c>
      <c r="G96" s="915">
        <f t="shared" si="5"/>
        <v>0.23298573173764953</v>
      </c>
      <c r="H96" s="912"/>
      <c r="I96" s="912"/>
      <c r="J96" s="911">
        <f t="shared" si="6"/>
        <v>-2.3492772730941956E-3</v>
      </c>
      <c r="K96" s="916">
        <f t="shared" si="7"/>
        <v>-5.5103853541773348E-4</v>
      </c>
      <c r="L96" s="911">
        <f t="shared" si="8"/>
        <v>5.1485405518402762E-4</v>
      </c>
      <c r="M96" s="915">
        <f t="shared" si="9"/>
        <v>0.19860207098154301</v>
      </c>
      <c r="O96" s="882">
        <v>0.2589844688231876</v>
      </c>
    </row>
    <row r="97" spans="1:15">
      <c r="A97" s="912">
        <v>2008</v>
      </c>
      <c r="B97" s="911">
        <f>Data!BZ101</f>
        <v>0.19521696865558624</v>
      </c>
      <c r="C97" s="915">
        <f>Data!BD101</f>
        <v>0.26532728721358778</v>
      </c>
      <c r="D97" s="913">
        <v>0.32214765100671139</v>
      </c>
      <c r="E97" s="911">
        <f>Data!CA101/C97</f>
        <v>0.37050602439992031</v>
      </c>
      <c r="F97" s="914">
        <f>Data!CG101/(1-C97)</f>
        <v>0.13192178229387808</v>
      </c>
      <c r="G97" s="915">
        <f t="shared" si="5"/>
        <v>0.23858424210604223</v>
      </c>
      <c r="H97" s="912"/>
      <c r="I97" s="912"/>
      <c r="J97" s="911">
        <f t="shared" si="6"/>
        <v>-1.8156967233307986E-3</v>
      </c>
      <c r="K97" s="916">
        <f t="shared" si="7"/>
        <v>6.8966250595823035E-4</v>
      </c>
      <c r="L97" s="911">
        <f t="shared" si="8"/>
        <v>-2.2339830392297221E-3</v>
      </c>
      <c r="M97" s="915">
        <f t="shared" si="9"/>
        <v>0.19527874974741077</v>
      </c>
      <c r="O97" s="882">
        <v>0.24934548897440595</v>
      </c>
    </row>
    <row r="98" spans="1:15">
      <c r="A98" s="912">
        <v>2009</v>
      </c>
      <c r="B98" s="911">
        <f>Data!BZ102</f>
        <v>0.18539862334728241</v>
      </c>
      <c r="C98" s="915">
        <f>Data!BD102</f>
        <v>0.28172032818508508</v>
      </c>
      <c r="D98" s="913">
        <v>0.32845026985350811</v>
      </c>
      <c r="E98" s="911">
        <f>Data!CA102/C98</f>
        <v>0.35737536299714834</v>
      </c>
      <c r="F98" s="914">
        <f>Data!CG102/(1-C98)</f>
        <v>0.11795380513668674</v>
      </c>
      <c r="G98" s="915">
        <f t="shared" si="5"/>
        <v>0.2394215578604616</v>
      </c>
      <c r="H98" s="912"/>
      <c r="I98" s="912"/>
      <c r="J98" s="911">
        <f t="shared" si="6"/>
        <v>3.9111212559979807E-3</v>
      </c>
      <c r="K98" s="916">
        <f t="shared" si="7"/>
        <v>-3.4839227693176499E-3</v>
      </c>
      <c r="L98" s="911">
        <f t="shared" si="8"/>
        <v>-1.0261891670212396E-2</v>
      </c>
      <c r="M98" s="915">
        <f t="shared" si="9"/>
        <v>0.18538227547205419</v>
      </c>
      <c r="O98" s="882">
        <v>0.25955097549848372</v>
      </c>
    </row>
    <row r="99" spans="1:15">
      <c r="A99" s="912">
        <v>2010</v>
      </c>
      <c r="B99" s="911">
        <f>Data!BZ103</f>
        <v>0.19798023998737335</v>
      </c>
      <c r="C99" s="915">
        <f>Data!BD103</f>
        <v>0.30038217804973444</v>
      </c>
      <c r="D99" s="913">
        <v>0.342143906020558</v>
      </c>
      <c r="E99" s="911">
        <f>Data!CA103/C99</f>
        <v>0.36928527185395876</v>
      </c>
      <c r="F99" s="914">
        <f>Data!CG103/(1-C99)</f>
        <v>0.12443557023583109</v>
      </c>
      <c r="G99" s="915">
        <f t="shared" si="5"/>
        <v>0.24484970161812769</v>
      </c>
      <c r="H99" s="912"/>
      <c r="I99" s="912"/>
      <c r="J99" s="911">
        <f t="shared" si="6"/>
        <v>4.4680491671523943E-3</v>
      </c>
      <c r="K99" s="916">
        <f t="shared" si="7"/>
        <v>3.3552634317950843E-3</v>
      </c>
      <c r="L99" s="911">
        <f t="shared" si="8"/>
        <v>4.6557201081947703E-3</v>
      </c>
      <c r="M99" s="915">
        <f t="shared" si="9"/>
        <v>0.19787765605442467</v>
      </c>
      <c r="O99" s="882">
        <v>0.28114399891167569</v>
      </c>
    </row>
    <row r="100" spans="1:15">
      <c r="A100" s="912">
        <v>2011</v>
      </c>
      <c r="B100" s="911">
        <f>Data!BZ104</f>
        <v>0.19600512087345123</v>
      </c>
      <c r="C100" s="915">
        <f>Data!BD104</f>
        <v>0.3041697042929753</v>
      </c>
      <c r="D100" s="913">
        <v>0.34344146685472499</v>
      </c>
      <c r="E100" s="911">
        <f>Data!CA104/C100</f>
        <v>0.35790307181247727</v>
      </c>
      <c r="F100" s="914">
        <f>Data!CG104/(1-C100)</f>
        <v>0.12523434218419413</v>
      </c>
      <c r="G100" s="915">
        <f t="shared" si="5"/>
        <v>0.23266872962828314</v>
      </c>
      <c r="H100" s="912"/>
      <c r="I100" s="912"/>
      <c r="J100" s="911">
        <f t="shared" si="6"/>
        <v>9.2737467052835204E-4</v>
      </c>
      <c r="K100" s="916">
        <f t="shared" si="7"/>
        <v>-3.4190100394579886E-3</v>
      </c>
      <c r="L100" s="911">
        <f t="shared" si="8"/>
        <v>5.5883509074872325E-4</v>
      </c>
      <c r="M100" s="915">
        <f t="shared" si="9"/>
        <v>0.19604743970919244</v>
      </c>
      <c r="O100" s="882">
        <v>0.28782188693318622</v>
      </c>
    </row>
    <row r="101" spans="1:15">
      <c r="A101" s="912">
        <v>2012</v>
      </c>
      <c r="B101" s="911">
        <f>Data!BZ105</f>
        <v>0.20779828727245331</v>
      </c>
      <c r="C101" s="915">
        <f>Data!BD105</f>
        <v>0.30870002089793003</v>
      </c>
      <c r="D101" s="913"/>
      <c r="E101" s="911">
        <f>Data!CA105/C101</f>
        <v>0.37178984068145127</v>
      </c>
      <c r="F101" s="914">
        <f>Data!CG105/(1-C101)</f>
        <v>0.13456785548479799</v>
      </c>
      <c r="G101" s="915">
        <f t="shared" si="5"/>
        <v>0.23722198519665327</v>
      </c>
      <c r="H101" s="912"/>
      <c r="I101" s="912"/>
      <c r="J101" s="911">
        <f t="shared" si="6"/>
        <v>1.0540630092887341E-3</v>
      </c>
      <c r="K101" s="916">
        <f t="shared" si="7"/>
        <v>4.2239343804607163E-3</v>
      </c>
      <c r="L101" s="911">
        <f t="shared" si="8"/>
        <v>6.4945413199446337E-3</v>
      </c>
      <c r="M101" s="915">
        <f t="shared" si="9"/>
        <v>0.20777765958314531</v>
      </c>
      <c r="O101" s="882">
        <v>0.29240944561047438</v>
      </c>
    </row>
    <row r="102" spans="1:15">
      <c r="A102" s="912">
        <v>2013</v>
      </c>
      <c r="B102" s="911">
        <f>Data!BZ106</f>
        <v>0.1959569901227951</v>
      </c>
      <c r="C102" s="915">
        <f>Data!BD106</f>
        <v>0.30100479088913884</v>
      </c>
      <c r="D102" s="913"/>
      <c r="E102" s="911">
        <f>Data!CA106/C102</f>
        <v>0.3537308216328115</v>
      </c>
      <c r="F102" s="914">
        <f>Data!CG106/(1-C102)</f>
        <v>0.12801563867653842</v>
      </c>
      <c r="G102" s="915">
        <f t="shared" si="5"/>
        <v>0.22571518295627307</v>
      </c>
      <c r="H102" s="912"/>
      <c r="I102" s="912"/>
      <c r="J102" s="911">
        <f t="shared" si="6"/>
        <v>-1.8254777392303051E-3</v>
      </c>
      <c r="K102" s="916">
        <f t="shared" si="7"/>
        <v>-5.5748195577112131E-3</v>
      </c>
      <c r="L102" s="911">
        <f t="shared" si="8"/>
        <v>-4.5295473426220723E-3</v>
      </c>
      <c r="M102" s="915">
        <f t="shared" si="9"/>
        <v>0.19586844263288972</v>
      </c>
      <c r="O102" s="882">
        <v>0.28038498588025562</v>
      </c>
    </row>
    <row r="103" spans="1:15">
      <c r="A103" s="912">
        <v>2014</v>
      </c>
      <c r="B103" s="911">
        <f>Data!BZ107</f>
        <v>0.20195885002613068</v>
      </c>
      <c r="C103" s="915">
        <f>Data!BD107</f>
        <v>0.30692255825449116</v>
      </c>
      <c r="D103" s="913"/>
      <c r="E103" s="911">
        <f>Data!CA107/C103</f>
        <v>0.35941761408682926</v>
      </c>
      <c r="F103" s="914">
        <f>Data!CG107/(1-C103)</f>
        <v>0.13222977824536802</v>
      </c>
      <c r="G103" s="915">
        <f t="shared" si="5"/>
        <v>0.22718783584146124</v>
      </c>
      <c r="H103" s="912"/>
      <c r="I103" s="912"/>
      <c r="J103" s="911">
        <f t="shared" si="6"/>
        <v>1.3357299435631615E-3</v>
      </c>
      <c r="K103" s="916">
        <f t="shared" si="7"/>
        <v>1.7117517734515496E-3</v>
      </c>
      <c r="L103" s="911">
        <f t="shared" si="8"/>
        <v>2.9456633691364005E-3</v>
      </c>
      <c r="M103" s="915">
        <f t="shared" si="9"/>
        <v>0.2019501352089462</v>
      </c>
      <c r="O103" s="882">
        <v>0.29040725789195898</v>
      </c>
    </row>
    <row r="104" spans="1:15">
      <c r="A104" s="912" t="s">
        <v>487</v>
      </c>
      <c r="B104" s="911"/>
      <c r="C104" s="913">
        <f>C103-C59</f>
        <v>5.6876802070712329E-2</v>
      </c>
      <c r="D104" s="913"/>
      <c r="E104" s="911"/>
      <c r="F104" s="914"/>
      <c r="G104" s="912"/>
      <c r="H104" s="912"/>
      <c r="I104" s="912"/>
      <c r="J104" s="923">
        <f>SUM(J60:J103)</f>
        <v>1.3176121548505067E-2</v>
      </c>
      <c r="K104" s="923">
        <f>SUM(K60:K103)</f>
        <v>1.8086816379318266E-2</v>
      </c>
      <c r="L104" s="923">
        <f>SUM(L60:L103)</f>
        <v>5.9593510468032587E-2</v>
      </c>
      <c r="M104" s="915"/>
      <c r="O104" s="882">
        <v>0.28209586226392974</v>
      </c>
    </row>
    <row r="105" spans="1:15">
      <c r="C105" s="910"/>
      <c r="D105" s="910"/>
    </row>
    <row r="106" spans="1:15">
      <c r="C106" s="908"/>
      <c r="D106" s="908"/>
    </row>
  </sheetData>
  <pageMargins left="0.75" right="0.75" top="1" bottom="1" header="0.5" footer="0.5"/>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9" tint="0.39997558519241921"/>
    <pageSetUpPr fitToPage="1"/>
  </sheetPr>
  <dimension ref="A1:E11"/>
  <sheetViews>
    <sheetView workbookViewId="0">
      <pane xSplit="1" ySplit="5" topLeftCell="B6" activePane="bottomRight" state="frozen"/>
      <selection activeCell="B59" sqref="B59"/>
      <selection pane="topRight" activeCell="B59" sqref="B59"/>
      <selection pane="bottomLeft" activeCell="B59" sqref="B59"/>
      <selection pane="bottomRight" activeCell="E5" sqref="E5"/>
    </sheetView>
  </sheetViews>
  <sheetFormatPr baseColWidth="10" defaultRowHeight="14" x14ac:dyDescent="0"/>
  <cols>
    <col min="1" max="1" width="17.1640625" customWidth="1"/>
    <col min="2" max="5" width="20.83203125" customWidth="1"/>
  </cols>
  <sheetData>
    <row r="1" spans="1:5" ht="15" thickBot="1"/>
    <row r="2" spans="1:5" ht="22" customHeight="1" thickTop="1">
      <c r="A2" s="937" t="s">
        <v>380</v>
      </c>
      <c r="B2" s="938"/>
      <c r="C2" s="938"/>
      <c r="D2" s="938"/>
      <c r="E2" s="939"/>
    </row>
    <row r="3" spans="1:5">
      <c r="A3" s="6"/>
      <c r="B3" s="7"/>
      <c r="C3" s="7"/>
      <c r="D3" s="7"/>
      <c r="E3" s="15"/>
    </row>
    <row r="4" spans="1:5">
      <c r="A4" s="6"/>
      <c r="B4" s="5" t="s">
        <v>5</v>
      </c>
      <c r="C4" s="5" t="s">
        <v>4</v>
      </c>
      <c r="D4" s="5" t="s">
        <v>3</v>
      </c>
      <c r="E4" s="16" t="s">
        <v>2</v>
      </c>
    </row>
    <row r="5" spans="1:5" ht="70" customHeight="1">
      <c r="A5" s="4"/>
      <c r="B5" s="14" t="s">
        <v>9</v>
      </c>
      <c r="C5" s="3" t="s">
        <v>7</v>
      </c>
      <c r="D5" s="3" t="s">
        <v>8</v>
      </c>
      <c r="E5" s="343" t="s">
        <v>252</v>
      </c>
    </row>
    <row r="6" spans="1:5" ht="25" customHeight="1">
      <c r="A6" s="2" t="s">
        <v>137</v>
      </c>
      <c r="B6" s="11">
        <f>(Data!K107/Data!K6)^(1/101)-1</f>
        <v>1.2223702685677518E-2</v>
      </c>
      <c r="C6" s="13">
        <f>(Data!L107/Data!L6)^(1/101)-1</f>
        <v>1.3365493788418226E-2</v>
      </c>
      <c r="D6" s="12">
        <f>(Data!N107/Data!N6)^(1/101)-1</f>
        <v>1.3935517753349336E-2</v>
      </c>
      <c r="E6" s="17">
        <f>(Data!D107/Data!D6)^(1/101)-1</f>
        <v>1.7107331492568267E-2</v>
      </c>
    </row>
    <row r="7" spans="1:5" ht="25" customHeight="1">
      <c r="A7" s="2" t="s">
        <v>1</v>
      </c>
      <c r="B7" s="11">
        <f>(Data!K39/Data!K6)^(1/33)-1</f>
        <v>1.3718282156717221E-2</v>
      </c>
      <c r="C7" s="8">
        <f>(Data!L39/Data!L6)^(1/33)-1</f>
        <v>1.3048011917690783E-2</v>
      </c>
      <c r="D7" s="12">
        <f>(Data!N39/Data!N6)^(1/33)-1</f>
        <v>1.1123836742397142E-2</v>
      </c>
      <c r="E7" s="17">
        <f>(Data!D39/Data!D6)^(1/33)-1</f>
        <v>1.7430947535688857E-2</v>
      </c>
    </row>
    <row r="8" spans="1:5" ht="25" customHeight="1">
      <c r="A8" s="2" t="s">
        <v>138</v>
      </c>
      <c r="B8" s="11">
        <f>(Data!K107/Data!K39)^(1/68)-1</f>
        <v>1.1499186421443985E-2</v>
      </c>
      <c r="C8" s="8">
        <f>(Data!L107/Data!L39)^(1/68)-1</f>
        <v>1.3519601729578667E-2</v>
      </c>
      <c r="D8" s="12">
        <f>(Data!N107/Data!N39)^(1/68)-1</f>
        <v>1.5302826498646116E-2</v>
      </c>
      <c r="E8" s="17">
        <f>(Data!D107/Data!D39)^(1/68)-1</f>
        <v>1.6950319629818633E-2</v>
      </c>
    </row>
    <row r="9" spans="1:5" ht="25" customHeight="1">
      <c r="A9" s="1" t="s">
        <v>0</v>
      </c>
      <c r="B9" s="11">
        <f>(Data!K73/Data!K39)^(1/34)-1</f>
        <v>1.7104171521394207E-2</v>
      </c>
      <c r="C9" s="8">
        <f>(Data!L73/Data!L39)^(1/34)-1</f>
        <v>1.9316943687820665E-2</v>
      </c>
      <c r="D9" s="12">
        <f>(Data!N73/Data!N39)^(1/34)-1</f>
        <v>2.0122805315965442E-2</v>
      </c>
      <c r="E9" s="17">
        <f>(Data!D73/Data!D39)^(1/34)-1</f>
        <v>1.9835739446563583E-2</v>
      </c>
    </row>
    <row r="10" spans="1:5" ht="25" customHeight="1" thickBot="1">
      <c r="A10" s="147" t="s">
        <v>139</v>
      </c>
      <c r="B10" s="18">
        <f>(Data!K107/Data!K73)^(1/34)-1</f>
        <v>5.9250888734774243E-3</v>
      </c>
      <c r="C10" s="19">
        <f>(Data!L107/Data!L73)^(1/34)-1</f>
        <v>7.7552320220082294E-3</v>
      </c>
      <c r="D10" s="20">
        <f>(Data!N107/Data!N73)^(1/34)-1</f>
        <v>1.0505621601955228E-2</v>
      </c>
      <c r="E10" s="21">
        <f>(Data!D107/Data!D73)^(1/34)-1</f>
        <v>1.4073063527284546E-2</v>
      </c>
    </row>
    <row r="11" spans="1:5" ht="15" thickTop="1"/>
  </sheetData>
  <mergeCells count="1">
    <mergeCell ref="A2:E2"/>
  </mergeCells>
  <phoneticPr fontId="71" type="noConversion"/>
  <pageMargins left="0.75" right="0.75" top="1" bottom="1" header="0.5" footer="0.5"/>
  <pageSetup orientation="landscape"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9" tint="0.39997558519241921"/>
    <pageSetUpPr fitToPage="1"/>
  </sheetPr>
  <dimension ref="A1:F11"/>
  <sheetViews>
    <sheetView workbookViewId="0">
      <selection activeCell="E5" sqref="E5:F5"/>
    </sheetView>
  </sheetViews>
  <sheetFormatPr baseColWidth="10" defaultRowHeight="14" x14ac:dyDescent="0"/>
  <cols>
    <col min="1" max="1" width="17.1640625" customWidth="1"/>
    <col min="2" max="6" width="15.83203125" customWidth="1"/>
  </cols>
  <sheetData>
    <row r="1" spans="1:6" ht="15" thickBot="1"/>
    <row r="2" spans="1:6" ht="22" customHeight="1" thickTop="1">
      <c r="A2" s="937" t="s">
        <v>381</v>
      </c>
      <c r="B2" s="938"/>
      <c r="C2" s="938"/>
      <c r="D2" s="938"/>
      <c r="E2" s="938"/>
      <c r="F2" s="948"/>
    </row>
    <row r="3" spans="1:6">
      <c r="A3" s="6"/>
      <c r="B3" s="7"/>
      <c r="C3" s="7"/>
      <c r="D3" s="7"/>
      <c r="E3" s="7"/>
      <c r="F3" s="15"/>
    </row>
    <row r="4" spans="1:6" ht="15" thickBot="1">
      <c r="A4" s="6"/>
      <c r="B4" s="5" t="s">
        <v>5</v>
      </c>
      <c r="C4" s="5" t="s">
        <v>4</v>
      </c>
      <c r="D4" s="5" t="s">
        <v>3</v>
      </c>
      <c r="E4" s="9" t="s">
        <v>2</v>
      </c>
      <c r="F4" s="22" t="s">
        <v>6</v>
      </c>
    </row>
    <row r="5" spans="1:6" ht="70" customHeight="1" thickBot="1">
      <c r="A5" s="29"/>
      <c r="B5" s="940" t="s">
        <v>12</v>
      </c>
      <c r="C5" s="942" t="s">
        <v>10</v>
      </c>
      <c r="D5" s="944" t="s">
        <v>11</v>
      </c>
      <c r="E5" s="946" t="s">
        <v>15</v>
      </c>
      <c r="F5" s="947"/>
    </row>
    <row r="6" spans="1:6" ht="20" customHeight="1" thickBot="1">
      <c r="A6" s="30"/>
      <c r="B6" s="941"/>
      <c r="C6" s="943"/>
      <c r="D6" s="945"/>
      <c r="E6" s="23" t="s">
        <v>16</v>
      </c>
      <c r="F6" s="26" t="s">
        <v>17</v>
      </c>
    </row>
    <row r="7" spans="1:6" ht="25" customHeight="1">
      <c r="A7" s="2" t="s">
        <v>143</v>
      </c>
      <c r="B7" s="11">
        <f>(Data!C107/Data!C73)^(1/34)-1</f>
        <v>1.4073063527284546E-2</v>
      </c>
      <c r="C7" s="8">
        <f>(Data!E107/Data!E73)^(1/34)-1</f>
        <v>1.1834702526867025E-2</v>
      </c>
      <c r="D7" s="12">
        <f>(Data!F107/Data!F73)^(1/34)-1</f>
        <v>1.9870362217416115E-2</v>
      </c>
      <c r="E7" s="24">
        <f>(Data!E107-Data!E73)/(Data!$C107-Data!$C73)</f>
        <v>0.60417091651805932</v>
      </c>
      <c r="F7" s="27">
        <f>(Data!F107-Data!F73)/(Data!$C107-Data!$C73)</f>
        <v>0.39582908348194057</v>
      </c>
    </row>
    <row r="8" spans="1:6" ht="25" customHeight="1">
      <c r="A8" s="1" t="s">
        <v>13</v>
      </c>
      <c r="B8" s="11">
        <f>(Data!C83/Data!C73)^(1/10)-1</f>
        <v>1.6701827592716212E-2</v>
      </c>
      <c r="C8" s="8">
        <f>(Data!E83/Data!E73)^(1/10)-1</f>
        <v>1.5106291887684753E-2</v>
      </c>
      <c r="D8" s="12">
        <f>(Data!F83/Data!F73)^(1/10)-1</f>
        <v>2.128919734056911E-2</v>
      </c>
      <c r="E8" s="24">
        <f>(Data!E83-Data!E73)/(Data!$C83-Data!$C73)</f>
        <v>0.67088257820236441</v>
      </c>
      <c r="F8" s="27">
        <f>(Data!F83-Data!F73)/(Data!$C83-Data!$C73)</f>
        <v>0.32911742179763537</v>
      </c>
    </row>
    <row r="9" spans="1:6" ht="25" customHeight="1">
      <c r="A9" s="1" t="s">
        <v>14</v>
      </c>
      <c r="B9" s="11">
        <f>(Data!C93/Data!C83)^(1/10)-1</f>
        <v>2.3044655981286244E-2</v>
      </c>
      <c r="C9" s="8">
        <f>(Data!E93/Data!E83)^(1/10)-1</f>
        <v>2.4640688492625573E-2</v>
      </c>
      <c r="D9" s="12">
        <f>(Data!F93/Data!F83)^(1/10)-1</f>
        <v>1.8484582257469073E-2</v>
      </c>
      <c r="E9" s="24">
        <f>(Data!E93-Data!E83)/(Data!$C93-Data!$C83)</f>
        <v>0.79222865224886507</v>
      </c>
      <c r="F9" s="27">
        <f>(Data!F93-Data!F83)/(Data!$C93-Data!$C83)</f>
        <v>0.20777134775113543</v>
      </c>
    </row>
    <row r="10" spans="1:6" ht="25" customHeight="1" thickBot="1">
      <c r="A10" s="147" t="s">
        <v>144</v>
      </c>
      <c r="B10" s="18">
        <f>(Data!C107/Data!C93)^(1/14)-1</f>
        <v>5.8512169301780936E-3</v>
      </c>
      <c r="C10" s="19">
        <f>(Data!E107/Data!E93)^(1/14)-1</f>
        <v>4.7612540902375322E-4</v>
      </c>
      <c r="D10" s="20">
        <f>(Data!F107/Data!F93)^(1/14)-1</f>
        <v>1.9848129029259143E-2</v>
      </c>
      <c r="E10" s="25">
        <f>(Data!E107-Data!E93)/(Data!$C107-Data!$C93)</f>
        <v>5.8693532010947805E-2</v>
      </c>
      <c r="F10" s="28">
        <f>(Data!F107-Data!F93)/(Data!$C107-Data!$C93)</f>
        <v>0.94130646798905115</v>
      </c>
    </row>
    <row r="11" spans="1:6" ht="15" thickTop="1"/>
  </sheetData>
  <mergeCells count="5">
    <mergeCell ref="B5:B6"/>
    <mergeCell ref="C5:C6"/>
    <mergeCell ref="D5:D6"/>
    <mergeCell ref="E5:F5"/>
    <mergeCell ref="A2:F2"/>
  </mergeCells>
  <phoneticPr fontId="71" type="noConversion"/>
  <pageMargins left="0.75" right="0.75" top="1" bottom="1" header="0.5" footer="0.5"/>
  <pageSetup orientation="landscape"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9" tint="0.39997558519241921"/>
    <pageSetUpPr fitToPage="1"/>
  </sheetPr>
  <dimension ref="A1:L27"/>
  <sheetViews>
    <sheetView workbookViewId="0">
      <pane xSplit="1" ySplit="5" topLeftCell="B7" activePane="bottomRight" state="frozen"/>
      <selection activeCell="B59" sqref="B59"/>
      <selection pane="topRight" activeCell="B59" sqref="B59"/>
      <selection pane="bottomLeft" activeCell="B59" sqref="B59"/>
      <selection pane="bottomRight" activeCell="F12" sqref="F12:H12"/>
    </sheetView>
  </sheetViews>
  <sheetFormatPr baseColWidth="10" defaultRowHeight="14" x14ac:dyDescent="0"/>
  <cols>
    <col min="1" max="1" width="17.1640625" style="32" customWidth="1"/>
    <col min="2" max="6" width="10.83203125" style="32"/>
    <col min="7" max="7" width="10.83203125" style="32" customWidth="1"/>
    <col min="8" max="8" width="10.83203125" style="32"/>
    <col min="9" max="9" width="10.83203125" style="32" customWidth="1"/>
    <col min="10" max="16384" width="10.83203125" style="32"/>
  </cols>
  <sheetData>
    <row r="1" spans="1:12" ht="15" thickBot="1"/>
    <row r="2" spans="1:12" ht="22" customHeight="1" thickTop="1">
      <c r="A2" s="64"/>
      <c r="B2" s="949" t="s">
        <v>382</v>
      </c>
      <c r="C2" s="949"/>
      <c r="D2" s="949"/>
      <c r="E2" s="949"/>
      <c r="F2" s="949"/>
      <c r="G2" s="949"/>
      <c r="H2" s="949"/>
      <c r="I2" s="949"/>
      <c r="J2" s="949"/>
      <c r="K2" s="949"/>
      <c r="L2" s="86"/>
    </row>
    <row r="3" spans="1:12">
      <c r="A3" s="63"/>
      <c r="B3" s="63"/>
      <c r="C3" s="63"/>
      <c r="D3" s="63"/>
      <c r="E3" s="63"/>
      <c r="F3" s="63"/>
      <c r="G3" s="63"/>
      <c r="H3" s="63"/>
      <c r="I3" s="63"/>
      <c r="J3" s="63"/>
      <c r="K3" s="63"/>
      <c r="L3" s="63"/>
    </row>
    <row r="4" spans="1:12" ht="60" customHeight="1">
      <c r="A4" s="62"/>
      <c r="B4" s="60" t="s">
        <v>35</v>
      </c>
      <c r="C4" s="61" t="s">
        <v>51</v>
      </c>
      <c r="D4" s="60" t="s">
        <v>50</v>
      </c>
      <c r="E4" s="60" t="s">
        <v>49</v>
      </c>
      <c r="F4" s="61" t="s">
        <v>48</v>
      </c>
      <c r="G4" s="60" t="s">
        <v>47</v>
      </c>
      <c r="H4" s="60" t="s">
        <v>46</v>
      </c>
      <c r="I4" s="60" t="s">
        <v>45</v>
      </c>
      <c r="J4" s="60" t="s">
        <v>44</v>
      </c>
      <c r="K4" s="60" t="s">
        <v>43</v>
      </c>
      <c r="L4" s="74"/>
    </row>
    <row r="5" spans="1:12" ht="30" customHeight="1">
      <c r="A5" s="43"/>
      <c r="B5" s="950" t="s">
        <v>118</v>
      </c>
      <c r="C5" s="951"/>
      <c r="D5" s="951"/>
      <c r="E5" s="951"/>
      <c r="F5" s="951"/>
      <c r="G5" s="951"/>
      <c r="H5" s="951"/>
      <c r="I5" s="951"/>
      <c r="J5" s="951"/>
      <c r="K5" s="951"/>
      <c r="L5" s="110"/>
    </row>
    <row r="6" spans="1:12" ht="20" customHeight="1">
      <c r="A6" s="47" t="s">
        <v>137</v>
      </c>
      <c r="B6" s="59">
        <v>1.7106415392146079E-2</v>
      </c>
      <c r="C6" s="59">
        <v>1.6250326836640072E-2</v>
      </c>
      <c r="D6" s="59"/>
      <c r="E6" s="59"/>
      <c r="F6" s="59">
        <v>1.8168501000548343E-2</v>
      </c>
      <c r="G6" s="58">
        <v>1.8446112997736019E-2</v>
      </c>
      <c r="H6" s="58">
        <v>1.7809069970046609E-2</v>
      </c>
      <c r="I6" s="58">
        <v>1.7137766781499586E-2</v>
      </c>
      <c r="J6" s="57">
        <v>1.7946062244801997E-2</v>
      </c>
      <c r="K6" s="57">
        <v>2.1030316282227401E-2</v>
      </c>
      <c r="L6" s="57"/>
    </row>
    <row r="7" spans="1:12" ht="20" customHeight="1">
      <c r="A7" s="47" t="s">
        <v>41</v>
      </c>
      <c r="B7" s="55">
        <v>1.7430838051070818E-2</v>
      </c>
      <c r="C7" s="55">
        <v>2.0048342599381597E-2</v>
      </c>
      <c r="D7" s="55"/>
      <c r="E7" s="55"/>
      <c r="F7" s="55">
        <v>1.3474393261598161E-2</v>
      </c>
      <c r="G7" s="54">
        <v>1.389170403815343E-2</v>
      </c>
      <c r="H7" s="54">
        <v>8.6649310083080078E-3</v>
      </c>
      <c r="I7" s="53">
        <v>3.9030243148523436E-3</v>
      </c>
      <c r="J7" s="54">
        <v>-2.2219139633202767E-3</v>
      </c>
      <c r="K7" s="53">
        <v>-5.1556600993039048E-3</v>
      </c>
      <c r="L7" s="53"/>
    </row>
    <row r="8" spans="1:12" ht="20" customHeight="1">
      <c r="A8" s="43" t="s">
        <v>40</v>
      </c>
      <c r="B8" s="55">
        <v>1.2683975850973361E-2</v>
      </c>
      <c r="C8" s="55">
        <v>7.7106275582794481E-3</v>
      </c>
      <c r="D8" s="55"/>
      <c r="E8" s="55"/>
      <c r="F8" s="55">
        <v>1.8924200745049413E-2</v>
      </c>
      <c r="G8" s="54">
        <v>2.2427381768094889E-2</v>
      </c>
      <c r="H8" s="54">
        <v>2.0086332095448745E-2</v>
      </c>
      <c r="I8" s="53">
        <v>1.5638819548854821E-2</v>
      </c>
      <c r="J8" s="54">
        <v>1.8629457091871693E-2</v>
      </c>
      <c r="K8" s="53">
        <v>3.2568642210162535E-2</v>
      </c>
      <c r="L8" s="53"/>
    </row>
    <row r="9" spans="1:12" ht="20" customHeight="1">
      <c r="A9" s="43" t="s">
        <v>39</v>
      </c>
      <c r="B9" s="55">
        <v>2.1918796891668313E-2</v>
      </c>
      <c r="C9" s="55">
        <v>3.1798264168100276E-2</v>
      </c>
      <c r="D9" s="53"/>
      <c r="E9" s="53"/>
      <c r="F9" s="55">
        <v>8.3717927484583399E-3</v>
      </c>
      <c r="G9" s="53">
        <v>5.9232309774186476E-3</v>
      </c>
      <c r="H9" s="54">
        <v>-1.9677797299548772E-3</v>
      </c>
      <c r="I9" s="53">
        <v>-7.0185245391127804E-3</v>
      </c>
      <c r="J9" s="54">
        <v>-2.1456671174122088E-2</v>
      </c>
      <c r="K9" s="53">
        <v>-3.9400963863934435E-2</v>
      </c>
      <c r="L9" s="53"/>
    </row>
    <row r="10" spans="1:12" ht="20" customHeight="1">
      <c r="A10" s="47" t="s">
        <v>145</v>
      </c>
      <c r="B10" s="55">
        <v>1.6949012268672181E-2</v>
      </c>
      <c r="C10" s="55">
        <v>1.4412271985265068E-2</v>
      </c>
      <c r="D10" s="53"/>
      <c r="E10" s="53"/>
      <c r="F10" s="55">
        <v>2.0454353412511672E-2</v>
      </c>
      <c r="G10" s="53">
        <v>2.0663708469552899E-2</v>
      </c>
      <c r="H10" s="54">
        <v>2.2276496767586362E-2</v>
      </c>
      <c r="I10" s="53">
        <v>2.3623249979514371E-2</v>
      </c>
      <c r="J10" s="54">
        <v>2.7879875894228245E-2</v>
      </c>
      <c r="K10" s="53">
        <v>3.3985516278995043E-2</v>
      </c>
      <c r="L10" s="53"/>
    </row>
    <row r="11" spans="1:12" ht="20" customHeight="1">
      <c r="A11" s="43" t="s">
        <v>0</v>
      </c>
      <c r="B11" s="55">
        <v>1.9831386009931951E-2</v>
      </c>
      <c r="C11" s="55">
        <v>2.1215045854196868E-2</v>
      </c>
      <c r="D11" s="53"/>
      <c r="E11" s="53"/>
      <c r="F11" s="55">
        <v>1.7345569624829249E-2</v>
      </c>
      <c r="G11" s="53">
        <v>1.4926573728635484E-2</v>
      </c>
      <c r="H11" s="54">
        <v>1.1385924294034178E-2</v>
      </c>
      <c r="I11" s="53">
        <v>1.1091966258732322E-2</v>
      </c>
      <c r="J11" s="54">
        <v>1.2859742294944354E-2</v>
      </c>
      <c r="K11" s="53">
        <v>1.6690939043992659E-2</v>
      </c>
      <c r="L11" s="53"/>
    </row>
    <row r="12" spans="1:12" ht="20" customHeight="1">
      <c r="A12" s="148" t="s">
        <v>139</v>
      </c>
      <c r="B12" s="55">
        <v>1.4074785048982852E-2</v>
      </c>
      <c r="C12" s="55">
        <v>7.6548144603290069E-3</v>
      </c>
      <c r="D12" s="53">
        <v>4.1712712718222633E-4</v>
      </c>
      <c r="E12" s="53">
        <v>1.0328497193984321E-2</v>
      </c>
      <c r="F12" s="55">
        <v>2.3572636958119952E-2</v>
      </c>
      <c r="G12" s="53">
        <v>2.6433273847215055E-2</v>
      </c>
      <c r="H12" s="54">
        <v>3.3284338590011897E-2</v>
      </c>
      <c r="I12" s="53">
        <v>3.6309844074556175E-2</v>
      </c>
      <c r="J12" s="54">
        <v>4.312274952741757E-2</v>
      </c>
      <c r="K12" s="53">
        <v>5.1574285573994239E-2</v>
      </c>
      <c r="L12" s="53"/>
    </row>
    <row r="13" spans="1:12" ht="20" customHeight="1">
      <c r="A13" s="149" t="s">
        <v>146</v>
      </c>
      <c r="B13" s="50">
        <v>1.7075473053405288E-2</v>
      </c>
      <c r="C13" s="50">
        <v>7.1074248454823241E-3</v>
      </c>
      <c r="D13" s="48">
        <v>9.3459476885460191E-4</v>
      </c>
      <c r="E13" s="48">
        <v>9.0693858630503943E-3</v>
      </c>
      <c r="F13" s="50">
        <v>2.9060301926787657E-2</v>
      </c>
      <c r="G13" s="48">
        <v>3.2104175143945923E-2</v>
      </c>
      <c r="H13" s="49">
        <v>3.462854956743544E-2</v>
      </c>
      <c r="I13" s="48">
        <v>3.4865292837716E-2</v>
      </c>
      <c r="J13" s="49">
        <v>3.4621020428831972E-2</v>
      </c>
      <c r="K13" s="48">
        <v>2.6020088290366505E-2</v>
      </c>
      <c r="L13" s="53"/>
    </row>
    <row r="14" spans="1:12" ht="30" customHeight="1">
      <c r="A14" s="43"/>
      <c r="B14" s="951" t="s">
        <v>42</v>
      </c>
      <c r="C14" s="951"/>
      <c r="D14" s="951"/>
      <c r="E14" s="951"/>
      <c r="F14" s="951"/>
      <c r="G14" s="951"/>
      <c r="H14" s="951"/>
      <c r="I14" s="951"/>
      <c r="J14" s="951"/>
      <c r="K14" s="951"/>
      <c r="L14" s="110"/>
    </row>
    <row r="15" spans="1:12" ht="20" customHeight="1">
      <c r="A15" s="47" t="s">
        <v>137</v>
      </c>
      <c r="B15" s="40">
        <f>'TS3'!B26*(Data!DB106-Data!DB6)/(Data!$DN106-Data!$DN6)</f>
        <v>1.0000067580786138</v>
      </c>
      <c r="C15" s="40"/>
      <c r="D15" s="40"/>
      <c r="E15" s="40"/>
      <c r="F15" s="41"/>
      <c r="G15" s="40"/>
      <c r="H15" s="40">
        <v>0.20495173951812515</v>
      </c>
      <c r="I15" s="40">
        <v>0.15894379874260256</v>
      </c>
      <c r="J15" s="44">
        <v>9.4807837238850667E-2</v>
      </c>
      <c r="K15" s="44">
        <v>4.6593119596443536E-2</v>
      </c>
      <c r="L15" s="44"/>
    </row>
    <row r="16" spans="1:12" ht="20" customHeight="1">
      <c r="A16" s="47" t="s">
        <v>41</v>
      </c>
      <c r="B16" s="46">
        <f>'TS3'!B26*(Data!DB39-Data!DB6)/(Data!$DN39-Data!$DN6)</f>
        <v>1.0000384581002406</v>
      </c>
      <c r="C16" s="46"/>
      <c r="D16" s="46"/>
      <c r="E16" s="46"/>
      <c r="F16" s="45"/>
      <c r="G16" s="40"/>
      <c r="H16" s="44">
        <v>8.0703246124496003E-2</v>
      </c>
      <c r="I16" s="40">
        <v>2.8255492237943349E-2</v>
      </c>
      <c r="J16" s="44">
        <v>-7.8919477951186374E-3</v>
      </c>
      <c r="K16" s="40">
        <v>-6.0161803876555148E-3</v>
      </c>
      <c r="L16" s="40"/>
    </row>
    <row r="17" spans="1:12" ht="20" customHeight="1">
      <c r="A17" s="43" t="s">
        <v>40</v>
      </c>
      <c r="B17" s="42">
        <f>'TS3'!B26*(Data!DB22-Data!DB6)/(Data!$DN22-Data!$DN6)</f>
        <v>1.0001323119400665</v>
      </c>
      <c r="C17" s="42"/>
      <c r="D17" s="42"/>
      <c r="E17" s="42"/>
      <c r="F17" s="41"/>
      <c r="G17" s="40"/>
      <c r="H17" s="40">
        <v>0.31581224388024459</v>
      </c>
      <c r="I17" s="40">
        <v>0.1997152363008356</v>
      </c>
      <c r="J17" s="40">
        <v>0.13180331417376123</v>
      </c>
      <c r="K17" s="40">
        <v>8.8423317301929399E-2</v>
      </c>
      <c r="L17" s="40"/>
    </row>
    <row r="18" spans="1:12" ht="20" customHeight="1">
      <c r="A18" s="43" t="s">
        <v>39</v>
      </c>
      <c r="B18" s="42">
        <f>'TS3'!B26*(Data!DB39-Data!DB22)/(Data!$DN39-Data!$DN22)</f>
        <v>1</v>
      </c>
      <c r="C18" s="41">
        <f>'TS3'!C26*(Data!DC39-Data!DC22)/(Data!$DN39-Data!$DN22)</f>
        <v>0.83735430680463874</v>
      </c>
      <c r="D18" s="41"/>
      <c r="E18" s="42"/>
      <c r="F18" s="41">
        <v>0.15947049385977494</v>
      </c>
      <c r="G18" s="40">
        <v>8.7255508540979146E-2</v>
      </c>
      <c r="H18" s="40">
        <v>-1.563639666418493E-2</v>
      </c>
      <c r="I18" s="40">
        <v>-4.2002858796407097E-2</v>
      </c>
      <c r="J18" s="40">
        <v>-6.5134298219046746E-2</v>
      </c>
      <c r="K18" s="40">
        <v>-4.4714263231805655E-2</v>
      </c>
      <c r="L18" s="40"/>
    </row>
    <row r="19" spans="1:12" ht="20" customHeight="1">
      <c r="A19" s="47" t="s">
        <v>145</v>
      </c>
      <c r="B19" s="46">
        <f>'TS3'!B26*(Data!DB106-Data!DB39)/(Data!$DN106-Data!$DN39)</f>
        <v>1.0000001026817156</v>
      </c>
      <c r="C19" s="41">
        <f>'TS3'!C26*(Data!DC107-Data!DC39)/(Data!$DN106-Data!$DN39)</f>
        <v>0.4949606707912399</v>
      </c>
      <c r="D19" s="41"/>
      <c r="E19" s="46"/>
      <c r="F19" s="45">
        <v>0.51605825809367856</v>
      </c>
      <c r="G19" s="40">
        <v>0.39795409355093042</v>
      </c>
      <c r="H19" s="44">
        <v>0.23023593071509185</v>
      </c>
      <c r="I19" s="40">
        <v>0.18553847235689866</v>
      </c>
      <c r="J19" s="44">
        <v>0.11570693170480742</v>
      </c>
      <c r="K19" s="40">
        <v>5.729895242551785E-2</v>
      </c>
      <c r="L19" s="40"/>
    </row>
    <row r="20" spans="1:12" ht="20" customHeight="1">
      <c r="A20" s="43" t="s">
        <v>0</v>
      </c>
      <c r="B20" s="46">
        <f>'TS3'!B26*(Data!DB73-Data!DB39)/(Data!$DN73-Data!$DN39)</f>
        <v>1</v>
      </c>
      <c r="C20" s="41">
        <f>'TS3'!C26*(Data!DC73-Data!DC39)/(Data!$DN73-Data!$DN39)</f>
        <v>0.68141174318940712</v>
      </c>
      <c r="D20" s="41"/>
      <c r="E20" s="46"/>
      <c r="F20" s="45">
        <v>0.31123135808850866</v>
      </c>
      <c r="G20" s="40">
        <v>0.19420530669963651</v>
      </c>
      <c r="H20" s="44">
        <v>6.9988907382840387E-2</v>
      </c>
      <c r="I20" s="40">
        <v>4.8781454175944497E-2</v>
      </c>
      <c r="J20" s="44">
        <v>2.580103321215237E-2</v>
      </c>
      <c r="K20" s="40">
        <v>1.1185502338306959E-2</v>
      </c>
      <c r="L20" s="40"/>
    </row>
    <row r="21" spans="1:12" ht="20" customHeight="1">
      <c r="A21" s="148" t="s">
        <v>139</v>
      </c>
      <c r="B21" s="42">
        <f>'TS3'!B26*(Data!DB106-Data!DB73)/(Data!$DN106-Data!$DN73)</f>
        <v>1.00000018971442</v>
      </c>
      <c r="C21" s="41">
        <f>'TS3'!C26*(Data!DC107-Data!DC73)/(Data!$DN106-Data!$DN73)</f>
        <v>0.33692531905397688</v>
      </c>
      <c r="D21" s="40">
        <v>4.6696363702651679E-3</v>
      </c>
      <c r="E21" s="42">
        <v>0.31526910732190094</v>
      </c>
      <c r="F21" s="41">
        <v>0.68006125630783376</v>
      </c>
      <c r="G21" s="40">
        <v>0.56109385656675337</v>
      </c>
      <c r="H21" s="40">
        <v>0.35854423534070307</v>
      </c>
      <c r="I21" s="40">
        <v>0.29503854782519956</v>
      </c>
      <c r="J21" s="40">
        <v>0.18769375037735858</v>
      </c>
      <c r="K21" s="40">
        <v>9.4221564016624793E-2</v>
      </c>
      <c r="L21" s="40"/>
    </row>
    <row r="22" spans="1:12" ht="20" customHeight="1" thickBot="1">
      <c r="A22" s="150" t="s">
        <v>146</v>
      </c>
      <c r="B22" s="38">
        <f>'TS3'!B26*(Data!DB106-Data!DB102)/(Data!$DN106-Data!$DN102)</f>
        <v>1.0000011252794654</v>
      </c>
      <c r="C22" s="37">
        <f>'TS3'!C26*(Data!DC107-Data!DC102)/(Data!$DN106-Data!$DN102)</f>
        <v>0.37090290633904521</v>
      </c>
      <c r="D22" s="36">
        <v>7.2018109251816582E-3</v>
      </c>
      <c r="E22" s="38">
        <v>0.21990747372678709</v>
      </c>
      <c r="F22" s="37">
        <v>0.772890715348031</v>
      </c>
      <c r="G22" s="36">
        <v>0.6497058864737375</v>
      </c>
      <c r="H22" s="36">
        <v>0.38941197062888055</v>
      </c>
      <c r="I22" s="36">
        <v>0.30814908237825306</v>
      </c>
      <c r="J22" s="36">
        <v>0.17961107246339986</v>
      </c>
      <c r="K22" s="36">
        <v>6.4606343117864007E-2</v>
      </c>
      <c r="L22" s="40"/>
    </row>
    <row r="23" spans="1:12" ht="19" thickTop="1">
      <c r="A23" s="33"/>
    </row>
    <row r="24" spans="1:12" ht="18">
      <c r="A24" s="33"/>
    </row>
    <row r="25" spans="1:12" ht="18">
      <c r="A25" s="33"/>
    </row>
    <row r="26" spans="1:12" ht="17">
      <c r="A26" s="35"/>
      <c r="B26" s="34">
        <v>1</v>
      </c>
      <c r="C26" s="34">
        <v>0.9</v>
      </c>
      <c r="D26" s="34">
        <v>0.5</v>
      </c>
      <c r="E26" s="34">
        <v>0.4</v>
      </c>
      <c r="F26" s="34">
        <v>0.1</v>
      </c>
      <c r="G26" s="34">
        <v>0.05</v>
      </c>
      <c r="H26" s="34">
        <v>0.01</v>
      </c>
      <c r="I26" s="34">
        <v>5.0000000000000001E-3</v>
      </c>
      <c r="J26" s="34">
        <v>1E-3</v>
      </c>
      <c r="K26" s="34">
        <v>1E-4</v>
      </c>
      <c r="L26" s="34"/>
    </row>
    <row r="27" spans="1:12" ht="18">
      <c r="A27" s="33"/>
    </row>
  </sheetData>
  <mergeCells count="3">
    <mergeCell ref="B2:K2"/>
    <mergeCell ref="B5:K5"/>
    <mergeCell ref="B14:K14"/>
  </mergeCells>
  <phoneticPr fontId="71" type="noConversion"/>
  <pageMargins left="0.75" right="0.75" top="1" bottom="1" header="0.5" footer="0.5"/>
  <pageSetup paperSize="9" scale="80" orientation="landscape"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9" tint="0.39997558519241921"/>
    <pageSetUpPr fitToPage="1"/>
  </sheetPr>
  <dimension ref="A1:K27"/>
  <sheetViews>
    <sheetView workbookViewId="0">
      <pane xSplit="1" ySplit="5" topLeftCell="B6" activePane="bottomRight" state="frozen"/>
      <selection activeCell="B59" sqref="B59"/>
      <selection pane="topRight" activeCell="B59" sqref="B59"/>
      <selection pane="bottomLeft" activeCell="B59" sqref="B59"/>
      <selection pane="bottomRight" activeCell="A2" sqref="A2:K22"/>
    </sheetView>
  </sheetViews>
  <sheetFormatPr baseColWidth="10" defaultRowHeight="14" x14ac:dyDescent="0"/>
  <cols>
    <col min="1" max="1" width="17.1640625" style="32" customWidth="1"/>
    <col min="2" max="6" width="10.83203125" style="32"/>
    <col min="7" max="7" width="10.83203125" style="32" customWidth="1"/>
    <col min="8" max="8" width="10.83203125" style="32"/>
    <col min="9" max="9" width="10.83203125" style="32" customWidth="1"/>
    <col min="10" max="16384" width="10.83203125" style="32"/>
  </cols>
  <sheetData>
    <row r="1" spans="1:11" ht="15" thickBot="1"/>
    <row r="2" spans="1:11" ht="22" customHeight="1" thickTop="1">
      <c r="A2" s="64"/>
      <c r="B2" s="949" t="s">
        <v>383</v>
      </c>
      <c r="C2" s="949"/>
      <c r="D2" s="949"/>
      <c r="E2" s="949"/>
      <c r="F2" s="949"/>
      <c r="G2" s="949"/>
      <c r="H2" s="949"/>
      <c r="I2" s="949"/>
      <c r="J2" s="949"/>
      <c r="K2" s="949"/>
    </row>
    <row r="3" spans="1:11">
      <c r="A3" s="63"/>
      <c r="B3" s="63"/>
      <c r="C3" s="63"/>
      <c r="D3" s="63"/>
      <c r="E3" s="63"/>
      <c r="F3" s="63"/>
      <c r="G3" s="63"/>
      <c r="H3" s="63"/>
      <c r="I3" s="63"/>
      <c r="J3" s="63"/>
      <c r="K3" s="63"/>
    </row>
    <row r="4" spans="1:11" ht="60" customHeight="1">
      <c r="A4" s="62"/>
      <c r="B4" s="61" t="s">
        <v>35</v>
      </c>
      <c r="C4" s="61" t="s">
        <v>51</v>
      </c>
      <c r="D4" s="60" t="s">
        <v>50</v>
      </c>
      <c r="E4" s="60" t="s">
        <v>49</v>
      </c>
      <c r="F4" s="61" t="s">
        <v>48</v>
      </c>
      <c r="G4" s="60" t="s">
        <v>47</v>
      </c>
      <c r="H4" s="60" t="s">
        <v>46</v>
      </c>
      <c r="I4" s="60" t="s">
        <v>45</v>
      </c>
      <c r="J4" s="60" t="s">
        <v>44</v>
      </c>
      <c r="K4" s="60" t="s">
        <v>43</v>
      </c>
    </row>
    <row r="5" spans="1:11" ht="30" customHeight="1">
      <c r="A5" s="43"/>
      <c r="B5" s="950" t="s">
        <v>120</v>
      </c>
      <c r="C5" s="951"/>
      <c r="D5" s="951"/>
      <c r="E5" s="951"/>
      <c r="F5" s="951"/>
      <c r="G5" s="951"/>
      <c r="H5" s="951"/>
      <c r="I5" s="951"/>
      <c r="J5" s="951"/>
      <c r="K5" s="951"/>
    </row>
    <row r="6" spans="1:11" ht="27" customHeight="1">
      <c r="A6" s="47" t="s">
        <v>137</v>
      </c>
      <c r="B6" s="70">
        <v>4.5463306471466414</v>
      </c>
      <c r="C6" s="70">
        <v>4.0941358891689692</v>
      </c>
      <c r="D6" s="71"/>
      <c r="E6" s="71"/>
      <c r="F6" s="70">
        <v>5.1629036011459757</v>
      </c>
      <c r="G6" s="70"/>
      <c r="H6" s="70">
        <v>4.9470006175992882</v>
      </c>
      <c r="I6" s="70">
        <v>4.5636243116845794</v>
      </c>
      <c r="J6" s="69">
        <v>5.0283913512903924</v>
      </c>
      <c r="K6" s="69">
        <v>7.1828080911116512</v>
      </c>
    </row>
    <row r="7" spans="1:11" ht="20" customHeight="1">
      <c r="A7" s="47" t="s">
        <v>41</v>
      </c>
      <c r="B7" s="46">
        <v>0.76873021869303293</v>
      </c>
      <c r="C7" s="46">
        <v>0.92524010337162732</v>
      </c>
      <c r="D7" s="68"/>
      <c r="E7" s="68"/>
      <c r="F7" s="46">
        <v>0.55532712141267759</v>
      </c>
      <c r="G7" s="42"/>
      <c r="H7" s="46">
        <v>0.32937777762811571</v>
      </c>
      <c r="I7" s="42">
        <v>0.13717725547098025</v>
      </c>
      <c r="J7" s="46">
        <v>-7.0775340977252799E-2</v>
      </c>
      <c r="K7" s="42">
        <v>-0.15682173666251598</v>
      </c>
    </row>
    <row r="8" spans="1:11" ht="20" customHeight="1">
      <c r="A8" s="43" t="s">
        <v>40</v>
      </c>
      <c r="B8" s="46">
        <v>0.22344093657498054</v>
      </c>
      <c r="C8" s="46">
        <v>0.13076776673673352</v>
      </c>
      <c r="D8" s="68"/>
      <c r="E8" s="68"/>
      <c r="F8" s="46">
        <v>0.34980191063667232</v>
      </c>
      <c r="G8" s="42"/>
      <c r="H8" s="46">
        <v>0.37464595182395466</v>
      </c>
      <c r="I8" s="42">
        <v>0.28182480826501366</v>
      </c>
      <c r="J8" s="46">
        <v>0.3435681424997854</v>
      </c>
      <c r="K8" s="42">
        <v>0.66994785809508128</v>
      </c>
    </row>
    <row r="9" spans="1:11" ht="20" customHeight="1">
      <c r="A9" s="43" t="s">
        <v>39</v>
      </c>
      <c r="B9" s="68">
        <v>0.44570135412060718</v>
      </c>
      <c r="C9" s="68">
        <v>0.70259549308488878</v>
      </c>
      <c r="D9" s="42"/>
      <c r="E9" s="42"/>
      <c r="F9" s="68">
        <v>0.15226323889189297</v>
      </c>
      <c r="G9" s="42">
        <v>0.10561073027561863</v>
      </c>
      <c r="H9" s="46">
        <v>-3.2930787840879772E-2</v>
      </c>
      <c r="I9" s="42">
        <v>-0.11284502520263917</v>
      </c>
      <c r="J9" s="46">
        <v>-2.1456671174122088E-2</v>
      </c>
      <c r="K9" s="42">
        <v>-0.49508707158120369</v>
      </c>
    </row>
    <row r="10" spans="1:11" ht="20" customHeight="1">
      <c r="A10" s="47" t="s">
        <v>145</v>
      </c>
      <c r="B10" s="68">
        <v>2.135769711247987</v>
      </c>
      <c r="C10" s="68">
        <v>1.6459743282137795</v>
      </c>
      <c r="D10" s="42"/>
      <c r="E10" s="42"/>
      <c r="F10" s="68">
        <v>2.962448488359358</v>
      </c>
      <c r="G10" s="42">
        <v>3.0181094179622221</v>
      </c>
      <c r="H10" s="46">
        <v>3.473521912040658</v>
      </c>
      <c r="I10" s="42">
        <v>3.8924864482804971</v>
      </c>
      <c r="J10" s="46">
        <v>5.4875499081463994</v>
      </c>
      <c r="K10" s="42">
        <v>8.7047189745170943</v>
      </c>
    </row>
    <row r="11" spans="1:11" ht="20" customHeight="1">
      <c r="A11" s="43" t="s">
        <v>0</v>
      </c>
      <c r="B11" s="68">
        <v>0.94968612314438916</v>
      </c>
      <c r="C11" s="68">
        <v>1.041667248085751</v>
      </c>
      <c r="D11" s="42"/>
      <c r="E11" s="42"/>
      <c r="F11" s="68">
        <v>0.79443998053519493</v>
      </c>
      <c r="G11" s="42">
        <v>0.65492077332472332</v>
      </c>
      <c r="H11" s="46">
        <v>0.46951754394238132</v>
      </c>
      <c r="I11" s="42">
        <v>0.45506511513175774</v>
      </c>
      <c r="J11" s="46">
        <v>0.54410394231460057</v>
      </c>
      <c r="K11" s="42">
        <v>0.75559527706062823</v>
      </c>
    </row>
    <row r="12" spans="1:11" ht="20" customHeight="1">
      <c r="A12" s="43" t="s">
        <v>143</v>
      </c>
      <c r="B12" s="68">
        <v>0.60834591477253874</v>
      </c>
      <c r="C12" s="68">
        <v>0.29598705699698202</v>
      </c>
      <c r="D12" s="42">
        <v>1.4280369256344017E-2</v>
      </c>
      <c r="E12" s="42">
        <v>0.41817065854110602</v>
      </c>
      <c r="F12" s="68">
        <v>1.2081811213198397</v>
      </c>
      <c r="G12" s="42">
        <v>1.4279769054381202</v>
      </c>
      <c r="H12" s="46">
        <v>2.0442112994712645</v>
      </c>
      <c r="I12" s="42">
        <v>2.3623831658128078</v>
      </c>
      <c r="J12" s="46">
        <v>3.2014981830961515</v>
      </c>
      <c r="K12" s="42">
        <v>4.5278794043952919</v>
      </c>
    </row>
    <row r="13" spans="1:11" ht="20" customHeight="1">
      <c r="A13" s="52" t="s">
        <v>147</v>
      </c>
      <c r="B13" s="67">
        <v>8.8343296849896946E-2</v>
      </c>
      <c r="C13" s="67">
        <v>3.6045882234302828E-2</v>
      </c>
      <c r="D13" s="66">
        <v>4.681716685288384E-3</v>
      </c>
      <c r="E13" s="66">
        <v>4.6176960715221815E-2</v>
      </c>
      <c r="F13" s="67">
        <v>0.15399552233434077</v>
      </c>
      <c r="G13" s="66">
        <v>0.17116389261706288</v>
      </c>
      <c r="H13" s="65">
        <v>0.18555659528134694</v>
      </c>
      <c r="I13" s="66">
        <v>0.18691360897350551</v>
      </c>
      <c r="J13" s="65">
        <v>0.18551345859225199</v>
      </c>
      <c r="K13" s="66">
        <v>0.13704936298055825</v>
      </c>
    </row>
    <row r="14" spans="1:11" ht="30" customHeight="1">
      <c r="A14" s="43"/>
      <c r="B14" s="951" t="s">
        <v>42</v>
      </c>
      <c r="C14" s="951"/>
      <c r="D14" s="951"/>
      <c r="E14" s="951"/>
      <c r="F14" s="951"/>
      <c r="G14" s="951"/>
      <c r="H14" s="951"/>
      <c r="I14" s="951"/>
      <c r="J14" s="951"/>
      <c r="K14" s="951"/>
    </row>
    <row r="15" spans="1:11" ht="20" customHeight="1">
      <c r="A15" s="47" t="s">
        <v>137</v>
      </c>
      <c r="B15" s="40">
        <f>TS3b!B26*(Data!DB107-Data!DB6)/(Data!$DN107-Data!$DN6)</f>
        <v>1.0000065028054717</v>
      </c>
      <c r="C15" s="40"/>
      <c r="D15" s="40"/>
      <c r="E15" s="40"/>
      <c r="F15" s="41"/>
      <c r="G15" s="40"/>
      <c r="H15" s="40">
        <v>0.20495173951812515</v>
      </c>
      <c r="I15" s="40">
        <v>0.15894379874260256</v>
      </c>
      <c r="J15" s="44">
        <v>9.4807837238850667E-2</v>
      </c>
      <c r="K15" s="44">
        <v>4.6593119596443536E-2</v>
      </c>
    </row>
    <row r="16" spans="1:11" ht="20" customHeight="1">
      <c r="A16" s="47" t="s">
        <v>41</v>
      </c>
      <c r="B16" s="46">
        <f>TS3b!B26*(Data!DB39-Data!DB6)/(Data!$DN39-Data!$DN6)</f>
        <v>1.0000384581002406</v>
      </c>
      <c r="C16" s="46"/>
      <c r="D16" s="46"/>
      <c r="E16" s="46"/>
      <c r="F16" s="45"/>
      <c r="G16" s="40"/>
      <c r="H16" s="44">
        <v>8.0703246124496003E-2</v>
      </c>
      <c r="I16" s="40">
        <v>2.8255492237943349E-2</v>
      </c>
      <c r="J16" s="44">
        <v>-7.8919477951186374E-3</v>
      </c>
      <c r="K16" s="40">
        <v>-6.0161803876555148E-3</v>
      </c>
    </row>
    <row r="17" spans="1:11" ht="20" customHeight="1">
      <c r="A17" s="43" t="s">
        <v>40</v>
      </c>
      <c r="B17" s="42">
        <f>TS3b!B26*(Data!DB22-Data!DB6)/(Data!$DN22-Data!$DN6)</f>
        <v>1.0001323119400665</v>
      </c>
      <c r="C17" s="42"/>
      <c r="D17" s="42"/>
      <c r="E17" s="42"/>
      <c r="F17" s="41"/>
      <c r="G17" s="40"/>
      <c r="H17" s="40">
        <v>0.31581224388024459</v>
      </c>
      <c r="I17" s="40">
        <v>0.1997152363008356</v>
      </c>
      <c r="J17" s="40">
        <v>0.13180331417376123</v>
      </c>
      <c r="K17" s="40">
        <v>8.8423317301929399E-2</v>
      </c>
    </row>
    <row r="18" spans="1:11" ht="20" customHeight="1">
      <c r="A18" s="43" t="s">
        <v>39</v>
      </c>
      <c r="B18" s="42">
        <f>TS3b!B26*(Data!DB39-Data!DB22)/(Data!$DN39-Data!$DN22)</f>
        <v>1</v>
      </c>
      <c r="C18" s="41">
        <f>TS3b!C26*(Data!DC39-Data!DC22)/(Data!$DN39-Data!$DN22)</f>
        <v>0.83735430680463874</v>
      </c>
      <c r="D18" s="41"/>
      <c r="E18" s="42"/>
      <c r="F18" s="41">
        <v>0.15947049385977494</v>
      </c>
      <c r="G18" s="40">
        <v>8.7255508540979146E-2</v>
      </c>
      <c r="H18" s="40">
        <v>-1.563639666418493E-2</v>
      </c>
      <c r="I18" s="40">
        <v>-4.2002858796407097E-2</v>
      </c>
      <c r="J18" s="40">
        <v>-6.5134298219046746E-2</v>
      </c>
      <c r="K18" s="40">
        <v>-4.4714263231805655E-2</v>
      </c>
    </row>
    <row r="19" spans="1:11" ht="20" customHeight="1">
      <c r="A19" s="47" t="s">
        <v>145</v>
      </c>
      <c r="B19" s="46">
        <f>TS3b!B26*(Data!DB107-Data!DB39)/(Data!$DN107-Data!$DN39)</f>
        <v>1</v>
      </c>
      <c r="C19" s="41">
        <f>TS3b!C26*(Data!DC107-Data!DC39)/(Data!$DN107-Data!$DN39)</f>
        <v>0.47974916176603793</v>
      </c>
      <c r="D19" s="41"/>
      <c r="E19" s="46"/>
      <c r="F19" s="45">
        <v>0.51605825809367856</v>
      </c>
      <c r="G19" s="40">
        <v>0.39795409355093042</v>
      </c>
      <c r="H19" s="44">
        <v>0.23023593071509185</v>
      </c>
      <c r="I19" s="40">
        <v>0.18553847235689866</v>
      </c>
      <c r="J19" s="44">
        <v>0.11570693170480742</v>
      </c>
      <c r="K19" s="40">
        <v>5.729895242551785E-2</v>
      </c>
    </row>
    <row r="20" spans="1:11" ht="20" customHeight="1">
      <c r="A20" s="43" t="s">
        <v>0</v>
      </c>
      <c r="B20" s="46">
        <f>TS3b!B26*(Data!DB73-Data!DB39)/(Data!$DN73-Data!$DN39)</f>
        <v>1</v>
      </c>
      <c r="C20" s="41">
        <f>TS3b!C26*(Data!DC73-Data!DC39)/(Data!$DN73-Data!$DN39)</f>
        <v>0.68141174318940712</v>
      </c>
      <c r="D20" s="41"/>
      <c r="E20" s="46"/>
      <c r="F20" s="45">
        <v>0.31123135808850866</v>
      </c>
      <c r="G20" s="40">
        <v>0.19420530669963651</v>
      </c>
      <c r="H20" s="44">
        <v>6.9988907382840387E-2</v>
      </c>
      <c r="I20" s="40">
        <v>4.8781454175944497E-2</v>
      </c>
      <c r="J20" s="44">
        <v>2.580103321215237E-2</v>
      </c>
      <c r="K20" s="40">
        <v>1.1185502338306959E-2</v>
      </c>
    </row>
    <row r="21" spans="1:11" ht="20" customHeight="1">
      <c r="A21" s="43" t="s">
        <v>143</v>
      </c>
      <c r="B21" s="42">
        <f>TS3b!B26*(Data!DB107-Data!DB73)/(Data!$DN107-Data!$DN73)</f>
        <v>1</v>
      </c>
      <c r="C21" s="41">
        <f>TS3b!C26*(Data!DC107-Data!DC73)/(Data!$DN107-Data!$DN73)</f>
        <v>0.31827980407813683</v>
      </c>
      <c r="D21" s="40">
        <v>4.6696363702651679E-3</v>
      </c>
      <c r="E21" s="42">
        <v>0.31526910732190094</v>
      </c>
      <c r="F21" s="41">
        <v>0.68006125630783376</v>
      </c>
      <c r="G21" s="40">
        <v>0.56109385656675337</v>
      </c>
      <c r="H21" s="40">
        <v>0.35854423534070307</v>
      </c>
      <c r="I21" s="40">
        <v>0.29503854782519956</v>
      </c>
      <c r="J21" s="40">
        <v>0.18769375037735858</v>
      </c>
      <c r="K21" s="40">
        <v>9.4221564016624793E-2</v>
      </c>
    </row>
    <row r="22" spans="1:11" ht="20" customHeight="1" thickBot="1">
      <c r="A22" s="39" t="s">
        <v>147</v>
      </c>
      <c r="B22" s="38">
        <f>TS3b!B26*(Data!DB107-Data!DB102)/(Data!$DN107-Data!$DN102)</f>
        <v>1</v>
      </c>
      <c r="C22" s="37">
        <f>TS3b!C26*(Data!DC107-Data!DC102)/(Data!$DN107-Data!$DN102)</f>
        <v>0.2752574351873957</v>
      </c>
      <c r="D22" s="36">
        <v>7.2018109251816582E-3</v>
      </c>
      <c r="E22" s="38">
        <v>0.21990747372678709</v>
      </c>
      <c r="F22" s="37">
        <v>0.772890715348031</v>
      </c>
      <c r="G22" s="36">
        <v>0.6497058864737375</v>
      </c>
      <c r="H22" s="36">
        <v>0.38941197062888055</v>
      </c>
      <c r="I22" s="36">
        <v>0.30814908237825306</v>
      </c>
      <c r="J22" s="36">
        <v>0.17961107246339986</v>
      </c>
      <c r="K22" s="36">
        <v>6.4606343117864007E-2</v>
      </c>
    </row>
    <row r="23" spans="1:11" ht="19" thickTop="1">
      <c r="A23" s="33"/>
    </row>
    <row r="24" spans="1:11" ht="18">
      <c r="A24" s="33"/>
    </row>
    <row r="25" spans="1:11" ht="18">
      <c r="A25" s="33"/>
    </row>
    <row r="26" spans="1:11" ht="17">
      <c r="A26" s="35"/>
      <c r="B26" s="34">
        <v>1</v>
      </c>
      <c r="C26" s="34">
        <v>0.9</v>
      </c>
      <c r="D26" s="34">
        <v>0.5</v>
      </c>
      <c r="E26" s="34">
        <v>0.4</v>
      </c>
      <c r="F26" s="34">
        <v>0.1</v>
      </c>
      <c r="G26" s="34">
        <v>0.05</v>
      </c>
      <c r="H26" s="34">
        <v>0.01</v>
      </c>
      <c r="I26" s="34">
        <v>5.0000000000000001E-3</v>
      </c>
      <c r="J26" s="34">
        <v>1E-3</v>
      </c>
      <c r="K26" s="34">
        <v>1E-4</v>
      </c>
    </row>
    <row r="27" spans="1:11" ht="18">
      <c r="A27" s="33"/>
    </row>
  </sheetData>
  <mergeCells count="3">
    <mergeCell ref="B2:K2"/>
    <mergeCell ref="B5:K5"/>
    <mergeCell ref="B14:K14"/>
  </mergeCells>
  <phoneticPr fontId="71" type="noConversion"/>
  <pageMargins left="0.75" right="0.75" top="1" bottom="1" header="0.5" footer="0.5"/>
  <pageSetup paperSize="9" scale="94" orientation="landscape"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9" tint="0.39997558519241921"/>
    <pageSetUpPr fitToPage="1"/>
  </sheetPr>
  <dimension ref="A1:K27"/>
  <sheetViews>
    <sheetView workbookViewId="0">
      <pane xSplit="1" ySplit="5" topLeftCell="B6" activePane="bottomRight" state="frozen"/>
      <selection activeCell="B59" sqref="B59"/>
      <selection pane="topRight" activeCell="B59" sqref="B59"/>
      <selection pane="bottomLeft" activeCell="B59" sqref="B59"/>
      <selection pane="bottomRight" activeCell="A2" sqref="A2:K22"/>
    </sheetView>
  </sheetViews>
  <sheetFormatPr baseColWidth="10" defaultRowHeight="14" x14ac:dyDescent="0"/>
  <cols>
    <col min="1" max="1" width="17.1640625" style="32" customWidth="1"/>
    <col min="2" max="6" width="10.83203125" style="32"/>
    <col min="7" max="7" width="10.83203125" style="32" customWidth="1"/>
    <col min="8" max="8" width="10.83203125" style="32"/>
    <col min="9" max="9" width="10.83203125" style="32" customWidth="1"/>
    <col min="10" max="16384" width="10.83203125" style="32"/>
  </cols>
  <sheetData>
    <row r="1" spans="1:11" ht="15" thickBot="1"/>
    <row r="2" spans="1:11" ht="22" customHeight="1" thickTop="1">
      <c r="A2" s="64"/>
      <c r="B2" s="949" t="s">
        <v>384</v>
      </c>
      <c r="C2" s="949"/>
      <c r="D2" s="949"/>
      <c r="E2" s="949"/>
      <c r="F2" s="949"/>
      <c r="G2" s="949"/>
      <c r="H2" s="949"/>
      <c r="I2" s="949"/>
      <c r="J2" s="949"/>
      <c r="K2" s="949"/>
    </row>
    <row r="3" spans="1:11">
      <c r="A3" s="63"/>
      <c r="B3" s="63"/>
      <c r="C3" s="63"/>
      <c r="D3" s="63"/>
      <c r="E3" s="63"/>
      <c r="F3" s="63"/>
      <c r="G3" s="63"/>
      <c r="H3" s="63"/>
      <c r="I3" s="63"/>
      <c r="J3" s="63"/>
      <c r="K3" s="63"/>
    </row>
    <row r="4" spans="1:11" ht="60" customHeight="1">
      <c r="A4" s="62"/>
      <c r="B4" s="60" t="s">
        <v>35</v>
      </c>
      <c r="C4" s="61" t="s">
        <v>51</v>
      </c>
      <c r="D4" s="60" t="s">
        <v>50</v>
      </c>
      <c r="E4" s="60" t="s">
        <v>49</v>
      </c>
      <c r="F4" s="61" t="s">
        <v>48</v>
      </c>
      <c r="G4" s="60" t="s">
        <v>47</v>
      </c>
      <c r="H4" s="60" t="s">
        <v>46</v>
      </c>
      <c r="I4" s="60" t="s">
        <v>45</v>
      </c>
      <c r="J4" s="60" t="s">
        <v>44</v>
      </c>
      <c r="K4" s="60" t="s">
        <v>43</v>
      </c>
    </row>
    <row r="5" spans="1:11" ht="30" customHeight="1">
      <c r="A5" s="43"/>
      <c r="B5" s="952" t="s">
        <v>121</v>
      </c>
      <c r="C5" s="953"/>
      <c r="D5" s="953"/>
      <c r="E5" s="953"/>
      <c r="F5" s="953"/>
      <c r="G5" s="953"/>
      <c r="H5" s="953"/>
      <c r="I5" s="953"/>
      <c r="J5" s="953"/>
      <c r="K5" s="953"/>
    </row>
    <row r="6" spans="1:11" ht="20" customHeight="1">
      <c r="A6" s="47" t="s">
        <v>137</v>
      </c>
      <c r="B6" s="58">
        <v>1.7106539670943777E-2</v>
      </c>
      <c r="C6" s="59"/>
      <c r="D6" s="59"/>
      <c r="E6" s="59"/>
      <c r="F6" s="73"/>
      <c r="G6" s="58"/>
      <c r="H6" s="58">
        <v>1.5962789547257383E-2</v>
      </c>
      <c r="I6" s="58">
        <v>1.5237926815688363E-2</v>
      </c>
      <c r="J6" s="57">
        <v>1.6072648472276185E-2</v>
      </c>
      <c r="K6" s="57">
        <v>2.0203213906128115E-2</v>
      </c>
    </row>
    <row r="7" spans="1:11" ht="20" customHeight="1">
      <c r="A7" s="47" t="s">
        <v>41</v>
      </c>
      <c r="B7" s="54">
        <v>1.7430836213385703E-2</v>
      </c>
      <c r="C7" s="55"/>
      <c r="D7" s="55"/>
      <c r="E7" s="55"/>
      <c r="F7" s="55"/>
      <c r="G7" s="53"/>
      <c r="H7" s="54">
        <v>1.9052153556160523E-3</v>
      </c>
      <c r="I7" s="53">
        <v>-4.5127427933543407E-3</v>
      </c>
      <c r="J7" s="54">
        <v>-1.4631578987657878E-2</v>
      </c>
      <c r="K7" s="53">
        <v>-2.2088484880854242E-2</v>
      </c>
    </row>
    <row r="8" spans="1:11" ht="20" customHeight="1">
      <c r="A8" s="43" t="s">
        <v>40</v>
      </c>
      <c r="B8" s="54">
        <v>1.2616753425131577E-2</v>
      </c>
      <c r="C8" s="55"/>
      <c r="D8" s="55"/>
      <c r="E8" s="55"/>
      <c r="F8" s="55"/>
      <c r="G8" s="53"/>
      <c r="H8" s="54">
        <v>1.6932336883211274E-2</v>
      </c>
      <c r="I8" s="53">
        <v>1.1447975262578014E-2</v>
      </c>
      <c r="J8" s="54">
        <v>1.2379229749027498E-2</v>
      </c>
      <c r="K8" s="53">
        <v>3.1097979235860773E-2</v>
      </c>
    </row>
    <row r="9" spans="1:11" ht="20" customHeight="1">
      <c r="A9" s="43" t="s">
        <v>39</v>
      </c>
      <c r="B9" s="54">
        <v>2.198264253976201E-2</v>
      </c>
      <c r="C9" s="56">
        <v>3.1902385867328187E-2</v>
      </c>
      <c r="D9" s="53"/>
      <c r="E9" s="53"/>
      <c r="F9" s="55">
        <v>6.7161738598571219E-3</v>
      </c>
      <c r="G9" s="53">
        <v>2.789643293261701E-4</v>
      </c>
      <c r="H9" s="54">
        <v>-1.2035053227267056E-2</v>
      </c>
      <c r="I9" s="53">
        <v>-1.9304449677009394E-2</v>
      </c>
      <c r="J9" s="54">
        <v>-3.9394848272370275E-2</v>
      </c>
      <c r="K9" s="53">
        <v>-6.9637605673758651E-2</v>
      </c>
    </row>
    <row r="10" spans="1:11" ht="20" customHeight="1">
      <c r="A10" s="47" t="s">
        <v>145</v>
      </c>
      <c r="B10" s="54">
        <v>1.694919772207415E-2</v>
      </c>
      <c r="C10" s="56">
        <v>1.5784707135786169E-2</v>
      </c>
      <c r="D10" s="53"/>
      <c r="E10" s="53"/>
      <c r="F10" s="55">
        <v>1.8967202426934282E-2</v>
      </c>
      <c r="G10" s="53">
        <v>2.002001068764736E-2</v>
      </c>
      <c r="H10" s="54">
        <v>2.2855762991122131E-2</v>
      </c>
      <c r="I10" s="53">
        <v>2.4963559697324111E-2</v>
      </c>
      <c r="J10" s="54">
        <v>3.1316221696702451E-2</v>
      </c>
      <c r="K10" s="53">
        <v>4.1381485171220866E-2</v>
      </c>
    </row>
    <row r="11" spans="1:11" ht="20" customHeight="1">
      <c r="A11" s="43" t="s">
        <v>0</v>
      </c>
      <c r="B11" s="54">
        <v>1.9831118930018654E-2</v>
      </c>
      <c r="C11" s="56">
        <v>2.1857280292968184E-2</v>
      </c>
      <c r="D11" s="53"/>
      <c r="E11" s="53"/>
      <c r="F11" s="55">
        <v>1.5510544039709417E-2</v>
      </c>
      <c r="G11" s="53">
        <v>1.4842523527449192E-2</v>
      </c>
      <c r="H11" s="54">
        <v>1.3566858324111086E-2</v>
      </c>
      <c r="I11" s="53">
        <v>1.4905282101749906E-2</v>
      </c>
      <c r="J11" s="54">
        <v>2.1245055970013027E-2</v>
      </c>
      <c r="K11" s="53">
        <v>3.2941966761142805E-2</v>
      </c>
    </row>
    <row r="12" spans="1:11" ht="20" customHeight="1">
      <c r="A12" s="43" t="s">
        <v>143</v>
      </c>
      <c r="B12" s="54">
        <v>1.4075420480022194E-2</v>
      </c>
      <c r="C12" s="56">
        <v>9.7482213515283078E-3</v>
      </c>
      <c r="D12" s="53">
        <v>5.6115860979863985E-3</v>
      </c>
      <c r="E12" s="53">
        <v>1.1887387556808626E-2</v>
      </c>
      <c r="F12" s="55">
        <v>2.2435626804454323E-2</v>
      </c>
      <c r="G12" s="53">
        <v>2.5223912166000728E-2</v>
      </c>
      <c r="H12" s="54">
        <v>3.222979647741564E-2</v>
      </c>
      <c r="I12" s="53">
        <v>3.5121520435723141E-2</v>
      </c>
      <c r="J12" s="54">
        <v>4.1486705778473798E-2</v>
      </c>
      <c r="K12" s="53">
        <v>4.9889957572216259E-2</v>
      </c>
    </row>
    <row r="13" spans="1:11" ht="20" customHeight="1">
      <c r="A13" s="52" t="s">
        <v>147</v>
      </c>
      <c r="B13" s="49">
        <v>1.7079443003552797E-2</v>
      </c>
      <c r="C13" s="51">
        <v>1.2249680010837816E-2</v>
      </c>
      <c r="D13" s="48">
        <v>1.1666540111816115E-2</v>
      </c>
      <c r="E13" s="48">
        <v>1.252065401435698E-2</v>
      </c>
      <c r="F13" s="50">
        <v>2.4881404747767677E-2</v>
      </c>
      <c r="G13" s="48">
        <v>2.6215319028917605E-2</v>
      </c>
      <c r="H13" s="49">
        <v>2.4658330647187698E-2</v>
      </c>
      <c r="I13" s="48">
        <v>2.2517185269788298E-2</v>
      </c>
      <c r="J13" s="49">
        <v>1.6882586308163638E-2</v>
      </c>
      <c r="K13" s="48">
        <v>2.8746291907273402E-3</v>
      </c>
    </row>
    <row r="14" spans="1:11" ht="30" customHeight="1">
      <c r="A14" s="43"/>
      <c r="B14" s="954" t="s">
        <v>52</v>
      </c>
      <c r="C14" s="954"/>
      <c r="D14" s="954"/>
      <c r="E14" s="954"/>
      <c r="F14" s="954"/>
      <c r="G14" s="954"/>
      <c r="H14" s="954"/>
      <c r="I14" s="954"/>
      <c r="J14" s="954"/>
      <c r="K14" s="954"/>
    </row>
    <row r="15" spans="1:11" ht="20" customHeight="1">
      <c r="A15" s="47" t="s">
        <v>137</v>
      </c>
      <c r="B15" s="40">
        <v>1</v>
      </c>
      <c r="C15" s="40"/>
      <c r="D15" s="40"/>
      <c r="E15" s="40"/>
      <c r="F15" s="72"/>
      <c r="G15" s="40"/>
      <c r="H15" s="40">
        <v>0.15249668358344429</v>
      </c>
      <c r="I15" s="40">
        <v>0.11553467761594614</v>
      </c>
      <c r="J15" s="44">
        <v>6.6835341970417184E-2</v>
      </c>
      <c r="K15" s="44">
        <v>3.3296093208520554E-2</v>
      </c>
    </row>
    <row r="16" spans="1:11" ht="20" customHeight="1">
      <c r="A16" s="47" t="s">
        <v>41</v>
      </c>
      <c r="B16" s="46">
        <v>1</v>
      </c>
      <c r="C16" s="46"/>
      <c r="D16" s="46"/>
      <c r="E16" s="46"/>
      <c r="F16" s="45"/>
      <c r="G16" s="40"/>
      <c r="H16" s="44">
        <v>1.4799476403002996E-2</v>
      </c>
      <c r="I16" s="40">
        <v>-2.6270840700300672E-2</v>
      </c>
      <c r="J16" s="44">
        <v>-3.8014887719940119E-2</v>
      </c>
      <c r="K16" s="40">
        <v>-1.570285488211547E-2</v>
      </c>
    </row>
    <row r="17" spans="1:11" ht="20" customHeight="1">
      <c r="A17" s="43" t="s">
        <v>40</v>
      </c>
      <c r="B17" s="42">
        <v>1</v>
      </c>
      <c r="C17" s="42"/>
      <c r="D17" s="42"/>
      <c r="E17" s="42"/>
      <c r="F17" s="41"/>
      <c r="G17" s="40"/>
      <c r="H17" s="40">
        <v>0.24347877426296355</v>
      </c>
      <c r="I17" s="40">
        <v>0.1309819199818423</v>
      </c>
      <c r="J17" s="40">
        <v>7.4307094663874459E-2</v>
      </c>
      <c r="K17" s="40">
        <v>6.5885673478853879E-2</v>
      </c>
    </row>
    <row r="18" spans="1:11" ht="20" customHeight="1">
      <c r="A18" s="43" t="s">
        <v>39</v>
      </c>
      <c r="B18" s="42">
        <v>1</v>
      </c>
      <c r="C18" s="41">
        <v>0.88102370413328668</v>
      </c>
      <c r="D18" s="41"/>
      <c r="E18" s="42"/>
      <c r="F18" s="41">
        <v>0.11897629586671396</v>
      </c>
      <c r="G18" s="40">
        <v>3.6473023382693759E-3</v>
      </c>
      <c r="H18" s="40">
        <v>-7.8139491611886505E-2</v>
      </c>
      <c r="I18" s="40">
        <v>-9.0180907908223848E-2</v>
      </c>
      <c r="J18" s="40">
        <v>-8.366435938541221E-2</v>
      </c>
      <c r="K18" s="40">
        <v>-4.8861753386192523E-2</v>
      </c>
    </row>
    <row r="19" spans="1:11" ht="20" customHeight="1">
      <c r="A19" s="47" t="s">
        <v>145</v>
      </c>
      <c r="B19" s="46">
        <v>1</v>
      </c>
      <c r="C19" s="41">
        <v>0.58573568023265221</v>
      </c>
      <c r="D19" s="41"/>
      <c r="E19" s="46"/>
      <c r="F19" s="45">
        <v>0.41426431976734773</v>
      </c>
      <c r="G19" s="40">
        <v>0.31787095225888112</v>
      </c>
      <c r="H19" s="44">
        <v>0.18051713486750667</v>
      </c>
      <c r="I19" s="40">
        <v>0.14439114245756568</v>
      </c>
      <c r="J19" s="44">
        <v>8.817165527204758E-2</v>
      </c>
      <c r="K19" s="40">
        <v>4.3267048074328365E-2</v>
      </c>
    </row>
    <row r="20" spans="1:11" ht="20" customHeight="1">
      <c r="A20" s="43" t="s">
        <v>0</v>
      </c>
      <c r="B20" s="46">
        <v>1</v>
      </c>
      <c r="C20" s="41">
        <v>0.7524944153321198</v>
      </c>
      <c r="D20" s="41"/>
      <c r="E20" s="46"/>
      <c r="F20" s="45">
        <v>0.24750558466788028</v>
      </c>
      <c r="G20" s="40">
        <v>0.16314820111959055</v>
      </c>
      <c r="H20" s="44">
        <v>6.4657900683049704E-2</v>
      </c>
      <c r="I20" s="40">
        <v>4.8828063340910922E-2</v>
      </c>
      <c r="J20" s="44">
        <v>2.898516222569672E-2</v>
      </c>
      <c r="K20" s="40">
        <v>1.3254749621061905E-2</v>
      </c>
    </row>
    <row r="21" spans="1:11" ht="20" customHeight="1">
      <c r="A21" s="43" t="s">
        <v>143</v>
      </c>
      <c r="B21" s="42">
        <v>1</v>
      </c>
      <c r="C21" s="41">
        <v>0.45222228061769693</v>
      </c>
      <c r="D21" s="40">
        <v>8.8320517586868902E-2</v>
      </c>
      <c r="E21" s="42">
        <v>0.36390176303082777</v>
      </c>
      <c r="F21" s="41">
        <v>0.54777771938230291</v>
      </c>
      <c r="G21" s="40">
        <v>0.44174788434321044</v>
      </c>
      <c r="H21" s="40">
        <v>0.27327845392839639</v>
      </c>
      <c r="I21" s="40">
        <v>0.22090258614851907</v>
      </c>
      <c r="J21" s="40">
        <v>0.1355586175993389</v>
      </c>
      <c r="K21" s="40">
        <v>6.7296038186085733E-2</v>
      </c>
    </row>
    <row r="22" spans="1:11" ht="20" customHeight="1" thickBot="1">
      <c r="A22" s="39" t="s">
        <v>147</v>
      </c>
      <c r="B22" s="38">
        <v>1</v>
      </c>
      <c r="C22" s="37">
        <v>0.44288462062664435</v>
      </c>
      <c r="D22" s="36">
        <v>0.13381769447538616</v>
      </c>
      <c r="E22" s="38">
        <v>0.30906692615125719</v>
      </c>
      <c r="F22" s="37">
        <v>0.55711537937335587</v>
      </c>
      <c r="G22" s="36">
        <v>0.43722076312261737</v>
      </c>
      <c r="H22" s="36">
        <v>0.22123919405661865</v>
      </c>
      <c r="I22" s="36">
        <v>0.15697966479247666</v>
      </c>
      <c r="J22" s="36">
        <v>6.7714180769257587E-2</v>
      </c>
      <c r="K22" s="36">
        <v>5.5227782381094366E-3</v>
      </c>
    </row>
    <row r="23" spans="1:11" ht="19" thickTop="1">
      <c r="A23" s="33"/>
    </row>
    <row r="24" spans="1:11" ht="18">
      <c r="A24" s="33"/>
    </row>
    <row r="25" spans="1:11" ht="18">
      <c r="A25" s="33"/>
    </row>
    <row r="26" spans="1:11" ht="17">
      <c r="A26" s="35"/>
      <c r="B26" s="34">
        <v>1</v>
      </c>
      <c r="C26" s="34">
        <v>0.9</v>
      </c>
      <c r="D26" s="34">
        <v>0.5</v>
      </c>
      <c r="E26" s="34">
        <v>0.4</v>
      </c>
      <c r="F26" s="34">
        <v>0.1</v>
      </c>
      <c r="G26" s="34">
        <v>0.05</v>
      </c>
      <c r="H26" s="34">
        <v>0.01</v>
      </c>
      <c r="I26" s="34">
        <v>5.0000000000000001E-3</v>
      </c>
      <c r="J26" s="34">
        <v>1E-3</v>
      </c>
      <c r="K26" s="34">
        <v>1E-4</v>
      </c>
    </row>
    <row r="27" spans="1:11" ht="18">
      <c r="A27" s="33"/>
    </row>
  </sheetData>
  <mergeCells count="3">
    <mergeCell ref="B2:K2"/>
    <mergeCell ref="B5:K5"/>
    <mergeCell ref="B14:K14"/>
  </mergeCells>
  <phoneticPr fontId="71" type="noConversion"/>
  <pageMargins left="0.75" right="0.75" top="1" bottom="1" header="0.5" footer="0.5"/>
  <pageSetup paperSize="9" scale="95" orientation="landscape"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9" tint="0.39997558519241921"/>
    <pageSetUpPr fitToPage="1"/>
  </sheetPr>
  <dimension ref="A1:N31"/>
  <sheetViews>
    <sheetView workbookViewId="0">
      <pane xSplit="1" ySplit="6" topLeftCell="B7" activePane="bottomRight" state="frozen"/>
      <selection activeCell="B59" sqref="B59"/>
      <selection pane="topRight" activeCell="B59" sqref="B59"/>
      <selection pane="bottomLeft" activeCell="B59" sqref="B59"/>
      <selection pane="bottomRight" activeCell="A2" sqref="A2:H30"/>
    </sheetView>
  </sheetViews>
  <sheetFormatPr baseColWidth="10" defaultRowHeight="15" x14ac:dyDescent="0"/>
  <cols>
    <col min="1" max="1" width="13.33203125" style="76" customWidth="1"/>
    <col min="2" max="4" width="12.5" style="76" customWidth="1"/>
    <col min="5" max="5" width="2.33203125" style="76" customWidth="1"/>
    <col min="6" max="8" width="12.5" style="76" customWidth="1"/>
    <col min="9" max="9" width="12.83203125" style="76" customWidth="1"/>
    <col min="10" max="10" width="13.33203125" style="76" customWidth="1"/>
    <col min="11" max="13" width="15.33203125" style="76" customWidth="1"/>
    <col min="14" max="16384" width="10.83203125" style="76"/>
  </cols>
  <sheetData>
    <row r="1" spans="1:14" ht="16" thickBot="1"/>
    <row r="2" spans="1:14" ht="25" customHeight="1" thickTop="1">
      <c r="A2" s="955" t="s">
        <v>385</v>
      </c>
      <c r="B2" s="955"/>
      <c r="C2" s="955"/>
      <c r="D2" s="955"/>
      <c r="E2" s="955"/>
      <c r="F2" s="955"/>
      <c r="G2" s="955"/>
      <c r="H2" s="955"/>
    </row>
    <row r="3" spans="1:14" ht="16" thickBot="1">
      <c r="A3" s="80"/>
      <c r="B3" s="80"/>
      <c r="C3" s="80"/>
      <c r="D3" s="80"/>
      <c r="E3" s="80"/>
      <c r="F3" s="80"/>
      <c r="G3" s="80"/>
      <c r="H3" s="80"/>
    </row>
    <row r="4" spans="1:14" ht="27" customHeight="1" thickTop="1">
      <c r="A4" s="956" t="s">
        <v>59</v>
      </c>
      <c r="B4" s="956"/>
      <c r="C4" s="956"/>
      <c r="D4" s="956"/>
      <c r="E4" s="956"/>
      <c r="F4" s="956"/>
      <c r="G4" s="956"/>
      <c r="H4" s="956"/>
      <c r="J4" s="82"/>
      <c r="K4" s="957" t="s">
        <v>148</v>
      </c>
      <c r="L4" s="957"/>
      <c r="M4" s="957"/>
    </row>
    <row r="5" spans="1:14">
      <c r="A5" s="80"/>
      <c r="B5" s="958">
        <v>1962</v>
      </c>
      <c r="C5" s="958"/>
      <c r="D5" s="958"/>
      <c r="E5" s="859"/>
      <c r="F5" s="958">
        <v>2014</v>
      </c>
      <c r="G5" s="958"/>
      <c r="H5" s="958"/>
      <c r="I5" s="85"/>
      <c r="J5" s="80"/>
      <c r="K5" s="959" t="s">
        <v>57</v>
      </c>
      <c r="L5" s="959" t="s">
        <v>56</v>
      </c>
      <c r="M5" s="959" t="s">
        <v>55</v>
      </c>
    </row>
    <row r="6" spans="1:14" s="83" customFormat="1" ht="30" customHeight="1">
      <c r="A6" s="84"/>
      <c r="B6" s="151" t="s">
        <v>57</v>
      </c>
      <c r="C6" s="860" t="s">
        <v>56</v>
      </c>
      <c r="D6" s="860" t="s">
        <v>55</v>
      </c>
      <c r="E6" s="860"/>
      <c r="F6" s="151" t="s">
        <v>57</v>
      </c>
      <c r="G6" s="860" t="s">
        <v>56</v>
      </c>
      <c r="H6" s="860" t="s">
        <v>55</v>
      </c>
      <c r="J6" s="84"/>
      <c r="K6" s="960"/>
      <c r="L6" s="960"/>
      <c r="M6" s="960"/>
      <c r="N6" s="84"/>
    </row>
    <row r="7" spans="1:14" ht="18" customHeight="1">
      <c r="A7" s="80" t="s">
        <v>34</v>
      </c>
      <c r="B7" s="81">
        <v>0.10523933172225952</v>
      </c>
      <c r="C7" s="81">
        <v>0.1228764057159424</v>
      </c>
      <c r="D7" s="81">
        <f t="shared" ref="D7:D12" si="0">1-C7/B7</f>
        <v>-0.16759013673927003</v>
      </c>
      <c r="E7" s="81"/>
      <c r="F7" s="81">
        <v>0.10763049125671387</v>
      </c>
      <c r="G7" s="81">
        <v>0.17019295692443848</v>
      </c>
      <c r="H7" s="81">
        <f t="shared" ref="H7:H12" si="1">1-G7/F7</f>
        <v>-0.58127083633302701</v>
      </c>
      <c r="J7" s="80" t="s">
        <v>34</v>
      </c>
      <c r="K7" s="81">
        <f t="shared" ref="K7:M12" si="2">F7</f>
        <v>0.10763049125671387</v>
      </c>
      <c r="L7" s="81">
        <f t="shared" si="2"/>
        <v>0.17019295692443848</v>
      </c>
      <c r="M7" s="81">
        <f t="shared" si="2"/>
        <v>-0.58127083633302701</v>
      </c>
      <c r="N7" s="79"/>
    </row>
    <row r="8" spans="1:14" ht="18" customHeight="1">
      <c r="A8" s="80" t="s">
        <v>33</v>
      </c>
      <c r="B8" s="79">
        <v>0.48733520507812506</v>
      </c>
      <c r="C8" s="79">
        <v>0.503580242395401</v>
      </c>
      <c r="D8" s="79">
        <f t="shared" si="0"/>
        <v>-3.333442186815061E-2</v>
      </c>
      <c r="E8" s="79"/>
      <c r="F8" s="79">
        <v>0.40178152918815607</v>
      </c>
      <c r="G8" s="79">
        <v>0.41834232211112976</v>
      </c>
      <c r="H8" s="79">
        <f t="shared" si="1"/>
        <v>-4.1218402838071322E-2</v>
      </c>
      <c r="J8" s="80" t="s">
        <v>33</v>
      </c>
      <c r="K8" s="79">
        <f t="shared" si="2"/>
        <v>0.40178152918815607</v>
      </c>
      <c r="L8" s="79">
        <f t="shared" si="2"/>
        <v>0.41834232211112976</v>
      </c>
      <c r="M8" s="79">
        <f t="shared" si="2"/>
        <v>-4.1218402838071322E-2</v>
      </c>
    </row>
    <row r="9" spans="1:14" ht="18" customHeight="1">
      <c r="A9" s="80" t="s">
        <v>48</v>
      </c>
      <c r="B9" s="79">
        <v>0.40742546319961553</v>
      </c>
      <c r="C9" s="79">
        <v>0.37354335188865662</v>
      </c>
      <c r="D9" s="79">
        <f t="shared" si="0"/>
        <v>8.3161496694080239E-2</v>
      </c>
      <c r="E9" s="79"/>
      <c r="F9" s="79">
        <v>0.49058797955512995</v>
      </c>
      <c r="G9" s="79">
        <v>0.41146472096443176</v>
      </c>
      <c r="H9" s="79">
        <f t="shared" si="1"/>
        <v>0.16128250566279256</v>
      </c>
      <c r="J9" s="80" t="s">
        <v>48</v>
      </c>
      <c r="K9" s="79">
        <f t="shared" si="2"/>
        <v>0.49058797955512995</v>
      </c>
      <c r="L9" s="79">
        <f t="shared" si="2"/>
        <v>0.41146472096443176</v>
      </c>
      <c r="M9" s="79">
        <f t="shared" si="2"/>
        <v>0.16128250566279256</v>
      </c>
    </row>
    <row r="10" spans="1:14" ht="18" customHeight="1">
      <c r="A10" s="80" t="s">
        <v>46</v>
      </c>
      <c r="B10" s="79">
        <v>0.13511411845684052</v>
      </c>
      <c r="C10" s="79">
        <v>0.11168918013572691</v>
      </c>
      <c r="D10" s="79">
        <f t="shared" si="0"/>
        <v>0.17337150690581771</v>
      </c>
      <c r="E10" s="79"/>
      <c r="F10" s="79">
        <v>0.2116559445858002</v>
      </c>
      <c r="G10" s="79">
        <v>0.16483627259731293</v>
      </c>
      <c r="H10" s="79">
        <f t="shared" si="1"/>
        <v>0.22120650605921299</v>
      </c>
      <c r="J10" s="80" t="s">
        <v>46</v>
      </c>
      <c r="K10" s="79">
        <f t="shared" si="2"/>
        <v>0.2116559445858002</v>
      </c>
      <c r="L10" s="79">
        <f t="shared" si="2"/>
        <v>0.16483627259731293</v>
      </c>
      <c r="M10" s="79">
        <f t="shared" si="2"/>
        <v>0.22120650605921299</v>
      </c>
    </row>
    <row r="11" spans="1:14" ht="18" customHeight="1">
      <c r="A11" s="80" t="s">
        <v>44</v>
      </c>
      <c r="B11" s="79">
        <v>4.5649588108062737E-2</v>
      </c>
      <c r="C11" s="79">
        <v>3.4598629921674728E-2</v>
      </c>
      <c r="D11" s="79">
        <f t="shared" si="0"/>
        <v>0.24208231978408945</v>
      </c>
      <c r="E11" s="79"/>
      <c r="F11" s="79">
        <v>9.7091943025588989E-2</v>
      </c>
      <c r="G11" s="79">
        <v>7.168327271938324E-2</v>
      </c>
      <c r="H11" s="79">
        <f t="shared" si="1"/>
        <v>0.2616970009500087</v>
      </c>
      <c r="J11" s="80" t="s">
        <v>44</v>
      </c>
      <c r="K11" s="79">
        <f t="shared" si="2"/>
        <v>9.7091943025588989E-2</v>
      </c>
      <c r="L11" s="79">
        <f t="shared" si="2"/>
        <v>7.168327271938324E-2</v>
      </c>
      <c r="M11" s="79">
        <f t="shared" si="2"/>
        <v>0.2616970009500087</v>
      </c>
    </row>
    <row r="12" spans="1:14" ht="18" customHeight="1" thickBot="1">
      <c r="A12" s="80" t="s">
        <v>43</v>
      </c>
      <c r="B12" s="79">
        <v>1.6960909590125084E-2</v>
      </c>
      <c r="C12" s="79">
        <v>1.2641418725252155E-2</v>
      </c>
      <c r="D12" s="79">
        <f t="shared" si="0"/>
        <v>0.25467330286270773</v>
      </c>
      <c r="E12" s="79"/>
      <c r="F12" s="79">
        <v>4.5031830668449402E-2</v>
      </c>
      <c r="G12" s="79">
        <v>3.2671354711055749E-2</v>
      </c>
      <c r="H12" s="79">
        <f t="shared" si="1"/>
        <v>0.27448308838249735</v>
      </c>
      <c r="J12" s="78" t="s">
        <v>43</v>
      </c>
      <c r="K12" s="77">
        <f t="shared" si="2"/>
        <v>4.5031830668449402E-2</v>
      </c>
      <c r="L12" s="77">
        <f t="shared" si="2"/>
        <v>3.2671354711055749E-2</v>
      </c>
      <c r="M12" s="77">
        <f t="shared" si="2"/>
        <v>0.27448308838249735</v>
      </c>
    </row>
    <row r="13" spans="1:14" ht="28" customHeight="1" thickTop="1">
      <c r="A13" s="956" t="s">
        <v>122</v>
      </c>
      <c r="B13" s="956"/>
      <c r="C13" s="956"/>
      <c r="D13" s="956"/>
      <c r="E13" s="956"/>
      <c r="F13" s="956"/>
      <c r="G13" s="956"/>
      <c r="H13" s="956"/>
      <c r="J13" s="82"/>
      <c r="K13" s="957" t="s">
        <v>149</v>
      </c>
      <c r="L13" s="957"/>
      <c r="M13" s="957"/>
    </row>
    <row r="14" spans="1:14">
      <c r="A14" s="80"/>
      <c r="B14" s="958">
        <v>1962</v>
      </c>
      <c r="C14" s="958"/>
      <c r="D14" s="958"/>
      <c r="E14" s="859"/>
      <c r="F14" s="958">
        <v>2014</v>
      </c>
      <c r="G14" s="958"/>
      <c r="H14" s="958"/>
      <c r="J14" s="80"/>
      <c r="K14" s="959" t="s">
        <v>57</v>
      </c>
      <c r="L14" s="959" t="s">
        <v>56</v>
      </c>
      <c r="M14" s="959" t="s">
        <v>55</v>
      </c>
    </row>
    <row r="15" spans="1:14" ht="30" customHeight="1">
      <c r="A15" s="80"/>
      <c r="B15" s="151" t="s">
        <v>57</v>
      </c>
      <c r="C15" s="860" t="s">
        <v>56</v>
      </c>
      <c r="D15" s="860" t="s">
        <v>55</v>
      </c>
      <c r="E15" s="860"/>
      <c r="F15" s="151" t="s">
        <v>57</v>
      </c>
      <c r="G15" s="860" t="s">
        <v>56</v>
      </c>
      <c r="H15" s="860" t="s">
        <v>55</v>
      </c>
      <c r="K15" s="960"/>
      <c r="L15" s="960"/>
      <c r="M15" s="960"/>
    </row>
    <row r="16" spans="1:14" ht="18" customHeight="1">
      <c r="A16" s="80" t="s">
        <v>34</v>
      </c>
      <c r="B16" s="79">
        <v>0.19504523277282715</v>
      </c>
      <c r="C16" s="79">
        <v>0.22503232955932617</v>
      </c>
      <c r="D16" s="79">
        <f t="shared" ref="D16:D21" si="3">1-C16/B16</f>
        <v>-0.15374432053628073</v>
      </c>
      <c r="E16" s="79"/>
      <c r="F16" s="79">
        <v>0.12545061111450195</v>
      </c>
      <c r="G16" s="79">
        <v>0.19282299280166626</v>
      </c>
      <c r="H16" s="79">
        <f t="shared" ref="H16:H21" si="4">1-G16/F16</f>
        <v>-0.53704307287647901</v>
      </c>
      <c r="J16" s="80" t="s">
        <v>34</v>
      </c>
      <c r="K16" s="81">
        <f t="shared" ref="K16:M21" si="5">F16</f>
        <v>0.12545061111450195</v>
      </c>
      <c r="L16" s="81">
        <f t="shared" si="5"/>
        <v>0.19282299280166626</v>
      </c>
      <c r="M16" s="81">
        <f t="shared" si="5"/>
        <v>-0.53704307287647901</v>
      </c>
    </row>
    <row r="17" spans="1:13" ht="18" customHeight="1">
      <c r="A17" s="80" t="s">
        <v>33</v>
      </c>
      <c r="B17" s="79">
        <v>0.44403329491615307</v>
      </c>
      <c r="C17" s="79">
        <v>0.45478922128677374</v>
      </c>
      <c r="D17" s="79">
        <f t="shared" si="3"/>
        <v>-2.4223242927428945E-2</v>
      </c>
      <c r="E17" s="79"/>
      <c r="F17" s="79">
        <v>0.40441522002220148</v>
      </c>
      <c r="G17" s="79">
        <v>0.41600981354713434</v>
      </c>
      <c r="H17" s="79">
        <f t="shared" si="4"/>
        <v>-2.8670022667040884E-2</v>
      </c>
      <c r="J17" s="80" t="s">
        <v>33</v>
      </c>
      <c r="K17" s="79">
        <f t="shared" si="5"/>
        <v>0.40441522002220148</v>
      </c>
      <c r="L17" s="79">
        <f t="shared" si="5"/>
        <v>0.41600981354713434</v>
      </c>
      <c r="M17" s="79">
        <f t="shared" si="5"/>
        <v>-2.8670022667040884E-2</v>
      </c>
    </row>
    <row r="18" spans="1:13" ht="18" customHeight="1">
      <c r="A18" s="80" t="s">
        <v>48</v>
      </c>
      <c r="B18" s="79">
        <v>0.36092147231101995</v>
      </c>
      <c r="C18" s="79">
        <v>0.32017844915390009</v>
      </c>
      <c r="D18" s="79">
        <f t="shared" si="3"/>
        <v>0.11288611590836584</v>
      </c>
      <c r="E18" s="79"/>
      <c r="F18" s="79">
        <v>0.47013416886329645</v>
      </c>
      <c r="G18" s="79">
        <v>0.39116719365119934</v>
      </c>
      <c r="H18" s="79">
        <f t="shared" si="4"/>
        <v>0.16796689209598548</v>
      </c>
      <c r="J18" s="80" t="s">
        <v>48</v>
      </c>
      <c r="K18" s="79">
        <f t="shared" si="5"/>
        <v>0.47013416886329645</v>
      </c>
      <c r="L18" s="79">
        <f t="shared" si="5"/>
        <v>0.39116719365119934</v>
      </c>
      <c r="M18" s="79">
        <f t="shared" si="5"/>
        <v>0.16796689209598548</v>
      </c>
    </row>
    <row r="19" spans="1:13" ht="18" customHeight="1">
      <c r="A19" s="80" t="s">
        <v>46</v>
      </c>
      <c r="B19" s="79">
        <v>0.12573906779289246</v>
      </c>
      <c r="C19" s="79">
        <v>0.10066854953765871</v>
      </c>
      <c r="D19" s="79">
        <f t="shared" si="3"/>
        <v>0.199385272177522</v>
      </c>
      <c r="E19" s="79"/>
      <c r="F19" s="79">
        <v>0.20195885002613068</v>
      </c>
      <c r="G19" s="79">
        <v>0.15664321184158322</v>
      </c>
      <c r="H19" s="79">
        <f t="shared" si="4"/>
        <v>0.22438055167517656</v>
      </c>
      <c r="J19" s="80" t="s">
        <v>46</v>
      </c>
      <c r="K19" s="79">
        <f t="shared" si="5"/>
        <v>0.20195885002613068</v>
      </c>
      <c r="L19" s="79">
        <f t="shared" si="5"/>
        <v>0.15664321184158322</v>
      </c>
      <c r="M19" s="79">
        <f t="shared" si="5"/>
        <v>0.22438055167517656</v>
      </c>
    </row>
    <row r="20" spans="1:13" ht="18" customHeight="1">
      <c r="A20" s="80" t="s">
        <v>44</v>
      </c>
      <c r="B20" s="79">
        <v>4.432398080825805E-2</v>
      </c>
      <c r="C20" s="79">
        <v>3.3264689147472375E-2</v>
      </c>
      <c r="D20" s="79">
        <f t="shared" si="3"/>
        <v>0.249510343139694</v>
      </c>
      <c r="E20" s="79"/>
      <c r="F20" s="79">
        <v>9.3169093132019043E-2</v>
      </c>
      <c r="G20" s="79">
        <v>6.846442818641664E-2</v>
      </c>
      <c r="H20" s="79">
        <f t="shared" si="4"/>
        <v>0.26515944413665493</v>
      </c>
      <c r="J20" s="80" t="s">
        <v>44</v>
      </c>
      <c r="K20" s="79">
        <f t="shared" si="5"/>
        <v>9.3169093132019043E-2</v>
      </c>
      <c r="L20" s="79">
        <f t="shared" si="5"/>
        <v>6.846442818641664E-2</v>
      </c>
      <c r="M20" s="79">
        <f t="shared" si="5"/>
        <v>0.26515944413665493</v>
      </c>
    </row>
    <row r="21" spans="1:13" ht="18" customHeight="1" thickBot="1">
      <c r="A21" s="80" t="s">
        <v>43</v>
      </c>
      <c r="B21" s="79">
        <v>1.6865633428096771E-2</v>
      </c>
      <c r="C21" s="79">
        <v>1.2551888823509215E-2</v>
      </c>
      <c r="D21" s="79">
        <f t="shared" si="3"/>
        <v>0.25577127731243166</v>
      </c>
      <c r="E21" s="79"/>
      <c r="F21" s="79">
        <v>4.3509606271982193E-2</v>
      </c>
      <c r="G21" s="79">
        <v>3.1466305255889893E-2</v>
      </c>
      <c r="H21" s="79">
        <f t="shared" si="4"/>
        <v>0.27679636861819934</v>
      </c>
      <c r="J21" s="78" t="s">
        <v>43</v>
      </c>
      <c r="K21" s="77">
        <f t="shared" si="5"/>
        <v>4.3509606271982193E-2</v>
      </c>
      <c r="L21" s="77">
        <f t="shared" si="5"/>
        <v>3.1466305255889893E-2</v>
      </c>
      <c r="M21" s="77">
        <f t="shared" si="5"/>
        <v>0.27679636861819934</v>
      </c>
    </row>
    <row r="22" spans="1:13" ht="28" customHeight="1" thickTop="1">
      <c r="A22" s="956" t="s">
        <v>58</v>
      </c>
      <c r="B22" s="956"/>
      <c r="C22" s="956"/>
      <c r="D22" s="956"/>
      <c r="E22" s="956"/>
      <c r="F22" s="956"/>
      <c r="G22" s="956"/>
      <c r="H22" s="956"/>
      <c r="J22" s="82"/>
      <c r="K22" s="957" t="s">
        <v>150</v>
      </c>
      <c r="L22" s="957"/>
      <c r="M22" s="957"/>
    </row>
    <row r="23" spans="1:13">
      <c r="A23" s="80"/>
      <c r="B23" s="958">
        <v>1962</v>
      </c>
      <c r="C23" s="958"/>
      <c r="D23" s="958"/>
      <c r="E23" s="859"/>
      <c r="F23" s="958">
        <v>2014</v>
      </c>
      <c r="G23" s="958"/>
      <c r="H23" s="958"/>
      <c r="J23" s="80"/>
      <c r="K23" s="959" t="s">
        <v>57</v>
      </c>
      <c r="L23" s="959" t="s">
        <v>56</v>
      </c>
      <c r="M23" s="959" t="s">
        <v>55</v>
      </c>
    </row>
    <row r="24" spans="1:13" ht="30" customHeight="1">
      <c r="A24" s="80"/>
      <c r="B24" s="151" t="s">
        <v>57</v>
      </c>
      <c r="C24" s="860" t="s">
        <v>56</v>
      </c>
      <c r="D24" s="860" t="s">
        <v>55</v>
      </c>
      <c r="E24" s="860"/>
      <c r="F24" s="151" t="s">
        <v>57</v>
      </c>
      <c r="G24" s="860" t="s">
        <v>56</v>
      </c>
      <c r="H24" s="860" t="s">
        <v>55</v>
      </c>
      <c r="K24" s="960"/>
      <c r="L24" s="960"/>
      <c r="M24" s="960"/>
    </row>
    <row r="25" spans="1:13" ht="18" customHeight="1">
      <c r="A25" s="80" t="s">
        <v>34</v>
      </c>
      <c r="B25" s="79">
        <v>0.1614953875541687</v>
      </c>
      <c r="C25" s="79">
        <v>0.18652909994125366</v>
      </c>
      <c r="D25" s="79">
        <f t="shared" ref="D25:D30" si="6">1-C25/B25</f>
        <v>-0.15501193418721115</v>
      </c>
      <c r="E25" s="79"/>
      <c r="F25" s="79">
        <v>0.10417836904525757</v>
      </c>
      <c r="G25" s="79">
        <v>0.15965348482131958</v>
      </c>
      <c r="H25" s="79">
        <f t="shared" ref="H25:H30" si="7">1-G25/F25</f>
        <v>-0.53250128874605718</v>
      </c>
      <c r="J25" s="80" t="s">
        <v>34</v>
      </c>
      <c r="K25" s="81">
        <f t="shared" ref="K25:M30" si="8">F25</f>
        <v>0.10417836904525757</v>
      </c>
      <c r="L25" s="81">
        <f t="shared" si="8"/>
        <v>0.15965348482131958</v>
      </c>
      <c r="M25" s="81">
        <f t="shared" si="8"/>
        <v>-0.53250128874605718</v>
      </c>
    </row>
    <row r="26" spans="1:13" ht="18" customHeight="1">
      <c r="A26" s="80" t="s">
        <v>33</v>
      </c>
      <c r="B26" s="79">
        <v>0.45751678943634039</v>
      </c>
      <c r="C26" s="79">
        <v>0.47116321325302124</v>
      </c>
      <c r="D26" s="79">
        <f t="shared" si="6"/>
        <v>-2.9827154176119253E-2</v>
      </c>
      <c r="E26" s="79"/>
      <c r="F26" s="79">
        <v>0.38915711641311646</v>
      </c>
      <c r="G26" s="79">
        <v>0.41195541620254522</v>
      </c>
      <c r="H26" s="79">
        <f t="shared" si="7"/>
        <v>-5.8583792581160976E-2</v>
      </c>
      <c r="J26" s="80" t="s">
        <v>33</v>
      </c>
      <c r="K26" s="79">
        <f t="shared" si="8"/>
        <v>0.38915711641311646</v>
      </c>
      <c r="L26" s="79">
        <f t="shared" si="8"/>
        <v>0.41195541620254522</v>
      </c>
      <c r="M26" s="79">
        <f t="shared" si="8"/>
        <v>-5.8583792581160976E-2</v>
      </c>
    </row>
    <row r="27" spans="1:13" ht="18" customHeight="1">
      <c r="A27" s="80" t="s">
        <v>48</v>
      </c>
      <c r="B27" s="79">
        <v>0.38098782300949091</v>
      </c>
      <c r="C27" s="79">
        <v>0.34230768680572504</v>
      </c>
      <c r="D27" s="79">
        <f t="shared" si="6"/>
        <v>0.10152591203105799</v>
      </c>
      <c r="E27" s="79"/>
      <c r="F27" s="79">
        <v>0.50666451454162598</v>
      </c>
      <c r="G27" s="79">
        <v>0.42839109897613525</v>
      </c>
      <c r="H27" s="79">
        <f t="shared" si="7"/>
        <v>0.15448766060971109</v>
      </c>
      <c r="J27" s="80" t="s">
        <v>48</v>
      </c>
      <c r="K27" s="79">
        <f t="shared" si="8"/>
        <v>0.50666451454162598</v>
      </c>
      <c r="L27" s="79">
        <f t="shared" si="8"/>
        <v>0.42839109897613525</v>
      </c>
      <c r="M27" s="79">
        <f t="shared" si="8"/>
        <v>0.15448766060971109</v>
      </c>
    </row>
    <row r="28" spans="1:13" ht="18" customHeight="1">
      <c r="A28" s="80" t="s">
        <v>46</v>
      </c>
      <c r="B28" s="79">
        <v>0.13146777451038358</v>
      </c>
      <c r="C28" s="79">
        <v>0.10664919763803481</v>
      </c>
      <c r="D28" s="79">
        <f t="shared" si="6"/>
        <v>0.1887806876230993</v>
      </c>
      <c r="E28" s="79"/>
      <c r="F28" s="79">
        <v>0.21780590713024142</v>
      </c>
      <c r="G28" s="79">
        <v>0.1705708056688309</v>
      </c>
      <c r="H28" s="79">
        <f t="shared" si="7"/>
        <v>0.21686786223463328</v>
      </c>
      <c r="J28" s="80" t="s">
        <v>46</v>
      </c>
      <c r="K28" s="79">
        <f t="shared" si="8"/>
        <v>0.21780590713024142</v>
      </c>
      <c r="L28" s="79">
        <f t="shared" si="8"/>
        <v>0.1705708056688309</v>
      </c>
      <c r="M28" s="79">
        <f t="shared" si="8"/>
        <v>0.21686786223463328</v>
      </c>
    </row>
    <row r="29" spans="1:13" ht="18" customHeight="1">
      <c r="A29" s="80" t="s">
        <v>44</v>
      </c>
      <c r="B29" s="79">
        <v>4.5696340501308427E-2</v>
      </c>
      <c r="C29" s="79">
        <v>3.4556783735752113E-2</v>
      </c>
      <c r="D29" s="79">
        <f t="shared" si="6"/>
        <v>0.24377349790706659</v>
      </c>
      <c r="E29" s="79"/>
      <c r="F29" s="79">
        <v>9.9693238735198975E-2</v>
      </c>
      <c r="G29" s="79">
        <v>7.3871038854122176E-2</v>
      </c>
      <c r="H29" s="79">
        <f t="shared" si="7"/>
        <v>0.25901656129022599</v>
      </c>
      <c r="J29" s="80" t="s">
        <v>44</v>
      </c>
      <c r="K29" s="79">
        <f t="shared" si="8"/>
        <v>9.9693238735198975E-2</v>
      </c>
      <c r="L29" s="79">
        <f t="shared" si="8"/>
        <v>7.3871038854122176E-2</v>
      </c>
      <c r="M29" s="79">
        <f t="shared" si="8"/>
        <v>0.25901656129022599</v>
      </c>
    </row>
    <row r="30" spans="1:13" ht="18" customHeight="1" thickBot="1">
      <c r="A30" s="78" t="s">
        <v>43</v>
      </c>
      <c r="B30" s="77">
        <v>1.7320321872830391E-2</v>
      </c>
      <c r="C30" s="77">
        <v>1.2966588139533995E-2</v>
      </c>
      <c r="D30" s="77">
        <f t="shared" si="6"/>
        <v>0.25136563657779953</v>
      </c>
      <c r="E30" s="77"/>
      <c r="F30" s="77">
        <v>4.6414554119110107E-2</v>
      </c>
      <c r="G30" s="77">
        <v>3.372727707028389E-2</v>
      </c>
      <c r="H30" s="77">
        <f t="shared" si="7"/>
        <v>0.27334695527329278</v>
      </c>
      <c r="J30" s="78" t="s">
        <v>43</v>
      </c>
      <c r="K30" s="77">
        <f t="shared" si="8"/>
        <v>4.6414554119110107E-2</v>
      </c>
      <c r="L30" s="77">
        <f t="shared" si="8"/>
        <v>3.372727707028389E-2</v>
      </c>
      <c r="M30" s="77">
        <f t="shared" si="8"/>
        <v>0.27334695527329278</v>
      </c>
    </row>
    <row r="31" spans="1:13" ht="16" thickTop="1"/>
  </sheetData>
  <mergeCells count="22">
    <mergeCell ref="A22:H22"/>
    <mergeCell ref="K22:M22"/>
    <mergeCell ref="B23:D23"/>
    <mergeCell ref="F23:H23"/>
    <mergeCell ref="K23:K24"/>
    <mergeCell ref="L23:L24"/>
    <mergeCell ref="M23:M24"/>
    <mergeCell ref="A2:H2"/>
    <mergeCell ref="A13:H13"/>
    <mergeCell ref="K13:M13"/>
    <mergeCell ref="B14:D14"/>
    <mergeCell ref="F14:H14"/>
    <mergeCell ref="K14:K15"/>
    <mergeCell ref="L14:L15"/>
    <mergeCell ref="M14:M15"/>
    <mergeCell ref="A4:H4"/>
    <mergeCell ref="K4:M4"/>
    <mergeCell ref="B5:D5"/>
    <mergeCell ref="F5:H5"/>
    <mergeCell ref="K5:K6"/>
    <mergeCell ref="L5:L6"/>
    <mergeCell ref="M5:M6"/>
  </mergeCells>
  <phoneticPr fontId="71" type="noConversion"/>
  <pageMargins left="0.75" right="0.75" top="1" bottom="1" header="0.5" footer="0.5"/>
  <pageSetup scale="92" orientation="portrait" horizontalDpi="4294967292" verticalDpi="4294967292"/>
  <colBreaks count="1" manualBreakCount="1">
    <brk id="12" max="1048575" man="1"/>
  </col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9" tint="0.39997558519241921"/>
    <pageSetUpPr fitToPage="1"/>
  </sheetPr>
  <dimension ref="A1:N31"/>
  <sheetViews>
    <sheetView workbookViewId="0">
      <pane xSplit="1" ySplit="6" topLeftCell="B7" activePane="bottomRight" state="frozen"/>
      <selection activeCell="B59" sqref="B59"/>
      <selection pane="topRight" activeCell="B59" sqref="B59"/>
      <selection pane="bottomLeft" activeCell="B59" sqref="B59"/>
      <selection pane="bottomRight" activeCell="A2" sqref="A2:H30"/>
    </sheetView>
  </sheetViews>
  <sheetFormatPr baseColWidth="10" defaultRowHeight="15" x14ac:dyDescent="0"/>
  <cols>
    <col min="1" max="1" width="13.33203125" style="76" customWidth="1"/>
    <col min="2" max="4" width="12.5" style="76" customWidth="1"/>
    <col min="5" max="5" width="2.33203125" style="76" customWidth="1"/>
    <col min="6" max="8" width="12.5" style="76" customWidth="1"/>
    <col min="9" max="9" width="12.83203125" style="76" customWidth="1"/>
    <col min="10" max="10" width="13.33203125" style="76" customWidth="1"/>
    <col min="11" max="13" width="15.33203125" style="76" customWidth="1"/>
    <col min="14" max="16384" width="10.83203125" style="76"/>
  </cols>
  <sheetData>
    <row r="1" spans="1:14" ht="16" thickBot="1"/>
    <row r="2" spans="1:14" ht="24" customHeight="1" thickTop="1">
      <c r="A2" s="955" t="s">
        <v>386</v>
      </c>
      <c r="B2" s="955"/>
      <c r="C2" s="955"/>
      <c r="D2" s="955"/>
      <c r="E2" s="955"/>
      <c r="F2" s="955"/>
      <c r="G2" s="955"/>
      <c r="H2" s="955"/>
    </row>
    <row r="3" spans="1:14" ht="16" thickBot="1">
      <c r="A3" s="80"/>
      <c r="B3" s="80"/>
      <c r="C3" s="80"/>
      <c r="D3" s="80"/>
      <c r="E3" s="80"/>
      <c r="F3" s="80"/>
      <c r="G3" s="80"/>
      <c r="H3" s="80"/>
    </row>
    <row r="4" spans="1:14" ht="27" customHeight="1" thickTop="1">
      <c r="A4" s="956" t="s">
        <v>59</v>
      </c>
      <c r="B4" s="956"/>
      <c r="C4" s="956"/>
      <c r="D4" s="956"/>
      <c r="E4" s="956"/>
      <c r="F4" s="956"/>
      <c r="G4" s="956"/>
      <c r="H4" s="956"/>
      <c r="J4" s="82"/>
      <c r="K4" s="957" t="s">
        <v>148</v>
      </c>
      <c r="L4" s="957"/>
      <c r="M4" s="957"/>
    </row>
    <row r="5" spans="1:14">
      <c r="A5" s="80"/>
      <c r="B5" s="958">
        <v>1962</v>
      </c>
      <c r="C5" s="958"/>
      <c r="D5" s="958"/>
      <c r="E5" s="859"/>
      <c r="F5" s="958">
        <v>2014</v>
      </c>
      <c r="G5" s="958"/>
      <c r="H5" s="958"/>
      <c r="I5" s="85"/>
      <c r="J5" s="80"/>
      <c r="K5" s="959" t="s">
        <v>75</v>
      </c>
      <c r="L5" s="959" t="s">
        <v>56</v>
      </c>
      <c r="M5" s="959" t="s">
        <v>55</v>
      </c>
    </row>
    <row r="6" spans="1:14" s="83" customFormat="1" ht="30" customHeight="1">
      <c r="A6" s="84"/>
      <c r="B6" s="860" t="s">
        <v>75</v>
      </c>
      <c r="C6" s="860" t="s">
        <v>56</v>
      </c>
      <c r="D6" s="860" t="s">
        <v>55</v>
      </c>
      <c r="E6" s="860"/>
      <c r="F6" s="860" t="s">
        <v>75</v>
      </c>
      <c r="G6" s="860" t="s">
        <v>56</v>
      </c>
      <c r="H6" s="860" t="s">
        <v>55</v>
      </c>
      <c r="J6" s="84"/>
      <c r="K6" s="960"/>
      <c r="L6" s="960"/>
      <c r="M6" s="960"/>
      <c r="N6" s="84"/>
    </row>
    <row r="7" spans="1:14" ht="18" customHeight="1">
      <c r="A7" s="80" t="s">
        <v>34</v>
      </c>
      <c r="B7" s="81">
        <v>7.8776776790618883E-2</v>
      </c>
      <c r="C7" s="81">
        <v>0.1228764057159424</v>
      </c>
      <c r="D7" s="81">
        <f t="shared" ref="D7:D12" si="0">1-C7/B7</f>
        <v>-0.55980494153164062</v>
      </c>
      <c r="E7" s="81"/>
      <c r="F7" s="81">
        <v>8.2254528999328613E-2</v>
      </c>
      <c r="G7" s="81">
        <v>0.17019295692443848</v>
      </c>
      <c r="H7" s="81">
        <f t="shared" ref="H7:H12" si="1">1-G7/F7</f>
        <v>-1.0691013491284793</v>
      </c>
      <c r="J7" s="80" t="s">
        <v>34</v>
      </c>
      <c r="K7" s="81">
        <f t="shared" ref="K7:M12" si="2">F7</f>
        <v>8.2254528999328613E-2</v>
      </c>
      <c r="L7" s="81">
        <f t="shared" si="2"/>
        <v>0.17019295692443848</v>
      </c>
      <c r="M7" s="81">
        <f t="shared" si="2"/>
        <v>-1.0691013491284793</v>
      </c>
      <c r="N7" s="79"/>
    </row>
    <row r="8" spans="1:14" ht="18" customHeight="1">
      <c r="A8" s="80" t="s">
        <v>33</v>
      </c>
      <c r="B8" s="79">
        <v>0.50764492154121399</v>
      </c>
      <c r="C8" s="79">
        <v>0.503580242395401</v>
      </c>
      <c r="D8" s="79">
        <f t="shared" si="0"/>
        <v>8.0069335343149195E-3</v>
      </c>
      <c r="E8" s="79"/>
      <c r="F8" s="79">
        <v>0.41580998897552485</v>
      </c>
      <c r="G8" s="79">
        <v>0.41834232211112976</v>
      </c>
      <c r="H8" s="79">
        <f t="shared" si="1"/>
        <v>-6.0901209753139174E-3</v>
      </c>
      <c r="J8" s="80" t="s">
        <v>33</v>
      </c>
      <c r="K8" s="79">
        <f t="shared" si="2"/>
        <v>0.41580998897552485</v>
      </c>
      <c r="L8" s="79">
        <f t="shared" si="2"/>
        <v>0.41834232211112976</v>
      </c>
      <c r="M8" s="79">
        <f t="shared" si="2"/>
        <v>-6.0901209753139174E-3</v>
      </c>
    </row>
    <row r="9" spans="1:14" ht="18" customHeight="1">
      <c r="A9" s="80" t="s">
        <v>48</v>
      </c>
      <c r="B9" s="79">
        <v>0.41357830166816717</v>
      </c>
      <c r="C9" s="79">
        <v>0.37354335188865662</v>
      </c>
      <c r="D9" s="79">
        <f t="shared" si="0"/>
        <v>9.680137864590499E-2</v>
      </c>
      <c r="E9" s="79"/>
      <c r="F9" s="79">
        <v>0.50193548202514637</v>
      </c>
      <c r="G9" s="79">
        <v>0.41146472096443176</v>
      </c>
      <c r="H9" s="79">
        <f t="shared" si="1"/>
        <v>0.18024380483263414</v>
      </c>
      <c r="J9" s="80" t="s">
        <v>48</v>
      </c>
      <c r="K9" s="79">
        <f t="shared" si="2"/>
        <v>0.50193548202514637</v>
      </c>
      <c r="L9" s="79">
        <f t="shared" si="2"/>
        <v>0.41146472096443176</v>
      </c>
      <c r="M9" s="79">
        <f t="shared" si="2"/>
        <v>0.18024380483263414</v>
      </c>
    </row>
    <row r="10" spans="1:14" ht="18" customHeight="1">
      <c r="A10" s="80" t="s">
        <v>46</v>
      </c>
      <c r="B10" s="79">
        <v>0.13514713943004608</v>
      </c>
      <c r="C10" s="79">
        <v>0.11168918013572691</v>
      </c>
      <c r="D10" s="79">
        <f t="shared" si="0"/>
        <v>0.17357347993637195</v>
      </c>
      <c r="E10" s="79"/>
      <c r="F10" s="79">
        <v>0.20789521932601929</v>
      </c>
      <c r="G10" s="79">
        <v>0.16483627259731293</v>
      </c>
      <c r="H10" s="79">
        <f t="shared" si="1"/>
        <v>0.20711850358223838</v>
      </c>
      <c r="J10" s="80" t="s">
        <v>46</v>
      </c>
      <c r="K10" s="79">
        <f t="shared" si="2"/>
        <v>0.20789521932601929</v>
      </c>
      <c r="L10" s="79">
        <f t="shared" si="2"/>
        <v>0.16483627259731293</v>
      </c>
      <c r="M10" s="79">
        <f t="shared" si="2"/>
        <v>0.20711850358223838</v>
      </c>
    </row>
    <row r="11" spans="1:14" ht="18" customHeight="1">
      <c r="A11" s="80" t="s">
        <v>44</v>
      </c>
      <c r="B11" s="79">
        <v>4.5654471963644035E-2</v>
      </c>
      <c r="C11" s="79">
        <v>3.4598629921674728E-2</v>
      </c>
      <c r="D11" s="79">
        <f t="shared" si="0"/>
        <v>0.24216339750404714</v>
      </c>
      <c r="E11" s="79"/>
      <c r="F11" s="79">
        <v>9.6541032195091248E-2</v>
      </c>
      <c r="G11" s="79">
        <v>7.168327271938324E-2</v>
      </c>
      <c r="H11" s="79">
        <f t="shared" si="1"/>
        <v>0.25748387924292293</v>
      </c>
      <c r="J11" s="80" t="s">
        <v>44</v>
      </c>
      <c r="K11" s="79">
        <f t="shared" si="2"/>
        <v>9.6541032195091248E-2</v>
      </c>
      <c r="L11" s="79">
        <f t="shared" si="2"/>
        <v>7.168327271938324E-2</v>
      </c>
      <c r="M11" s="79">
        <f t="shared" si="2"/>
        <v>0.25748387924292293</v>
      </c>
    </row>
    <row r="12" spans="1:14" ht="18" customHeight="1" thickBot="1">
      <c r="A12" s="80" t="s">
        <v>43</v>
      </c>
      <c r="B12" s="79">
        <v>1.699570007622242E-2</v>
      </c>
      <c r="C12" s="79">
        <v>1.2641418725252155E-2</v>
      </c>
      <c r="D12" s="79">
        <f t="shared" si="0"/>
        <v>0.2561989992434649</v>
      </c>
      <c r="E12" s="79"/>
      <c r="F12" s="79">
        <v>4.5157708227634423E-2</v>
      </c>
      <c r="G12" s="79">
        <v>3.2671354711055749E-2</v>
      </c>
      <c r="H12" s="79">
        <f t="shared" si="1"/>
        <v>0.2765054739633046</v>
      </c>
      <c r="J12" s="78" t="s">
        <v>43</v>
      </c>
      <c r="K12" s="77">
        <f t="shared" si="2"/>
        <v>4.5157708227634423E-2</v>
      </c>
      <c r="L12" s="77">
        <f t="shared" si="2"/>
        <v>3.2671354711055749E-2</v>
      </c>
      <c r="M12" s="77">
        <f t="shared" si="2"/>
        <v>0.2765054739633046</v>
      </c>
    </row>
    <row r="13" spans="1:14" ht="28" customHeight="1" thickTop="1">
      <c r="A13" s="956" t="s">
        <v>122</v>
      </c>
      <c r="B13" s="956"/>
      <c r="C13" s="956"/>
      <c r="D13" s="956"/>
      <c r="E13" s="956"/>
      <c r="F13" s="956"/>
      <c r="G13" s="956"/>
      <c r="H13" s="956"/>
      <c r="J13" s="82"/>
      <c r="K13" s="957" t="s">
        <v>149</v>
      </c>
      <c r="L13" s="957"/>
      <c r="M13" s="957"/>
    </row>
    <row r="14" spans="1:14">
      <c r="A14" s="80"/>
      <c r="B14" s="958">
        <v>1962</v>
      </c>
      <c r="C14" s="958"/>
      <c r="D14" s="958"/>
      <c r="E14" s="859"/>
      <c r="F14" s="958">
        <v>2014</v>
      </c>
      <c r="G14" s="958"/>
      <c r="H14" s="958"/>
      <c r="J14" s="80"/>
      <c r="K14" s="959" t="s">
        <v>75</v>
      </c>
      <c r="L14" s="959" t="s">
        <v>56</v>
      </c>
      <c r="M14" s="959" t="s">
        <v>55</v>
      </c>
    </row>
    <row r="15" spans="1:14" ht="30" customHeight="1">
      <c r="A15" s="80"/>
      <c r="B15" s="860" t="s">
        <v>75</v>
      </c>
      <c r="C15" s="860" t="s">
        <v>56</v>
      </c>
      <c r="D15" s="860" t="s">
        <v>55</v>
      </c>
      <c r="E15" s="860"/>
      <c r="F15" s="860" t="s">
        <v>75</v>
      </c>
      <c r="G15" s="860" t="s">
        <v>56</v>
      </c>
      <c r="H15" s="860" t="s">
        <v>55</v>
      </c>
      <c r="K15" s="960"/>
      <c r="L15" s="960"/>
      <c r="M15" s="960"/>
    </row>
    <row r="16" spans="1:14" ht="18" customHeight="1">
      <c r="A16" s="80" t="s">
        <v>34</v>
      </c>
      <c r="B16" s="79">
        <v>0.17429256439208984</v>
      </c>
      <c r="C16" s="79">
        <v>0.22503232955932617</v>
      </c>
      <c r="D16" s="79">
        <f t="shared" ref="D16:D21" si="3">1-C16/B16</f>
        <v>-0.29111835805623798</v>
      </c>
      <c r="E16" s="79"/>
      <c r="F16" s="79">
        <v>0.10310649871826172</v>
      </c>
      <c r="G16" s="79">
        <v>0.19282299280166626</v>
      </c>
      <c r="H16" s="79">
        <f t="shared" ref="H16:H21" si="4">1-G16/F16</f>
        <v>-0.87013423206770568</v>
      </c>
      <c r="J16" s="80" t="s">
        <v>34</v>
      </c>
      <c r="K16" s="81">
        <f t="shared" ref="K16:M21" si="5">F16</f>
        <v>0.10310649871826172</v>
      </c>
      <c r="L16" s="81">
        <f t="shared" si="5"/>
        <v>0.19282299280166626</v>
      </c>
      <c r="M16" s="81">
        <f t="shared" si="5"/>
        <v>-0.87013423206770568</v>
      </c>
    </row>
    <row r="17" spans="1:13" ht="18" customHeight="1">
      <c r="A17" s="80" t="s">
        <v>33</v>
      </c>
      <c r="B17" s="79">
        <v>0.46285611391067505</v>
      </c>
      <c r="C17" s="79">
        <v>0.45478922128677374</v>
      </c>
      <c r="D17" s="79">
        <f t="shared" si="3"/>
        <v>1.7428510462450308E-2</v>
      </c>
      <c r="E17" s="79"/>
      <c r="F17" s="79">
        <v>0.42445525527000427</v>
      </c>
      <c r="G17" s="79">
        <v>0.41600981354713434</v>
      </c>
      <c r="H17" s="79">
        <f t="shared" si="4"/>
        <v>1.9897130776476368E-2</v>
      </c>
      <c r="J17" s="80" t="s">
        <v>33</v>
      </c>
      <c r="K17" s="79">
        <f t="shared" si="5"/>
        <v>0.42445525527000427</v>
      </c>
      <c r="L17" s="79">
        <f t="shared" si="5"/>
        <v>0.41600981354713434</v>
      </c>
      <c r="M17" s="79">
        <f t="shared" si="5"/>
        <v>1.9897130776476368E-2</v>
      </c>
    </row>
    <row r="18" spans="1:13" ht="18" customHeight="1">
      <c r="A18" s="80" t="s">
        <v>48</v>
      </c>
      <c r="B18" s="79">
        <v>0.36285132169723511</v>
      </c>
      <c r="C18" s="79">
        <v>0.32017844915390009</v>
      </c>
      <c r="D18" s="79">
        <f t="shared" si="3"/>
        <v>0.11760429132167105</v>
      </c>
      <c r="E18" s="79"/>
      <c r="F18" s="79">
        <v>0.47243824601173395</v>
      </c>
      <c r="G18" s="79">
        <v>0.39116719365119934</v>
      </c>
      <c r="H18" s="79">
        <f t="shared" si="4"/>
        <v>0.17202471020628607</v>
      </c>
      <c r="J18" s="80" t="s">
        <v>48</v>
      </c>
      <c r="K18" s="79">
        <f t="shared" si="5"/>
        <v>0.47243824601173395</v>
      </c>
      <c r="L18" s="79">
        <f t="shared" si="5"/>
        <v>0.39116719365119934</v>
      </c>
      <c r="M18" s="79">
        <f t="shared" si="5"/>
        <v>0.17202471020628607</v>
      </c>
    </row>
    <row r="19" spans="1:13" ht="18" customHeight="1">
      <c r="A19" s="80" t="s">
        <v>46</v>
      </c>
      <c r="B19" s="79">
        <v>0.12543894350528714</v>
      </c>
      <c r="C19" s="79">
        <v>0.10066854953765871</v>
      </c>
      <c r="D19" s="79">
        <f t="shared" si="3"/>
        <v>0.19746972730669077</v>
      </c>
      <c r="E19" s="79"/>
      <c r="F19" s="79">
        <v>0.19583438336849213</v>
      </c>
      <c r="G19" s="79">
        <v>0.15664321184158322</v>
      </c>
      <c r="H19" s="79">
        <f t="shared" si="4"/>
        <v>0.20012405815971934</v>
      </c>
      <c r="J19" s="80" t="s">
        <v>46</v>
      </c>
      <c r="K19" s="79">
        <f t="shared" si="5"/>
        <v>0.19583438336849213</v>
      </c>
      <c r="L19" s="79">
        <f t="shared" si="5"/>
        <v>0.15664321184158322</v>
      </c>
      <c r="M19" s="79">
        <f t="shared" si="5"/>
        <v>0.20012405815971934</v>
      </c>
    </row>
    <row r="20" spans="1:13" ht="18" customHeight="1">
      <c r="A20" s="80" t="s">
        <v>44</v>
      </c>
      <c r="B20" s="79">
        <v>4.432050883769989E-2</v>
      </c>
      <c r="C20" s="79">
        <v>3.3264689147472375E-2</v>
      </c>
      <c r="D20" s="79">
        <f t="shared" si="3"/>
        <v>0.24945155144119691</v>
      </c>
      <c r="E20" s="79"/>
      <c r="F20" s="79">
        <v>9.2351004481315599E-2</v>
      </c>
      <c r="G20" s="79">
        <v>6.846442818641664E-2</v>
      </c>
      <c r="H20" s="79">
        <f t="shared" si="4"/>
        <v>0.25864988073553308</v>
      </c>
      <c r="J20" s="80" t="s">
        <v>44</v>
      </c>
      <c r="K20" s="79">
        <f t="shared" si="5"/>
        <v>9.2351004481315599E-2</v>
      </c>
      <c r="L20" s="79">
        <f t="shared" si="5"/>
        <v>6.846442818641664E-2</v>
      </c>
      <c r="M20" s="79">
        <f t="shared" si="5"/>
        <v>0.25864988073553308</v>
      </c>
    </row>
    <row r="21" spans="1:13" ht="18" customHeight="1" thickBot="1">
      <c r="A21" s="80" t="s">
        <v>43</v>
      </c>
      <c r="B21" s="79">
        <v>1.6900926828384399E-2</v>
      </c>
      <c r="C21" s="79">
        <v>1.2551888823509215E-2</v>
      </c>
      <c r="D21" s="79">
        <f t="shared" si="3"/>
        <v>0.25732541469685299</v>
      </c>
      <c r="E21" s="79"/>
      <c r="F21" s="79">
        <v>4.3605148792266846E-2</v>
      </c>
      <c r="G21" s="79">
        <v>3.1466305255889893E-2</v>
      </c>
      <c r="H21" s="79">
        <f t="shared" si="4"/>
        <v>0.27838096813305024</v>
      </c>
      <c r="J21" s="78" t="s">
        <v>43</v>
      </c>
      <c r="K21" s="77">
        <f t="shared" si="5"/>
        <v>4.3605148792266846E-2</v>
      </c>
      <c r="L21" s="77">
        <f t="shared" si="5"/>
        <v>3.1466305255889893E-2</v>
      </c>
      <c r="M21" s="77">
        <f t="shared" si="5"/>
        <v>0.27838096813305024</v>
      </c>
    </row>
    <row r="22" spans="1:13" ht="28" customHeight="1" thickTop="1">
      <c r="A22" s="956" t="s">
        <v>58</v>
      </c>
      <c r="B22" s="956"/>
      <c r="C22" s="956"/>
      <c r="D22" s="956"/>
      <c r="E22" s="956"/>
      <c r="F22" s="956"/>
      <c r="G22" s="956"/>
      <c r="H22" s="956"/>
      <c r="J22" s="82"/>
      <c r="K22" s="957" t="s">
        <v>150</v>
      </c>
      <c r="L22" s="957"/>
      <c r="M22" s="957"/>
    </row>
    <row r="23" spans="1:13">
      <c r="A23" s="80"/>
      <c r="B23" s="958">
        <v>1962</v>
      </c>
      <c r="C23" s="958"/>
      <c r="D23" s="958"/>
      <c r="E23" s="859"/>
      <c r="F23" s="958">
        <v>2014</v>
      </c>
      <c r="G23" s="958"/>
      <c r="H23" s="958"/>
      <c r="J23" s="80"/>
      <c r="K23" s="959" t="s">
        <v>75</v>
      </c>
      <c r="L23" s="959" t="s">
        <v>56</v>
      </c>
      <c r="M23" s="959" t="s">
        <v>55</v>
      </c>
    </row>
    <row r="24" spans="1:13" ht="30" customHeight="1">
      <c r="A24" s="80"/>
      <c r="B24" s="860" t="s">
        <v>75</v>
      </c>
      <c r="C24" s="860" t="s">
        <v>56</v>
      </c>
      <c r="D24" s="860" t="s">
        <v>55</v>
      </c>
      <c r="E24" s="860"/>
      <c r="F24" s="860" t="s">
        <v>75</v>
      </c>
      <c r="G24" s="860" t="s">
        <v>56</v>
      </c>
      <c r="H24" s="860" t="s">
        <v>55</v>
      </c>
      <c r="K24" s="960"/>
      <c r="L24" s="960"/>
      <c r="M24" s="960"/>
    </row>
    <row r="25" spans="1:13" ht="18" customHeight="1">
      <c r="A25" s="80" t="s">
        <v>34</v>
      </c>
      <c r="B25" s="79">
        <v>0.13935977220535278</v>
      </c>
      <c r="C25" s="79">
        <v>0.18652909994125366</v>
      </c>
      <c r="D25" s="79">
        <f t="shared" ref="D25:D30" si="6">1-C25/B25</f>
        <v>-0.33847161910106149</v>
      </c>
      <c r="E25" s="79"/>
      <c r="F25" s="79">
        <v>8.8830769062042236E-2</v>
      </c>
      <c r="G25" s="79">
        <v>0.15965348482131958</v>
      </c>
      <c r="H25" s="79">
        <f t="shared" ref="H25:H30" si="7">1-G25/F25</f>
        <v>-0.79727685020730266</v>
      </c>
      <c r="J25" s="80" t="s">
        <v>34</v>
      </c>
      <c r="K25" s="81">
        <f t="shared" ref="K25:M30" si="8">F25</f>
        <v>8.8830769062042236E-2</v>
      </c>
      <c r="L25" s="81">
        <f t="shared" si="8"/>
        <v>0.15965348482131958</v>
      </c>
      <c r="M25" s="81">
        <f t="shared" si="8"/>
        <v>-0.79727685020730266</v>
      </c>
    </row>
    <row r="26" spans="1:13" ht="18" customHeight="1">
      <c r="A26" s="80" t="s">
        <v>33</v>
      </c>
      <c r="B26" s="79">
        <v>0.47623509168624883</v>
      </c>
      <c r="C26" s="79">
        <v>0.47116321325302124</v>
      </c>
      <c r="D26" s="79">
        <f t="shared" si="6"/>
        <v>1.0649946889191075E-2</v>
      </c>
      <c r="E26" s="79"/>
      <c r="F26" s="79">
        <v>0.39920783042907709</v>
      </c>
      <c r="G26" s="79">
        <v>0.41195541620254522</v>
      </c>
      <c r="H26" s="79">
        <f t="shared" si="7"/>
        <v>-3.1932203733996856E-2</v>
      </c>
      <c r="J26" s="80" t="s">
        <v>33</v>
      </c>
      <c r="K26" s="79">
        <f t="shared" si="8"/>
        <v>0.39920783042907709</v>
      </c>
      <c r="L26" s="79">
        <f t="shared" si="8"/>
        <v>0.41195541620254522</v>
      </c>
      <c r="M26" s="79">
        <f t="shared" si="8"/>
        <v>-3.1932203733996856E-2</v>
      </c>
    </row>
    <row r="27" spans="1:13" ht="18" customHeight="1">
      <c r="A27" s="80" t="s">
        <v>48</v>
      </c>
      <c r="B27" s="79">
        <v>0.38440513610839844</v>
      </c>
      <c r="C27" s="79">
        <v>0.34230768680572504</v>
      </c>
      <c r="D27" s="79">
        <f t="shared" si="6"/>
        <v>0.10951323317075123</v>
      </c>
      <c r="E27" s="79"/>
      <c r="F27" s="79">
        <v>0.51196140050888062</v>
      </c>
      <c r="G27" s="79">
        <v>0.42839109897613525</v>
      </c>
      <c r="H27" s="79">
        <f t="shared" si="7"/>
        <v>0.16323555144914825</v>
      </c>
      <c r="J27" s="80" t="s">
        <v>48</v>
      </c>
      <c r="K27" s="79">
        <f t="shared" si="8"/>
        <v>0.51196140050888062</v>
      </c>
      <c r="L27" s="79">
        <f t="shared" si="8"/>
        <v>0.42839109897613525</v>
      </c>
      <c r="M27" s="79">
        <f t="shared" si="8"/>
        <v>0.16323555144914825</v>
      </c>
    </row>
    <row r="28" spans="1:13" ht="18" customHeight="1">
      <c r="A28" s="80" t="s">
        <v>46</v>
      </c>
      <c r="B28" s="79">
        <v>0.13133180141448975</v>
      </c>
      <c r="C28" s="79">
        <v>0.10664919763803481</v>
      </c>
      <c r="D28" s="79">
        <f t="shared" si="6"/>
        <v>0.18794079964345733</v>
      </c>
      <c r="E28" s="79"/>
      <c r="F28" s="79">
        <v>0.21137416362762454</v>
      </c>
      <c r="G28" s="79">
        <v>0.1705708056688309</v>
      </c>
      <c r="H28" s="79">
        <f t="shared" si="7"/>
        <v>0.19303853062513565</v>
      </c>
      <c r="J28" s="80" t="s">
        <v>46</v>
      </c>
      <c r="K28" s="79">
        <f t="shared" si="8"/>
        <v>0.21137416362762454</v>
      </c>
      <c r="L28" s="79">
        <f t="shared" si="8"/>
        <v>0.1705708056688309</v>
      </c>
      <c r="M28" s="79">
        <f t="shared" si="8"/>
        <v>0.19303853062513565</v>
      </c>
    </row>
    <row r="29" spans="1:13" ht="18" customHeight="1">
      <c r="A29" s="80" t="s">
        <v>44</v>
      </c>
      <c r="B29" s="79">
        <v>4.5703768730163574E-2</v>
      </c>
      <c r="C29" s="79">
        <v>3.4556783735752113E-2</v>
      </c>
      <c r="D29" s="79">
        <f t="shared" si="6"/>
        <v>0.24389640732307216</v>
      </c>
      <c r="E29" s="79"/>
      <c r="F29" s="79">
        <v>9.8497062921524034E-2</v>
      </c>
      <c r="G29" s="79">
        <v>7.3871038854122176E-2</v>
      </c>
      <c r="H29" s="79">
        <f t="shared" si="7"/>
        <v>0.25001785166956958</v>
      </c>
      <c r="J29" s="80" t="s">
        <v>44</v>
      </c>
      <c r="K29" s="79">
        <f t="shared" si="8"/>
        <v>9.8497062921524034E-2</v>
      </c>
      <c r="L29" s="79">
        <f t="shared" si="8"/>
        <v>7.3871038854122176E-2</v>
      </c>
      <c r="M29" s="79">
        <f t="shared" si="8"/>
        <v>0.25001785166956958</v>
      </c>
    </row>
    <row r="30" spans="1:13" ht="18" customHeight="1" thickBot="1">
      <c r="A30" s="78" t="s">
        <v>43</v>
      </c>
      <c r="B30" s="77">
        <v>1.7357192933559418E-2</v>
      </c>
      <c r="C30" s="77">
        <v>1.2966588139533995E-2</v>
      </c>
      <c r="D30" s="77">
        <f t="shared" si="6"/>
        <v>0.25295592500653541</v>
      </c>
      <c r="E30" s="77"/>
      <c r="F30" s="77">
        <v>4.6440280973911278E-2</v>
      </c>
      <c r="G30" s="77">
        <v>3.372727707028389E-2</v>
      </c>
      <c r="H30" s="77">
        <f t="shared" si="7"/>
        <v>0.27374950446077539</v>
      </c>
      <c r="J30" s="78" t="s">
        <v>43</v>
      </c>
      <c r="K30" s="77">
        <f t="shared" si="8"/>
        <v>4.6440280973911278E-2</v>
      </c>
      <c r="L30" s="77">
        <f t="shared" si="8"/>
        <v>3.372727707028389E-2</v>
      </c>
      <c r="M30" s="77">
        <f t="shared" si="8"/>
        <v>0.27374950446077539</v>
      </c>
    </row>
    <row r="31" spans="1:13" ht="16" thickTop="1"/>
  </sheetData>
  <mergeCells count="22">
    <mergeCell ref="M14:M15"/>
    <mergeCell ref="B14:D14"/>
    <mergeCell ref="K13:M13"/>
    <mergeCell ref="L5:L6"/>
    <mergeCell ref="M5:M6"/>
    <mergeCell ref="K14:K15"/>
    <mergeCell ref="A2:H2"/>
    <mergeCell ref="K23:K24"/>
    <mergeCell ref="B23:D23"/>
    <mergeCell ref="F23:H23"/>
    <mergeCell ref="F14:H14"/>
    <mergeCell ref="A13:H13"/>
    <mergeCell ref="A22:H22"/>
    <mergeCell ref="A4:H4"/>
    <mergeCell ref="K4:M4"/>
    <mergeCell ref="L23:L24"/>
    <mergeCell ref="M23:M24"/>
    <mergeCell ref="K22:M22"/>
    <mergeCell ref="B5:D5"/>
    <mergeCell ref="F5:H5"/>
    <mergeCell ref="K5:K6"/>
    <mergeCell ref="L14:L15"/>
  </mergeCells>
  <phoneticPr fontId="71" type="noConversion"/>
  <pageMargins left="0.75" right="0.75" top="1" bottom="1" header="0.5" footer="0.5"/>
  <pageSetup scale="92" orientation="portrait" horizontalDpi="4294967292" verticalDpi="4294967292"/>
  <colBreaks count="1" manualBreakCount="1">
    <brk id="12" max="1048575" man="1"/>
  </col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9" tint="0.39997558519241921"/>
    <pageSetUpPr fitToPage="1"/>
  </sheetPr>
  <dimension ref="A1:J34"/>
  <sheetViews>
    <sheetView workbookViewId="0">
      <selection activeCell="A2" sqref="A2:H33"/>
    </sheetView>
  </sheetViews>
  <sheetFormatPr baseColWidth="10" defaultRowHeight="15" x14ac:dyDescent="0"/>
  <cols>
    <col min="1" max="1" width="13.33203125" style="152" customWidth="1"/>
    <col min="2" max="8" width="15.33203125" style="152" customWidth="1"/>
    <col min="9" max="16384" width="10.83203125" style="152"/>
  </cols>
  <sheetData>
    <row r="1" spans="1:10" ht="16" thickBot="1"/>
    <row r="2" spans="1:10" ht="26" customHeight="1" thickTop="1">
      <c r="A2" s="955" t="s">
        <v>387</v>
      </c>
      <c r="B2" s="955"/>
      <c r="C2" s="955"/>
      <c r="D2" s="955"/>
      <c r="E2" s="955"/>
      <c r="F2" s="955"/>
      <c r="G2" s="955"/>
      <c r="H2" s="955"/>
    </row>
    <row r="4" spans="1:10" ht="28" customHeight="1">
      <c r="A4" s="863"/>
      <c r="B4" s="961" t="s">
        <v>89</v>
      </c>
      <c r="C4" s="961"/>
      <c r="D4" s="961"/>
      <c r="E4" s="961"/>
      <c r="F4" s="961"/>
      <c r="G4" s="961"/>
      <c r="H4" s="961"/>
    </row>
    <row r="5" spans="1:10" ht="15" customHeight="1">
      <c r="A5" s="153"/>
      <c r="B5" s="962" t="s">
        <v>87</v>
      </c>
      <c r="C5" s="964" t="s">
        <v>154</v>
      </c>
      <c r="D5" s="964" t="s">
        <v>152</v>
      </c>
      <c r="E5" s="964" t="s">
        <v>153</v>
      </c>
      <c r="F5" s="964" t="s">
        <v>155</v>
      </c>
      <c r="G5" s="861"/>
      <c r="H5" s="964" t="s">
        <v>157</v>
      </c>
    </row>
    <row r="6" spans="1:10" ht="54" customHeight="1">
      <c r="A6" s="155"/>
      <c r="B6" s="963"/>
      <c r="C6" s="963"/>
      <c r="D6" s="963"/>
      <c r="E6" s="963"/>
      <c r="F6" s="963"/>
      <c r="G6" s="156" t="s">
        <v>156</v>
      </c>
      <c r="H6" s="963"/>
    </row>
    <row r="7" spans="1:10" ht="18" customHeight="1">
      <c r="A7" s="155" t="s">
        <v>35</v>
      </c>
      <c r="B7" s="157">
        <v>0.27242152466367708</v>
      </c>
      <c r="C7" s="157">
        <v>9.3423019431988028E-3</v>
      </c>
      <c r="D7" s="157">
        <v>1.6255605381165921E-2</v>
      </c>
      <c r="E7" s="157">
        <v>3.5687593423019429E-2</v>
      </c>
      <c r="F7" s="157">
        <v>9.6225710014947674E-2</v>
      </c>
      <c r="G7" s="157">
        <v>5.9977578475336323E-2</v>
      </c>
      <c r="H7" s="157">
        <v>4.8579970104633777E-3</v>
      </c>
      <c r="J7" s="158"/>
    </row>
    <row r="8" spans="1:10" ht="18" customHeight="1">
      <c r="A8" s="153" t="s">
        <v>34</v>
      </c>
      <c r="B8" s="159">
        <v>0.19193442165851593</v>
      </c>
      <c r="C8" s="159">
        <v>5.7051818817853928E-2</v>
      </c>
      <c r="D8" s="159">
        <v>1.5291210263967514E-2</v>
      </c>
      <c r="E8" s="159">
        <v>5.0504669547080994E-2</v>
      </c>
      <c r="F8" s="159">
        <v>5.1110342144966125E-2</v>
      </c>
      <c r="G8" s="159">
        <v>1.7972562462091446E-2</v>
      </c>
      <c r="H8" s="159">
        <v>3.8279931686702184E-6</v>
      </c>
    </row>
    <row r="9" spans="1:10" ht="18" customHeight="1">
      <c r="A9" s="153" t="s">
        <v>33</v>
      </c>
      <c r="B9" s="159">
        <v>0.25959369540214539</v>
      </c>
      <c r="C9" s="159">
        <v>6.4905069768428802E-2</v>
      </c>
      <c r="D9" s="159">
        <v>1.6514033079147339E-2</v>
      </c>
      <c r="E9" s="159">
        <v>4.6894825994968414E-2</v>
      </c>
      <c r="F9" s="159">
        <v>0.10163442045450211</v>
      </c>
      <c r="G9" s="159">
        <v>2.949243038892746E-2</v>
      </c>
      <c r="H9" s="159">
        <v>1.7695213318802416E-4</v>
      </c>
    </row>
    <row r="10" spans="1:10" ht="18" customHeight="1">
      <c r="A10" s="153" t="s">
        <v>48</v>
      </c>
      <c r="B10" s="159">
        <v>0.33169180154800415</v>
      </c>
      <c r="C10" s="159">
        <v>5.3948976099491119E-2</v>
      </c>
      <c r="D10" s="159">
        <v>1.6460349783301353E-2</v>
      </c>
      <c r="E10" s="159">
        <v>1.3895641081035137E-2</v>
      </c>
      <c r="F10" s="159">
        <v>0.11396121978759766</v>
      </c>
      <c r="G10" s="159">
        <v>0.12018822133541107</v>
      </c>
      <c r="H10" s="159">
        <v>1.3240667060017586E-2</v>
      </c>
    </row>
    <row r="11" spans="1:10" ht="18" customHeight="1">
      <c r="A11" s="153" t="s">
        <v>46</v>
      </c>
      <c r="B11" s="159">
        <v>0.39265713095664978</v>
      </c>
      <c r="C11" s="159">
        <v>4.9539186060428619E-2</v>
      </c>
      <c r="D11" s="159">
        <v>1.2837297283113003E-2</v>
      </c>
      <c r="E11" s="159">
        <v>2.9990188777446747E-3</v>
      </c>
      <c r="F11" s="159">
        <v>0.13214932382106781</v>
      </c>
      <c r="G11" s="159">
        <v>0.16324998438358307</v>
      </c>
      <c r="H11" s="159">
        <v>3.1891681253910065E-2</v>
      </c>
    </row>
    <row r="12" spans="1:10" ht="18" customHeight="1">
      <c r="A12" s="153" t="s">
        <v>44</v>
      </c>
      <c r="B12" s="159">
        <v>0.43564328551292419</v>
      </c>
      <c r="C12" s="159">
        <v>4.9068707972764969E-2</v>
      </c>
      <c r="D12" s="159">
        <v>8.3230100572109222E-3</v>
      </c>
      <c r="E12" s="159">
        <v>9.5030717784538865E-4</v>
      </c>
      <c r="F12" s="159">
        <v>0.13560120761394501</v>
      </c>
      <c r="G12" s="159">
        <v>0.19033902883529663</v>
      </c>
      <c r="H12" s="159">
        <v>5.1387641578912735E-2</v>
      </c>
    </row>
    <row r="13" spans="1:10" ht="18" customHeight="1">
      <c r="A13" s="864" t="s">
        <v>43</v>
      </c>
      <c r="B13" s="865">
        <v>0.44104942679405212</v>
      </c>
      <c r="C13" s="865">
        <v>4.957936704158783E-2</v>
      </c>
      <c r="D13" s="865">
        <v>4.7656744718551636E-3</v>
      </c>
      <c r="E13" s="865">
        <v>2.9162821010686457E-4</v>
      </c>
      <c r="F13" s="865">
        <v>0.12921547889709473</v>
      </c>
      <c r="G13" s="865">
        <v>0.19994761049747467</v>
      </c>
      <c r="H13" s="865">
        <v>5.7319585233926773E-2</v>
      </c>
    </row>
    <row r="14" spans="1:10" ht="27" customHeight="1">
      <c r="A14" s="862"/>
      <c r="B14" s="965" t="s">
        <v>88</v>
      </c>
      <c r="C14" s="965"/>
      <c r="D14" s="965"/>
      <c r="E14" s="965"/>
      <c r="F14" s="965"/>
      <c r="G14" s="965"/>
      <c r="H14" s="965"/>
    </row>
    <row r="15" spans="1:10" ht="15" customHeight="1">
      <c r="A15" s="153"/>
      <c r="B15" s="962" t="s">
        <v>87</v>
      </c>
      <c r="C15" s="964" t="s">
        <v>154</v>
      </c>
      <c r="D15" s="964" t="s">
        <v>152</v>
      </c>
      <c r="E15" s="964" t="s">
        <v>153</v>
      </c>
      <c r="F15" s="964" t="s">
        <v>155</v>
      </c>
      <c r="G15" s="154"/>
      <c r="H15" s="964" t="s">
        <v>157</v>
      </c>
    </row>
    <row r="16" spans="1:10" s="162" customFormat="1" ht="54" customHeight="1">
      <c r="A16" s="155"/>
      <c r="B16" s="963"/>
      <c r="C16" s="963"/>
      <c r="D16" s="963"/>
      <c r="E16" s="963"/>
      <c r="F16" s="963"/>
      <c r="G16" s="156" t="s">
        <v>156</v>
      </c>
      <c r="H16" s="963"/>
    </row>
    <row r="17" spans="1:9" s="162" customFormat="1" ht="18" customHeight="1">
      <c r="A17" s="155" t="s">
        <v>35</v>
      </c>
      <c r="B17" s="157">
        <v>0.28193414184230148</v>
      </c>
      <c r="C17" s="157">
        <v>2.3360414458966208E-2</v>
      </c>
      <c r="D17" s="157">
        <v>1.2449468189489383E-2</v>
      </c>
      <c r="E17" s="157">
        <v>7.7247929667569368E-2</v>
      </c>
      <c r="F17" s="157">
        <v>9.7272263432630804E-2</v>
      </c>
      <c r="G17" s="157">
        <v>4.6398995250991011E-2</v>
      </c>
      <c r="H17" s="157">
        <v>1.5306723183798423E-3</v>
      </c>
      <c r="I17" s="157"/>
    </row>
    <row r="18" spans="1:9" ht="18" customHeight="1">
      <c r="A18" s="153" t="s">
        <v>34</v>
      </c>
      <c r="B18" s="159">
        <v>0.23593971133232117</v>
      </c>
      <c r="C18" s="159">
        <v>4.6847548335790634E-2</v>
      </c>
      <c r="D18" s="159">
        <v>1.3551869429647923E-2</v>
      </c>
      <c r="E18" s="159">
        <v>0.11283627897500992</v>
      </c>
      <c r="F18" s="159">
        <v>5.7212475687265396E-2</v>
      </c>
      <c r="G18" s="159">
        <v>5.4958839900791645E-3</v>
      </c>
      <c r="H18" s="159">
        <v>1.1992167969765433E-7</v>
      </c>
    </row>
    <row r="19" spans="1:9" ht="18" customHeight="1">
      <c r="A19" s="153" t="s">
        <v>33</v>
      </c>
      <c r="B19" s="159">
        <v>0.26897180080413818</v>
      </c>
      <c r="C19" s="159">
        <v>5.1237750798463821E-2</v>
      </c>
      <c r="D19" s="159">
        <v>1.366597693413496E-2</v>
      </c>
      <c r="E19" s="159">
        <v>0.10187841206789017</v>
      </c>
      <c r="F19" s="159">
        <v>7.1339428424835205E-2</v>
      </c>
      <c r="G19" s="159">
        <v>3.0836272984743118E-2</v>
      </c>
      <c r="H19" s="159">
        <v>1.9087518012383953E-5</v>
      </c>
    </row>
    <row r="20" spans="1:9" ht="18" customHeight="1">
      <c r="A20" s="153" t="s">
        <v>48</v>
      </c>
      <c r="B20" s="159">
        <v>0.30676063895225525</v>
      </c>
      <c r="C20" s="159">
        <v>4.3311621993780136E-2</v>
      </c>
      <c r="D20" s="159">
        <v>1.1042118072509766E-2</v>
      </c>
      <c r="E20" s="159">
        <v>4.4937103986740112E-2</v>
      </c>
      <c r="F20" s="159">
        <v>0.13206738233566284</v>
      </c>
      <c r="G20" s="159">
        <v>7.2080790996551514E-2</v>
      </c>
      <c r="H20" s="159">
        <v>3.3287960104644299E-3</v>
      </c>
    </row>
    <row r="21" spans="1:9" ht="18" customHeight="1">
      <c r="A21" s="153" t="s">
        <v>46</v>
      </c>
      <c r="B21" s="159">
        <v>0.31288126111030579</v>
      </c>
      <c r="C21" s="159">
        <v>3.9739932864904404E-2</v>
      </c>
      <c r="D21" s="159">
        <v>6.5215672366321087E-3</v>
      </c>
      <c r="E21" s="159">
        <v>1.7272124066948891E-2</v>
      </c>
      <c r="F21" s="159">
        <v>0.14652223885059357</v>
      </c>
      <c r="G21" s="159">
        <v>9.5790594816207886E-2</v>
      </c>
      <c r="H21" s="159">
        <v>7.043489720672369E-3</v>
      </c>
    </row>
    <row r="22" spans="1:9" ht="18" customHeight="1">
      <c r="A22" s="153" t="s">
        <v>44</v>
      </c>
      <c r="B22" s="159">
        <v>0.32372701168060303</v>
      </c>
      <c r="C22" s="159">
        <v>3.9750657975673676E-2</v>
      </c>
      <c r="D22" s="159">
        <v>3.7810029461979866E-3</v>
      </c>
      <c r="E22" s="159">
        <v>8.745080791413784E-3</v>
      </c>
      <c r="F22" s="159">
        <v>0.14785023033618927</v>
      </c>
      <c r="G22" s="159">
        <v>0.11399728059768677</v>
      </c>
      <c r="H22" s="159">
        <v>9.6040656790137291E-3</v>
      </c>
    </row>
    <row r="23" spans="1:9" ht="18" customHeight="1">
      <c r="A23" s="153" t="s">
        <v>43</v>
      </c>
      <c r="B23" s="159">
        <v>0.31952178478240967</v>
      </c>
      <c r="C23" s="159">
        <v>3.9501797407865524E-2</v>
      </c>
      <c r="D23" s="159">
        <v>2.0848223939538002E-3</v>
      </c>
      <c r="E23" s="159">
        <v>4.7976970672607422E-3</v>
      </c>
      <c r="F23" s="159">
        <v>0.13510039448738098</v>
      </c>
      <c r="G23" s="159">
        <v>0.12876804172992706</v>
      </c>
      <c r="H23" s="159">
        <v>9.2690456658601761E-3</v>
      </c>
    </row>
    <row r="24" spans="1:9" ht="28" customHeight="1">
      <c r="A24" s="863"/>
      <c r="B24" s="961" t="s">
        <v>151</v>
      </c>
      <c r="C24" s="961"/>
      <c r="D24" s="961"/>
      <c r="E24" s="961"/>
      <c r="F24" s="961"/>
      <c r="G24" s="961"/>
      <c r="H24" s="961"/>
    </row>
    <row r="25" spans="1:9" ht="15" customHeight="1">
      <c r="A25" s="153"/>
      <c r="B25" s="962" t="s">
        <v>87</v>
      </c>
      <c r="C25" s="964" t="s">
        <v>154</v>
      </c>
      <c r="D25" s="964" t="s">
        <v>152</v>
      </c>
      <c r="E25" s="964" t="s">
        <v>153</v>
      </c>
      <c r="F25" s="964" t="s">
        <v>155</v>
      </c>
      <c r="G25" s="861"/>
      <c r="H25" s="964" t="s">
        <v>157</v>
      </c>
    </row>
    <row r="26" spans="1:9" ht="54" customHeight="1">
      <c r="A26" s="155"/>
      <c r="B26" s="963"/>
      <c r="C26" s="963"/>
      <c r="D26" s="963"/>
      <c r="E26" s="963"/>
      <c r="F26" s="963"/>
      <c r="G26" s="156" t="s">
        <v>156</v>
      </c>
      <c r="H26" s="963"/>
    </row>
    <row r="27" spans="1:9" ht="18" customHeight="1">
      <c r="A27" s="155" t="s">
        <v>35</v>
      </c>
      <c r="B27" s="157">
        <v>0.30565728954262605</v>
      </c>
      <c r="C27" s="157">
        <v>2.5379605250133632E-2</v>
      </c>
      <c r="D27" s="157">
        <v>1.094107787434258E-2</v>
      </c>
      <c r="E27" s="157">
        <v>7.621140432495925E-2</v>
      </c>
      <c r="F27" s="157">
        <v>0.11791683988940142</v>
      </c>
      <c r="G27" s="157">
        <v>5.0402866588798931E-2</v>
      </c>
      <c r="H27" s="157">
        <v>1.5903496789605317E-3</v>
      </c>
    </row>
    <row r="28" spans="1:9" ht="18" customHeight="1">
      <c r="A28" s="153" t="s">
        <v>34</v>
      </c>
      <c r="B28" s="159">
        <v>0.24411490559577942</v>
      </c>
      <c r="C28" s="159">
        <v>4.9705389887094498E-2</v>
      </c>
      <c r="D28" s="159">
        <v>1.0479992255568504E-2</v>
      </c>
      <c r="E28" s="159">
        <v>0.1140255406498909</v>
      </c>
      <c r="F28" s="159">
        <v>6.369965523481369E-2</v>
      </c>
      <c r="G28" s="159">
        <v>6.2084225937724113E-3</v>
      </c>
      <c r="H28" s="159">
        <v>1.8690407443955337E-7</v>
      </c>
    </row>
    <row r="29" spans="1:9" ht="18" customHeight="1">
      <c r="A29" s="153" t="s">
        <v>33</v>
      </c>
      <c r="B29" s="159">
        <v>0.28579744696617126</v>
      </c>
      <c r="C29" s="159">
        <v>5.3419977426528931E-2</v>
      </c>
      <c r="D29" s="159">
        <v>1.1997070163488388E-2</v>
      </c>
      <c r="E29" s="159">
        <v>0.10180278867483139</v>
      </c>
      <c r="F29" s="159">
        <v>8.583473414182663E-2</v>
      </c>
      <c r="G29" s="159">
        <v>3.2742906361818314E-2</v>
      </c>
      <c r="H29" s="159">
        <v>0</v>
      </c>
    </row>
    <row r="30" spans="1:9" ht="18" customHeight="1">
      <c r="A30" s="153" t="s">
        <v>48</v>
      </c>
      <c r="B30" s="159">
        <v>0.33921468257904053</v>
      </c>
      <c r="C30" s="159">
        <v>4.4156592339277267E-2</v>
      </c>
      <c r="D30" s="159">
        <v>1.0157745331525803E-2</v>
      </c>
      <c r="E30" s="159">
        <v>4.4121049344539642E-2</v>
      </c>
      <c r="F30" s="159">
        <v>0.16000322997570038</v>
      </c>
      <c r="G30" s="159">
        <v>7.7396281063556671E-2</v>
      </c>
      <c r="H30" s="159">
        <v>3.3829992171376944E-3</v>
      </c>
    </row>
    <row r="31" spans="1:9" ht="18" customHeight="1">
      <c r="A31" s="153" t="s">
        <v>46</v>
      </c>
      <c r="B31" s="159">
        <v>0.36374986171722412</v>
      </c>
      <c r="C31" s="159">
        <v>3.9978746324777603E-2</v>
      </c>
      <c r="D31" s="159">
        <v>6.3803424127399921E-3</v>
      </c>
      <c r="E31" s="159">
        <v>1.7322700470685959E-2</v>
      </c>
      <c r="F31" s="159">
        <v>0.18863672018051147</v>
      </c>
      <c r="G31" s="159">
        <v>0.10370294749736786</v>
      </c>
      <c r="H31" s="159">
        <v>7.7311764471232891E-3</v>
      </c>
    </row>
    <row r="32" spans="1:9" ht="18" customHeight="1">
      <c r="A32" s="153" t="s">
        <v>44</v>
      </c>
      <c r="B32" s="159">
        <v>0.39792966842651367</v>
      </c>
      <c r="C32" s="159">
        <v>3.9814800024032593E-2</v>
      </c>
      <c r="D32" s="159">
        <v>4.0290062315762043E-3</v>
      </c>
      <c r="E32" s="159">
        <v>9.364081546664238E-3</v>
      </c>
      <c r="F32" s="159">
        <v>0.20709140598773956</v>
      </c>
      <c r="G32" s="159">
        <v>0.12523974478244781</v>
      </c>
      <c r="H32" s="159">
        <v>1.2394101358950138E-2</v>
      </c>
    </row>
    <row r="33" spans="1:8" ht="18" customHeight="1" thickBot="1">
      <c r="A33" s="160" t="s">
        <v>43</v>
      </c>
      <c r="B33" s="161">
        <v>0.40791565179824829</v>
      </c>
      <c r="C33" s="161">
        <v>3.9139565080404282E-2</v>
      </c>
      <c r="D33" s="161">
        <v>2.5894860737025738E-3</v>
      </c>
      <c r="E33" s="161">
        <v>5.6358869187533855E-3</v>
      </c>
      <c r="F33" s="161">
        <v>0.20335617661476135</v>
      </c>
      <c r="G33" s="161">
        <v>0.14441663026809692</v>
      </c>
      <c r="H33" s="161">
        <v>1.2777905911207199E-2</v>
      </c>
    </row>
    <row r="34" spans="1:8" ht="16" thickTop="1"/>
  </sheetData>
  <mergeCells count="22">
    <mergeCell ref="D25:D26"/>
    <mergeCell ref="E25:E26"/>
    <mergeCell ref="F25:F26"/>
    <mergeCell ref="H25:H26"/>
    <mergeCell ref="B24:H24"/>
    <mergeCell ref="B25:B26"/>
    <mergeCell ref="C25:C26"/>
    <mergeCell ref="A2:H2"/>
    <mergeCell ref="B4:H4"/>
    <mergeCell ref="B5:B6"/>
    <mergeCell ref="C5:C6"/>
    <mergeCell ref="H15:H16"/>
    <mergeCell ref="D5:D6"/>
    <mergeCell ref="E5:E6"/>
    <mergeCell ref="F5:F6"/>
    <mergeCell ref="H5:H6"/>
    <mergeCell ref="B14:H14"/>
    <mergeCell ref="B15:B16"/>
    <mergeCell ref="C15:C16"/>
    <mergeCell ref="D15:D16"/>
    <mergeCell ref="E15:E16"/>
    <mergeCell ref="F15:F16"/>
  </mergeCells>
  <phoneticPr fontId="71" type="noConversion"/>
  <pageMargins left="0.75" right="0.75" top="1" bottom="1" header="0.5" footer="0.5"/>
  <pageSetup scale="6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9" tint="0.39997558519241921"/>
    <pageSetUpPr fitToPage="1"/>
  </sheetPr>
  <dimension ref="A1:M26"/>
  <sheetViews>
    <sheetView workbookViewId="0">
      <pane xSplit="1" ySplit="5" topLeftCell="B6" activePane="bottomRight" state="frozen"/>
      <selection activeCell="A2" sqref="A2:H2"/>
      <selection pane="topRight" activeCell="A2" sqref="A2:H2"/>
      <selection pane="bottomLeft" activeCell="A2" sqref="A2:H2"/>
      <selection pane="bottomRight" activeCell="B13" sqref="B13"/>
    </sheetView>
  </sheetViews>
  <sheetFormatPr baseColWidth="10" defaultColWidth="10.1640625" defaultRowHeight="15" x14ac:dyDescent="0"/>
  <cols>
    <col min="1" max="1" width="23.83203125" style="166" customWidth="1"/>
    <col min="2" max="2" width="20.83203125" style="166" customWidth="1"/>
    <col min="3" max="3" width="3.5" style="166" customWidth="1"/>
    <col min="4" max="5" width="18.83203125" style="166" customWidth="1"/>
    <col min="6" max="6" width="3.5" style="166" customWidth="1"/>
    <col min="7" max="8" width="18.83203125" style="166" customWidth="1"/>
    <col min="9" max="9" width="3.33203125" style="166" customWidth="1"/>
    <col min="10" max="10" width="18.83203125" style="185" customWidth="1"/>
    <col min="11" max="11" width="18.83203125" style="166" customWidth="1"/>
    <col min="12" max="16384" width="10.1640625" style="166"/>
  </cols>
  <sheetData>
    <row r="1" spans="1:13" ht="18">
      <c r="A1" s="164"/>
      <c r="B1" s="164"/>
      <c r="C1" s="164"/>
      <c r="D1" s="164"/>
      <c r="E1" s="164"/>
      <c r="F1" s="164"/>
      <c r="G1" s="164"/>
      <c r="H1" s="164"/>
      <c r="I1" s="164"/>
      <c r="J1" s="165"/>
    </row>
    <row r="2" spans="1:13" ht="33" customHeight="1">
      <c r="A2" s="926" t="s">
        <v>388</v>
      </c>
      <c r="B2" s="926"/>
      <c r="C2" s="926"/>
      <c r="D2" s="926"/>
      <c r="E2" s="926"/>
      <c r="F2" s="926"/>
      <c r="G2" s="926"/>
      <c r="H2" s="926"/>
      <c r="I2" s="926"/>
      <c r="J2" s="926"/>
      <c r="K2" s="926"/>
    </row>
    <row r="3" spans="1:13" ht="10" customHeight="1" thickBot="1">
      <c r="A3" s="167"/>
      <c r="B3" s="167"/>
      <c r="C3" s="167"/>
      <c r="D3" s="167"/>
      <c r="E3" s="167"/>
      <c r="F3" s="167"/>
      <c r="G3" s="167"/>
      <c r="H3" s="167"/>
      <c r="I3" s="167"/>
      <c r="J3" s="168"/>
    </row>
    <row r="4" spans="1:13" ht="31" customHeight="1" thickTop="1">
      <c r="A4" s="191"/>
      <c r="B4" s="191"/>
      <c r="C4" s="191"/>
      <c r="D4" s="936" t="s">
        <v>367</v>
      </c>
      <c r="E4" s="936"/>
      <c r="F4" s="191"/>
      <c r="G4" s="936" t="s">
        <v>168</v>
      </c>
      <c r="H4" s="936"/>
      <c r="I4" s="192"/>
      <c r="J4" s="936" t="s">
        <v>169</v>
      </c>
      <c r="K4" s="936"/>
    </row>
    <row r="5" spans="1:13" s="169" customFormat="1" ht="103" customHeight="1">
      <c r="A5" s="195" t="s">
        <v>164</v>
      </c>
      <c r="B5" s="170" t="s">
        <v>165</v>
      </c>
      <c r="C5" s="170"/>
      <c r="D5" s="170" t="s">
        <v>166</v>
      </c>
      <c r="E5" s="170" t="s">
        <v>167</v>
      </c>
      <c r="F5" s="170"/>
      <c r="G5" s="170" t="s">
        <v>166</v>
      </c>
      <c r="H5" s="170" t="s">
        <v>167</v>
      </c>
      <c r="I5" s="170"/>
      <c r="J5" s="170" t="s">
        <v>166</v>
      </c>
      <c r="K5" s="170" t="s">
        <v>167</v>
      </c>
    </row>
    <row r="6" spans="1:13" ht="28" customHeight="1">
      <c r="A6" s="171" t="s">
        <v>162</v>
      </c>
      <c r="B6" s="172">
        <v>234400000</v>
      </c>
      <c r="C6" s="172"/>
      <c r="D6" s="174">
        <v>64600</v>
      </c>
      <c r="E6" s="175">
        <f>100%</f>
        <v>1</v>
      </c>
      <c r="F6" s="172"/>
      <c r="G6" s="174">
        <v>64600</v>
      </c>
      <c r="H6" s="175">
        <f>100%</f>
        <v>1</v>
      </c>
      <c r="I6" s="174"/>
      <c r="J6" s="174">
        <v>64600</v>
      </c>
      <c r="K6" s="175">
        <f>100%</f>
        <v>1</v>
      </c>
    </row>
    <row r="7" spans="1:13" ht="28" customHeight="1">
      <c r="A7" s="171" t="s">
        <v>50</v>
      </c>
      <c r="B7" s="172">
        <f>0.5*B6</f>
        <v>117200000</v>
      </c>
      <c r="C7" s="172"/>
      <c r="D7" s="174">
        <v>13300</v>
      </c>
      <c r="E7" s="194">
        <v>0.10310649871826172</v>
      </c>
      <c r="F7" s="172"/>
      <c r="G7" s="174">
        <v>16200</v>
      </c>
      <c r="H7" s="194">
        <v>0.12545061111450195</v>
      </c>
      <c r="I7" s="174"/>
      <c r="J7" s="174">
        <v>24900</v>
      </c>
      <c r="K7" s="194">
        <v>0.19282299280166626</v>
      </c>
    </row>
    <row r="8" spans="1:13" ht="28" customHeight="1">
      <c r="A8" s="171" t="s">
        <v>54</v>
      </c>
      <c r="B8" s="172">
        <f>0.4*B6</f>
        <v>93760000</v>
      </c>
      <c r="C8" s="172"/>
      <c r="D8" s="174">
        <v>68600</v>
      </c>
      <c r="E8" s="194">
        <v>0.42445525527000427</v>
      </c>
      <c r="F8" s="172"/>
      <c r="G8" s="174">
        <v>65300</v>
      </c>
      <c r="H8" s="194">
        <v>0.40441522002220154</v>
      </c>
      <c r="I8" s="174"/>
      <c r="J8" s="174">
        <v>67200</v>
      </c>
      <c r="K8" s="194">
        <v>0.4160098135471344</v>
      </c>
    </row>
    <row r="9" spans="1:13" ht="28" customHeight="1">
      <c r="A9" s="176" t="s">
        <v>163</v>
      </c>
      <c r="B9" s="177">
        <f>ROUND(0.1*B$6,-3)</f>
        <v>23440000</v>
      </c>
      <c r="C9" s="177"/>
      <c r="D9" s="174">
        <v>305000</v>
      </c>
      <c r="E9" s="178">
        <v>0.47243824601173401</v>
      </c>
      <c r="F9" s="177"/>
      <c r="G9" s="174">
        <v>304000</v>
      </c>
      <c r="H9" s="178">
        <v>0.47013416886329651</v>
      </c>
      <c r="I9" s="174"/>
      <c r="J9" s="174">
        <v>253000</v>
      </c>
      <c r="K9" s="178">
        <v>0.39116719365119934</v>
      </c>
      <c r="M9" s="179"/>
    </row>
    <row r="10" spans="1:13" ht="28" customHeight="1">
      <c r="A10" s="176" t="s">
        <v>46</v>
      </c>
      <c r="B10" s="177">
        <f>ROUND(0.01*B$6,-2)</f>
        <v>2344000</v>
      </c>
      <c r="C10" s="177"/>
      <c r="D10" s="174">
        <v>1270000</v>
      </c>
      <c r="E10" s="178">
        <v>0.19583438336849213</v>
      </c>
      <c r="F10" s="177"/>
      <c r="G10" s="174">
        <v>1310000</v>
      </c>
      <c r="H10" s="178">
        <v>0.20195885002613068</v>
      </c>
      <c r="I10" s="174"/>
      <c r="J10" s="174">
        <v>1010000</v>
      </c>
      <c r="K10" s="178">
        <v>0.15664321184158325</v>
      </c>
      <c r="M10" s="179"/>
    </row>
    <row r="11" spans="1:13" ht="28" customHeight="1">
      <c r="A11" s="176" t="s">
        <v>44</v>
      </c>
      <c r="B11" s="177">
        <f>ROUND(0.001*B$6,-1)</f>
        <v>234400</v>
      </c>
      <c r="C11" s="177"/>
      <c r="D11" s="174">
        <v>6000000</v>
      </c>
      <c r="E11" s="178">
        <v>9.2351004481315613E-2</v>
      </c>
      <c r="F11" s="177"/>
      <c r="G11" s="174">
        <v>6000000</v>
      </c>
      <c r="H11" s="178">
        <v>9.3169093132019043E-2</v>
      </c>
      <c r="I11" s="174"/>
      <c r="J11" s="174">
        <v>4400000</v>
      </c>
      <c r="K11" s="178">
        <v>6.8464428186416626E-2</v>
      </c>
      <c r="M11" s="179"/>
    </row>
    <row r="12" spans="1:13" ht="28" customHeight="1">
      <c r="A12" s="176" t="s">
        <v>43</v>
      </c>
      <c r="B12" s="177">
        <f>0.0001*B$6</f>
        <v>23440</v>
      </c>
      <c r="C12" s="177"/>
      <c r="D12" s="174">
        <v>28200000</v>
      </c>
      <c r="E12" s="178">
        <v>4.3605148792266846E-2</v>
      </c>
      <c r="F12" s="177"/>
      <c r="G12" s="174">
        <v>28100000</v>
      </c>
      <c r="H12" s="178">
        <v>4.3509606271982193E-2</v>
      </c>
      <c r="I12" s="174"/>
      <c r="J12" s="174">
        <v>20300000</v>
      </c>
      <c r="K12" s="178">
        <v>3.1466305255889893E-2</v>
      </c>
      <c r="M12" s="179"/>
    </row>
    <row r="13" spans="1:13" ht="28" customHeight="1">
      <c r="A13" s="171" t="s">
        <v>104</v>
      </c>
      <c r="B13" s="177">
        <f>0.00001*B$6</f>
        <v>2344</v>
      </c>
      <c r="C13" s="177"/>
      <c r="D13" s="173">
        <v>122300000</v>
      </c>
      <c r="E13" s="178">
        <v>1.8918834706709329E-2</v>
      </c>
      <c r="F13" s="177"/>
      <c r="G13" s="173">
        <v>121900000</v>
      </c>
      <c r="H13" s="178">
        <v>1.8866882757745097E-2</v>
      </c>
      <c r="I13" s="173"/>
      <c r="J13" s="173">
        <v>88700000</v>
      </c>
      <c r="K13" s="178">
        <v>1.3720458974556548E-2</v>
      </c>
    </row>
    <row r="14" spans="1:13" ht="7.5" customHeight="1" thickBot="1">
      <c r="A14" s="180"/>
      <c r="B14" s="180"/>
      <c r="C14" s="180"/>
      <c r="D14" s="182"/>
      <c r="E14" s="182"/>
      <c r="F14" s="180"/>
      <c r="G14" s="182"/>
      <c r="H14" s="182"/>
      <c r="I14" s="182"/>
      <c r="J14" s="181"/>
      <c r="K14" s="193"/>
    </row>
    <row r="15" spans="1:13" ht="19" thickTop="1">
      <c r="A15" s="183"/>
      <c r="B15" s="183"/>
      <c r="C15" s="183"/>
      <c r="D15" s="164"/>
      <c r="E15" s="164"/>
      <c r="F15" s="183"/>
      <c r="G15" s="164"/>
      <c r="H15" s="164"/>
      <c r="I15" s="164"/>
      <c r="J15" s="165"/>
    </row>
    <row r="16" spans="1:13" ht="16" thickBot="1">
      <c r="A16" s="184"/>
      <c r="B16" s="184"/>
      <c r="C16" s="184"/>
      <c r="F16" s="184"/>
    </row>
    <row r="17" spans="1:11" ht="17" customHeight="1">
      <c r="A17" s="966" t="s">
        <v>368</v>
      </c>
      <c r="B17" s="928"/>
      <c r="C17" s="928"/>
      <c r="D17" s="928"/>
      <c r="E17" s="928"/>
      <c r="F17" s="928"/>
      <c r="G17" s="928"/>
      <c r="H17" s="928"/>
      <c r="I17" s="928"/>
      <c r="J17" s="928"/>
      <c r="K17" s="929"/>
    </row>
    <row r="18" spans="1:11" ht="17" customHeight="1">
      <c r="A18" s="930"/>
      <c r="B18" s="931"/>
      <c r="C18" s="931"/>
      <c r="D18" s="931"/>
      <c r="E18" s="931"/>
      <c r="F18" s="931"/>
      <c r="G18" s="931"/>
      <c r="H18" s="931"/>
      <c r="I18" s="931"/>
      <c r="J18" s="931"/>
      <c r="K18" s="932"/>
    </row>
    <row r="19" spans="1:11">
      <c r="A19" s="930"/>
      <c r="B19" s="931"/>
      <c r="C19" s="931"/>
      <c r="D19" s="931"/>
      <c r="E19" s="931"/>
      <c r="F19" s="931"/>
      <c r="G19" s="931"/>
      <c r="H19" s="931"/>
      <c r="I19" s="931"/>
      <c r="J19" s="931"/>
      <c r="K19" s="932"/>
    </row>
    <row r="20" spans="1:11" ht="16" thickBot="1">
      <c r="A20" s="933"/>
      <c r="B20" s="934"/>
      <c r="C20" s="934"/>
      <c r="D20" s="934"/>
      <c r="E20" s="934"/>
      <c r="F20" s="934"/>
      <c r="G20" s="934"/>
      <c r="H20" s="934"/>
      <c r="I20" s="934"/>
      <c r="J20" s="934"/>
      <c r="K20" s="935"/>
    </row>
    <row r="21" spans="1:11">
      <c r="A21" s="186"/>
      <c r="B21" s="186"/>
      <c r="C21" s="186"/>
      <c r="D21" s="188"/>
      <c r="E21" s="188"/>
      <c r="F21" s="186"/>
      <c r="G21" s="188"/>
      <c r="H21" s="188"/>
      <c r="I21" s="188"/>
      <c r="J21" s="187"/>
    </row>
    <row r="22" spans="1:11">
      <c r="A22" s="186"/>
      <c r="B22" s="186"/>
      <c r="C22" s="186"/>
      <c r="D22" s="197"/>
      <c r="E22" s="188"/>
      <c r="F22" s="186"/>
      <c r="G22" s="197"/>
      <c r="H22" s="188"/>
      <c r="I22" s="188"/>
      <c r="J22" s="187"/>
    </row>
    <row r="23" spans="1:11" ht="18">
      <c r="A23" s="186"/>
      <c r="B23" s="186"/>
      <c r="C23" s="186"/>
      <c r="D23" s="177"/>
      <c r="E23" s="188"/>
      <c r="F23" s="186"/>
      <c r="G23" s="177"/>
      <c r="H23" s="188"/>
      <c r="I23" s="188"/>
      <c r="J23" s="187"/>
    </row>
    <row r="24" spans="1:11">
      <c r="A24" s="186"/>
      <c r="B24" s="186"/>
      <c r="C24" s="186"/>
      <c r="D24" s="198"/>
      <c r="E24" s="188"/>
      <c r="F24" s="186"/>
      <c r="G24" s="198"/>
      <c r="H24" s="188"/>
      <c r="I24" s="188"/>
      <c r="J24" s="187"/>
    </row>
    <row r="25" spans="1:11">
      <c r="A25" s="186"/>
      <c r="B25" s="186"/>
      <c r="C25" s="186"/>
      <c r="D25" s="188"/>
      <c r="E25" s="188"/>
      <c r="F25" s="186"/>
      <c r="G25" s="188"/>
      <c r="H25" s="188"/>
      <c r="I25" s="188"/>
      <c r="J25" s="187"/>
    </row>
    <row r="26" spans="1:11">
      <c r="A26" s="189"/>
      <c r="B26" s="189"/>
      <c r="C26" s="189"/>
      <c r="D26" s="188"/>
      <c r="E26" s="188"/>
      <c r="F26" s="189"/>
      <c r="G26" s="188"/>
      <c r="H26" s="188"/>
      <c r="I26" s="188"/>
      <c r="J26" s="190"/>
    </row>
  </sheetData>
  <mergeCells count="5">
    <mergeCell ref="A2:K2"/>
    <mergeCell ref="G4:H4"/>
    <mergeCell ref="J4:K4"/>
    <mergeCell ref="A17:K20"/>
    <mergeCell ref="D4:E4"/>
  </mergeCells>
  <phoneticPr fontId="71" type="noConversion"/>
  <pageMargins left="0.75" right="0.75" top="1" bottom="1" header="0.5" footer="0.5"/>
  <pageSetup scale="67" orientation="landscape"/>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pageSetUpPr fitToPage="1"/>
  </sheetPr>
  <dimension ref="A1:M25"/>
  <sheetViews>
    <sheetView workbookViewId="0">
      <pane xSplit="1" ySplit="5" topLeftCell="B6" activePane="bottomRight" state="frozen"/>
      <selection activeCell="A2" sqref="A2:H2"/>
      <selection pane="topRight" activeCell="A2" sqref="A2:H2"/>
      <selection pane="bottomLeft" activeCell="A2" sqref="A2:H2"/>
      <selection pane="bottomRight" activeCell="A2" sqref="A2:K19"/>
    </sheetView>
  </sheetViews>
  <sheetFormatPr baseColWidth="10" defaultColWidth="10.1640625" defaultRowHeight="15" x14ac:dyDescent="0"/>
  <cols>
    <col min="1" max="1" width="23.83203125" style="166" customWidth="1"/>
    <col min="2" max="2" width="20.83203125" style="166" customWidth="1"/>
    <col min="3" max="3" width="3.5" style="166" customWidth="1"/>
    <col min="4" max="5" width="18.83203125" style="166" customWidth="1"/>
    <col min="6" max="6" width="3.5" style="166" customWidth="1"/>
    <col min="7" max="8" width="18.83203125" style="166" customWidth="1"/>
    <col min="9" max="9" width="3.33203125" style="166" customWidth="1"/>
    <col min="10" max="10" width="18.83203125" style="185" customWidth="1"/>
    <col min="11" max="11" width="18.83203125" style="166" customWidth="1"/>
    <col min="12" max="16384" width="10.1640625" style="166"/>
  </cols>
  <sheetData>
    <row r="1" spans="1:13" ht="18">
      <c r="A1" s="164"/>
      <c r="B1" s="164"/>
      <c r="C1" s="164"/>
      <c r="D1" s="164"/>
      <c r="E1" s="164"/>
      <c r="F1" s="164"/>
      <c r="G1" s="164"/>
      <c r="H1" s="164"/>
      <c r="I1" s="164"/>
      <c r="J1" s="165"/>
    </row>
    <row r="2" spans="1:13" ht="33" customHeight="1">
      <c r="A2" s="926" t="s">
        <v>468</v>
      </c>
      <c r="B2" s="926"/>
      <c r="C2" s="926"/>
      <c r="D2" s="926"/>
      <c r="E2" s="926"/>
      <c r="F2" s="926"/>
      <c r="G2" s="926"/>
      <c r="H2" s="926"/>
      <c r="I2" s="926"/>
      <c r="J2" s="926"/>
      <c r="K2" s="926"/>
    </row>
    <row r="3" spans="1:13" ht="10" customHeight="1" thickBot="1">
      <c r="A3" s="167"/>
      <c r="B3" s="167"/>
      <c r="C3" s="167"/>
      <c r="D3" s="167"/>
      <c r="E3" s="167"/>
      <c r="F3" s="167"/>
      <c r="G3" s="167"/>
      <c r="H3" s="167"/>
      <c r="I3" s="167"/>
      <c r="J3" s="168"/>
    </row>
    <row r="4" spans="1:13" ht="31" customHeight="1" thickTop="1">
      <c r="A4" s="191"/>
      <c r="B4" s="191"/>
      <c r="C4" s="191"/>
      <c r="D4" s="936" t="s">
        <v>367</v>
      </c>
      <c r="E4" s="936"/>
      <c r="F4" s="191"/>
      <c r="G4" s="936" t="s">
        <v>168</v>
      </c>
      <c r="H4" s="936"/>
      <c r="I4" s="192"/>
      <c r="J4" s="936" t="s">
        <v>169</v>
      </c>
      <c r="K4" s="936"/>
    </row>
    <row r="5" spans="1:13" s="169" customFormat="1" ht="103" customHeight="1">
      <c r="A5" s="195" t="s">
        <v>164</v>
      </c>
      <c r="B5" s="170" t="s">
        <v>466</v>
      </c>
      <c r="C5" s="170"/>
      <c r="D5" s="170" t="s">
        <v>166</v>
      </c>
      <c r="E5" s="170" t="s">
        <v>167</v>
      </c>
      <c r="F5" s="170"/>
      <c r="G5" s="170" t="s">
        <v>166</v>
      </c>
      <c r="H5" s="170" t="s">
        <v>167</v>
      </c>
      <c r="I5" s="170"/>
      <c r="J5" s="170" t="s">
        <v>166</v>
      </c>
      <c r="K5" s="170" t="s">
        <v>167</v>
      </c>
    </row>
    <row r="6" spans="1:13" ht="28" customHeight="1">
      <c r="A6" s="171" t="s">
        <v>162</v>
      </c>
      <c r="B6" s="172">
        <v>188500000</v>
      </c>
      <c r="C6" s="172"/>
      <c r="D6" s="174">
        <v>68700</v>
      </c>
      <c r="E6" s="175">
        <f>100%</f>
        <v>1</v>
      </c>
      <c r="F6" s="172"/>
      <c r="G6" s="174">
        <v>63400</v>
      </c>
      <c r="H6" s="175">
        <f>100%</f>
        <v>1</v>
      </c>
      <c r="I6" s="174"/>
      <c r="J6" s="174">
        <v>61800</v>
      </c>
      <c r="K6" s="175">
        <f>100%</f>
        <v>1</v>
      </c>
    </row>
    <row r="7" spans="1:13" ht="28" customHeight="1">
      <c r="A7" s="171" t="s">
        <v>50</v>
      </c>
      <c r="B7" s="172">
        <f>0.5*B6</f>
        <v>94250000</v>
      </c>
      <c r="C7" s="172"/>
      <c r="D7" s="174">
        <v>16700</v>
      </c>
      <c r="E7" s="194">
        <v>0.1217552423477173</v>
      </c>
      <c r="F7" s="172"/>
      <c r="G7" s="174">
        <v>16100</v>
      </c>
      <c r="H7" s="194">
        <v>0.12732106447219849</v>
      </c>
      <c r="I7" s="174"/>
      <c r="J7" s="174">
        <v>23600</v>
      </c>
      <c r="K7" s="194">
        <v>0.19109004735946655</v>
      </c>
    </row>
    <row r="8" spans="1:13" ht="28" customHeight="1">
      <c r="A8" s="171" t="s">
        <v>54</v>
      </c>
      <c r="B8" s="172">
        <f>0.4*B6</f>
        <v>75400000</v>
      </c>
      <c r="C8" s="172"/>
      <c r="D8" s="174">
        <v>74500</v>
      </c>
      <c r="E8" s="194">
        <v>0.43425011634826649</v>
      </c>
      <c r="F8" s="172"/>
      <c r="G8" s="174">
        <v>65100</v>
      </c>
      <c r="H8" s="194">
        <v>0.41122367978096019</v>
      </c>
      <c r="I8" s="174"/>
      <c r="J8" s="174">
        <v>65000</v>
      </c>
      <c r="K8" s="194">
        <v>0.42080014944076544</v>
      </c>
    </row>
    <row r="9" spans="1:13" ht="28" customHeight="1">
      <c r="A9" s="176" t="s">
        <v>163</v>
      </c>
      <c r="B9" s="177">
        <f>ROUND(0.1*B$6,-3)</f>
        <v>18850000</v>
      </c>
      <c r="C9" s="177"/>
      <c r="D9" s="174">
        <v>305000</v>
      </c>
      <c r="E9" s="178">
        <v>0.44399464130401606</v>
      </c>
      <c r="F9" s="177"/>
      <c r="G9" s="174">
        <v>292000</v>
      </c>
      <c r="H9" s="178">
        <v>0.46145525574684143</v>
      </c>
      <c r="I9" s="174"/>
      <c r="J9" s="174">
        <v>240000</v>
      </c>
      <c r="K9" s="178">
        <v>0.38810980319976812</v>
      </c>
      <c r="M9" s="179"/>
    </row>
    <row r="10" spans="1:13" ht="28" customHeight="1">
      <c r="A10" s="176" t="s">
        <v>46</v>
      </c>
      <c r="B10" s="177">
        <f>ROUND(0.01*B$6,-2)</f>
        <v>1885000</v>
      </c>
      <c r="C10" s="177"/>
      <c r="D10" s="174">
        <v>1220000</v>
      </c>
      <c r="E10" s="178">
        <v>0.17728497087955475</v>
      </c>
      <c r="F10" s="177"/>
      <c r="G10" s="174">
        <v>1230000</v>
      </c>
      <c r="H10" s="178">
        <v>0.19481167197227481</v>
      </c>
      <c r="I10" s="174"/>
      <c r="J10" s="174">
        <v>950000</v>
      </c>
      <c r="K10" s="178">
        <v>0.15355868637561798</v>
      </c>
      <c r="M10" s="179"/>
    </row>
    <row r="11" spans="1:13" ht="28" customHeight="1">
      <c r="A11" s="176" t="s">
        <v>44</v>
      </c>
      <c r="B11" s="177">
        <f>ROUND(0.001*B$6,-1)</f>
        <v>188500</v>
      </c>
      <c r="C11" s="177"/>
      <c r="D11" s="174">
        <v>5600000</v>
      </c>
      <c r="E11" s="178">
        <v>8.1411190330982208E-2</v>
      </c>
      <c r="F11" s="177"/>
      <c r="G11" s="174">
        <v>5600000</v>
      </c>
      <c r="H11" s="178">
        <v>8.844582736492157E-2</v>
      </c>
      <c r="I11" s="174"/>
      <c r="J11" s="174">
        <v>4100000</v>
      </c>
      <c r="K11" s="178">
        <v>6.6058754920959473E-2</v>
      </c>
      <c r="M11" s="179"/>
    </row>
    <row r="12" spans="1:13" ht="28" customHeight="1">
      <c r="A12" s="176" t="s">
        <v>43</v>
      </c>
      <c r="B12" s="177">
        <f>0.0001*B$6</f>
        <v>18850</v>
      </c>
      <c r="C12" s="177"/>
      <c r="D12" s="174">
        <v>26000000</v>
      </c>
      <c r="E12" s="178">
        <v>3.7876117974519723E-2</v>
      </c>
      <c r="F12" s="177"/>
      <c r="G12" s="174">
        <v>25900000</v>
      </c>
      <c r="H12" s="178">
        <v>4.083826020359993E-2</v>
      </c>
      <c r="I12" s="174"/>
      <c r="J12" s="174">
        <v>18500000</v>
      </c>
      <c r="K12" s="178">
        <v>2.9991315677762032E-2</v>
      </c>
      <c r="M12" s="179"/>
    </row>
    <row r="13" spans="1:13" ht="7.5" customHeight="1" thickBot="1">
      <c r="A13" s="180"/>
      <c r="B13" s="180"/>
      <c r="C13" s="180"/>
      <c r="D13" s="182"/>
      <c r="E13" s="182"/>
      <c r="F13" s="180"/>
      <c r="G13" s="182"/>
      <c r="H13" s="182"/>
      <c r="I13" s="182"/>
      <c r="J13" s="181"/>
      <c r="K13" s="193"/>
    </row>
    <row r="14" spans="1:13" ht="19" thickTop="1">
      <c r="A14" s="183"/>
      <c r="B14" s="183"/>
      <c r="C14" s="183"/>
      <c r="D14" s="164"/>
      <c r="E14" s="164"/>
      <c r="F14" s="183"/>
      <c r="G14" s="164"/>
      <c r="H14" s="164"/>
      <c r="I14" s="164"/>
      <c r="J14" s="165"/>
    </row>
    <row r="15" spans="1:13" ht="16" thickBot="1">
      <c r="A15" s="184"/>
      <c r="B15" s="184"/>
      <c r="C15" s="184"/>
      <c r="F15" s="184"/>
    </row>
    <row r="16" spans="1:13" ht="17" customHeight="1">
      <c r="A16" s="967" t="s">
        <v>465</v>
      </c>
      <c r="B16" s="928"/>
      <c r="C16" s="928"/>
      <c r="D16" s="928"/>
      <c r="E16" s="928"/>
      <c r="F16" s="928"/>
      <c r="G16" s="928"/>
      <c r="H16" s="928"/>
      <c r="I16" s="928"/>
      <c r="J16" s="928"/>
      <c r="K16" s="929"/>
    </row>
    <row r="17" spans="1:11" ht="17" customHeight="1">
      <c r="A17" s="930"/>
      <c r="B17" s="931"/>
      <c r="C17" s="931"/>
      <c r="D17" s="931"/>
      <c r="E17" s="931"/>
      <c r="F17" s="931"/>
      <c r="G17" s="931"/>
      <c r="H17" s="931"/>
      <c r="I17" s="931"/>
      <c r="J17" s="931"/>
      <c r="K17" s="932"/>
    </row>
    <row r="18" spans="1:11">
      <c r="A18" s="930"/>
      <c r="B18" s="931"/>
      <c r="C18" s="931"/>
      <c r="D18" s="931"/>
      <c r="E18" s="931"/>
      <c r="F18" s="931"/>
      <c r="G18" s="931"/>
      <c r="H18" s="931"/>
      <c r="I18" s="931"/>
      <c r="J18" s="931"/>
      <c r="K18" s="932"/>
    </row>
    <row r="19" spans="1:11" ht="16" thickBot="1">
      <c r="A19" s="933"/>
      <c r="B19" s="934"/>
      <c r="C19" s="934"/>
      <c r="D19" s="934"/>
      <c r="E19" s="934"/>
      <c r="F19" s="934"/>
      <c r="G19" s="934"/>
      <c r="H19" s="934"/>
      <c r="I19" s="934"/>
      <c r="J19" s="934"/>
      <c r="K19" s="935"/>
    </row>
    <row r="20" spans="1:11">
      <c r="A20" s="186"/>
      <c r="B20" s="186"/>
      <c r="C20" s="186"/>
      <c r="D20" s="188"/>
      <c r="E20" s="188"/>
      <c r="F20" s="186"/>
      <c r="G20" s="188"/>
      <c r="H20" s="188"/>
      <c r="I20" s="188"/>
      <c r="J20" s="187"/>
    </row>
    <row r="21" spans="1:11">
      <c r="A21" s="186"/>
      <c r="B21" s="186"/>
      <c r="C21" s="186"/>
      <c r="D21" s="197"/>
      <c r="E21" s="188"/>
      <c r="F21" s="186"/>
      <c r="G21" s="197"/>
      <c r="H21" s="188"/>
      <c r="I21" s="188"/>
      <c r="J21" s="187"/>
    </row>
    <row r="22" spans="1:11" ht="18">
      <c r="A22" s="186"/>
      <c r="B22" s="186"/>
      <c r="C22" s="186"/>
      <c r="D22" s="177"/>
      <c r="E22" s="188"/>
      <c r="F22" s="186"/>
      <c r="G22" s="177"/>
      <c r="H22" s="188"/>
      <c r="I22" s="188"/>
      <c r="J22" s="187"/>
    </row>
    <row r="23" spans="1:11">
      <c r="A23" s="186"/>
      <c r="B23" s="186"/>
      <c r="C23" s="186"/>
      <c r="D23" s="198"/>
      <c r="E23" s="188"/>
      <c r="F23" s="186"/>
      <c r="G23" s="198"/>
      <c r="H23" s="188"/>
      <c r="I23" s="188"/>
      <c r="J23" s="187"/>
    </row>
    <row r="24" spans="1:11">
      <c r="A24" s="186"/>
      <c r="B24" s="186"/>
      <c r="C24" s="186"/>
      <c r="D24" s="188"/>
      <c r="E24" s="188"/>
      <c r="F24" s="186"/>
      <c r="G24" s="188"/>
      <c r="H24" s="188"/>
      <c r="I24" s="188"/>
      <c r="J24" s="187"/>
    </row>
    <row r="25" spans="1:11">
      <c r="A25" s="189"/>
      <c r="B25" s="189"/>
      <c r="C25" s="189"/>
      <c r="D25" s="188"/>
      <c r="E25" s="188"/>
      <c r="F25" s="189"/>
      <c r="G25" s="188"/>
      <c r="H25" s="188"/>
      <c r="I25" s="188"/>
      <c r="J25" s="190"/>
    </row>
  </sheetData>
  <mergeCells count="5">
    <mergeCell ref="A2:K2"/>
    <mergeCell ref="D4:E4"/>
    <mergeCell ref="G4:H4"/>
    <mergeCell ref="J4:K4"/>
    <mergeCell ref="A16:K19"/>
  </mergeCells>
  <phoneticPr fontId="71" type="noConversion"/>
  <pageMargins left="0.75" right="0.75" top="1" bottom="1" header="0.5" footer="0.5"/>
  <pageSetup scale="67"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JO118"/>
  <sheetViews>
    <sheetView workbookViewId="0">
      <pane xSplit="1" ySplit="5" topLeftCell="B6" activePane="bottomRight" state="frozen"/>
      <selection pane="topRight" activeCell="B1" sqref="B1"/>
      <selection pane="bottomLeft" activeCell="A3" sqref="A3"/>
      <selection pane="bottomRight" activeCell="BD6" sqref="BD6"/>
    </sheetView>
  </sheetViews>
  <sheetFormatPr baseColWidth="10" defaultRowHeight="15" x14ac:dyDescent="0"/>
  <cols>
    <col min="1" max="1" width="10.83203125" style="201"/>
    <col min="2" max="2" width="13.6640625" style="201" customWidth="1"/>
    <col min="3" max="3" width="10.83203125" style="202"/>
    <col min="4" max="4" width="13.6640625" style="201" customWidth="1"/>
    <col min="5" max="6" width="10.83203125" style="202"/>
    <col min="7" max="9" width="10.83203125" style="201"/>
    <col min="10" max="14" width="13.6640625" style="201" customWidth="1"/>
    <col min="15" max="15" width="10.83203125" style="201" customWidth="1"/>
    <col min="16" max="17" width="10.83203125" style="201"/>
    <col min="18" max="18" width="13.6640625" style="201" customWidth="1"/>
    <col min="19" max="19" width="10.83203125" style="201"/>
    <col min="20" max="22" width="13.6640625" style="201" customWidth="1"/>
    <col min="23" max="23" width="10.83203125" style="201"/>
    <col min="24" max="25" width="13.6640625" style="201" customWidth="1"/>
    <col min="26" max="27" width="10.83203125" style="201"/>
    <col min="28" max="36" width="13.6640625" style="201" customWidth="1"/>
    <col min="37" max="38" width="10.83203125" style="201"/>
    <col min="39" max="40" width="13.6640625" style="201" customWidth="1"/>
    <col min="41" max="42" width="10.83203125" style="201"/>
    <col min="43" max="44" width="10.83203125" style="201" customWidth="1"/>
    <col min="45" max="45" width="10.83203125" style="201"/>
    <col min="46" max="47" width="10.83203125" style="201" customWidth="1"/>
    <col min="48" max="49" width="10.83203125" style="201"/>
    <col min="50" max="50" width="10.83203125" style="201" customWidth="1"/>
    <col min="51" max="260" width="10.83203125" style="201"/>
    <col min="261" max="261" width="12.33203125" style="201" customWidth="1"/>
    <col min="262" max="16384" width="10.83203125" style="201"/>
  </cols>
  <sheetData>
    <row r="1" spans="1:275" ht="17">
      <c r="B1" s="128" t="s">
        <v>175</v>
      </c>
      <c r="AP1" s="254" t="s">
        <v>202</v>
      </c>
      <c r="AQ1" s="846"/>
      <c r="AR1" s="846"/>
      <c r="AS1" s="846"/>
      <c r="AT1" s="846"/>
      <c r="AU1" s="846"/>
      <c r="AV1" s="846"/>
      <c r="AW1" s="846"/>
      <c r="AX1" s="846"/>
      <c r="AZ1" s="10"/>
      <c r="BA1" s="10"/>
      <c r="BB1" s="10"/>
      <c r="BC1" s="10"/>
      <c r="BD1" s="10"/>
      <c r="BE1" s="116"/>
      <c r="BF1" s="116"/>
      <c r="BG1" s="116"/>
      <c r="BH1" s="116"/>
      <c r="BI1" s="116"/>
      <c r="BJ1" s="116"/>
      <c r="BK1" s="116"/>
      <c r="BL1" s="302" t="s">
        <v>107</v>
      </c>
      <c r="BN1" s="113"/>
      <c r="BO1" s="113"/>
      <c r="BP1" s="113"/>
      <c r="BQ1" s="113"/>
      <c r="BR1" s="113"/>
      <c r="BS1" s="113"/>
      <c r="BT1" s="113"/>
      <c r="BU1" s="113"/>
      <c r="BV1" s="113"/>
      <c r="BW1" s="113"/>
      <c r="BX1" s="113"/>
      <c r="BY1" s="113"/>
      <c r="BZ1" s="113"/>
      <c r="CA1" s="113"/>
      <c r="CB1" s="113"/>
      <c r="CC1" s="113"/>
      <c r="CD1" s="113"/>
      <c r="CE1" s="113"/>
      <c r="CF1" s="113"/>
      <c r="CG1" s="113"/>
      <c r="CH1" s="113"/>
      <c r="CI1" s="113"/>
      <c r="CJ1" s="113"/>
      <c r="CK1" s="113"/>
      <c r="CL1" s="113"/>
      <c r="CN1" s="113"/>
      <c r="CO1" s="113"/>
      <c r="CP1" s="113"/>
      <c r="CQ1" s="113"/>
      <c r="CR1" s="113"/>
      <c r="CS1" s="113"/>
      <c r="CT1" s="113"/>
      <c r="CU1" s="113"/>
      <c r="CV1" s="113"/>
      <c r="CW1" s="113"/>
      <c r="CX1" s="113"/>
      <c r="CY1" s="113"/>
      <c r="DA1" s="302" t="s">
        <v>166</v>
      </c>
      <c r="DC1" s="114"/>
      <c r="DD1" s="114"/>
      <c r="DE1" s="114"/>
      <c r="DF1" s="114"/>
      <c r="DG1" s="114"/>
      <c r="DH1" s="114"/>
      <c r="DI1" s="114"/>
      <c r="DJ1" s="114"/>
      <c r="DK1" s="114"/>
      <c r="DL1" s="114"/>
      <c r="DM1" s="114"/>
      <c r="DN1" s="114"/>
      <c r="DO1" s="114"/>
      <c r="DP1" s="114"/>
      <c r="DQ1" s="114"/>
      <c r="DR1" s="114"/>
      <c r="DS1" s="114"/>
      <c r="DT1" s="114"/>
      <c r="DU1" s="114"/>
      <c r="DV1" s="114"/>
      <c r="DW1" s="114"/>
      <c r="DX1" s="114"/>
      <c r="DY1" s="114"/>
      <c r="DZ1" s="114"/>
      <c r="EA1" s="114"/>
      <c r="EB1" s="114"/>
      <c r="EC1" s="114"/>
      <c r="ED1" s="114"/>
      <c r="EE1" s="114"/>
      <c r="EF1" s="114"/>
      <c r="EG1" s="114"/>
      <c r="EH1" s="114"/>
      <c r="EI1" s="114"/>
      <c r="EJ1" s="114"/>
      <c r="EK1" s="114"/>
      <c r="EL1" s="114"/>
      <c r="EM1" s="114"/>
      <c r="EN1" s="114"/>
      <c r="EO1" s="114"/>
      <c r="EP1" s="114"/>
      <c r="EQ1" s="114"/>
      <c r="ER1" s="114"/>
      <c r="ES1" s="114"/>
      <c r="ET1" s="114"/>
      <c r="EU1" s="114"/>
      <c r="EV1" s="114"/>
      <c r="EW1" s="114"/>
      <c r="EX1" s="114"/>
      <c r="EY1" s="114"/>
      <c r="EZ1" s="114"/>
      <c r="FA1" s="114"/>
      <c r="FB1" s="114"/>
      <c r="FC1" s="114"/>
      <c r="FD1" s="114"/>
      <c r="FE1" s="114"/>
      <c r="FF1" s="114"/>
      <c r="FG1" s="114"/>
      <c r="FH1" s="114"/>
      <c r="FI1" s="114"/>
      <c r="FJ1" s="114"/>
      <c r="FK1" s="114"/>
      <c r="FL1" s="114"/>
      <c r="FM1" s="114"/>
      <c r="FN1" s="114"/>
      <c r="FO1" s="114"/>
      <c r="FP1" s="114"/>
      <c r="FQ1" s="114"/>
      <c r="FR1" s="114"/>
      <c r="FT1" s="114"/>
      <c r="FU1" s="114"/>
      <c r="FV1" s="114"/>
      <c r="FW1" s="114"/>
      <c r="FX1" s="114"/>
      <c r="FY1" s="114"/>
      <c r="FZ1" s="308"/>
      <c r="GA1" s="302" t="s">
        <v>218</v>
      </c>
      <c r="GB1" s="113"/>
      <c r="GC1" s="113"/>
      <c r="GD1" s="113"/>
      <c r="GE1" s="113"/>
      <c r="GF1" s="113"/>
      <c r="GG1" s="113"/>
      <c r="GH1" s="113"/>
      <c r="GI1" s="113"/>
      <c r="GJ1" s="113"/>
      <c r="GK1" s="113"/>
      <c r="GL1" s="113"/>
      <c r="GM1" s="113"/>
      <c r="GN1" s="113"/>
      <c r="GO1" s="113"/>
      <c r="GP1" s="302" t="s">
        <v>224</v>
      </c>
      <c r="HF1" s="302" t="s">
        <v>225</v>
      </c>
      <c r="HH1" s="112"/>
      <c r="HI1" s="31"/>
      <c r="HJ1" s="31"/>
      <c r="HK1" s="31"/>
      <c r="HL1" s="31"/>
      <c r="HM1" s="31"/>
      <c r="HN1" s="31"/>
      <c r="HO1" s="31"/>
      <c r="HP1" s="31"/>
      <c r="HQ1" s="31"/>
      <c r="HR1" s="31"/>
      <c r="HS1" s="31"/>
      <c r="HT1" s="31"/>
      <c r="HV1" s="31"/>
      <c r="HW1" s="31"/>
      <c r="HX1" s="31"/>
      <c r="HY1" s="31"/>
      <c r="HZ1" s="31"/>
      <c r="IA1" s="112"/>
      <c r="IC1" s="31"/>
      <c r="ID1" s="31"/>
      <c r="IE1" s="31"/>
      <c r="IF1" s="31"/>
      <c r="IG1" s="31"/>
      <c r="II1" s="31"/>
      <c r="IJ1" s="31"/>
      <c r="IK1" s="31"/>
      <c r="IL1" s="31"/>
      <c r="IM1" s="31"/>
      <c r="IS1" s="235" t="s">
        <v>442</v>
      </c>
      <c r="IX1" s="117"/>
      <c r="IY1" s="117"/>
      <c r="IZ1" s="117"/>
      <c r="JA1" s="117"/>
      <c r="JB1" s="117"/>
      <c r="JC1" s="117"/>
      <c r="JG1" s="117" t="s">
        <v>454</v>
      </c>
    </row>
    <row r="2" spans="1:275" ht="15" customHeight="1">
      <c r="B2" s="117" t="s">
        <v>176</v>
      </c>
      <c r="J2" s="235" t="s">
        <v>178</v>
      </c>
      <c r="P2" s="117"/>
      <c r="Q2" s="117"/>
      <c r="R2" s="235" t="s">
        <v>182</v>
      </c>
      <c r="AP2" s="265"/>
      <c r="AQ2" s="303" t="s">
        <v>351</v>
      </c>
      <c r="AR2" s="847"/>
      <c r="AS2" s="847"/>
      <c r="AT2" s="847"/>
      <c r="AU2" s="847"/>
      <c r="AV2" s="847"/>
      <c r="AW2" s="847"/>
      <c r="AX2" s="847"/>
      <c r="AY2" s="303" t="s">
        <v>352</v>
      </c>
      <c r="AZ2" s="242"/>
      <c r="BA2" s="242"/>
      <c r="BB2" s="242"/>
      <c r="BC2" s="242"/>
      <c r="BD2" s="249" t="s">
        <v>206</v>
      </c>
      <c r="BE2" s="114"/>
      <c r="BF2" s="248"/>
      <c r="BG2" s="248"/>
      <c r="BH2" s="248"/>
      <c r="BI2" s="248"/>
      <c r="BJ2" s="248"/>
      <c r="BK2" s="248"/>
      <c r="BL2" s="282"/>
      <c r="BM2" s="137" t="s">
        <v>216</v>
      </c>
      <c r="BN2" s="113"/>
      <c r="BO2" s="113"/>
      <c r="BP2" s="113"/>
      <c r="BQ2" s="113"/>
      <c r="BR2" s="113"/>
      <c r="BS2" s="113"/>
      <c r="BT2" s="113"/>
      <c r="BU2" s="113"/>
      <c r="BV2" s="113"/>
      <c r="BW2" s="113"/>
      <c r="BX2" s="113"/>
      <c r="BY2" s="113"/>
      <c r="BZ2" s="291" t="s">
        <v>215</v>
      </c>
      <c r="CA2" s="113"/>
      <c r="CB2" s="113"/>
      <c r="CC2" s="113"/>
      <c r="CD2" s="113"/>
      <c r="CE2" s="113"/>
      <c r="CF2" s="113"/>
      <c r="CG2" s="113"/>
      <c r="CH2" s="113"/>
      <c r="CI2" s="113"/>
      <c r="CJ2" s="113"/>
      <c r="CK2" s="113"/>
      <c r="CL2" s="113"/>
      <c r="CN2" s="291" t="s">
        <v>214</v>
      </c>
      <c r="CO2" s="113"/>
      <c r="CP2" s="113"/>
      <c r="CQ2" s="113"/>
      <c r="CR2" s="113"/>
      <c r="CS2" s="113"/>
      <c r="CT2" s="291" t="s">
        <v>217</v>
      </c>
      <c r="CU2" s="113"/>
      <c r="CV2" s="113"/>
      <c r="CW2" s="113"/>
      <c r="CX2" s="113"/>
      <c r="CY2" s="113"/>
      <c r="DA2" s="264"/>
      <c r="DB2" s="117" t="s">
        <v>247</v>
      </c>
      <c r="DC2" s="114"/>
      <c r="DD2" s="114"/>
      <c r="DE2" s="114"/>
      <c r="DF2" s="114"/>
      <c r="DG2" s="114"/>
      <c r="DH2" s="114"/>
      <c r="DI2" s="114"/>
      <c r="DJ2" s="114"/>
      <c r="DK2" s="114"/>
      <c r="DL2" s="114"/>
      <c r="DM2" s="114"/>
      <c r="DN2" s="235" t="s">
        <v>248</v>
      </c>
      <c r="DO2" s="114"/>
      <c r="DP2" s="114"/>
      <c r="DQ2" s="114"/>
      <c r="DR2" s="114"/>
      <c r="DS2" s="114"/>
      <c r="DT2" s="114"/>
      <c r="DU2" s="114"/>
      <c r="DV2" s="114"/>
      <c r="DW2" s="114"/>
      <c r="DX2" s="114"/>
      <c r="DY2" s="114"/>
      <c r="DZ2" s="114"/>
      <c r="EA2" s="114"/>
      <c r="EB2" s="114"/>
      <c r="EC2" s="114"/>
      <c r="ED2" s="114"/>
      <c r="EE2" s="114"/>
      <c r="EF2" s="114"/>
      <c r="EG2" s="114"/>
      <c r="EH2" s="235" t="s">
        <v>249</v>
      </c>
      <c r="EI2" s="114"/>
      <c r="EJ2" s="114"/>
      <c r="EK2" s="114"/>
      <c r="EL2" s="114"/>
      <c r="EM2" s="114"/>
      <c r="EN2" s="114"/>
      <c r="EO2" s="114"/>
      <c r="EP2" s="114"/>
      <c r="EQ2" s="114"/>
      <c r="ER2" s="114"/>
      <c r="ES2" s="114"/>
      <c r="ET2" s="114"/>
      <c r="EU2" s="114"/>
      <c r="EV2" s="114"/>
      <c r="EW2" s="114"/>
      <c r="EX2" s="114"/>
      <c r="EY2" s="114"/>
      <c r="EZ2" s="114"/>
      <c r="FA2" s="114"/>
      <c r="FB2" s="114"/>
      <c r="FC2" s="114"/>
      <c r="FD2" s="114"/>
      <c r="FE2" s="114"/>
      <c r="FF2" s="114"/>
      <c r="FG2" s="235" t="s">
        <v>208</v>
      </c>
      <c r="FH2" s="114"/>
      <c r="FI2" s="114"/>
      <c r="FJ2" s="114"/>
      <c r="FK2" s="114"/>
      <c r="FL2" s="114"/>
      <c r="FM2" s="114"/>
      <c r="FN2" s="114"/>
      <c r="FO2" s="114"/>
      <c r="FP2" s="114"/>
      <c r="FQ2" s="114"/>
      <c r="FR2" s="114"/>
      <c r="FS2" s="235" t="s">
        <v>128</v>
      </c>
      <c r="FT2" s="114"/>
      <c r="FU2" s="114"/>
      <c r="FV2" s="114"/>
      <c r="FW2" s="114"/>
      <c r="FX2" s="114"/>
      <c r="FY2" s="114"/>
      <c r="FZ2" s="308"/>
      <c r="GA2" s="117" t="s">
        <v>219</v>
      </c>
      <c r="GC2" s="113"/>
      <c r="GD2" s="113"/>
      <c r="GE2" s="113"/>
      <c r="GF2" s="235" t="s">
        <v>221</v>
      </c>
      <c r="GH2" s="113"/>
      <c r="GI2" s="113"/>
      <c r="GJ2" s="291" t="s">
        <v>222</v>
      </c>
      <c r="GK2" s="113"/>
      <c r="GL2" s="113"/>
      <c r="GM2" s="113"/>
      <c r="GN2" s="113"/>
      <c r="GO2" s="113"/>
      <c r="GP2" s="317" t="s">
        <v>105</v>
      </c>
      <c r="GU2" s="235" t="s">
        <v>103</v>
      </c>
      <c r="HF2" s="324"/>
      <c r="HG2" s="112" t="s">
        <v>86</v>
      </c>
      <c r="HI2" s="323"/>
      <c r="HJ2" s="323"/>
      <c r="HK2" s="323"/>
      <c r="HL2" s="323"/>
      <c r="HM2" s="323"/>
      <c r="HU2" s="329" t="s">
        <v>227</v>
      </c>
      <c r="IB2" s="329" t="s">
        <v>228</v>
      </c>
      <c r="IH2" s="329" t="s">
        <v>229</v>
      </c>
      <c r="IO2" s="873" t="s">
        <v>405</v>
      </c>
      <c r="IP2">
        <v>0.81885200000000002</v>
      </c>
      <c r="IQ2" t="s">
        <v>406</v>
      </c>
      <c r="IS2" s="897" t="s">
        <v>453</v>
      </c>
      <c r="IX2" s="891"/>
      <c r="IY2" s="891"/>
      <c r="IZ2" s="891"/>
      <c r="JA2" s="891"/>
      <c r="JB2" s="891"/>
      <c r="JC2" s="891"/>
    </row>
    <row r="3" spans="1:275" s="207" customFormat="1" ht="135">
      <c r="A3" s="207" t="s">
        <v>201</v>
      </c>
      <c r="B3" s="207" t="s">
        <v>19</v>
      </c>
      <c r="C3" s="208" t="s">
        <v>142</v>
      </c>
      <c r="D3" s="207" t="s">
        <v>177</v>
      </c>
      <c r="E3" s="208" t="s">
        <v>141</v>
      </c>
      <c r="F3" s="208" t="s">
        <v>140</v>
      </c>
      <c r="G3" s="207" t="s">
        <v>338</v>
      </c>
      <c r="H3" s="210" t="s">
        <v>254</v>
      </c>
      <c r="I3" s="210" t="s">
        <v>315</v>
      </c>
      <c r="J3" s="236" t="s">
        <v>20</v>
      </c>
      <c r="K3" s="207" t="s">
        <v>179</v>
      </c>
      <c r="L3" s="207" t="s">
        <v>180</v>
      </c>
      <c r="M3" s="207" t="s">
        <v>21</v>
      </c>
      <c r="N3" s="207" t="s">
        <v>181</v>
      </c>
      <c r="O3" s="840" t="s">
        <v>356</v>
      </c>
      <c r="P3" s="210" t="s">
        <v>133</v>
      </c>
      <c r="Q3" s="210" t="s">
        <v>255</v>
      </c>
      <c r="R3" s="239" t="s">
        <v>193</v>
      </c>
      <c r="S3" s="221" t="s">
        <v>194</v>
      </c>
      <c r="T3" s="207" t="s">
        <v>337</v>
      </c>
      <c r="U3" s="838" t="s">
        <v>340</v>
      </c>
      <c r="V3" s="838" t="s">
        <v>339</v>
      </c>
      <c r="W3" s="220" t="s">
        <v>195</v>
      </c>
      <c r="X3" s="213" t="s">
        <v>183</v>
      </c>
      <c r="Y3" s="213" t="s">
        <v>196</v>
      </c>
      <c r="Z3" s="220" t="s">
        <v>197</v>
      </c>
      <c r="AA3" s="220" t="s">
        <v>134</v>
      </c>
      <c r="AB3" s="220" t="s">
        <v>135</v>
      </c>
      <c r="AC3" s="221" t="s">
        <v>198</v>
      </c>
      <c r="AD3" s="221" t="s">
        <v>199</v>
      </c>
      <c r="AE3" s="220" t="s">
        <v>241</v>
      </c>
      <c r="AF3" s="220" t="s">
        <v>242</v>
      </c>
      <c r="AG3" s="221" t="s">
        <v>243</v>
      </c>
      <c r="AH3" s="221" t="s">
        <v>244</v>
      </c>
      <c r="AI3" s="220" t="s">
        <v>245</v>
      </c>
      <c r="AJ3" s="220" t="s">
        <v>246</v>
      </c>
      <c r="AK3" s="207" t="s">
        <v>31</v>
      </c>
      <c r="AL3" s="207" t="s">
        <v>32</v>
      </c>
      <c r="AM3" s="212" t="s">
        <v>161</v>
      </c>
      <c r="AN3" s="212" t="s">
        <v>184</v>
      </c>
      <c r="AP3" s="255"/>
      <c r="AQ3" s="841" t="s">
        <v>264</v>
      </c>
      <c r="AR3" s="841" t="s">
        <v>349</v>
      </c>
      <c r="AS3" s="841" t="s">
        <v>350</v>
      </c>
      <c r="AT3" s="841" t="s">
        <v>353</v>
      </c>
      <c r="AU3" s="841" t="s">
        <v>355</v>
      </c>
      <c r="AV3" s="841" t="s">
        <v>354</v>
      </c>
      <c r="AW3" s="841" t="s">
        <v>22</v>
      </c>
      <c r="AX3" s="841" t="s">
        <v>357</v>
      </c>
      <c r="AY3" s="841" t="s">
        <v>27</v>
      </c>
      <c r="AZ3" s="119" t="s">
        <v>26</v>
      </c>
      <c r="BA3" s="119" t="s">
        <v>25</v>
      </c>
      <c r="BB3" s="119" t="s">
        <v>24</v>
      </c>
      <c r="BC3" s="200" t="s">
        <v>23</v>
      </c>
      <c r="BD3" s="286" t="s">
        <v>204</v>
      </c>
      <c r="BE3" s="120" t="s">
        <v>36</v>
      </c>
      <c r="BF3" s="120" t="s">
        <v>38</v>
      </c>
      <c r="BG3" s="120" t="s">
        <v>37</v>
      </c>
      <c r="BH3" s="120" t="s">
        <v>29</v>
      </c>
      <c r="BI3" s="120" t="s">
        <v>30</v>
      </c>
      <c r="BJ3" s="120" t="s">
        <v>22</v>
      </c>
      <c r="BK3" s="120"/>
      <c r="BL3" s="287"/>
      <c r="BM3" s="143" t="s">
        <v>97</v>
      </c>
      <c r="BN3" s="143" t="s">
        <v>98</v>
      </c>
      <c r="BO3" s="143" t="s">
        <v>99</v>
      </c>
      <c r="BP3" s="288" t="s">
        <v>123</v>
      </c>
      <c r="BQ3" s="289" t="s">
        <v>132</v>
      </c>
      <c r="BR3" s="289" t="s">
        <v>129</v>
      </c>
      <c r="BS3" s="289" t="s">
        <v>130</v>
      </c>
      <c r="BT3" s="289" t="s">
        <v>131</v>
      </c>
      <c r="BU3" s="143" t="s">
        <v>100</v>
      </c>
      <c r="BV3" s="143" t="s">
        <v>101</v>
      </c>
      <c r="BW3" s="143" t="s">
        <v>102</v>
      </c>
      <c r="BX3" s="207" t="s">
        <v>213</v>
      </c>
      <c r="BY3" s="856" t="s">
        <v>365</v>
      </c>
      <c r="BZ3" s="305" t="s">
        <v>117</v>
      </c>
      <c r="CA3" s="207" t="s">
        <v>63</v>
      </c>
      <c r="CB3" s="143" t="s">
        <v>18</v>
      </c>
      <c r="CC3" s="143" t="s">
        <v>65</v>
      </c>
      <c r="CD3" s="143" t="s">
        <v>66</v>
      </c>
      <c r="CE3" s="143" t="s">
        <v>28</v>
      </c>
      <c r="CF3" s="143" t="s">
        <v>67</v>
      </c>
      <c r="CG3" s="207" t="s">
        <v>64</v>
      </c>
      <c r="CH3" s="143" t="s">
        <v>68</v>
      </c>
      <c r="CI3" s="143" t="s">
        <v>69</v>
      </c>
      <c r="CJ3" s="143" t="s">
        <v>70</v>
      </c>
      <c r="CK3" s="143" t="s">
        <v>91</v>
      </c>
      <c r="CL3" s="143" t="s">
        <v>90</v>
      </c>
      <c r="CM3" s="143" t="s">
        <v>71</v>
      </c>
      <c r="CN3" s="236" t="s">
        <v>212</v>
      </c>
      <c r="CO3" s="285" t="s">
        <v>111</v>
      </c>
      <c r="CP3" s="285" t="s">
        <v>112</v>
      </c>
      <c r="CQ3" s="285" t="s">
        <v>113</v>
      </c>
      <c r="CR3" s="285" t="s">
        <v>114</v>
      </c>
      <c r="CS3" s="285" t="s">
        <v>115</v>
      </c>
      <c r="CT3" s="304" t="s">
        <v>108</v>
      </c>
      <c r="CU3" s="143" t="s">
        <v>106</v>
      </c>
      <c r="CV3" s="313" t="s">
        <v>235</v>
      </c>
      <c r="CW3" s="143" t="s">
        <v>60</v>
      </c>
      <c r="CX3" s="143" t="s">
        <v>61</v>
      </c>
      <c r="CY3" s="285" t="s">
        <v>116</v>
      </c>
      <c r="DA3" s="290"/>
      <c r="DB3" s="74" t="s">
        <v>35</v>
      </c>
      <c r="DC3" s="74" t="s">
        <v>51</v>
      </c>
      <c r="DD3" s="138" t="s">
        <v>109</v>
      </c>
      <c r="DE3" s="858" t="s">
        <v>375</v>
      </c>
      <c r="DF3" s="74" t="s">
        <v>53</v>
      </c>
      <c r="DG3" s="74" t="s">
        <v>54</v>
      </c>
      <c r="DH3" s="74" t="s">
        <v>48</v>
      </c>
      <c r="DI3" s="74" t="s">
        <v>47</v>
      </c>
      <c r="DJ3" s="74" t="s">
        <v>46</v>
      </c>
      <c r="DK3" s="74" t="s">
        <v>45</v>
      </c>
      <c r="DL3" s="74" t="s">
        <v>44</v>
      </c>
      <c r="DM3" s="74" t="s">
        <v>43</v>
      </c>
      <c r="DN3" s="268" t="s">
        <v>35</v>
      </c>
      <c r="DO3" s="74" t="s">
        <v>51</v>
      </c>
      <c r="DP3" s="279" t="s">
        <v>346</v>
      </c>
      <c r="DQ3" s="279" t="s">
        <v>347</v>
      </c>
      <c r="DR3" s="279" t="s">
        <v>348</v>
      </c>
      <c r="DS3" s="279" t="s">
        <v>236</v>
      </c>
      <c r="DT3" s="858" t="s">
        <v>376</v>
      </c>
      <c r="DU3" s="279" t="s">
        <v>237</v>
      </c>
      <c r="DV3" s="279" t="s">
        <v>238</v>
      </c>
      <c r="DW3" s="279" t="s">
        <v>251</v>
      </c>
      <c r="DX3" s="74" t="s">
        <v>53</v>
      </c>
      <c r="DY3" s="279" t="s">
        <v>250</v>
      </c>
      <c r="DZ3" s="74" t="s">
        <v>54</v>
      </c>
      <c r="EA3" s="74" t="s">
        <v>48</v>
      </c>
      <c r="EB3" s="74" t="s">
        <v>47</v>
      </c>
      <c r="EC3" s="74" t="s">
        <v>46</v>
      </c>
      <c r="ED3" s="74" t="s">
        <v>45</v>
      </c>
      <c r="EE3" s="74" t="s">
        <v>44</v>
      </c>
      <c r="EF3" s="74" t="s">
        <v>43</v>
      </c>
      <c r="EG3" s="855" t="s">
        <v>366</v>
      </c>
      <c r="EH3" s="268" t="s">
        <v>35</v>
      </c>
      <c r="EI3" s="74" t="s">
        <v>51</v>
      </c>
      <c r="EJ3" s="74" t="s">
        <v>81</v>
      </c>
      <c r="EK3" s="74" t="s">
        <v>82</v>
      </c>
      <c r="EL3" s="111" t="s">
        <v>92</v>
      </c>
      <c r="EM3" s="111" t="s">
        <v>93</v>
      </c>
      <c r="EN3" s="138" t="s">
        <v>110</v>
      </c>
      <c r="EO3" s="858" t="s">
        <v>377</v>
      </c>
      <c r="EP3" s="858"/>
      <c r="EQ3" s="74" t="s">
        <v>53</v>
      </c>
      <c r="ER3" s="74" t="s">
        <v>81</v>
      </c>
      <c r="ES3" s="74" t="s">
        <v>82</v>
      </c>
      <c r="ET3" s="111" t="s">
        <v>92</v>
      </c>
      <c r="EU3" s="111" t="s">
        <v>93</v>
      </c>
      <c r="EV3" s="111" t="s">
        <v>94</v>
      </c>
      <c r="EW3" s="279" t="s">
        <v>358</v>
      </c>
      <c r="EX3" s="74" t="s">
        <v>54</v>
      </c>
      <c r="EY3" s="74" t="s">
        <v>81</v>
      </c>
      <c r="EZ3" s="74" t="s">
        <v>82</v>
      </c>
      <c r="FA3" s="74" t="s">
        <v>48</v>
      </c>
      <c r="FB3" s="74" t="s">
        <v>47</v>
      </c>
      <c r="FC3" s="74" t="s">
        <v>46</v>
      </c>
      <c r="FD3" s="74" t="s">
        <v>45</v>
      </c>
      <c r="FE3" s="74" t="s">
        <v>44</v>
      </c>
      <c r="FF3" s="74" t="s">
        <v>43</v>
      </c>
      <c r="FG3" s="281" t="s">
        <v>209</v>
      </c>
      <c r="FH3" s="145" t="s">
        <v>129</v>
      </c>
      <c r="FI3" s="145" t="s">
        <v>130</v>
      </c>
      <c r="FJ3" s="145" t="s">
        <v>131</v>
      </c>
      <c r="FK3" s="279" t="s">
        <v>210</v>
      </c>
      <c r="FL3" s="145" t="s">
        <v>129</v>
      </c>
      <c r="FM3" s="145" t="s">
        <v>130</v>
      </c>
      <c r="FN3" s="145" t="s">
        <v>131</v>
      </c>
      <c r="FO3" s="279" t="s">
        <v>345</v>
      </c>
      <c r="FP3" s="279" t="s">
        <v>211</v>
      </c>
      <c r="FQ3" s="858" t="s">
        <v>374</v>
      </c>
      <c r="FR3" s="858" t="s">
        <v>373</v>
      </c>
      <c r="FS3" s="304" t="s">
        <v>124</v>
      </c>
      <c r="FT3" s="144" t="s">
        <v>125</v>
      </c>
      <c r="FU3" s="144" t="s">
        <v>126</v>
      </c>
      <c r="FV3" s="144" t="s">
        <v>127</v>
      </c>
      <c r="FW3" s="838" t="s">
        <v>341</v>
      </c>
      <c r="FX3" s="838" t="s">
        <v>342</v>
      </c>
      <c r="FY3" s="838" t="s">
        <v>343</v>
      </c>
      <c r="FZ3" s="309"/>
      <c r="GA3" s="207" t="s">
        <v>220</v>
      </c>
      <c r="GB3" s="207" t="s">
        <v>174</v>
      </c>
      <c r="GC3" s="143" t="s">
        <v>72</v>
      </c>
      <c r="GD3" s="143" t="s">
        <v>73</v>
      </c>
      <c r="GE3" s="143" t="s">
        <v>74</v>
      </c>
      <c r="GF3" s="304" t="s">
        <v>96</v>
      </c>
      <c r="GG3" s="143" t="s">
        <v>72</v>
      </c>
      <c r="GH3" s="143" t="s">
        <v>73</v>
      </c>
      <c r="GI3" s="143" t="s">
        <v>74</v>
      </c>
      <c r="GJ3" s="304" t="s">
        <v>76</v>
      </c>
      <c r="GK3" s="143" t="s">
        <v>77</v>
      </c>
      <c r="GL3" s="143" t="s">
        <v>78</v>
      </c>
      <c r="GM3" s="143" t="s">
        <v>79</v>
      </c>
      <c r="GN3" s="143" t="s">
        <v>80</v>
      </c>
      <c r="GO3" s="143"/>
      <c r="GP3" s="290"/>
      <c r="GQ3" s="315" t="s">
        <v>158</v>
      </c>
      <c r="GR3" s="315" t="s">
        <v>159</v>
      </c>
      <c r="GS3" s="315" t="s">
        <v>160</v>
      </c>
      <c r="GT3" s="301" t="s">
        <v>344</v>
      </c>
      <c r="GU3" s="320" t="s">
        <v>35</v>
      </c>
      <c r="GV3" s="299" t="s">
        <v>51</v>
      </c>
      <c r="GW3" s="300" t="s">
        <v>50</v>
      </c>
      <c r="GX3" s="300" t="s">
        <v>54</v>
      </c>
      <c r="GY3" s="299" t="s">
        <v>48</v>
      </c>
      <c r="GZ3" s="299" t="s">
        <v>47</v>
      </c>
      <c r="HA3" s="299" t="s">
        <v>46</v>
      </c>
      <c r="HB3" s="299" t="s">
        <v>45</v>
      </c>
      <c r="HC3" s="299" t="s">
        <v>44</v>
      </c>
      <c r="HD3" s="299" t="s">
        <v>43</v>
      </c>
      <c r="HF3" s="326"/>
      <c r="HG3" s="328" t="s">
        <v>83</v>
      </c>
      <c r="HH3" s="295" t="s">
        <v>51</v>
      </c>
      <c r="HI3" s="294" t="s">
        <v>136</v>
      </c>
      <c r="HJ3" s="295" t="s">
        <v>230</v>
      </c>
      <c r="HK3" s="295" t="s">
        <v>231</v>
      </c>
      <c r="HL3" s="295" t="s">
        <v>232</v>
      </c>
      <c r="HM3" s="295" t="s">
        <v>233</v>
      </c>
      <c r="HN3" s="294" t="s">
        <v>84</v>
      </c>
      <c r="HO3" s="854" t="s">
        <v>361</v>
      </c>
      <c r="HP3" s="854" t="s">
        <v>362</v>
      </c>
      <c r="HQ3" s="854" t="s">
        <v>363</v>
      </c>
      <c r="HR3" s="854" t="s">
        <v>364</v>
      </c>
      <c r="HS3" s="294"/>
      <c r="HT3" s="294" t="s">
        <v>85</v>
      </c>
      <c r="HU3" s="330" t="s">
        <v>35</v>
      </c>
      <c r="HV3" s="296" t="s">
        <v>51</v>
      </c>
      <c r="HW3" s="297" t="s">
        <v>50</v>
      </c>
      <c r="HX3" s="297" t="s">
        <v>54</v>
      </c>
      <c r="HY3" s="296" t="s">
        <v>48</v>
      </c>
      <c r="HZ3" s="296" t="s">
        <v>46</v>
      </c>
      <c r="IA3" s="327" t="s">
        <v>226</v>
      </c>
      <c r="IB3" s="330" t="s">
        <v>35</v>
      </c>
      <c r="IC3" s="296" t="s">
        <v>51</v>
      </c>
      <c r="ID3" s="297" t="s">
        <v>50</v>
      </c>
      <c r="IE3" s="297" t="s">
        <v>54</v>
      </c>
      <c r="IF3" s="296" t="s">
        <v>48</v>
      </c>
      <c r="IG3" s="296" t="s">
        <v>46</v>
      </c>
      <c r="IH3" s="330" t="s">
        <v>35</v>
      </c>
      <c r="II3" s="296" t="s">
        <v>51</v>
      </c>
      <c r="IJ3" s="297" t="s">
        <v>50</v>
      </c>
      <c r="IK3" s="297" t="s">
        <v>54</v>
      </c>
      <c r="IL3" s="296" t="s">
        <v>48</v>
      </c>
      <c r="IM3" s="296" t="s">
        <v>46</v>
      </c>
      <c r="IO3" s="872" t="s">
        <v>404</v>
      </c>
      <c r="IP3" s="872" t="s">
        <v>403</v>
      </c>
      <c r="IS3" s="902" t="s">
        <v>448</v>
      </c>
      <c r="IT3" s="893" t="s">
        <v>445</v>
      </c>
      <c r="IU3" s="893" t="s">
        <v>450</v>
      </c>
      <c r="IV3" s="895" t="s">
        <v>449</v>
      </c>
      <c r="IW3" s="899" t="s">
        <v>455</v>
      </c>
      <c r="IX3" s="893" t="s">
        <v>445</v>
      </c>
      <c r="IY3" s="893" t="s">
        <v>447</v>
      </c>
      <c r="IZ3" s="893" t="s">
        <v>452</v>
      </c>
      <c r="JA3" s="893" t="s">
        <v>451</v>
      </c>
      <c r="JB3" s="893" t="s">
        <v>452</v>
      </c>
      <c r="JC3" s="893" t="s">
        <v>446</v>
      </c>
      <c r="JD3" s="892" t="s">
        <v>443</v>
      </c>
      <c r="JE3" s="892" t="s">
        <v>444</v>
      </c>
      <c r="JG3" s="906" t="s">
        <v>456</v>
      </c>
      <c r="JH3" s="906" t="s">
        <v>457</v>
      </c>
      <c r="JI3" s="906" t="s">
        <v>458</v>
      </c>
      <c r="JJ3" s="906" t="s">
        <v>459</v>
      </c>
      <c r="JK3" s="906" t="s">
        <v>460</v>
      </c>
      <c r="JL3" s="906" t="s">
        <v>461</v>
      </c>
      <c r="JM3" s="906" t="s">
        <v>462</v>
      </c>
      <c r="JN3" s="906" t="s">
        <v>463</v>
      </c>
      <c r="JO3" s="906" t="s">
        <v>464</v>
      </c>
    </row>
    <row r="4" spans="1:275" s="222" customFormat="1" ht="28" customHeight="1">
      <c r="A4" s="222" t="s">
        <v>185</v>
      </c>
      <c r="C4" s="223"/>
      <c r="E4" s="223"/>
      <c r="F4" s="223"/>
      <c r="J4" s="237"/>
      <c r="P4" s="224"/>
      <c r="Q4" s="224"/>
      <c r="R4" s="240" t="s">
        <v>186</v>
      </c>
      <c r="S4" s="225"/>
      <c r="W4" s="232" t="s">
        <v>190</v>
      </c>
      <c r="X4" s="231"/>
      <c r="Y4" s="231"/>
      <c r="AA4" s="226"/>
      <c r="AB4" s="226"/>
      <c r="AC4" s="227"/>
      <c r="AD4" s="225"/>
      <c r="AE4" s="226"/>
      <c r="AF4" s="226"/>
      <c r="AG4" s="226" t="s">
        <v>370</v>
      </c>
      <c r="AH4" s="226"/>
      <c r="AI4" s="226"/>
      <c r="AJ4" s="226"/>
      <c r="AK4" s="222" t="s">
        <v>188</v>
      </c>
      <c r="AM4" s="233" t="s">
        <v>187</v>
      </c>
      <c r="AN4" s="234"/>
      <c r="AP4" s="255"/>
      <c r="AQ4" s="841"/>
      <c r="AR4" s="841"/>
      <c r="AS4" s="841"/>
      <c r="AT4" s="841"/>
      <c r="AU4" s="841"/>
      <c r="AV4" s="841"/>
      <c r="AW4" s="841"/>
      <c r="AX4" s="841"/>
      <c r="AY4" s="841"/>
      <c r="AZ4" s="119"/>
      <c r="BA4" s="119"/>
      <c r="BB4" s="119"/>
      <c r="BC4" s="200"/>
      <c r="BD4" s="115"/>
      <c r="BE4" s="120"/>
      <c r="BF4" s="120"/>
      <c r="BG4" s="120"/>
      <c r="BH4" s="120"/>
      <c r="BI4" s="120"/>
      <c r="BJ4" s="120"/>
      <c r="BK4" s="120"/>
      <c r="BL4" s="283"/>
      <c r="BM4" s="130"/>
      <c r="BN4" s="130"/>
      <c r="BO4" s="130"/>
      <c r="BP4" s="142"/>
      <c r="BQ4" s="146"/>
      <c r="BR4" s="146"/>
      <c r="BS4" s="146"/>
      <c r="BT4" s="146"/>
      <c r="BU4" s="130"/>
      <c r="BV4" s="130"/>
      <c r="BW4" s="130"/>
      <c r="BX4" s="142"/>
      <c r="BY4" s="142"/>
      <c r="BZ4" s="306"/>
      <c r="CA4" s="129"/>
      <c r="CB4" s="131"/>
      <c r="CC4" s="131"/>
      <c r="CD4" s="131"/>
      <c r="CE4" s="131"/>
      <c r="CF4" s="131"/>
      <c r="CG4" s="129"/>
      <c r="CH4" s="131"/>
      <c r="CI4" s="131"/>
      <c r="CJ4" s="131"/>
      <c r="CK4" s="131"/>
      <c r="CL4" s="131"/>
      <c r="CM4" s="131"/>
      <c r="CN4" s="292"/>
      <c r="CO4" s="139"/>
      <c r="CP4" s="139"/>
      <c r="CQ4" s="139"/>
      <c r="CR4" s="139"/>
      <c r="CS4" s="139"/>
      <c r="CT4" s="307"/>
      <c r="CU4" s="130"/>
      <c r="CV4" s="130"/>
      <c r="CW4" s="131"/>
      <c r="CX4" s="131"/>
      <c r="CY4" s="140"/>
      <c r="DA4" s="265"/>
      <c r="DB4" s="74"/>
      <c r="DC4" s="74"/>
      <c r="DD4" s="138"/>
      <c r="DE4" s="138"/>
      <c r="DF4" s="74"/>
      <c r="DG4" s="74"/>
      <c r="DH4" s="74"/>
      <c r="DI4" s="74"/>
      <c r="DJ4" s="74"/>
      <c r="DK4" s="74"/>
      <c r="DL4" s="74"/>
      <c r="DM4" s="74"/>
      <c r="DN4" s="268"/>
      <c r="DO4" s="74"/>
      <c r="DP4" s="74"/>
      <c r="DQ4" s="74"/>
      <c r="DR4" s="74"/>
      <c r="DS4" s="74"/>
      <c r="DT4" s="74"/>
      <c r="DU4" s="141"/>
      <c r="DV4" s="341" t="s">
        <v>240</v>
      </c>
      <c r="DW4" s="138"/>
      <c r="DX4" s="74"/>
      <c r="DY4" s="74"/>
      <c r="DZ4" s="74"/>
      <c r="EA4" s="74"/>
      <c r="EB4" s="74"/>
      <c r="EC4" s="74"/>
      <c r="ED4" s="74"/>
      <c r="EE4" s="74"/>
      <c r="EF4" s="74"/>
      <c r="EG4" s="74"/>
      <c r="EH4" s="268"/>
      <c r="EI4" s="74"/>
      <c r="EJ4" s="74"/>
      <c r="EK4" s="74"/>
      <c r="EL4" s="111"/>
      <c r="EM4" s="111"/>
      <c r="EN4" s="138"/>
      <c r="EO4" s="138"/>
      <c r="EP4" s="138"/>
      <c r="EQ4" s="74"/>
      <c r="ER4" s="74"/>
      <c r="ES4" s="74"/>
      <c r="ET4" s="111"/>
      <c r="EU4" s="111"/>
      <c r="EV4" s="111"/>
      <c r="EW4" s="111"/>
      <c r="EX4" s="74"/>
      <c r="EY4" s="74"/>
      <c r="EZ4" s="74"/>
      <c r="FA4" s="74"/>
      <c r="FB4" s="74"/>
      <c r="FC4" s="74"/>
      <c r="FD4" s="74"/>
      <c r="FE4" s="74"/>
      <c r="FF4" s="74"/>
      <c r="FG4" s="268"/>
      <c r="FH4" s="145"/>
      <c r="FI4" s="145"/>
      <c r="FJ4" s="145"/>
      <c r="FK4" s="74"/>
      <c r="FL4" s="145"/>
      <c r="FM4" s="145"/>
      <c r="FN4" s="145"/>
      <c r="FO4" s="145"/>
      <c r="FP4" s="74"/>
      <c r="FQ4" s="74"/>
      <c r="FR4" s="74"/>
      <c r="FS4" s="304"/>
      <c r="FT4" s="144"/>
      <c r="FU4" s="144"/>
      <c r="FV4" s="144"/>
      <c r="FW4" s="144"/>
      <c r="FX4" s="144"/>
      <c r="FY4" s="144"/>
      <c r="FZ4" s="310"/>
      <c r="GA4" s="130"/>
      <c r="GB4" s="199"/>
      <c r="GC4" s="130"/>
      <c r="GD4" s="130"/>
      <c r="GE4" s="130"/>
      <c r="GF4" s="307"/>
      <c r="GG4" s="130"/>
      <c r="GH4" s="130"/>
      <c r="GI4" s="130"/>
      <c r="GJ4" s="307"/>
      <c r="GK4" s="130"/>
      <c r="GL4" s="130"/>
      <c r="GM4" s="130"/>
      <c r="GN4" s="130"/>
      <c r="GO4" s="130"/>
      <c r="GP4" s="265"/>
      <c r="GQ4" s="318"/>
      <c r="GR4" s="318"/>
      <c r="GS4" s="318"/>
      <c r="GT4" s="318"/>
      <c r="GU4" s="321"/>
      <c r="GV4" s="318"/>
      <c r="GW4" s="318"/>
      <c r="GX4" s="318"/>
      <c r="GY4" s="318"/>
      <c r="GZ4" s="318"/>
      <c r="HA4" s="318"/>
      <c r="HB4" s="318"/>
      <c r="HC4" s="318"/>
      <c r="HD4" s="318"/>
      <c r="HF4" s="324"/>
      <c r="HG4" s="262"/>
      <c r="HH4" s="263"/>
      <c r="HI4" s="263"/>
      <c r="HJ4" s="298"/>
      <c r="HK4" s="298"/>
      <c r="HL4" s="298"/>
      <c r="HM4" s="298"/>
      <c r="HN4" s="263"/>
      <c r="HO4" s="298"/>
      <c r="HP4" s="298"/>
      <c r="HQ4" s="298"/>
      <c r="HR4" s="298"/>
      <c r="HS4" s="298"/>
      <c r="HT4" s="263"/>
      <c r="HU4" s="330"/>
      <c r="HV4" s="260"/>
      <c r="HW4" s="261"/>
      <c r="HX4" s="261"/>
      <c r="HY4" s="260"/>
      <c r="HZ4" s="260"/>
      <c r="IA4" s="260"/>
      <c r="IB4" s="330"/>
      <c r="IC4" s="260"/>
      <c r="ID4" s="261"/>
      <c r="IE4" s="261"/>
      <c r="IF4" s="260"/>
      <c r="IG4" s="260"/>
      <c r="IH4" s="330"/>
      <c r="II4" s="260"/>
      <c r="IJ4" s="261"/>
      <c r="IK4" s="261"/>
      <c r="IL4" s="260"/>
      <c r="IM4" s="260"/>
      <c r="IS4" s="903"/>
      <c r="IW4" s="900"/>
      <c r="IZ4" s="896">
        <v>0.1</v>
      </c>
      <c r="JB4" s="896">
        <v>0.25</v>
      </c>
    </row>
    <row r="5" spans="1:275" s="222" customFormat="1" ht="28" customHeight="1">
      <c r="A5" s="222" t="s">
        <v>189</v>
      </c>
      <c r="C5" s="223"/>
      <c r="E5" s="223"/>
      <c r="F5" s="223"/>
      <c r="J5" s="237"/>
      <c r="P5" s="224"/>
      <c r="Q5" s="224"/>
      <c r="R5" s="240" t="s">
        <v>200</v>
      </c>
      <c r="S5" s="225"/>
      <c r="W5" s="228"/>
      <c r="X5" s="232" t="s">
        <v>191</v>
      </c>
      <c r="Y5" s="232" t="s">
        <v>192</v>
      </c>
      <c r="AA5" s="226"/>
      <c r="AB5" s="226"/>
      <c r="AC5" s="227"/>
      <c r="AD5" s="225"/>
      <c r="AE5" s="226"/>
      <c r="AF5" s="226"/>
      <c r="AG5" s="226"/>
      <c r="AH5" s="226"/>
      <c r="AI5" s="226"/>
      <c r="AJ5" s="226"/>
      <c r="AM5" s="229"/>
      <c r="AN5" s="230"/>
      <c r="AP5" s="256"/>
      <c r="AQ5" s="842"/>
      <c r="AR5" s="842"/>
      <c r="AS5" s="842"/>
      <c r="AT5" s="842"/>
      <c r="AU5" s="842"/>
      <c r="AV5" s="246"/>
      <c r="AW5" s="842"/>
      <c r="AX5" s="842"/>
      <c r="AY5" s="842"/>
      <c r="AZ5" s="243"/>
      <c r="BA5" s="246" t="s">
        <v>203</v>
      </c>
      <c r="BB5" s="243"/>
      <c r="BC5" s="244"/>
      <c r="BD5" s="250"/>
      <c r="BE5" s="245"/>
      <c r="BF5" s="245"/>
      <c r="BG5" s="245"/>
      <c r="BH5" s="247" t="s">
        <v>205</v>
      </c>
      <c r="BI5" s="245"/>
      <c r="BJ5" s="245"/>
      <c r="BK5" s="245"/>
      <c r="BL5" s="283"/>
      <c r="BM5" s="130"/>
      <c r="BN5" s="130"/>
      <c r="BO5" s="130"/>
      <c r="BP5" s="142"/>
      <c r="BQ5" s="146"/>
      <c r="BR5" s="146"/>
      <c r="BS5" s="146"/>
      <c r="BT5" s="146"/>
      <c r="BU5" s="130"/>
      <c r="BV5" s="130"/>
      <c r="BW5" s="130"/>
      <c r="BX5" s="142"/>
      <c r="BY5" s="142"/>
      <c r="BZ5" s="306"/>
      <c r="CA5" s="129"/>
      <c r="CB5" s="131"/>
      <c r="CC5" s="131"/>
      <c r="CD5" s="131"/>
      <c r="CE5" s="131"/>
      <c r="CF5" s="131"/>
      <c r="CG5" s="129"/>
      <c r="CH5" s="131"/>
      <c r="CI5" s="131"/>
      <c r="CJ5" s="131"/>
      <c r="CK5" s="131"/>
      <c r="CL5" s="131"/>
      <c r="CM5" s="131"/>
      <c r="CN5" s="292"/>
      <c r="CO5" s="139"/>
      <c r="CP5" s="139"/>
      <c r="CQ5" s="139"/>
      <c r="CR5" s="139"/>
      <c r="CS5" s="139"/>
      <c r="CT5" s="307"/>
      <c r="CU5" s="130"/>
      <c r="CV5" s="130"/>
      <c r="CW5" s="131"/>
      <c r="CX5" s="131"/>
      <c r="CY5" s="140"/>
      <c r="DA5" s="265"/>
      <c r="DB5" s="74"/>
      <c r="DC5" s="74"/>
      <c r="DD5" s="138"/>
      <c r="DE5" s="138"/>
      <c r="DF5" s="74"/>
      <c r="DG5" s="74"/>
      <c r="DH5" s="74"/>
      <c r="DI5" s="74"/>
      <c r="DJ5" s="74"/>
      <c r="DK5" s="74"/>
      <c r="DL5" s="74"/>
      <c r="DM5" s="74"/>
      <c r="DN5" s="268"/>
      <c r="DO5" s="74"/>
      <c r="DP5" s="74"/>
      <c r="DQ5" s="74"/>
      <c r="DR5" s="74"/>
      <c r="DS5" s="74"/>
      <c r="DT5" s="74"/>
      <c r="DU5" s="141"/>
      <c r="DV5" s="341" t="s">
        <v>239</v>
      </c>
      <c r="DW5" s="138"/>
      <c r="DX5" s="74"/>
      <c r="DY5" s="74"/>
      <c r="DZ5" s="74"/>
      <c r="EA5" s="74"/>
      <c r="EB5" s="74"/>
      <c r="EC5" s="74"/>
      <c r="ED5" s="74"/>
      <c r="EE5" s="74"/>
      <c r="EF5" s="74"/>
      <c r="EG5" s="74"/>
      <c r="EH5" s="268"/>
      <c r="EI5" s="74"/>
      <c r="EJ5" s="74"/>
      <c r="EK5" s="74"/>
      <c r="EL5" s="111"/>
      <c r="EM5" s="111"/>
      <c r="EN5" s="138"/>
      <c r="EO5" s="138"/>
      <c r="EP5" s="138"/>
      <c r="EQ5" s="74"/>
      <c r="ER5" s="74"/>
      <c r="ES5" s="74"/>
      <c r="ET5" s="111"/>
      <c r="EU5" s="111"/>
      <c r="EV5" s="111"/>
      <c r="EW5" s="111"/>
      <c r="EX5" s="74"/>
      <c r="EY5" s="74"/>
      <c r="EZ5" s="74"/>
      <c r="FA5" s="74"/>
      <c r="FB5" s="74"/>
      <c r="FC5" s="74"/>
      <c r="FD5" s="74"/>
      <c r="FE5" s="74"/>
      <c r="FF5" s="74"/>
      <c r="FG5" s="268"/>
      <c r="FH5" s="145"/>
      <c r="FI5" s="145"/>
      <c r="FJ5" s="280" t="s">
        <v>207</v>
      </c>
      <c r="FK5" s="74"/>
      <c r="FL5" s="145"/>
      <c r="FM5" s="145"/>
      <c r="FN5" s="280" t="s">
        <v>207</v>
      </c>
      <c r="FO5" s="280" t="s">
        <v>207</v>
      </c>
      <c r="FP5" s="74"/>
      <c r="FQ5" s="74"/>
      <c r="FR5" s="74"/>
      <c r="FS5" s="304"/>
      <c r="FT5" s="144"/>
      <c r="FU5" s="144"/>
      <c r="FV5" s="144"/>
      <c r="FW5" s="144"/>
      <c r="FX5" s="144"/>
      <c r="FY5" s="144"/>
      <c r="FZ5" s="310"/>
      <c r="GA5" s="924" t="s">
        <v>223</v>
      </c>
      <c r="GB5" s="925"/>
      <c r="GC5" s="925"/>
      <c r="GD5" s="925"/>
      <c r="GE5" s="925"/>
      <c r="GF5" s="136" t="s">
        <v>95</v>
      </c>
      <c r="GG5" s="312">
        <v>0.05</v>
      </c>
      <c r="GH5" s="130"/>
      <c r="GI5" s="130"/>
      <c r="GJ5" s="307"/>
      <c r="GK5" s="130"/>
      <c r="GL5" s="130"/>
      <c r="GM5" s="853" t="s">
        <v>359</v>
      </c>
      <c r="GN5" s="130"/>
      <c r="GO5" s="130"/>
      <c r="GP5" s="265"/>
      <c r="GQ5" s="318"/>
      <c r="GR5" s="318"/>
      <c r="GS5" s="318"/>
      <c r="GT5" s="318"/>
      <c r="GU5" s="321"/>
      <c r="GV5" s="318"/>
      <c r="GW5" s="318"/>
      <c r="GX5" s="318"/>
      <c r="GY5" s="318"/>
      <c r="GZ5" s="318"/>
      <c r="HA5" s="318"/>
      <c r="HB5" s="318"/>
      <c r="HC5" s="318"/>
      <c r="HD5" s="318"/>
      <c r="HF5" s="324"/>
      <c r="HG5" s="262"/>
      <c r="HH5" s="263"/>
      <c r="HI5" s="263"/>
      <c r="HJ5" s="298"/>
      <c r="HK5" s="298"/>
      <c r="HL5" s="298"/>
      <c r="HM5" s="340" t="s">
        <v>234</v>
      </c>
      <c r="HN5" s="263"/>
      <c r="HO5" s="298"/>
      <c r="HP5" s="298"/>
      <c r="HQ5" s="298"/>
      <c r="HR5" s="298"/>
      <c r="HS5" s="298"/>
      <c r="HT5" s="263"/>
      <c r="HU5" s="330"/>
      <c r="HV5" s="260"/>
      <c r="HW5" s="261"/>
      <c r="HX5" s="261"/>
      <c r="HY5" s="260"/>
      <c r="HZ5" s="260"/>
      <c r="IA5" s="260"/>
      <c r="IB5" s="330"/>
      <c r="IC5" s="260"/>
      <c r="ID5" s="261"/>
      <c r="IE5" s="261"/>
      <c r="IF5" s="260"/>
      <c r="IG5" s="260"/>
      <c r="IH5" s="330"/>
      <c r="II5" s="260"/>
      <c r="IJ5" s="261"/>
      <c r="IK5" s="261"/>
      <c r="IL5" s="260"/>
      <c r="IM5" s="260"/>
      <c r="IO5" s="874" t="s">
        <v>407</v>
      </c>
      <c r="IS5" s="903"/>
      <c r="IW5" s="900"/>
    </row>
    <row r="6" spans="1:275" s="211" customFormat="1">
      <c r="A6" s="211">
        <v>1913</v>
      </c>
      <c r="B6" s="205">
        <v>596.09449823355783</v>
      </c>
      <c r="C6" s="209">
        <v>11653.049537847404</v>
      </c>
      <c r="D6" s="205">
        <f t="shared" ref="D6:D37" si="0">D7*C6/C7</f>
        <v>56.537534008525206</v>
      </c>
      <c r="E6" s="209">
        <f>C6*(1-BD6)</f>
        <v>8359.63034452379</v>
      </c>
      <c r="F6" s="209">
        <f>C6*BD6</f>
        <v>3293.4191933236139</v>
      </c>
      <c r="G6" s="203">
        <v>19.548996966721852</v>
      </c>
      <c r="H6" s="203"/>
      <c r="I6" s="839">
        <v>0.99714761080773295</v>
      </c>
      <c r="J6" s="238">
        <v>732.90068793409569</v>
      </c>
      <c r="K6" s="205">
        <f t="shared" ref="K6:K37" si="1">100*(J6*P6)/(J$39*P$39)</f>
        <v>63.78665004015361</v>
      </c>
      <c r="L6" s="205">
        <f t="shared" ref="L6:L37" si="2">100*(J6*G6)/(J$39*G$39)</f>
        <v>65.19421439735909</v>
      </c>
      <c r="M6" s="204">
        <v>487.42712218583875</v>
      </c>
      <c r="N6" s="205">
        <f t="shared" ref="N6:N37" si="3">100*(M6*G6)/(M$39*G$39)</f>
        <v>69.415505406524119</v>
      </c>
      <c r="O6" s="209">
        <v>37700.727969294756</v>
      </c>
      <c r="P6" s="203">
        <v>21.906601891900742</v>
      </c>
      <c r="Q6" s="203"/>
      <c r="R6" s="269"/>
      <c r="S6" s="270"/>
      <c r="W6" s="270"/>
      <c r="X6" s="271"/>
      <c r="Y6" s="272"/>
      <c r="AB6" s="272"/>
      <c r="AC6" s="270"/>
      <c r="AD6" s="270"/>
      <c r="AE6" s="270"/>
      <c r="AF6" s="270"/>
      <c r="AG6" s="270"/>
      <c r="AH6" s="270"/>
      <c r="AI6" s="270"/>
      <c r="AJ6" s="270"/>
      <c r="AP6" s="257">
        <v>1913</v>
      </c>
      <c r="AQ6" s="849">
        <v>0.71737705373798755</v>
      </c>
      <c r="AR6" s="122"/>
      <c r="AS6" s="122"/>
      <c r="AT6" s="122"/>
      <c r="AU6" s="122"/>
      <c r="AV6" s="122"/>
      <c r="AW6" s="122"/>
      <c r="AX6" s="200"/>
      <c r="AY6" s="843"/>
      <c r="AZ6" s="121"/>
      <c r="BA6" s="122"/>
      <c r="BB6" s="121"/>
      <c r="BC6" s="121"/>
      <c r="BD6" s="251">
        <v>0.28262294626201229</v>
      </c>
      <c r="BE6" s="273"/>
      <c r="BF6" s="273"/>
      <c r="BG6" s="273"/>
      <c r="BH6" s="273"/>
      <c r="BI6" s="273"/>
      <c r="BJ6" s="273"/>
      <c r="BK6" s="273"/>
      <c r="BL6" s="284">
        <v>1913</v>
      </c>
      <c r="BM6" s="133"/>
      <c r="BN6" s="133"/>
      <c r="BO6" s="133">
        <v>0.42309919443692967</v>
      </c>
      <c r="BP6" s="133">
        <v>0.18835218480515314</v>
      </c>
      <c r="BQ6" s="133"/>
      <c r="BR6" s="133"/>
      <c r="BS6" s="133"/>
      <c r="BT6" s="133"/>
      <c r="BU6" s="133"/>
      <c r="BV6" s="133"/>
      <c r="BW6" s="133">
        <v>0.41321268275102585</v>
      </c>
      <c r="BX6" s="133">
        <v>0.17549498416217102</v>
      </c>
      <c r="BY6" s="133"/>
      <c r="BZ6" s="293">
        <f>BP6</f>
        <v>0.18835218480515314</v>
      </c>
      <c r="CA6" s="132">
        <f t="shared" ref="CA6:CA37" si="4">CB6+CD6+CC6+CE6+CF6</f>
        <v>0.11475824203917795</v>
      </c>
      <c r="CB6" s="133">
        <v>4.7507330398972834E-2</v>
      </c>
      <c r="CC6" s="133">
        <v>2.4038576234570175E-2</v>
      </c>
      <c r="CD6" s="133">
        <v>1.4991082011695312E-2</v>
      </c>
      <c r="CE6" s="133">
        <v>2.8220903352480217E-2</v>
      </c>
      <c r="CF6" s="133">
        <v>3.5004145941932829E-7</v>
      </c>
      <c r="CG6" s="132">
        <f t="shared" ref="CG6:CG37" si="5">CH6+CI6+CJ6</f>
        <v>7.359394276597514E-2</v>
      </c>
      <c r="CH6" s="133">
        <v>1.7532688947934329E-2</v>
      </c>
      <c r="CI6" s="133">
        <v>5.6006582310390553E-2</v>
      </c>
      <c r="CJ6" s="133">
        <v>5.4671507650258932E-5</v>
      </c>
      <c r="CK6" s="133">
        <f t="shared" ref="CK6:CK37" si="6">CH6+$CJ6*CH6/($CH6+$CI6)</f>
        <v>1.7545723324282437E-2</v>
      </c>
      <c r="CL6" s="133">
        <f t="shared" ref="CL6:CL37" si="7">CI6+$CJ6*CI6/($CH6+$CI6)</f>
        <v>5.6048219441692707E-2</v>
      </c>
      <c r="CM6" s="134">
        <v>6.3618975671071425E-3</v>
      </c>
      <c r="CN6" s="293">
        <v>0.47385588292854403</v>
      </c>
      <c r="CO6" s="133"/>
      <c r="CP6" s="133"/>
      <c r="CQ6" s="133"/>
      <c r="CR6" s="133"/>
      <c r="CS6" s="275"/>
      <c r="CT6" s="293">
        <v>0.44779094621838034</v>
      </c>
      <c r="CU6" s="133">
        <v>0.40730551211679261</v>
      </c>
      <c r="CV6" s="133"/>
      <c r="CW6" s="133">
        <v>0.17960041861867679</v>
      </c>
      <c r="CX6" s="133">
        <v>0.17960041861867684</v>
      </c>
      <c r="CY6" s="133"/>
      <c r="DA6" s="266">
        <v>1913</v>
      </c>
      <c r="DB6" s="75">
        <v>11652.770957804472</v>
      </c>
      <c r="DC6" s="75">
        <v>7496.5763563165028</v>
      </c>
      <c r="DD6" s="124"/>
      <c r="DE6" s="124"/>
      <c r="DF6" s="75"/>
      <c r="DG6" s="75"/>
      <c r="DH6" s="75">
        <v>49058.522371196173</v>
      </c>
      <c r="DI6" s="75">
        <v>73323.600031427792</v>
      </c>
      <c r="DJ6" s="75">
        <v>218313.07714809626</v>
      </c>
      <c r="DK6" s="75">
        <v>366756.91943448951</v>
      </c>
      <c r="DL6" s="75">
        <v>989647.39921502525</v>
      </c>
      <c r="DM6" s="75">
        <v>3407448.7462045541</v>
      </c>
      <c r="DN6" s="274">
        <v>11653.115469389279</v>
      </c>
      <c r="DO6" s="124">
        <v>7469.6574462335011</v>
      </c>
      <c r="DP6" s="124"/>
      <c r="DQ6" s="124"/>
      <c r="DR6" s="124"/>
      <c r="DS6" s="275"/>
      <c r="DT6" s="275"/>
      <c r="DU6" s="124">
        <v>9435.3190720989296</v>
      </c>
      <c r="DV6" s="124"/>
      <c r="DW6" s="124">
        <v>6812.4646108594961</v>
      </c>
      <c r="DX6" s="124"/>
      <c r="DY6" s="124"/>
      <c r="DZ6" s="124"/>
      <c r="EA6" s="124">
        <v>49304.237677791272</v>
      </c>
      <c r="EB6" s="124">
        <v>73631.604702725483</v>
      </c>
      <c r="EC6" s="124">
        <v>219488.9758446198</v>
      </c>
      <c r="ED6" s="124">
        <v>369034.32824950316</v>
      </c>
      <c r="EE6" s="124">
        <v>998891.31407547963</v>
      </c>
      <c r="EF6" s="124">
        <v>3436612.725344507</v>
      </c>
      <c r="EG6" s="124"/>
      <c r="EH6" s="274">
        <v>11653.115469389279</v>
      </c>
      <c r="EI6" s="124">
        <v>7597.6670709727277</v>
      </c>
      <c r="EJ6" s="124"/>
      <c r="EK6" s="124"/>
      <c r="EL6" s="124"/>
      <c r="EM6" s="124"/>
      <c r="EN6" s="124"/>
      <c r="EO6" s="124"/>
      <c r="EP6" s="124"/>
      <c r="EQ6" s="124"/>
      <c r="ER6" s="124"/>
      <c r="ES6" s="124"/>
      <c r="ET6" s="124"/>
      <c r="EU6" s="124"/>
      <c r="EV6" s="124"/>
      <c r="EW6" s="124"/>
      <c r="EX6" s="124"/>
      <c r="EY6" s="124"/>
      <c r="EZ6" s="124"/>
      <c r="FA6" s="124">
        <v>48152.151055138231</v>
      </c>
      <c r="FB6" s="124">
        <v>70254.928293920646</v>
      </c>
      <c r="FC6" s="124">
        <v>204506.33147404215</v>
      </c>
      <c r="FD6" s="124">
        <v>339462.19937947422</v>
      </c>
      <c r="FE6" s="124">
        <v>884132.40839621646</v>
      </c>
      <c r="FF6" s="124">
        <v>2697388.4681696719</v>
      </c>
      <c r="FG6" s="276"/>
      <c r="FH6" s="275"/>
      <c r="FI6" s="275"/>
      <c r="FJ6" s="275"/>
      <c r="FK6" s="275"/>
      <c r="FL6" s="275"/>
      <c r="FM6" s="275"/>
      <c r="FN6" s="275"/>
      <c r="FO6" s="275"/>
      <c r="FP6" s="275"/>
      <c r="FQ6" s="275"/>
      <c r="FR6" s="275"/>
      <c r="FS6" s="276"/>
      <c r="FT6" s="275"/>
      <c r="FU6" s="275"/>
      <c r="FV6" s="275"/>
      <c r="FW6" s="275"/>
      <c r="FX6" s="275"/>
      <c r="FY6" s="275"/>
      <c r="FZ6" s="311"/>
      <c r="GA6" s="134">
        <v>0.2800646129423372</v>
      </c>
      <c r="GB6" s="133">
        <v>0.13640297943494328</v>
      </c>
      <c r="GC6" s="133">
        <v>0.47615800937789554</v>
      </c>
      <c r="GD6" s="133">
        <v>0.60946035296387135</v>
      </c>
      <c r="GE6" s="133">
        <v>0.67579176106618877</v>
      </c>
      <c r="GF6" s="293">
        <v>0.23459753833325411</v>
      </c>
      <c r="GG6" s="133"/>
      <c r="GH6" s="133">
        <v>0.52911111572972058</v>
      </c>
      <c r="GI6" s="133">
        <v>0.73378119733239489</v>
      </c>
      <c r="GJ6" s="276"/>
      <c r="GK6" s="275"/>
      <c r="GL6" s="275"/>
      <c r="GM6" s="275"/>
      <c r="GN6" s="275"/>
      <c r="GO6" s="275"/>
      <c r="GP6" s="316"/>
      <c r="GU6" s="241"/>
      <c r="HF6" s="325">
        <v>1913</v>
      </c>
      <c r="HG6" s="331">
        <v>7.9163090763812852E-2</v>
      </c>
      <c r="HH6" s="331">
        <v>6.2741874134435729E-2</v>
      </c>
      <c r="HI6" s="331">
        <v>5.4952097795657885E-2</v>
      </c>
      <c r="HJ6" s="331">
        <v>0</v>
      </c>
      <c r="HK6" s="331">
        <v>0</v>
      </c>
      <c r="HL6" s="331">
        <v>2.7239199910532343E-2</v>
      </c>
      <c r="HM6" s="331">
        <v>2.7712897885125543E-2</v>
      </c>
      <c r="HN6" s="331">
        <v>0.13558515798694282</v>
      </c>
      <c r="HO6" s="331">
        <v>3.3772190487068254E-2</v>
      </c>
      <c r="HP6" s="331">
        <v>6.8701250453759147E-2</v>
      </c>
      <c r="HQ6" s="331">
        <v>0</v>
      </c>
      <c r="HR6" s="331">
        <v>3.3111717046115402E-2</v>
      </c>
      <c r="HS6" s="331"/>
      <c r="HT6" s="331">
        <v>0.1768323253449452</v>
      </c>
      <c r="HU6" s="330"/>
      <c r="HV6" s="296"/>
      <c r="HW6" s="297"/>
      <c r="HX6" s="297"/>
      <c r="HY6" s="296"/>
      <c r="HZ6" s="296"/>
      <c r="IA6" s="332">
        <v>7.2407014521814653E-2</v>
      </c>
      <c r="IB6" s="330"/>
      <c r="IC6" s="296"/>
      <c r="ID6" s="297"/>
      <c r="IE6" s="297"/>
      <c r="IF6" s="296"/>
      <c r="IG6" s="296"/>
      <c r="IH6" s="330"/>
      <c r="II6" s="296"/>
      <c r="IJ6" s="297"/>
      <c r="IK6" s="297"/>
      <c r="IL6" s="296"/>
      <c r="IM6" s="296"/>
      <c r="IS6" s="904"/>
      <c r="IW6" s="901"/>
    </row>
    <row r="7" spans="1:275" s="211" customFormat="1">
      <c r="A7" s="211">
        <v>1914</v>
      </c>
      <c r="B7" s="205">
        <v>545.62682535366287</v>
      </c>
      <c r="C7" s="209">
        <v>10528.582854515507</v>
      </c>
      <c r="D7" s="205">
        <f t="shared" si="0"/>
        <v>51.081917163865818</v>
      </c>
      <c r="E7" s="209">
        <f t="shared" ref="E7:E70" si="8">C7*(1-BD7)</f>
        <v>7451.6389477665862</v>
      </c>
      <c r="F7" s="209">
        <f t="shared" ref="F7:F70" si="9">C7*BD7</f>
        <v>3076.9439067489211</v>
      </c>
      <c r="G7" s="203">
        <v>19.296307229196657</v>
      </c>
      <c r="H7" s="203"/>
      <c r="I7" s="839">
        <v>0.99712615205407462</v>
      </c>
      <c r="J7" s="238">
        <v>725.67549714521977</v>
      </c>
      <c r="K7" s="205">
        <f t="shared" si="1"/>
        <v>62.318512415828458</v>
      </c>
      <c r="L7" s="205">
        <f t="shared" si="2"/>
        <v>63.717116268557064</v>
      </c>
      <c r="M7" s="204">
        <v>481.98108896539327</v>
      </c>
      <c r="N7" s="205">
        <f t="shared" si="3"/>
        <v>67.752686975204995</v>
      </c>
      <c r="O7" s="209">
        <v>38513.304544443956</v>
      </c>
      <c r="P7" s="203">
        <v>21.615484258785781</v>
      </c>
      <c r="Q7" s="203"/>
      <c r="R7" s="241"/>
      <c r="AP7" s="257">
        <v>1914</v>
      </c>
      <c r="AQ7" s="849">
        <v>0.70775327038156144</v>
      </c>
      <c r="AR7" s="122"/>
      <c r="AS7" s="122"/>
      <c r="AT7" s="122"/>
      <c r="AU7" s="122"/>
      <c r="AV7" s="122"/>
      <c r="AW7" s="122"/>
      <c r="AX7" s="200"/>
      <c r="AY7" s="843"/>
      <c r="AZ7" s="121"/>
      <c r="BA7" s="122"/>
      <c r="BB7" s="121"/>
      <c r="BC7" s="121"/>
      <c r="BD7" s="251">
        <v>0.29224672961843851</v>
      </c>
      <c r="BE7" s="273"/>
      <c r="BF7" s="273"/>
      <c r="BG7" s="273"/>
      <c r="BH7" s="273"/>
      <c r="BI7" s="273"/>
      <c r="BJ7" s="273"/>
      <c r="BK7" s="273"/>
      <c r="BL7" s="284">
        <v>1914</v>
      </c>
      <c r="BM7" s="133"/>
      <c r="BN7" s="133"/>
      <c r="BO7" s="133">
        <v>0.42953700544365464</v>
      </c>
      <c r="BP7" s="133">
        <v>0.19327315990834554</v>
      </c>
      <c r="BQ7" s="133"/>
      <c r="BR7" s="133"/>
      <c r="BS7" s="133"/>
      <c r="BT7" s="133"/>
      <c r="BU7" s="133"/>
      <c r="BV7" s="133"/>
      <c r="BW7" s="133">
        <v>0.41743839456625004</v>
      </c>
      <c r="BX7" s="133">
        <v>0.17781830507074622</v>
      </c>
      <c r="BY7" s="133"/>
      <c r="BZ7" s="293">
        <f t="shared" ref="BZ7:BZ70" si="10">BP7</f>
        <v>0.19327315990834554</v>
      </c>
      <c r="CA7" s="132">
        <f t="shared" si="4"/>
        <v>0.11890476718624264</v>
      </c>
      <c r="CB7" s="133">
        <v>4.692428652929171E-2</v>
      </c>
      <c r="CC7" s="133">
        <v>2.6589370088756947E-2</v>
      </c>
      <c r="CD7" s="133">
        <v>1.5925549487899402E-2</v>
      </c>
      <c r="CE7" s="133">
        <v>2.9464431005535585E-2</v>
      </c>
      <c r="CF7" s="133">
        <v>1.1300747589914058E-6</v>
      </c>
      <c r="CG7" s="132">
        <f t="shared" si="5"/>
        <v>7.4368392722102925E-2</v>
      </c>
      <c r="CH7" s="133">
        <v>1.7117626012530925E-2</v>
      </c>
      <c r="CI7" s="133">
        <v>5.7188879036007723E-2</v>
      </c>
      <c r="CJ7" s="133">
        <v>6.188767356428513E-5</v>
      </c>
      <c r="CK7" s="133">
        <f t="shared" si="6"/>
        <v>1.7131882773095387E-2</v>
      </c>
      <c r="CL7" s="133">
        <f t="shared" si="7"/>
        <v>5.7236509949007544E-2</v>
      </c>
      <c r="CM7" s="134">
        <v>1.7932642613541241E-2</v>
      </c>
      <c r="CN7" s="293">
        <v>0.47921365163821167</v>
      </c>
      <c r="CO7" s="133"/>
      <c r="CP7" s="133"/>
      <c r="CQ7" s="133"/>
      <c r="CR7" s="133"/>
      <c r="CS7" s="275"/>
      <c r="CT7" s="293">
        <v>0.45412588344857635</v>
      </c>
      <c r="CU7" s="133">
        <v>0.40928450409027906</v>
      </c>
      <c r="CV7" s="133"/>
      <c r="CW7" s="133">
        <v>0.1815794105921632</v>
      </c>
      <c r="CX7" s="133">
        <v>0.1815794105921632</v>
      </c>
      <c r="CY7" s="133"/>
      <c r="DA7" s="266">
        <v>1914</v>
      </c>
      <c r="DB7" s="75">
        <v>10528.676371199752</v>
      </c>
      <c r="DC7" s="75">
        <v>6705.0946047009102</v>
      </c>
      <c r="DD7" s="124"/>
      <c r="DE7" s="124"/>
      <c r="DF7" s="75"/>
      <c r="DG7" s="75"/>
      <c r="DH7" s="75">
        <v>44940.912269689325</v>
      </c>
      <c r="DI7" s="75">
        <v>67567.102756816705</v>
      </c>
      <c r="DJ7" s="75">
        <v>202120.52745200804</v>
      </c>
      <c r="DK7" s="75">
        <v>342121.74038689199</v>
      </c>
      <c r="DL7" s="75">
        <v>906591.73354704829</v>
      </c>
      <c r="DM7" s="75">
        <v>3283975.97530076</v>
      </c>
      <c r="DN7" s="274">
        <v>10529.00960452561</v>
      </c>
      <c r="DO7" s="124">
        <v>6673.9480168841083</v>
      </c>
      <c r="DP7" s="124"/>
      <c r="DQ7" s="124"/>
      <c r="DR7" s="124"/>
      <c r="DS7" s="275"/>
      <c r="DT7" s="275"/>
      <c r="DU7" s="124">
        <v>9190.8027248681665</v>
      </c>
      <c r="DV7" s="124"/>
      <c r="DW7" s="124">
        <v>6092.6271820078791</v>
      </c>
      <c r="DX7" s="124"/>
      <c r="DY7" s="124"/>
      <c r="DZ7" s="124"/>
      <c r="EA7" s="124">
        <v>45224.563893299121</v>
      </c>
      <c r="EB7" s="124">
        <v>67940.462460859009</v>
      </c>
      <c r="EC7" s="124">
        <v>203491.06732042367</v>
      </c>
      <c r="ED7" s="124">
        <v>344732.59254654043</v>
      </c>
      <c r="EE7" s="124">
        <v>916111.56698009558</v>
      </c>
      <c r="EF7" s="124">
        <v>3313426.305279078</v>
      </c>
      <c r="EG7" s="124"/>
      <c r="EH7" s="274">
        <v>10529.00960452561</v>
      </c>
      <c r="EI7" s="124">
        <v>6815.4839791750546</v>
      </c>
      <c r="EJ7" s="124"/>
      <c r="EK7" s="124"/>
      <c r="EL7" s="124"/>
      <c r="EM7" s="124"/>
      <c r="EN7" s="124"/>
      <c r="EO7" s="124"/>
      <c r="EP7" s="124"/>
      <c r="EQ7" s="124"/>
      <c r="ER7" s="124"/>
      <c r="ES7" s="124"/>
      <c r="ET7" s="124"/>
      <c r="EU7" s="124"/>
      <c r="EV7" s="124"/>
      <c r="EW7" s="124"/>
      <c r="EX7" s="124"/>
      <c r="EY7" s="124"/>
      <c r="EZ7" s="124"/>
      <c r="FA7" s="124">
        <v>43950.740232680611</v>
      </c>
      <c r="FB7" s="124">
        <v>64335.320950643581</v>
      </c>
      <c r="FC7" s="124">
        <v>187219.14985564636</v>
      </c>
      <c r="FD7" s="124">
        <v>312585.3954908179</v>
      </c>
      <c r="FE7" s="124">
        <v>792759.16963495139</v>
      </c>
      <c r="FF7" s="124">
        <v>2511665.4824314993</v>
      </c>
      <c r="FG7" s="276"/>
      <c r="FH7" s="275"/>
      <c r="FI7" s="275"/>
      <c r="FJ7" s="275"/>
      <c r="FK7" s="275"/>
      <c r="FL7" s="275"/>
      <c r="FM7" s="275"/>
      <c r="FN7" s="275"/>
      <c r="FO7" s="275"/>
      <c r="FP7" s="275"/>
      <c r="FQ7" s="275"/>
      <c r="FR7" s="275"/>
      <c r="FS7" s="276"/>
      <c r="FT7" s="275"/>
      <c r="FU7" s="275"/>
      <c r="FV7" s="275"/>
      <c r="FW7" s="275"/>
      <c r="FX7" s="275"/>
      <c r="FY7" s="275"/>
      <c r="FZ7" s="311"/>
      <c r="GA7" s="134">
        <v>0.28952904421577236</v>
      </c>
      <c r="GB7" s="133">
        <v>0.14000296168106177</v>
      </c>
      <c r="GC7" s="133">
        <v>0.48832406094708986</v>
      </c>
      <c r="GD7" s="133">
        <v>0.61542082168621437</v>
      </c>
      <c r="GE7" s="133">
        <v>0.68071363809103214</v>
      </c>
      <c r="GF7" s="293">
        <v>0.25988875418480373</v>
      </c>
      <c r="GG7" s="133"/>
      <c r="GH7" s="133">
        <v>0.57428665724739458</v>
      </c>
      <c r="GI7" s="133">
        <v>0.83950751779412358</v>
      </c>
      <c r="GJ7" s="276"/>
      <c r="GK7" s="275"/>
      <c r="GL7" s="275"/>
      <c r="GM7" s="275"/>
      <c r="GN7" s="275"/>
      <c r="GO7" s="275"/>
      <c r="GP7" s="316"/>
      <c r="GU7" s="241"/>
      <c r="HF7" s="325">
        <v>1914</v>
      </c>
      <c r="HG7" s="331">
        <v>8.0058654536529633E-2</v>
      </c>
      <c r="HH7" s="331">
        <v>5.9171154002631357E-2</v>
      </c>
      <c r="HI7" s="331">
        <v>5.1303950260102184E-2</v>
      </c>
      <c r="HJ7" s="331">
        <v>0</v>
      </c>
      <c r="HK7" s="331">
        <v>0</v>
      </c>
      <c r="HL7" s="331">
        <v>1.8220644324184486E-2</v>
      </c>
      <c r="HM7" s="331">
        <v>3.3083305935917698E-2</v>
      </c>
      <c r="HN7" s="331">
        <v>0.14763993078761392</v>
      </c>
      <c r="HO7" s="331">
        <v>3.7602117121011809E-2</v>
      </c>
      <c r="HP7" s="331">
        <v>7.9135596670129718E-2</v>
      </c>
      <c r="HQ7" s="331">
        <v>0</v>
      </c>
      <c r="HR7" s="331">
        <v>3.0902216996472397E-2</v>
      </c>
      <c r="HS7" s="331"/>
      <c r="HT7" s="331">
        <v>0.19708719304940014</v>
      </c>
      <c r="HU7" s="330"/>
      <c r="HV7" s="296"/>
      <c r="HW7" s="297"/>
      <c r="HX7" s="297"/>
      <c r="HY7" s="296"/>
      <c r="HZ7" s="296"/>
      <c r="IA7" s="332">
        <v>7.2990507319031117E-2</v>
      </c>
      <c r="IB7" s="330"/>
      <c r="IC7" s="296"/>
      <c r="ID7" s="297"/>
      <c r="IE7" s="297"/>
      <c r="IF7" s="296"/>
      <c r="IG7" s="296"/>
      <c r="IH7" s="330"/>
      <c r="II7" s="296"/>
      <c r="IJ7" s="297"/>
      <c r="IK7" s="297"/>
      <c r="IL7" s="296"/>
      <c r="IM7" s="296"/>
      <c r="IS7" s="904"/>
      <c r="IW7" s="901"/>
    </row>
    <row r="8" spans="1:275" s="211" customFormat="1">
      <c r="A8" s="211">
        <v>1915</v>
      </c>
      <c r="B8" s="205">
        <v>569.55076635042792</v>
      </c>
      <c r="C8" s="209">
        <v>10737.8677510609</v>
      </c>
      <c r="D8" s="205">
        <f t="shared" si="0"/>
        <v>52.09731248313188</v>
      </c>
      <c r="E8" s="209">
        <f t="shared" si="8"/>
        <v>7578.5650309882112</v>
      </c>
      <c r="F8" s="209">
        <f t="shared" si="9"/>
        <v>3159.3027200726879</v>
      </c>
      <c r="G8" s="203">
        <v>18.853223251488355</v>
      </c>
      <c r="H8" s="203"/>
      <c r="I8" s="839">
        <v>0.99705345415624702</v>
      </c>
      <c r="J8" s="238">
        <v>739.99000585809324</v>
      </c>
      <c r="K8" s="205">
        <f t="shared" si="1"/>
        <v>62.920676744372635</v>
      </c>
      <c r="L8" s="205">
        <f t="shared" si="2"/>
        <v>63.482045550076791</v>
      </c>
      <c r="M8" s="204">
        <v>490.84836336810133</v>
      </c>
      <c r="N8" s="205">
        <f t="shared" si="3"/>
        <v>67.414804149016334</v>
      </c>
      <c r="O8" s="209">
        <v>39154.052433920922</v>
      </c>
      <c r="P8" s="203">
        <v>21.402173558863559</v>
      </c>
      <c r="Q8" s="203"/>
      <c r="R8" s="241"/>
      <c r="AP8" s="257">
        <v>1915</v>
      </c>
      <c r="AQ8" s="849">
        <v>0.70577932292372014</v>
      </c>
      <c r="AR8" s="122"/>
      <c r="AS8" s="122"/>
      <c r="AT8" s="122"/>
      <c r="AU8" s="122"/>
      <c r="AV8" s="122"/>
      <c r="AW8" s="122"/>
      <c r="AX8" s="200"/>
      <c r="AY8" s="843"/>
      <c r="AZ8" s="121"/>
      <c r="BA8" s="122"/>
      <c r="BB8" s="121"/>
      <c r="BC8" s="121"/>
      <c r="BD8" s="251">
        <v>0.2942206770762798</v>
      </c>
      <c r="BE8" s="273"/>
      <c r="BF8" s="273"/>
      <c r="BG8" s="273"/>
      <c r="BH8" s="273"/>
      <c r="BI8" s="273"/>
      <c r="BJ8" s="273"/>
      <c r="BK8" s="273"/>
      <c r="BL8" s="284">
        <v>1915</v>
      </c>
      <c r="BM8" s="133"/>
      <c r="BN8" s="133"/>
      <c r="BO8" s="133">
        <v>0.42188210460514047</v>
      </c>
      <c r="BP8" s="133">
        <v>0.18702569406720165</v>
      </c>
      <c r="BQ8" s="133"/>
      <c r="BR8" s="133"/>
      <c r="BS8" s="133"/>
      <c r="BT8" s="133"/>
      <c r="BU8" s="133"/>
      <c r="BV8" s="133"/>
      <c r="BW8" s="133">
        <v>0.40936783606297683</v>
      </c>
      <c r="BX8" s="133">
        <v>0.17039527861178785</v>
      </c>
      <c r="BY8" s="133"/>
      <c r="BZ8" s="293">
        <f t="shared" si="10"/>
        <v>0.18702569406720165</v>
      </c>
      <c r="CA8" s="132">
        <f t="shared" si="4"/>
        <v>0.11701543262553737</v>
      </c>
      <c r="CB8" s="133">
        <v>4.877544990375203E-2</v>
      </c>
      <c r="CC8" s="133">
        <v>2.4981947483808987E-2</v>
      </c>
      <c r="CD8" s="133">
        <v>1.5610571419082897E-2</v>
      </c>
      <c r="CE8" s="133">
        <v>2.7645678328194648E-2</v>
      </c>
      <c r="CF8" s="133">
        <v>1.7854906988174808E-6</v>
      </c>
      <c r="CG8" s="132">
        <f t="shared" si="5"/>
        <v>7.0010261441664265E-2</v>
      </c>
      <c r="CH8" s="133">
        <v>1.6473284278846631E-2</v>
      </c>
      <c r="CI8" s="133">
        <v>5.3472859774974561E-2</v>
      </c>
      <c r="CJ8" s="133">
        <v>6.4117387843083261E-5</v>
      </c>
      <c r="CK8" s="133">
        <f t="shared" si="6"/>
        <v>1.6488384810426235E-2</v>
      </c>
      <c r="CL8" s="133">
        <f t="shared" si="7"/>
        <v>5.3521876631238044E-2</v>
      </c>
      <c r="CM8" s="134">
        <v>2.7092757377544199E-2</v>
      </c>
      <c r="CN8" s="293">
        <v>0.47151982380229596</v>
      </c>
      <c r="CO8" s="133"/>
      <c r="CP8" s="133"/>
      <c r="CQ8" s="133"/>
      <c r="CR8" s="133"/>
      <c r="CS8" s="275"/>
      <c r="CT8" s="293">
        <v>0.44644523743252718</v>
      </c>
      <c r="CU8" s="133">
        <v>0.40348231465086615</v>
      </c>
      <c r="CV8" s="133"/>
      <c r="CW8" s="133">
        <v>0.1757772211527503</v>
      </c>
      <c r="CX8" s="133">
        <v>0.1757772211527503</v>
      </c>
      <c r="CY8" s="133"/>
      <c r="DA8" s="266">
        <v>1915</v>
      </c>
      <c r="DB8" s="75">
        <v>10737.726374631529</v>
      </c>
      <c r="DC8" s="75">
        <v>6924.6564044829229</v>
      </c>
      <c r="DD8" s="124"/>
      <c r="DE8" s="124"/>
      <c r="DF8" s="75"/>
      <c r="DG8" s="75"/>
      <c r="DH8" s="75">
        <v>45055.356105969004</v>
      </c>
      <c r="DI8" s="75">
        <v>67303.134074020869</v>
      </c>
      <c r="DJ8" s="75">
        <v>199819.45442042127</v>
      </c>
      <c r="DK8" s="75">
        <v>339174.53981554694</v>
      </c>
      <c r="DL8" s="75">
        <v>966326.7955534372</v>
      </c>
      <c r="DM8" s="75">
        <v>4320659.4663345246</v>
      </c>
      <c r="DN8" s="274">
        <v>10737.727654668262</v>
      </c>
      <c r="DO8" s="124">
        <v>6897.414503405098</v>
      </c>
      <c r="DP8" s="124"/>
      <c r="DQ8" s="124"/>
      <c r="DR8" s="124"/>
      <c r="DS8" s="275"/>
      <c r="DT8" s="275"/>
      <c r="DU8" s="124">
        <v>9246.9549990890046</v>
      </c>
      <c r="DV8" s="124"/>
      <c r="DW8" s="124">
        <v>6305.1957810022714</v>
      </c>
      <c r="DX8" s="124"/>
      <c r="DY8" s="124"/>
      <c r="DZ8" s="124"/>
      <c r="EA8" s="124">
        <v>45300.546016036751</v>
      </c>
      <c r="EB8" s="124">
        <v>67591.796276065477</v>
      </c>
      <c r="EC8" s="124">
        <v>200823.07279191588</v>
      </c>
      <c r="ED8" s="124">
        <v>341211.08578333503</v>
      </c>
      <c r="EE8" s="124">
        <v>975948.45142584806</v>
      </c>
      <c r="EF8" s="124">
        <v>4375062.8642599816</v>
      </c>
      <c r="EG8" s="124"/>
      <c r="EH8" s="274">
        <v>10737.726374631529</v>
      </c>
      <c r="EI8" s="124">
        <v>7046.7184049025191</v>
      </c>
      <c r="EJ8" s="124"/>
      <c r="EK8" s="124"/>
      <c r="EL8" s="124"/>
      <c r="EM8" s="124"/>
      <c r="EN8" s="124"/>
      <c r="EO8" s="124"/>
      <c r="EP8" s="124"/>
      <c r="EQ8" s="124"/>
      <c r="ER8" s="124"/>
      <c r="ES8" s="124"/>
      <c r="ET8" s="124"/>
      <c r="EU8" s="124"/>
      <c r="EV8" s="124"/>
      <c r="EW8" s="124"/>
      <c r="EX8" s="124"/>
      <c r="EY8" s="124"/>
      <c r="EZ8" s="124"/>
      <c r="FA8" s="124">
        <v>43956.798102192624</v>
      </c>
      <c r="FB8" s="124">
        <v>63684.658674427221</v>
      </c>
      <c r="FC8" s="124">
        <v>182965.78772624824</v>
      </c>
      <c r="FD8" s="124">
        <v>305909.06808509084</v>
      </c>
      <c r="FE8" s="124">
        <v>841778.89482009574</v>
      </c>
      <c r="FF8" s="124">
        <v>3505778.6867813426</v>
      </c>
      <c r="FG8" s="276"/>
      <c r="FH8" s="275"/>
      <c r="FI8" s="275"/>
      <c r="FJ8" s="275"/>
      <c r="FK8" s="275"/>
      <c r="FL8" s="275"/>
      <c r="FM8" s="275"/>
      <c r="FN8" s="275"/>
      <c r="FO8" s="275"/>
      <c r="FP8" s="275"/>
      <c r="FQ8" s="275"/>
      <c r="FR8" s="275"/>
      <c r="FS8" s="276"/>
      <c r="FT8" s="275"/>
      <c r="FU8" s="275"/>
      <c r="FV8" s="275"/>
      <c r="FW8" s="275"/>
      <c r="FX8" s="275"/>
      <c r="FY8" s="275"/>
      <c r="FZ8" s="311"/>
      <c r="GA8" s="134">
        <v>0.29134055485933719</v>
      </c>
      <c r="GB8" s="133">
        <v>0.14412233730339882</v>
      </c>
      <c r="GC8" s="133">
        <v>0.49328631484437246</v>
      </c>
      <c r="GD8" s="133">
        <v>0.62588415017822885</v>
      </c>
      <c r="GE8" s="133">
        <v>0.67946945175400364</v>
      </c>
      <c r="GF8" s="293">
        <v>0.27207746485921319</v>
      </c>
      <c r="GG8" s="133"/>
      <c r="GH8" s="133">
        <v>0.61682992218188382</v>
      </c>
      <c r="GI8" s="133">
        <v>0.91358895111701011</v>
      </c>
      <c r="GJ8" s="276"/>
      <c r="GK8" s="275"/>
      <c r="GL8" s="275"/>
      <c r="GM8" s="275"/>
      <c r="GN8" s="275"/>
      <c r="GO8" s="275"/>
      <c r="GP8" s="316"/>
      <c r="GU8" s="241"/>
      <c r="HF8" s="325">
        <v>1915</v>
      </c>
      <c r="HG8" s="331">
        <v>8.0341470876615917E-2</v>
      </c>
      <c r="HH8" s="331">
        <v>5.7717988286544959E-2</v>
      </c>
      <c r="HI8" s="331">
        <v>4.9872025407153388E-2</v>
      </c>
      <c r="HJ8" s="331">
        <v>0</v>
      </c>
      <c r="HK8" s="331">
        <v>0</v>
      </c>
      <c r="HL8" s="331">
        <v>1.5913564616500751E-2</v>
      </c>
      <c r="HM8" s="331">
        <v>3.3958460790652636E-2</v>
      </c>
      <c r="HN8" s="331">
        <v>0.1565054660341148</v>
      </c>
      <c r="HO8" s="331">
        <v>4.0545862119137778E-2</v>
      </c>
      <c r="HP8" s="331">
        <v>8.4774923429384905E-2</v>
      </c>
      <c r="HQ8" s="331">
        <v>0</v>
      </c>
      <c r="HR8" s="331">
        <v>3.1184680485592121E-2</v>
      </c>
      <c r="HS8" s="331"/>
      <c r="HT8" s="331">
        <v>0.20205678618646467</v>
      </c>
      <c r="HU8" s="330"/>
      <c r="HV8" s="296"/>
      <c r="HW8" s="297"/>
      <c r="HX8" s="297"/>
      <c r="HY8" s="296"/>
      <c r="HZ8" s="296"/>
      <c r="IA8" s="332">
        <v>7.3076777218138059E-2</v>
      </c>
      <c r="IB8" s="330"/>
      <c r="IC8" s="296"/>
      <c r="ID8" s="297"/>
      <c r="IE8" s="297"/>
      <c r="IF8" s="296"/>
      <c r="IG8" s="296"/>
      <c r="IH8" s="330"/>
      <c r="II8" s="296"/>
      <c r="IJ8" s="297"/>
      <c r="IK8" s="297"/>
      <c r="IL8" s="296"/>
      <c r="IM8" s="296"/>
      <c r="IO8" s="204">
        <v>1602.6801818405982</v>
      </c>
      <c r="IP8" s="204">
        <f>IO8/$IP$2</f>
        <v>1957.2281460393308</v>
      </c>
      <c r="IS8" s="904"/>
      <c r="IW8" s="901"/>
    </row>
    <row r="9" spans="1:275" s="211" customFormat="1">
      <c r="A9" s="211">
        <v>1916</v>
      </c>
      <c r="B9" s="205">
        <v>707.5812190971028</v>
      </c>
      <c r="C9" s="209">
        <v>12243.732991469375</v>
      </c>
      <c r="D9" s="205">
        <f t="shared" si="0"/>
        <v>59.403374897552638</v>
      </c>
      <c r="E9" s="209">
        <f t="shared" si="8"/>
        <v>8533.7229304506745</v>
      </c>
      <c r="F9" s="209">
        <f t="shared" si="9"/>
        <v>3710.0100610187005</v>
      </c>
      <c r="G9" s="203">
        <v>17.303643258215338</v>
      </c>
      <c r="H9" s="203"/>
      <c r="I9" s="839">
        <v>0.99703877418404008</v>
      </c>
      <c r="J9" s="238">
        <v>865.94469926260558</v>
      </c>
      <c r="K9" s="205">
        <f t="shared" si="1"/>
        <v>68.451586750177199</v>
      </c>
      <c r="L9" s="205">
        <f t="shared" si="2"/>
        <v>68.181595332295259</v>
      </c>
      <c r="M9" s="204">
        <v>573.66268844171645</v>
      </c>
      <c r="N9" s="205">
        <f t="shared" si="3"/>
        <v>72.313016179388541</v>
      </c>
      <c r="O9" s="209">
        <v>39790.08915667882</v>
      </c>
      <c r="P9" s="203">
        <v>19.896821901818097</v>
      </c>
      <c r="Q9" s="203"/>
      <c r="R9" s="241"/>
      <c r="AP9" s="257">
        <v>1916</v>
      </c>
      <c r="AQ9" s="849">
        <v>0.69698701665549279</v>
      </c>
      <c r="AR9" s="849">
        <v>8.9479782575408701E-2</v>
      </c>
      <c r="AS9" s="122">
        <v>0</v>
      </c>
      <c r="AT9" s="122">
        <v>4.7877085030997458E-3</v>
      </c>
      <c r="AU9" s="122">
        <f>AT9+AS9</f>
        <v>4.7877085030997458E-3</v>
      </c>
      <c r="AV9" s="122">
        <v>0.57251340805903961</v>
      </c>
      <c r="AW9" s="122">
        <f t="shared" ref="AW9:AW40" si="11">AQ9-AR9-AS9-AT9-AV9</f>
        <v>3.0206117517944775E-2</v>
      </c>
      <c r="AX9" s="851">
        <f>AR9/AQ9</f>
        <v>0.12838084560710952</v>
      </c>
      <c r="AY9" s="843">
        <v>8.1563105642743119E-2</v>
      </c>
      <c r="AZ9" s="122">
        <v>0</v>
      </c>
      <c r="BA9" s="122">
        <v>8.8048469786215691E-3</v>
      </c>
      <c r="BB9" s="122">
        <v>0</v>
      </c>
      <c r="BC9" s="122">
        <f t="shared" ref="BC9:BC40" si="12">1-BB9-BA9-AZ9-AY9</f>
        <v>0.90963204737863523</v>
      </c>
      <c r="BD9" s="251">
        <v>0.30301298334450699</v>
      </c>
      <c r="BE9" s="252">
        <v>0.12258982408353328</v>
      </c>
      <c r="BF9" s="252">
        <v>6.9409543397308884E-2</v>
      </c>
      <c r="BG9" s="252">
        <v>8.2656859959115356E-3</v>
      </c>
      <c r="BH9" s="252">
        <v>1.3434809475927576E-2</v>
      </c>
      <c r="BI9" s="252">
        <v>1.9382747460809815E-3</v>
      </c>
      <c r="BJ9" s="252">
        <f t="shared" ref="BJ9:BJ40" si="13">BD9-BE9-BF9-BG9-BH9-BI9</f>
        <v>8.7374845645744742E-2</v>
      </c>
      <c r="BK9" s="252"/>
      <c r="BL9" s="284">
        <v>1916</v>
      </c>
      <c r="BM9" s="133"/>
      <c r="BN9" s="133"/>
      <c r="BO9" s="133">
        <v>0.4438837529981236</v>
      </c>
      <c r="BP9" s="133">
        <v>0.20635863045401706</v>
      </c>
      <c r="BQ9" s="133"/>
      <c r="BR9" s="133"/>
      <c r="BS9" s="133"/>
      <c r="BT9" s="133"/>
      <c r="BU9" s="133"/>
      <c r="BV9" s="133"/>
      <c r="BW9" s="133">
        <v>0.43442413161836912</v>
      </c>
      <c r="BX9" s="133">
        <v>0.19294153061313518</v>
      </c>
      <c r="BY9" s="133"/>
      <c r="BZ9" s="293">
        <f t="shared" si="10"/>
        <v>0.20635863045401706</v>
      </c>
      <c r="CA9" s="132">
        <f t="shared" si="4"/>
        <v>0.13528415573387834</v>
      </c>
      <c r="CB9" s="133">
        <v>6.7113289920694236E-2</v>
      </c>
      <c r="CC9" s="133">
        <v>2.5076517149634766E-2</v>
      </c>
      <c r="CD9" s="133">
        <v>1.6492250046927181E-2</v>
      </c>
      <c r="CE9" s="133">
        <v>2.6599986497006498E-2</v>
      </c>
      <c r="CF9" s="133">
        <v>2.1121196156561903E-6</v>
      </c>
      <c r="CG9" s="132">
        <f t="shared" si="5"/>
        <v>7.1074474720138753E-2</v>
      </c>
      <c r="CH9" s="133">
        <v>1.9046192578391657E-2</v>
      </c>
      <c r="CI9" s="133">
        <v>5.1961027390463661E-2</v>
      </c>
      <c r="CJ9" s="133">
        <v>6.7254751283439814E-5</v>
      </c>
      <c r="CK9" s="133">
        <f t="shared" si="6"/>
        <v>1.9064232250206974E-2</v>
      </c>
      <c r="CL9" s="133">
        <f t="shared" si="7"/>
        <v>5.2010242469931786E-2</v>
      </c>
      <c r="CM9" s="134">
        <v>3.044853527743192E-2</v>
      </c>
      <c r="CN9" s="293">
        <v>0.49150936829207487</v>
      </c>
      <c r="CO9" s="133"/>
      <c r="CP9" s="133"/>
      <c r="CQ9" s="133"/>
      <c r="CR9" s="133"/>
      <c r="CS9" s="275"/>
      <c r="CT9" s="293">
        <v>0.4667292799359915</v>
      </c>
      <c r="CU9" s="133">
        <v>0.42081265138417545</v>
      </c>
      <c r="CV9" s="133"/>
      <c r="CW9" s="133">
        <v>0.1931075578860596</v>
      </c>
      <c r="CX9" s="133">
        <v>0.19310755788605957</v>
      </c>
      <c r="CY9" s="133"/>
      <c r="DA9" s="266">
        <v>1916</v>
      </c>
      <c r="DB9" s="75">
        <v>12243.891223382116</v>
      </c>
      <c r="DC9" s="75">
        <v>7594.397434656008</v>
      </c>
      <c r="DD9" s="124"/>
      <c r="DE9" s="124"/>
      <c r="DF9" s="75"/>
      <c r="DG9" s="75"/>
      <c r="DH9" s="75">
        <v>54089.335321917075</v>
      </c>
      <c r="DI9" s="75">
        <v>82842.124760087507</v>
      </c>
      <c r="DJ9" s="75">
        <v>251324.62720672481</v>
      </c>
      <c r="DK9" s="75">
        <v>424480.49984378926</v>
      </c>
      <c r="DL9" s="75">
        <v>1342837.7645173445</v>
      </c>
      <c r="DM9" s="75">
        <v>5973189.5030495273</v>
      </c>
      <c r="DN9" s="274">
        <v>12243.891223382116</v>
      </c>
      <c r="DO9" s="124">
        <v>7565.5853731627494</v>
      </c>
      <c r="DP9" s="124"/>
      <c r="DQ9" s="124"/>
      <c r="DR9" s="124"/>
      <c r="DS9" s="275"/>
      <c r="DT9" s="275"/>
      <c r="DU9" s="124">
        <v>9797.3240219614418</v>
      </c>
      <c r="DV9" s="124"/>
      <c r="DW9" s="124">
        <v>6917.671091934104</v>
      </c>
      <c r="DX9" s="124"/>
      <c r="DY9" s="124"/>
      <c r="DZ9" s="124"/>
      <c r="EA9" s="124">
        <v>54348.6438753564</v>
      </c>
      <c r="EB9" s="124">
        <v>83138.390924187304</v>
      </c>
      <c r="EC9" s="124">
        <v>252663.26242850928</v>
      </c>
      <c r="ED9" s="124">
        <v>427168.53458470432</v>
      </c>
      <c r="EE9" s="124">
        <v>1354407.5610585348</v>
      </c>
      <c r="EF9" s="124">
        <v>6032340.4474618956</v>
      </c>
      <c r="EG9" s="124"/>
      <c r="EH9" s="274">
        <v>12243.89049358933</v>
      </c>
      <c r="EI9" s="124">
        <v>7694.2763124908688</v>
      </c>
      <c r="EJ9" s="124"/>
      <c r="EK9" s="124"/>
      <c r="EL9" s="124"/>
      <c r="EM9" s="124"/>
      <c r="EN9" s="124"/>
      <c r="EO9" s="124"/>
      <c r="EP9" s="124"/>
      <c r="EQ9" s="124"/>
      <c r="ER9" s="124"/>
      <c r="ES9" s="124"/>
      <c r="ET9" s="124"/>
      <c r="EU9" s="124"/>
      <c r="EV9" s="124"/>
      <c r="EW9" s="124"/>
      <c r="EX9" s="124"/>
      <c r="EY9" s="124"/>
      <c r="EZ9" s="124"/>
      <c r="FA9" s="124">
        <v>53190.418123475465</v>
      </c>
      <c r="FB9" s="124">
        <v>79245.128315030728</v>
      </c>
      <c r="FC9" s="124">
        <v>236235.51133000775</v>
      </c>
      <c r="FD9" s="124">
        <v>395642.15414118668</v>
      </c>
      <c r="FE9" s="124">
        <v>1218738.4064692962</v>
      </c>
      <c r="FF9" s="124">
        <v>5125718.9208635204</v>
      </c>
      <c r="FG9" s="276"/>
      <c r="FH9" s="275"/>
      <c r="FI9" s="275"/>
      <c r="FJ9" s="275"/>
      <c r="FK9" s="275"/>
      <c r="FL9" s="275"/>
      <c r="FM9" s="275"/>
      <c r="FN9" s="275"/>
      <c r="FO9" s="275"/>
      <c r="FP9" s="275"/>
      <c r="FQ9" s="275"/>
      <c r="FR9" s="275"/>
      <c r="FS9" s="276"/>
      <c r="FT9" s="275"/>
      <c r="FU9" s="275"/>
      <c r="FV9" s="275"/>
      <c r="FW9" s="275"/>
      <c r="FX9" s="275"/>
      <c r="FY9" s="275"/>
      <c r="FZ9" s="311"/>
      <c r="GA9" s="134">
        <v>0.30046436041850083</v>
      </c>
      <c r="GB9" s="133">
        <v>0.13101499604379135</v>
      </c>
      <c r="GC9" s="133">
        <v>0.51293085520584047</v>
      </c>
      <c r="GD9" s="133">
        <v>0.65578621965794348</v>
      </c>
      <c r="GE9" s="133">
        <v>0.73222050365248681</v>
      </c>
      <c r="GF9" s="293">
        <v>0.24479991182874361</v>
      </c>
      <c r="GG9" s="133"/>
      <c r="GH9" s="133">
        <v>0.50778023010630846</v>
      </c>
      <c r="GI9" s="133">
        <v>0.61348226088764302</v>
      </c>
      <c r="GJ9" s="276"/>
      <c r="GK9" s="275"/>
      <c r="GL9" s="275"/>
      <c r="GM9" s="275"/>
      <c r="GN9" s="275"/>
      <c r="GO9" s="275"/>
      <c r="GP9" s="316"/>
      <c r="GU9" s="241"/>
      <c r="HF9" s="325">
        <v>1916</v>
      </c>
      <c r="HG9" s="331">
        <v>8.1905882352941176E-2</v>
      </c>
      <c r="HH9" s="331">
        <v>6.4072486488110106E-2</v>
      </c>
      <c r="HI9" s="331">
        <v>5.5762088657164963E-2</v>
      </c>
      <c r="HJ9" s="331">
        <v>0</v>
      </c>
      <c r="HK9" s="331">
        <v>0</v>
      </c>
      <c r="HL9" s="331">
        <v>2.5161826065076762E-2</v>
      </c>
      <c r="HM9" s="331">
        <v>3.0600262592088208E-2</v>
      </c>
      <c r="HN9" s="331">
        <v>0.13564553503552398</v>
      </c>
      <c r="HO9" s="331">
        <v>3.8643869607423068E-2</v>
      </c>
      <c r="HP9" s="331">
        <v>6.5426431817779712E-2</v>
      </c>
      <c r="HQ9" s="331">
        <v>0</v>
      </c>
      <c r="HR9" s="331">
        <v>3.1575233610321198E-2</v>
      </c>
      <c r="HS9" s="331"/>
      <c r="HT9" s="331">
        <v>0.16603615069477928</v>
      </c>
      <c r="HU9" s="330"/>
      <c r="HV9" s="296"/>
      <c r="HW9" s="297"/>
      <c r="HX9" s="297"/>
      <c r="HY9" s="296"/>
      <c r="HZ9" s="296"/>
      <c r="IA9" s="332">
        <v>7.5045939140686871E-2</v>
      </c>
      <c r="IB9" s="330"/>
      <c r="IC9" s="296"/>
      <c r="ID9" s="297"/>
      <c r="IE9" s="297"/>
      <c r="IF9" s="296"/>
      <c r="IG9" s="296"/>
      <c r="IH9" s="330"/>
      <c r="II9" s="296"/>
      <c r="IJ9" s="297"/>
      <c r="IK9" s="297"/>
      <c r="IL9" s="296"/>
      <c r="IM9" s="296"/>
      <c r="IO9" s="204">
        <v>1819.4711500653279</v>
      </c>
      <c r="IP9" s="204">
        <f t="shared" ref="IP9:IP72" si="14">IO9/$IP$2</f>
        <v>2221.9780254128073</v>
      </c>
      <c r="IS9" s="904"/>
      <c r="IW9" s="901"/>
    </row>
    <row r="10" spans="1:275" s="211" customFormat="1">
      <c r="A10" s="211">
        <v>1917</v>
      </c>
      <c r="B10" s="205">
        <v>833.68495974305142</v>
      </c>
      <c r="C10" s="209">
        <v>12051.119708929205</v>
      </c>
      <c r="D10" s="205">
        <f t="shared" si="0"/>
        <v>58.468865868243206</v>
      </c>
      <c r="E10" s="209">
        <f t="shared" si="8"/>
        <v>8374.7563734184969</v>
      </c>
      <c r="F10" s="209">
        <f t="shared" si="9"/>
        <v>3676.363335510709</v>
      </c>
      <c r="G10" s="203">
        <v>14.4552442359563</v>
      </c>
      <c r="H10" s="203"/>
      <c r="I10" s="839">
        <v>0.99708314154861089</v>
      </c>
      <c r="J10" s="238">
        <v>1035.6573140864775</v>
      </c>
      <c r="K10" s="205">
        <f t="shared" si="1"/>
        <v>69.714957447201243</v>
      </c>
      <c r="L10" s="205">
        <f t="shared" si="2"/>
        <v>68.120991162328068</v>
      </c>
      <c r="M10" s="204">
        <v>686.6624169440181</v>
      </c>
      <c r="N10" s="205">
        <f t="shared" si="3"/>
        <v>72.308779536089901</v>
      </c>
      <c r="O10" s="209">
        <v>40386.988274838346</v>
      </c>
      <c r="P10" s="203">
        <v>16.94338740076698</v>
      </c>
      <c r="Q10" s="203"/>
      <c r="R10" s="241"/>
      <c r="AP10" s="257">
        <v>1917</v>
      </c>
      <c r="AQ10" s="849">
        <v>0.69493595414318787</v>
      </c>
      <c r="AR10" s="849">
        <v>0.12581906849230767</v>
      </c>
      <c r="AS10" s="122">
        <v>0</v>
      </c>
      <c r="AT10" s="122">
        <v>4.7057705456696975E-3</v>
      </c>
      <c r="AU10" s="122">
        <f t="shared" ref="AU10:AU73" si="15">AT10+AS10</f>
        <v>4.7057705456696975E-3</v>
      </c>
      <c r="AV10" s="122">
        <v>0.56808687393958357</v>
      </c>
      <c r="AW10" s="122">
        <f t="shared" si="11"/>
        <v>-3.6757588343730996E-3</v>
      </c>
      <c r="AX10" s="851">
        <f t="shared" ref="AX10:AX73" si="16">AR10/AQ10</f>
        <v>0.18105131522146475</v>
      </c>
      <c r="AY10" s="843">
        <v>0.13783704980942502</v>
      </c>
      <c r="AZ10" s="122">
        <v>0</v>
      </c>
      <c r="BA10" s="122">
        <v>8.8048469786215465E-3</v>
      </c>
      <c r="BB10" s="122">
        <v>0</v>
      </c>
      <c r="BC10" s="122">
        <f t="shared" si="12"/>
        <v>0.85335810321195349</v>
      </c>
      <c r="BD10" s="251">
        <v>0.30506404585681191</v>
      </c>
      <c r="BE10" s="252">
        <v>0.12286991657082078</v>
      </c>
      <c r="BF10" s="252">
        <v>6.2544878164903048E-2</v>
      </c>
      <c r="BG10" s="252">
        <v>7.7387071076263783E-3</v>
      </c>
      <c r="BH10" s="252">
        <v>2.4442974123227618E-2</v>
      </c>
      <c r="BI10" s="252">
        <v>6.7275824789855233E-3</v>
      </c>
      <c r="BJ10" s="252">
        <f t="shared" si="13"/>
        <v>8.0739987411248562E-2</v>
      </c>
      <c r="BK10" s="252"/>
      <c r="BL10" s="284">
        <v>1917</v>
      </c>
      <c r="BM10" s="133"/>
      <c r="BN10" s="133"/>
      <c r="BO10" s="133">
        <v>0.4490198792078352</v>
      </c>
      <c r="BP10" s="133">
        <v>0.20136263442645991</v>
      </c>
      <c r="BQ10" s="133"/>
      <c r="BR10" s="133"/>
      <c r="BS10" s="133"/>
      <c r="BT10" s="133"/>
      <c r="BU10" s="133"/>
      <c r="BV10" s="133"/>
      <c r="BW10" s="133">
        <v>0.44160967951978164</v>
      </c>
      <c r="BX10" s="133">
        <v>0.17603693387777963</v>
      </c>
      <c r="BY10" s="133"/>
      <c r="BZ10" s="293">
        <f t="shared" si="10"/>
        <v>0.20136263442645991</v>
      </c>
      <c r="CA10" s="132">
        <f t="shared" si="4"/>
        <v>0.14207793914885899</v>
      </c>
      <c r="CB10" s="133">
        <v>8.0431502431858232E-2</v>
      </c>
      <c r="CC10" s="133">
        <v>3.0590827935241181E-2</v>
      </c>
      <c r="CD10" s="133">
        <v>1.2616237853500382E-2</v>
      </c>
      <c r="CE10" s="133">
        <v>1.8436829410518586E-2</v>
      </c>
      <c r="CF10" s="133">
        <v>2.54151774062153E-6</v>
      </c>
      <c r="CG10" s="132">
        <f t="shared" si="5"/>
        <v>5.9284695277600934E-2</v>
      </c>
      <c r="CH10" s="133">
        <v>2.3609405243170876E-2</v>
      </c>
      <c r="CI10" s="133">
        <v>3.5604373690120601E-2</v>
      </c>
      <c r="CJ10" s="133">
        <v>7.0916344309452108E-5</v>
      </c>
      <c r="CK10" s="133">
        <f t="shared" si="6"/>
        <v>2.3637680633482518E-2</v>
      </c>
      <c r="CL10" s="133">
        <f t="shared" si="7"/>
        <v>3.5647014644118409E-2</v>
      </c>
      <c r="CM10" s="134">
        <v>3.4598308059783534E-2</v>
      </c>
      <c r="CN10" s="293">
        <v>0.49816338362602486</v>
      </c>
      <c r="CO10" s="133"/>
      <c r="CP10" s="133"/>
      <c r="CQ10" s="133"/>
      <c r="CR10" s="133"/>
      <c r="CS10" s="275"/>
      <c r="CT10" s="293">
        <v>0.4724351735734395</v>
      </c>
      <c r="CU10" s="133">
        <v>0.40507657450090057</v>
      </c>
      <c r="CV10" s="133">
        <v>0.40507657450090062</v>
      </c>
      <c r="CW10" s="133">
        <v>0.17737148100278471</v>
      </c>
      <c r="CX10" s="133">
        <v>0.17737148100278474</v>
      </c>
      <c r="CY10" s="133"/>
      <c r="DA10" s="266">
        <v>1917</v>
      </c>
      <c r="DB10" s="75">
        <v>12051.098671656804</v>
      </c>
      <c r="DC10" s="75">
        <v>7411.5214158053486</v>
      </c>
      <c r="DD10" s="124"/>
      <c r="DE10" s="124"/>
      <c r="DF10" s="75"/>
      <c r="DG10" s="75"/>
      <c r="DH10" s="75">
        <v>53807.293974319888</v>
      </c>
      <c r="DI10" s="75">
        <v>82997.846536867233</v>
      </c>
      <c r="DJ10" s="75">
        <v>240320.2960340674</v>
      </c>
      <c r="DK10" s="75">
        <v>392600.5174087896</v>
      </c>
      <c r="DL10" s="75">
        <v>1173388.2747552155</v>
      </c>
      <c r="DM10" s="75">
        <v>4762616.2760098856</v>
      </c>
      <c r="DN10" s="274">
        <v>12050.862350463867</v>
      </c>
      <c r="DO10" s="124">
        <v>7377.4212867368578</v>
      </c>
      <c r="DP10" s="124"/>
      <c r="DQ10" s="124"/>
      <c r="DR10" s="124"/>
      <c r="DS10" s="275"/>
      <c r="DT10" s="275"/>
      <c r="DU10" s="124">
        <v>9982.5801472654966</v>
      </c>
      <c r="DV10" s="124">
        <v>11700.93236020748</v>
      </c>
      <c r="DW10" s="124">
        <v>6719.5155403836843</v>
      </c>
      <c r="DX10" s="124"/>
      <c r="DY10" s="124"/>
      <c r="DZ10" s="124"/>
      <c r="EA10" s="124">
        <v>54111.831924006932</v>
      </c>
      <c r="EB10" s="124">
        <v>83370.304475407029</v>
      </c>
      <c r="EC10" s="124">
        <v>242664.11208971078</v>
      </c>
      <c r="ED10" s="124">
        <v>396733.05828030233</v>
      </c>
      <c r="EE10" s="124">
        <v>1188525.7227625162</v>
      </c>
      <c r="EF10" s="124">
        <v>4838764.1675839033</v>
      </c>
      <c r="EG10" s="124"/>
      <c r="EH10" s="274">
        <v>12050.862350463867</v>
      </c>
      <c r="EI10" s="124">
        <v>7476.644678892605</v>
      </c>
      <c r="EJ10" s="124">
        <v>6019.3084499847546</v>
      </c>
      <c r="EK10" s="124">
        <v>1457.6122126979733</v>
      </c>
      <c r="EL10" s="124">
        <f t="shared" ref="EL10:EL41" si="17">EK10-EM10</f>
        <v>1457.6122126979733</v>
      </c>
      <c r="EM10" s="124">
        <v>0</v>
      </c>
      <c r="EN10" s="124"/>
      <c r="EO10" s="124"/>
      <c r="EP10" s="124"/>
      <c r="EQ10" s="124"/>
      <c r="ER10" s="124"/>
      <c r="ES10" s="124"/>
      <c r="ET10" s="124"/>
      <c r="EU10" s="124"/>
      <c r="EV10" s="124"/>
      <c r="EW10" s="124"/>
      <c r="EX10" s="124"/>
      <c r="EY10" s="124"/>
      <c r="EZ10" s="124"/>
      <c r="FA10" s="124">
        <v>53218.82139460522</v>
      </c>
      <c r="FB10" s="124">
        <v>77319.988891515488</v>
      </c>
      <c r="FC10" s="124">
        <v>212143.85864646404</v>
      </c>
      <c r="FD10" s="124">
        <v>334044.7826445087</v>
      </c>
      <c r="FE10" s="124">
        <v>897130.14027866023</v>
      </c>
      <c r="FF10" s="124">
        <v>2751878.2419925821</v>
      </c>
      <c r="FG10" s="276"/>
      <c r="FH10" s="275"/>
      <c r="FI10" s="275"/>
      <c r="FJ10" s="275"/>
      <c r="FK10" s="275"/>
      <c r="FL10" s="275"/>
      <c r="FM10" s="275"/>
      <c r="FN10" s="275"/>
      <c r="FO10" s="275"/>
      <c r="FP10" s="275"/>
      <c r="FQ10" s="275"/>
      <c r="FR10" s="275"/>
      <c r="FS10" s="276"/>
      <c r="FT10" s="275"/>
      <c r="FU10" s="275"/>
      <c r="FV10" s="275"/>
      <c r="FW10" s="275"/>
      <c r="FX10" s="275"/>
      <c r="FY10" s="275"/>
      <c r="FZ10" s="311"/>
      <c r="GA10" s="134">
        <v>0.30229657994982584</v>
      </c>
      <c r="GB10" s="133">
        <v>0.11717106979480854</v>
      </c>
      <c r="GC10" s="133">
        <v>0.5295726692014755</v>
      </c>
      <c r="GD10" s="133">
        <v>0.70580756223208607</v>
      </c>
      <c r="GE10" s="133">
        <v>0.79824590782520355</v>
      </c>
      <c r="GF10" s="293">
        <v>0.21339991778347739</v>
      </c>
      <c r="GG10" s="133">
        <v>0.30807409072596886</v>
      </c>
      <c r="GH10" s="133">
        <v>0.44222855832010621</v>
      </c>
      <c r="GI10" s="133">
        <v>0.53258599446079591</v>
      </c>
      <c r="GJ10" s="276"/>
      <c r="GK10" s="275"/>
      <c r="GL10" s="275"/>
      <c r="GM10" s="275"/>
      <c r="GN10" s="275"/>
      <c r="GO10" s="275"/>
      <c r="GP10" s="316"/>
      <c r="GU10" s="241"/>
      <c r="HF10" s="325">
        <v>1917</v>
      </c>
      <c r="HG10" s="331">
        <v>8.9065991342060266E-2</v>
      </c>
      <c r="HH10" s="331">
        <v>6.9018501990393902E-2</v>
      </c>
      <c r="HI10" s="331">
        <v>6.0022285132307701E-2</v>
      </c>
      <c r="HJ10" s="331">
        <v>0</v>
      </c>
      <c r="HK10" s="331">
        <v>0</v>
      </c>
      <c r="HL10" s="331">
        <v>3.0514761268131966E-2</v>
      </c>
      <c r="HM10" s="331">
        <v>2.9507523864175735E-2</v>
      </c>
      <c r="HN10" s="331">
        <v>0.15126188835099863</v>
      </c>
      <c r="HO10" s="331">
        <v>4.849371526125941E-2</v>
      </c>
      <c r="HP10" s="331">
        <v>6.6818795025266595E-2</v>
      </c>
      <c r="HQ10" s="331">
        <v>5.2808649915391742E-3</v>
      </c>
      <c r="HR10" s="331">
        <v>3.0668513072933438E-2</v>
      </c>
      <c r="HS10" s="331"/>
      <c r="HT10" s="331">
        <v>0.19997906507769622</v>
      </c>
      <c r="HU10" s="330"/>
      <c r="HV10" s="296"/>
      <c r="HW10" s="297"/>
      <c r="HX10" s="297"/>
      <c r="HY10" s="296"/>
      <c r="HZ10" s="296"/>
      <c r="IA10" s="332">
        <v>0.18189869109823986</v>
      </c>
      <c r="IB10" s="330"/>
      <c r="IC10" s="296"/>
      <c r="ID10" s="297"/>
      <c r="IE10" s="297"/>
      <c r="IF10" s="296"/>
      <c r="IG10" s="296"/>
      <c r="IH10" s="330"/>
      <c r="II10" s="296"/>
      <c r="IJ10" s="297"/>
      <c r="IK10" s="297"/>
      <c r="IL10" s="296"/>
      <c r="IM10" s="296"/>
      <c r="IO10" s="204">
        <v>1808.6008578486267</v>
      </c>
      <c r="IP10" s="204">
        <f t="shared" si="14"/>
        <v>2208.7029864354322</v>
      </c>
      <c r="IS10" s="904"/>
      <c r="IW10" s="901"/>
    </row>
    <row r="11" spans="1:275" s="211" customFormat="1">
      <c r="A11" s="211">
        <v>1918</v>
      </c>
      <c r="B11" s="205">
        <v>1036.5367711313165</v>
      </c>
      <c r="C11" s="209">
        <v>12749.912751747632</v>
      </c>
      <c r="D11" s="205">
        <f t="shared" si="0"/>
        <v>61.859226073522628</v>
      </c>
      <c r="E11" s="209">
        <f t="shared" si="8"/>
        <v>8989.9426397394836</v>
      </c>
      <c r="F11" s="209">
        <f t="shared" si="9"/>
        <v>3759.9701120081481</v>
      </c>
      <c r="G11" s="203">
        <v>12.300492473442969</v>
      </c>
      <c r="H11" s="203"/>
      <c r="I11" s="839">
        <v>0.99696068910578917</v>
      </c>
      <c r="J11" s="238">
        <v>1151.2294363942806</v>
      </c>
      <c r="K11" s="205">
        <f t="shared" si="1"/>
        <v>65.982149319421453</v>
      </c>
      <c r="L11" s="205">
        <f t="shared" si="2"/>
        <v>64.435296780051402</v>
      </c>
      <c r="M11" s="204">
        <v>770.01803850037129</v>
      </c>
      <c r="N11" s="205">
        <f t="shared" si="3"/>
        <v>68.999464195943887</v>
      </c>
      <c r="O11" s="209">
        <v>40451.066003008054</v>
      </c>
      <c r="P11" s="203">
        <v>14.426298806861466</v>
      </c>
      <c r="Q11" s="203"/>
      <c r="R11" s="241"/>
      <c r="AP11" s="257">
        <v>1918</v>
      </c>
      <c r="AQ11" s="849">
        <v>0.70509836535996928</v>
      </c>
      <c r="AR11" s="849">
        <v>0.18631428218285881</v>
      </c>
      <c r="AS11" s="122">
        <v>0</v>
      </c>
      <c r="AT11" s="122">
        <v>4.921010711593953E-3</v>
      </c>
      <c r="AU11" s="122">
        <f t="shared" si="15"/>
        <v>4.921010711593953E-3</v>
      </c>
      <c r="AV11" s="122">
        <v>0.4475395884595656</v>
      </c>
      <c r="AW11" s="122">
        <f t="shared" si="11"/>
        <v>6.632348400595095E-2</v>
      </c>
      <c r="AX11" s="851">
        <f t="shared" si="16"/>
        <v>0.26423870957031786</v>
      </c>
      <c r="AY11" s="843">
        <v>0.2429369984949136</v>
      </c>
      <c r="AZ11" s="122">
        <v>0</v>
      </c>
      <c r="BA11" s="122">
        <v>8.8048469786215795E-3</v>
      </c>
      <c r="BB11" s="122">
        <v>0</v>
      </c>
      <c r="BC11" s="122">
        <f t="shared" si="12"/>
        <v>0.74825815452646482</v>
      </c>
      <c r="BD11" s="251">
        <v>0.29490163464003066</v>
      </c>
      <c r="BE11" s="252">
        <v>0.10933362221204988</v>
      </c>
      <c r="BF11" s="252">
        <v>5.6013535313711615E-2</v>
      </c>
      <c r="BG11" s="252">
        <v>7.3563222320192191E-3</v>
      </c>
      <c r="BH11" s="252">
        <v>3.576368168373717E-2</v>
      </c>
      <c r="BI11" s="252">
        <v>1.4228678862856456E-2</v>
      </c>
      <c r="BJ11" s="252">
        <f t="shared" si="13"/>
        <v>7.2205794335656298E-2</v>
      </c>
      <c r="BK11" s="252"/>
      <c r="BL11" s="284">
        <v>1918</v>
      </c>
      <c r="BM11" s="133"/>
      <c r="BN11" s="133"/>
      <c r="BO11" s="133">
        <v>0.43637946326819005</v>
      </c>
      <c r="BP11" s="133">
        <v>0.18951893559985655</v>
      </c>
      <c r="BQ11" s="133"/>
      <c r="BR11" s="133"/>
      <c r="BS11" s="133"/>
      <c r="BT11" s="133"/>
      <c r="BU11" s="133"/>
      <c r="BV11" s="133"/>
      <c r="BW11" s="133">
        <v>0.41276917278869857</v>
      </c>
      <c r="BX11" s="133">
        <v>0.14590013289757392</v>
      </c>
      <c r="BY11" s="133"/>
      <c r="BZ11" s="293">
        <f t="shared" si="10"/>
        <v>0.18951893559985655</v>
      </c>
      <c r="CA11" s="132">
        <f t="shared" si="4"/>
        <v>0.12933907578353326</v>
      </c>
      <c r="CB11" s="133">
        <v>7.0117032794950171E-2</v>
      </c>
      <c r="CC11" s="133">
        <v>2.9002329319710866E-2</v>
      </c>
      <c r="CD11" s="133">
        <v>1.1241526117761044E-2</v>
      </c>
      <c r="CE11" s="133">
        <v>1.8975381959005149E-2</v>
      </c>
      <c r="CF11" s="133">
        <v>2.8055921060480579E-6</v>
      </c>
      <c r="CG11" s="132">
        <f t="shared" si="5"/>
        <v>6.0179859816323317E-2</v>
      </c>
      <c r="CH11" s="133">
        <v>2.4950315798295496E-2</v>
      </c>
      <c r="CI11" s="133">
        <v>3.5154295154512925E-2</v>
      </c>
      <c r="CJ11" s="133">
        <v>7.5248863514901262E-5</v>
      </c>
      <c r="CK11" s="133">
        <f t="shared" si="6"/>
        <v>2.4981552718032547E-2</v>
      </c>
      <c r="CL11" s="133">
        <f t="shared" si="7"/>
        <v>3.5198307098290776E-2</v>
      </c>
      <c r="CM11" s="134">
        <v>3.5944035272921115E-2</v>
      </c>
      <c r="CN11" s="293">
        <v>0.49129040739339275</v>
      </c>
      <c r="CO11" s="133"/>
      <c r="CP11" s="133"/>
      <c r="CQ11" s="133"/>
      <c r="CR11" s="133"/>
      <c r="CS11" s="275"/>
      <c r="CT11" s="293">
        <v>0.46120708830662771</v>
      </c>
      <c r="CU11" s="133">
        <v>0.40107045446727191</v>
      </c>
      <c r="CV11" s="133">
        <v>0.40107045446727191</v>
      </c>
      <c r="CW11" s="133">
        <v>0.15961472661607248</v>
      </c>
      <c r="CX11" s="133">
        <v>0.15961472661607251</v>
      </c>
      <c r="CY11" s="133"/>
      <c r="DA11" s="266">
        <v>1918</v>
      </c>
      <c r="DB11" s="75">
        <v>12749.98636683173</v>
      </c>
      <c r="DC11" s="75">
        <v>8013.451793892008</v>
      </c>
      <c r="DD11" s="124"/>
      <c r="DE11" s="124"/>
      <c r="DF11" s="75"/>
      <c r="DG11" s="75"/>
      <c r="DH11" s="75">
        <v>55378.797523289228</v>
      </c>
      <c r="DI11" s="75">
        <v>85640.582149337322</v>
      </c>
      <c r="DJ11" s="75">
        <v>239550.60611995487</v>
      </c>
      <c r="DK11" s="75">
        <v>377893.80803870736</v>
      </c>
      <c r="DL11" s="75">
        <v>1054327.6133861823</v>
      </c>
      <c r="DM11" s="75">
        <v>3932510.9356142385</v>
      </c>
      <c r="DN11" s="274">
        <v>12749.782697966171</v>
      </c>
      <c r="DO11" s="124">
        <v>7984.3890654457073</v>
      </c>
      <c r="DP11" s="124"/>
      <c r="DQ11" s="124"/>
      <c r="DR11" s="124"/>
      <c r="DS11" s="275"/>
      <c r="DT11" s="275"/>
      <c r="DU11" s="124">
        <v>9493.1515455880708</v>
      </c>
      <c r="DV11" s="124">
        <v>11133.830043802327</v>
      </c>
      <c r="DW11" s="124">
        <v>7206.5964023390416</v>
      </c>
      <c r="DX11" s="124"/>
      <c r="DY11" s="124"/>
      <c r="DZ11" s="124"/>
      <c r="EA11" s="124">
        <v>55638.325390650323</v>
      </c>
      <c r="EB11" s="124">
        <v>86327.444387269672</v>
      </c>
      <c r="EC11" s="124">
        <v>241636.39891811489</v>
      </c>
      <c r="ED11" s="124">
        <v>381249.81438388472</v>
      </c>
      <c r="EE11" s="124">
        <v>1066305.0620551473</v>
      </c>
      <c r="EF11" s="124">
        <v>3991787.6322880476</v>
      </c>
      <c r="EG11" s="124"/>
      <c r="EH11" s="274">
        <v>12749.987126790185</v>
      </c>
      <c r="EI11" s="124">
        <v>8319.0949859982702</v>
      </c>
      <c r="EJ11" s="124">
        <v>6352.5275021969128</v>
      </c>
      <c r="EK11" s="124">
        <v>1966.5189556705118</v>
      </c>
      <c r="EL11" s="124">
        <f t="shared" si="17"/>
        <v>1966.5189556705118</v>
      </c>
      <c r="EM11" s="124">
        <v>0</v>
      </c>
      <c r="EN11" s="124"/>
      <c r="EO11" s="124"/>
      <c r="EP11" s="124"/>
      <c r="EQ11" s="124"/>
      <c r="ER11" s="124"/>
      <c r="ES11" s="124"/>
      <c r="ET11" s="124"/>
      <c r="EU11" s="124"/>
      <c r="EV11" s="124"/>
      <c r="EW11" s="124"/>
      <c r="EX11" s="124"/>
      <c r="EY11" s="124"/>
      <c r="EZ11" s="124"/>
      <c r="FA11" s="124">
        <v>52628.016393917387</v>
      </c>
      <c r="FB11" s="124">
        <v>76183.375325263623</v>
      </c>
      <c r="FC11" s="124">
        <v>186022.48162410446</v>
      </c>
      <c r="FD11" s="124">
        <v>270660.15539549844</v>
      </c>
      <c r="FE11" s="124">
        <v>581972.54587705375</v>
      </c>
      <c r="FF11" s="124">
        <v>897754.53903960157</v>
      </c>
      <c r="FG11" s="276"/>
      <c r="FH11" s="275"/>
      <c r="FI11" s="275"/>
      <c r="FJ11" s="275"/>
      <c r="FK11" s="275"/>
      <c r="FL11" s="275"/>
      <c r="FM11" s="275"/>
      <c r="FN11" s="275"/>
      <c r="FO11" s="275"/>
      <c r="FP11" s="275"/>
      <c r="FQ11" s="275"/>
      <c r="FR11" s="275"/>
      <c r="FS11" s="276"/>
      <c r="FT11" s="275"/>
      <c r="FU11" s="275"/>
      <c r="FV11" s="275"/>
      <c r="FW11" s="275"/>
      <c r="FX11" s="275"/>
      <c r="FY11" s="275"/>
      <c r="FZ11" s="311"/>
      <c r="GA11" s="134">
        <v>0.29079234307242091</v>
      </c>
      <c r="GB11" s="133">
        <v>9.915105961081809E-2</v>
      </c>
      <c r="GC11" s="133">
        <v>0.53840977688696168</v>
      </c>
      <c r="GD11" s="133">
        <v>0.68271371289176064</v>
      </c>
      <c r="GE11" s="133">
        <v>0.75338113187295142</v>
      </c>
      <c r="GF11" s="293">
        <v>0.18432875636717994</v>
      </c>
      <c r="GG11" s="133">
        <v>0.27845815831404969</v>
      </c>
      <c r="GH11" s="133">
        <v>0.36716026206507146</v>
      </c>
      <c r="GI11" s="133">
        <v>0.43266740856010921</v>
      </c>
      <c r="GJ11" s="276"/>
      <c r="GK11" s="275"/>
      <c r="GL11" s="275"/>
      <c r="GM11" s="275"/>
      <c r="GN11" s="275"/>
      <c r="GO11" s="275"/>
      <c r="GP11" s="316"/>
      <c r="GU11" s="241"/>
      <c r="HF11" s="325">
        <v>1918</v>
      </c>
      <c r="HG11" s="331">
        <v>0.10619513793108028</v>
      </c>
      <c r="HH11" s="331">
        <v>7.3531501605720501E-2</v>
      </c>
      <c r="HI11" s="331">
        <v>6.3758988026496016E-2</v>
      </c>
      <c r="HJ11" s="331">
        <v>0</v>
      </c>
      <c r="HK11" s="331">
        <v>0</v>
      </c>
      <c r="HL11" s="331">
        <v>3.6040179988131908E-2</v>
      </c>
      <c r="HM11" s="331">
        <v>2.7718808038364115E-2</v>
      </c>
      <c r="HN11" s="331">
        <v>0.211578319452912</v>
      </c>
      <c r="HO11" s="331">
        <v>9.6087847660884504E-2</v>
      </c>
      <c r="HP11" s="331">
        <v>7.097125883147147E-2</v>
      </c>
      <c r="HQ11" s="331">
        <v>1.1195113716839461E-2</v>
      </c>
      <c r="HR11" s="331">
        <v>3.3324099243716591E-2</v>
      </c>
      <c r="HS11" s="331"/>
      <c r="HT11" s="331">
        <v>0.30190909882523875</v>
      </c>
      <c r="HU11" s="330"/>
      <c r="HV11" s="296"/>
      <c r="HW11" s="297"/>
      <c r="HX11" s="297"/>
      <c r="HY11" s="296"/>
      <c r="HZ11" s="296"/>
      <c r="IA11" s="332">
        <v>0.22718803296834364</v>
      </c>
      <c r="IB11" s="330"/>
      <c r="IC11" s="296"/>
      <c r="ID11" s="297"/>
      <c r="IE11" s="297"/>
      <c r="IF11" s="296"/>
      <c r="IG11" s="296"/>
      <c r="IH11" s="330"/>
      <c r="II11" s="296"/>
      <c r="IJ11" s="297"/>
      <c r="IK11" s="297"/>
      <c r="IL11" s="296"/>
      <c r="IM11" s="296"/>
      <c r="IO11" s="204">
        <v>1677.9168857979705</v>
      </c>
      <c r="IP11" s="204">
        <f t="shared" si="14"/>
        <v>2049.1088570315155</v>
      </c>
      <c r="IS11" s="904"/>
      <c r="IW11" s="901"/>
    </row>
    <row r="12" spans="1:275" s="211" customFormat="1">
      <c r="A12" s="211">
        <v>1919</v>
      </c>
      <c r="B12" s="205">
        <v>1120.4801142600538</v>
      </c>
      <c r="C12" s="209">
        <v>12081.14273023719</v>
      </c>
      <c r="D12" s="205">
        <f t="shared" si="0"/>
        <v>58.614529677765837</v>
      </c>
      <c r="E12" s="209">
        <f t="shared" si="8"/>
        <v>8374.2824097372431</v>
      </c>
      <c r="F12" s="209">
        <f t="shared" si="9"/>
        <v>3706.8603204999476</v>
      </c>
      <c r="G12" s="203">
        <v>10.782112575211004</v>
      </c>
      <c r="H12" s="203"/>
      <c r="I12" s="839">
        <v>0.99702062458596341</v>
      </c>
      <c r="J12" s="238">
        <v>1295.020731004714</v>
      </c>
      <c r="K12" s="205">
        <f t="shared" si="1"/>
        <v>64.623142838347405</v>
      </c>
      <c r="L12" s="205">
        <f t="shared" si="2"/>
        <v>63.536023523393666</v>
      </c>
      <c r="M12" s="204">
        <v>860.84525456875895</v>
      </c>
      <c r="N12" s="205">
        <f t="shared" si="3"/>
        <v>67.61627961381177</v>
      </c>
      <c r="O12" s="209">
        <v>41052.355021208234</v>
      </c>
      <c r="P12" s="203">
        <v>12.560348961186333</v>
      </c>
      <c r="Q12" s="203"/>
      <c r="R12" s="241"/>
      <c r="AP12" s="257">
        <v>1919</v>
      </c>
      <c r="AQ12" s="849">
        <v>0.69316972713001213</v>
      </c>
      <c r="AR12" s="849">
        <v>0.21956151915746103</v>
      </c>
      <c r="AS12" s="122">
        <v>0</v>
      </c>
      <c r="AT12" s="122">
        <v>4.7765512825749422E-3</v>
      </c>
      <c r="AU12" s="122">
        <f t="shared" si="15"/>
        <v>4.7765512825749422E-3</v>
      </c>
      <c r="AV12" s="122">
        <v>0.45300014471845118</v>
      </c>
      <c r="AW12" s="122">
        <f t="shared" si="11"/>
        <v>1.5831511971524992E-2</v>
      </c>
      <c r="AX12" s="851">
        <f t="shared" si="16"/>
        <v>0.31675001166962341</v>
      </c>
      <c r="AY12" s="843">
        <v>0.29419279862914821</v>
      </c>
      <c r="AZ12" s="122">
        <v>0</v>
      </c>
      <c r="BA12" s="122">
        <v>8.8048469786215968E-3</v>
      </c>
      <c r="BB12" s="122">
        <v>0</v>
      </c>
      <c r="BC12" s="122">
        <f t="shared" si="12"/>
        <v>0.69700235439223013</v>
      </c>
      <c r="BD12" s="251">
        <v>0.30683027286998787</v>
      </c>
      <c r="BE12" s="252">
        <v>0.10665911128643224</v>
      </c>
      <c r="BF12" s="252">
        <v>5.3580189614277768E-2</v>
      </c>
      <c r="BG12" s="252">
        <v>7.654421016476053E-3</v>
      </c>
      <c r="BH12" s="252">
        <v>5.2566151211255602E-2</v>
      </c>
      <c r="BI12" s="252">
        <v>1.2843858802869354E-2</v>
      </c>
      <c r="BJ12" s="252">
        <f t="shared" si="13"/>
        <v>7.3526540938676846E-2</v>
      </c>
      <c r="BK12" s="252"/>
      <c r="BL12" s="284">
        <v>1919</v>
      </c>
      <c r="BM12" s="133"/>
      <c r="BN12" s="133"/>
      <c r="BO12" s="133">
        <v>0.45434684309179169</v>
      </c>
      <c r="BP12" s="133">
        <v>0.21007459057269554</v>
      </c>
      <c r="BQ12" s="133"/>
      <c r="BR12" s="133"/>
      <c r="BS12" s="133"/>
      <c r="BT12" s="133"/>
      <c r="BU12" s="133"/>
      <c r="BV12" s="133"/>
      <c r="BW12" s="133">
        <v>0.43344691249633405</v>
      </c>
      <c r="BX12" s="133">
        <v>0.18596716922977768</v>
      </c>
      <c r="BY12" s="133"/>
      <c r="BZ12" s="293">
        <f t="shared" si="10"/>
        <v>0.21007459057269554</v>
      </c>
      <c r="CA12" s="132">
        <f t="shared" si="4"/>
        <v>0.14262912181417267</v>
      </c>
      <c r="CB12" s="133">
        <v>7.4431473952253385E-2</v>
      </c>
      <c r="CC12" s="133">
        <v>3.4350693201748307E-2</v>
      </c>
      <c r="CD12" s="133">
        <v>1.116437275347028E-2</v>
      </c>
      <c r="CE12" s="133">
        <v>2.2679156394259967E-2</v>
      </c>
      <c r="CF12" s="133">
        <v>3.4255124407404956E-6</v>
      </c>
      <c r="CG12" s="132">
        <f t="shared" si="5"/>
        <v>6.7445468758522836E-2</v>
      </c>
      <c r="CH12" s="133">
        <v>2.4432848904621194E-2</v>
      </c>
      <c r="CI12" s="133">
        <v>4.2935308718073592E-2</v>
      </c>
      <c r="CJ12" s="133">
        <v>7.7311135828050093E-5</v>
      </c>
      <c r="CK12" s="133">
        <f t="shared" si="6"/>
        <v>2.4460887838250796E-2</v>
      </c>
      <c r="CL12" s="133">
        <f t="shared" si="7"/>
        <v>4.2984580920272041E-2</v>
      </c>
      <c r="CM12" s="134">
        <v>4.2428222055195912E-2</v>
      </c>
      <c r="CN12" s="293">
        <v>0.50888332675349257</v>
      </c>
      <c r="CO12" s="133"/>
      <c r="CP12" s="133"/>
      <c r="CQ12" s="133"/>
      <c r="CR12" s="133"/>
      <c r="CS12" s="275"/>
      <c r="CT12" s="293">
        <v>0.47820884553828163</v>
      </c>
      <c r="CU12" s="133">
        <v>0.4031563788202262</v>
      </c>
      <c r="CV12" s="133">
        <v>0.4031563788202262</v>
      </c>
      <c r="CW12" s="133">
        <v>0.16410778328022629</v>
      </c>
      <c r="CX12" s="133">
        <v>0.16410778328022629</v>
      </c>
      <c r="CY12" s="133"/>
      <c r="DA12" s="266">
        <v>1919</v>
      </c>
      <c r="DB12" s="75">
        <v>12081.035361245136</v>
      </c>
      <c r="DC12" s="75">
        <v>7351.7757415448968</v>
      </c>
      <c r="DD12" s="124"/>
      <c r="DE12" s="124"/>
      <c r="DF12" s="75"/>
      <c r="DG12" s="75"/>
      <c r="DH12" s="75">
        <v>54644.371938547294</v>
      </c>
      <c r="DI12" s="75">
        <v>87162.009083760626</v>
      </c>
      <c r="DJ12" s="75">
        <v>251375.9851182265</v>
      </c>
      <c r="DK12" s="75">
        <v>395260.23558855749</v>
      </c>
      <c r="DL12" s="75">
        <v>1078856.8699002017</v>
      </c>
      <c r="DM12" s="75">
        <v>3808356.7982197758</v>
      </c>
      <c r="DN12" s="274">
        <v>12081.035361245136</v>
      </c>
      <c r="DO12" s="124">
        <v>7324.5052849048525</v>
      </c>
      <c r="DP12" s="124"/>
      <c r="DQ12" s="124"/>
      <c r="DR12" s="124"/>
      <c r="DS12" s="275"/>
      <c r="DT12" s="275"/>
      <c r="DU12" s="124">
        <v>9446.9421501531851</v>
      </c>
      <c r="DV12" s="124">
        <v>11004.845162591193</v>
      </c>
      <c r="DW12" s="124">
        <v>6592.4421066534769</v>
      </c>
      <c r="DX12" s="124"/>
      <c r="DY12" s="124"/>
      <c r="DZ12" s="124"/>
      <c r="EA12" s="124">
        <v>54889.806048307699</v>
      </c>
      <c r="EB12" s="124">
        <v>87876.655106769438</v>
      </c>
      <c r="EC12" s="124">
        <v>253791.87084795724</v>
      </c>
      <c r="ED12" s="124">
        <v>399194.80685655389</v>
      </c>
      <c r="EE12" s="124">
        <v>1091297.9926650934</v>
      </c>
      <c r="EF12" s="124">
        <v>3862278.7676351145</v>
      </c>
      <c r="EG12" s="124"/>
      <c r="EH12" s="274">
        <v>12081.036081331002</v>
      </c>
      <c r="EI12" s="124">
        <v>7605.053657912521</v>
      </c>
      <c r="EJ12" s="124">
        <v>6644.61815788686</v>
      </c>
      <c r="EK12" s="124">
        <v>960.50263587797087</v>
      </c>
      <c r="EL12" s="124">
        <f t="shared" si="17"/>
        <v>960.50263587797087</v>
      </c>
      <c r="EM12" s="124">
        <v>0</v>
      </c>
      <c r="EN12" s="124"/>
      <c r="EO12" s="124"/>
      <c r="EP12" s="124"/>
      <c r="EQ12" s="124"/>
      <c r="ER12" s="124"/>
      <c r="ES12" s="124"/>
      <c r="ET12" s="124"/>
      <c r="EU12" s="124"/>
      <c r="EV12" s="124"/>
      <c r="EW12" s="124"/>
      <c r="EX12" s="124"/>
      <c r="EY12" s="124"/>
      <c r="EZ12" s="124"/>
      <c r="FA12" s="124">
        <v>52364.877892097327</v>
      </c>
      <c r="FB12" s="124">
        <v>81696.174885980989</v>
      </c>
      <c r="FC12" s="124">
        <v>224667.60814079325</v>
      </c>
      <c r="FD12" s="124">
        <v>342266.83434434421</v>
      </c>
      <c r="FE12" s="124">
        <v>847775.74865211814</v>
      </c>
      <c r="FF12" s="124">
        <v>2339585.2482837504</v>
      </c>
      <c r="FG12" s="276"/>
      <c r="FH12" s="275"/>
      <c r="FI12" s="275"/>
      <c r="FJ12" s="275"/>
      <c r="FK12" s="275"/>
      <c r="FL12" s="275"/>
      <c r="FM12" s="275"/>
      <c r="FN12" s="275"/>
      <c r="FO12" s="275"/>
      <c r="FP12" s="275"/>
      <c r="FQ12" s="275"/>
      <c r="FR12" s="275"/>
      <c r="FS12" s="276"/>
      <c r="FT12" s="275"/>
      <c r="FU12" s="275"/>
      <c r="FV12" s="275"/>
      <c r="FW12" s="275"/>
      <c r="FX12" s="275"/>
      <c r="FY12" s="275"/>
      <c r="FZ12" s="311"/>
      <c r="GA12" s="134">
        <v>0.30020608162658874</v>
      </c>
      <c r="GB12" s="133">
        <v>9.4642962191832769E-2</v>
      </c>
      <c r="GC12" s="133">
        <v>0.54714589792761925</v>
      </c>
      <c r="GD12" s="133">
        <v>0.67918038097444089</v>
      </c>
      <c r="GE12" s="133">
        <v>0.73642173465844629</v>
      </c>
      <c r="GF12" s="293">
        <v>0.1913549156644957</v>
      </c>
      <c r="GG12" s="133">
        <v>0.28755949589146795</v>
      </c>
      <c r="GH12" s="133">
        <v>0.36732993784560014</v>
      </c>
      <c r="GI12" s="133">
        <v>0.43623790375651267</v>
      </c>
      <c r="GJ12" s="276"/>
      <c r="GK12" s="275"/>
      <c r="GL12" s="275"/>
      <c r="GM12" s="275"/>
      <c r="GN12" s="275"/>
      <c r="GO12" s="275"/>
      <c r="GP12" s="316"/>
      <c r="GU12" s="241"/>
      <c r="HF12" s="325">
        <v>1919</v>
      </c>
      <c r="HG12" s="331">
        <v>0.10867366461144846</v>
      </c>
      <c r="HH12" s="331">
        <v>7.5370229674124101E-2</v>
      </c>
      <c r="HI12" s="331">
        <v>6.5554476317838506E-2</v>
      </c>
      <c r="HJ12" s="331">
        <v>0</v>
      </c>
      <c r="HK12" s="331">
        <v>0</v>
      </c>
      <c r="HL12" s="331">
        <v>3.8507738383973429E-2</v>
      </c>
      <c r="HM12" s="331">
        <v>2.7046737933865084E-2</v>
      </c>
      <c r="HN12" s="331">
        <v>0.19947106942674647</v>
      </c>
      <c r="HO12" s="331">
        <v>9.2800707184535869E-2</v>
      </c>
      <c r="HP12" s="331">
        <v>6.6042564047175428E-2</v>
      </c>
      <c r="HQ12" s="331">
        <v>1.011230808330171E-2</v>
      </c>
      <c r="HR12" s="331">
        <v>3.0515490111733445E-2</v>
      </c>
      <c r="HS12" s="331"/>
      <c r="HT12" s="331">
        <v>0.28550865485780708</v>
      </c>
      <c r="HU12" s="330"/>
      <c r="HV12" s="296"/>
      <c r="HW12" s="297"/>
      <c r="HX12" s="297"/>
      <c r="HY12" s="296"/>
      <c r="HZ12" s="296"/>
      <c r="IA12" s="332">
        <v>0.11475321771280218</v>
      </c>
      <c r="IB12" s="330"/>
      <c r="IC12" s="296"/>
      <c r="ID12" s="297"/>
      <c r="IE12" s="297"/>
      <c r="IF12" s="296"/>
      <c r="IG12" s="296"/>
      <c r="IH12" s="330"/>
      <c r="II12" s="296"/>
      <c r="IJ12" s="297"/>
      <c r="IK12" s="297"/>
      <c r="IL12" s="296"/>
      <c r="IM12" s="296"/>
      <c r="IO12" s="204">
        <v>1779.6545930246068</v>
      </c>
      <c r="IP12" s="204">
        <f t="shared" si="14"/>
        <v>2173.3531737415392</v>
      </c>
      <c r="IS12" s="904"/>
      <c r="IW12" s="901"/>
    </row>
    <row r="13" spans="1:275" s="211" customFormat="1">
      <c r="A13" s="211">
        <v>1920</v>
      </c>
      <c r="B13" s="205">
        <v>1265.2469896886894</v>
      </c>
      <c r="C13" s="209">
        <v>11818.441429696046</v>
      </c>
      <c r="D13" s="205">
        <f t="shared" si="0"/>
        <v>57.339972003811901</v>
      </c>
      <c r="E13" s="209">
        <f t="shared" si="8"/>
        <v>8359.1912590803022</v>
      </c>
      <c r="F13" s="209">
        <f t="shared" si="9"/>
        <v>3459.2501706157436</v>
      </c>
      <c r="G13" s="203">
        <v>9.3408176632800686</v>
      </c>
      <c r="H13" s="203"/>
      <c r="I13" s="839">
        <v>0.99694413451883102</v>
      </c>
      <c r="J13" s="238">
        <v>1337.7090653567686</v>
      </c>
      <c r="K13" s="205">
        <f t="shared" si="1"/>
        <v>57.630386761879272</v>
      </c>
      <c r="L13" s="205">
        <f t="shared" si="2"/>
        <v>56.857271220571491</v>
      </c>
      <c r="M13" s="204">
        <v>888.22283058056883</v>
      </c>
      <c r="N13" s="205">
        <f t="shared" si="3"/>
        <v>60.440652763386737</v>
      </c>
      <c r="O13" s="209">
        <v>41909</v>
      </c>
      <c r="P13" s="203">
        <v>10.843767936490865</v>
      </c>
      <c r="Q13" s="203"/>
      <c r="R13" s="241"/>
      <c r="AP13" s="257">
        <v>1920</v>
      </c>
      <c r="AQ13" s="849">
        <v>0.70730064609672394</v>
      </c>
      <c r="AR13" s="849">
        <v>0.24177633141634952</v>
      </c>
      <c r="AS13" s="122">
        <v>0</v>
      </c>
      <c r="AT13" s="122">
        <v>4.9040553782009628E-3</v>
      </c>
      <c r="AU13" s="122">
        <f t="shared" si="15"/>
        <v>4.9040553782009628E-3</v>
      </c>
      <c r="AV13" s="122">
        <v>0.37578479608764331</v>
      </c>
      <c r="AW13" s="122">
        <f t="shared" si="11"/>
        <v>8.4835463214530116E-2</v>
      </c>
      <c r="AX13" s="851">
        <f t="shared" si="16"/>
        <v>0.34182964875064797</v>
      </c>
      <c r="AY13" s="843">
        <v>0.35343375968491703</v>
      </c>
      <c r="AZ13" s="122">
        <v>0</v>
      </c>
      <c r="BA13" s="122">
        <v>8.8048469786216142E-3</v>
      </c>
      <c r="BB13" s="122">
        <v>0</v>
      </c>
      <c r="BC13" s="122">
        <f t="shared" si="12"/>
        <v>0.63776139333646142</v>
      </c>
      <c r="BD13" s="251">
        <v>0.29269935390327612</v>
      </c>
      <c r="BE13" s="252">
        <v>9.6357968668750765E-2</v>
      </c>
      <c r="BF13" s="252">
        <v>4.9916782151370021E-2</v>
      </c>
      <c r="BG13" s="252">
        <v>7.4557973323331915E-3</v>
      </c>
      <c r="BH13" s="252">
        <v>4.6607390991819896E-2</v>
      </c>
      <c r="BI13" s="252">
        <v>1.2286944279270597E-2</v>
      </c>
      <c r="BJ13" s="252">
        <f t="shared" si="13"/>
        <v>8.0074470479731624E-2</v>
      </c>
      <c r="BK13" s="252"/>
      <c r="BL13" s="284">
        <v>1920</v>
      </c>
      <c r="BM13" s="133"/>
      <c r="BN13" s="133"/>
      <c r="BO13" s="133">
        <v>0.43438579978886221</v>
      </c>
      <c r="BP13" s="133">
        <v>0.18402602239174717</v>
      </c>
      <c r="BQ13" s="133"/>
      <c r="BR13" s="133"/>
      <c r="BS13" s="133"/>
      <c r="BT13" s="133"/>
      <c r="BU13" s="133"/>
      <c r="BV13" s="133"/>
      <c r="BW13" s="133">
        <v>0.41696892375475281</v>
      </c>
      <c r="BX13" s="133">
        <v>0.16613925786002023</v>
      </c>
      <c r="BY13" s="133"/>
      <c r="BZ13" s="293">
        <f t="shared" si="10"/>
        <v>0.18402602239174717</v>
      </c>
      <c r="CA13" s="132">
        <f t="shared" si="4"/>
        <v>0.12198190535052825</v>
      </c>
      <c r="CB13" s="133">
        <v>6.4874953434065227E-2</v>
      </c>
      <c r="CC13" s="133">
        <v>2.7438702598933357E-2</v>
      </c>
      <c r="CD13" s="133">
        <v>1.0357500712106282E-2</v>
      </c>
      <c r="CE13" s="133">
        <v>1.9307118413147251E-2</v>
      </c>
      <c r="CF13" s="133">
        <v>3.6301922761263328E-6</v>
      </c>
      <c r="CG13" s="132">
        <f t="shared" si="5"/>
        <v>6.2044117041218948E-2</v>
      </c>
      <c r="CH13" s="133">
        <v>2.4930730993993355E-2</v>
      </c>
      <c r="CI13" s="133">
        <v>3.7033713194420351E-2</v>
      </c>
      <c r="CJ13" s="133">
        <v>7.9672852805236184E-5</v>
      </c>
      <c r="CK13" s="133">
        <f t="shared" si="6"/>
        <v>2.4962786513684158E-2</v>
      </c>
      <c r="CL13" s="133">
        <f t="shared" si="7"/>
        <v>3.7081330527534782E-2</v>
      </c>
      <c r="CM13" s="134">
        <v>4.3578146183980496E-2</v>
      </c>
      <c r="CN13" s="293">
        <v>0.48940754550650034</v>
      </c>
      <c r="CO13" s="133"/>
      <c r="CP13" s="133"/>
      <c r="CQ13" s="133"/>
      <c r="CR13" s="133"/>
      <c r="CS13" s="275"/>
      <c r="CT13" s="293">
        <v>0.45935913404872836</v>
      </c>
      <c r="CU13" s="133">
        <v>0.3901411364037346</v>
      </c>
      <c r="CV13" s="133">
        <v>0.3901411364037346</v>
      </c>
      <c r="CW13" s="133">
        <v>0.1482981936632003</v>
      </c>
      <c r="CX13" s="133">
        <v>0.14829819366320032</v>
      </c>
      <c r="CY13" s="133"/>
      <c r="DA13" s="266">
        <v>1920</v>
      </c>
      <c r="DB13" s="75">
        <v>11818.501477407306</v>
      </c>
      <c r="DC13" s="75">
        <v>7458.4298350900817</v>
      </c>
      <c r="DD13" s="124"/>
      <c r="DE13" s="124"/>
      <c r="DF13" s="75"/>
      <c r="DG13" s="75"/>
      <c r="DH13" s="75">
        <v>51059.146258262299</v>
      </c>
      <c r="DI13" s="75">
        <v>79015.871368667926</v>
      </c>
      <c r="DJ13" s="75">
        <v>216146.69971938417</v>
      </c>
      <c r="DK13" s="75">
        <v>330796.16807770432</v>
      </c>
      <c r="DL13" s="75">
        <v>824161.7625867367</v>
      </c>
      <c r="DM13" s="75">
        <v>2577548.1288605011</v>
      </c>
      <c r="DN13" s="274">
        <v>11818.501477407306</v>
      </c>
      <c r="DO13" s="124">
        <v>7427.4580675976467</v>
      </c>
      <c r="DP13" s="124"/>
      <c r="DQ13" s="124"/>
      <c r="DR13" s="124"/>
      <c r="DS13" s="275"/>
      <c r="DT13" s="275"/>
      <c r="DU13" s="124">
        <v>8638.9399639689782</v>
      </c>
      <c r="DV13" s="124">
        <v>10028.919847950918</v>
      </c>
      <c r="DW13" s="124">
        <v>6704.9307530938304</v>
      </c>
      <c r="DX13" s="124"/>
      <c r="DY13" s="124"/>
      <c r="DZ13" s="124"/>
      <c r="EA13" s="124">
        <v>51337.892165694218</v>
      </c>
      <c r="EB13" s="124">
        <v>79609.630515126933</v>
      </c>
      <c r="EC13" s="124">
        <v>217491.18175182541</v>
      </c>
      <c r="ED13" s="124">
        <v>332913.63427782676</v>
      </c>
      <c r="EE13" s="124">
        <v>830324.3956657435</v>
      </c>
      <c r="EF13" s="124">
        <v>2599904.1204714295</v>
      </c>
      <c r="EG13" s="124"/>
      <c r="EH13" s="274">
        <v>11818.353545515016</v>
      </c>
      <c r="EI13" s="124">
        <v>7656.006337873926</v>
      </c>
      <c r="EJ13" s="124">
        <v>7023.6865791209775</v>
      </c>
      <c r="EK13" s="124">
        <v>632.44522787580297</v>
      </c>
      <c r="EL13" s="124">
        <f t="shared" si="17"/>
        <v>632.44522787580297</v>
      </c>
      <c r="EM13" s="124">
        <v>0</v>
      </c>
      <c r="EN13" s="124"/>
      <c r="EO13" s="124"/>
      <c r="EP13" s="124"/>
      <c r="EQ13" s="124"/>
      <c r="ER13" s="124"/>
      <c r="ES13" s="124"/>
      <c r="ET13" s="124"/>
      <c r="EU13" s="124"/>
      <c r="EV13" s="124"/>
      <c r="EW13" s="124"/>
      <c r="EX13" s="124"/>
      <c r="EY13" s="124"/>
      <c r="EZ13" s="124"/>
      <c r="FA13" s="124">
        <v>49279.478414284793</v>
      </c>
      <c r="FB13" s="124">
        <v>74952.123165556797</v>
      </c>
      <c r="FC13" s="124">
        <v>196351.70644740027</v>
      </c>
      <c r="FD13" s="124">
        <v>292432.95398722024</v>
      </c>
      <c r="FE13" s="124">
        <v>663949.5601022921</v>
      </c>
      <c r="FF13" s="124">
        <v>1633392.9570659958</v>
      </c>
      <c r="FG13" s="276"/>
      <c r="FH13" s="275"/>
      <c r="FI13" s="275"/>
      <c r="FJ13" s="275"/>
      <c r="FK13" s="275"/>
      <c r="FL13" s="275"/>
      <c r="FM13" s="275"/>
      <c r="FN13" s="275"/>
      <c r="FO13" s="275"/>
      <c r="FP13" s="275"/>
      <c r="FQ13" s="275"/>
      <c r="FR13" s="275"/>
      <c r="FS13" s="276"/>
      <c r="FT13" s="275"/>
      <c r="FU13" s="275"/>
      <c r="FV13" s="275"/>
      <c r="FW13" s="275"/>
      <c r="FX13" s="275"/>
      <c r="FY13" s="275"/>
      <c r="FZ13" s="311"/>
      <c r="GA13" s="134">
        <v>0.28570920568705876</v>
      </c>
      <c r="GB13" s="133">
        <v>9.802705987412462E-2</v>
      </c>
      <c r="GC13" s="133">
        <v>0.53017178797268216</v>
      </c>
      <c r="GD13" s="133">
        <v>0.66312813839996654</v>
      </c>
      <c r="GE13" s="133">
        <v>0.72309166502612632</v>
      </c>
      <c r="GF13" s="293">
        <v>0.17069580672325677</v>
      </c>
      <c r="GG13" s="133">
        <v>0.25687058082755543</v>
      </c>
      <c r="GH13" s="133">
        <v>0.3308353833987473</v>
      </c>
      <c r="GI13" s="133">
        <v>0.40213708161917144</v>
      </c>
      <c r="GJ13" s="276"/>
      <c r="GK13" s="275"/>
      <c r="GL13" s="275"/>
      <c r="GM13" s="275"/>
      <c r="GN13" s="275"/>
      <c r="GO13" s="275"/>
      <c r="GP13" s="316"/>
      <c r="GU13" s="241"/>
      <c r="HF13" s="325">
        <v>1920</v>
      </c>
      <c r="HG13" s="331">
        <v>0.10776493569916978</v>
      </c>
      <c r="HH13" s="331">
        <v>7.5140240879924172E-2</v>
      </c>
      <c r="HI13" s="331">
        <v>6.5177479565881588E-2</v>
      </c>
      <c r="HJ13" s="331">
        <v>0</v>
      </c>
      <c r="HK13" s="331">
        <v>0</v>
      </c>
      <c r="HL13" s="331">
        <v>4.0257190709545858E-2</v>
      </c>
      <c r="HM13" s="331">
        <v>2.492028885633573E-2</v>
      </c>
      <c r="HN13" s="331">
        <v>0.21351198620300568</v>
      </c>
      <c r="HO13" s="331">
        <v>0.10543325273694593</v>
      </c>
      <c r="HP13" s="331">
        <v>6.1276836069789321E-2</v>
      </c>
      <c r="HQ13" s="331">
        <v>1.1557932914195653E-2</v>
      </c>
      <c r="HR13" s="331">
        <v>3.5243964482074785E-2</v>
      </c>
      <c r="HS13" s="331"/>
      <c r="HT13" s="331">
        <v>0.33865569339284241</v>
      </c>
      <c r="HU13" s="330"/>
      <c r="HV13" s="296"/>
      <c r="HW13" s="297"/>
      <c r="HX13" s="297"/>
      <c r="HY13" s="296"/>
      <c r="HZ13" s="296"/>
      <c r="IA13" s="332">
        <v>7.0972774659456686E-2</v>
      </c>
      <c r="IB13" s="330"/>
      <c r="IC13" s="296"/>
      <c r="ID13" s="297"/>
      <c r="IE13" s="297"/>
      <c r="IF13" s="296"/>
      <c r="IG13" s="296"/>
      <c r="IH13" s="330"/>
      <c r="II13" s="296"/>
      <c r="IJ13" s="297"/>
      <c r="IK13" s="297"/>
      <c r="IL13" s="296"/>
      <c r="IM13" s="296"/>
      <c r="IO13" s="204">
        <v>1875.6076874317664</v>
      </c>
      <c r="IP13" s="204">
        <f t="shared" si="14"/>
        <v>2290.5331945599037</v>
      </c>
      <c r="IS13" s="904"/>
      <c r="IW13" s="901"/>
    </row>
    <row r="14" spans="1:275" s="211" customFormat="1">
      <c r="A14" s="211">
        <v>1921</v>
      </c>
      <c r="B14" s="205">
        <v>992.99723179843863</v>
      </c>
      <c r="C14" s="209">
        <v>10657.623459351853</v>
      </c>
      <c r="D14" s="205">
        <f t="shared" si="0"/>
        <v>51.707988267461509</v>
      </c>
      <c r="E14" s="209">
        <f t="shared" si="8"/>
        <v>7454.4090705034796</v>
      </c>
      <c r="F14" s="209">
        <f t="shared" si="9"/>
        <v>3203.2143888483738</v>
      </c>
      <c r="G14" s="203">
        <v>10.732782648396313</v>
      </c>
      <c r="H14" s="203"/>
      <c r="I14" s="839">
        <v>0.99683482175941263</v>
      </c>
      <c r="J14" s="238">
        <v>1054.3173085553983</v>
      </c>
      <c r="K14" s="205">
        <f t="shared" si="1"/>
        <v>50.844930845838029</v>
      </c>
      <c r="L14" s="205">
        <f t="shared" si="2"/>
        <v>51.490026884378302</v>
      </c>
      <c r="M14" s="204">
        <v>701.70738679319868</v>
      </c>
      <c r="N14" s="205">
        <f t="shared" si="3"/>
        <v>54.864408629692868</v>
      </c>
      <c r="O14" s="209">
        <v>42835.194914792832</v>
      </c>
      <c r="P14" s="203">
        <v>12.1385461975644</v>
      </c>
      <c r="Q14" s="203"/>
      <c r="R14" s="241"/>
      <c r="AP14" s="257">
        <v>1921</v>
      </c>
      <c r="AQ14" s="849">
        <v>0.69944383932633514</v>
      </c>
      <c r="AR14" s="849">
        <v>0.26137747333371025</v>
      </c>
      <c r="AS14" s="122">
        <v>0</v>
      </c>
      <c r="AT14" s="122">
        <v>4.8899810663005023E-3</v>
      </c>
      <c r="AU14" s="122">
        <f t="shared" si="15"/>
        <v>4.8899810663005023E-3</v>
      </c>
      <c r="AV14" s="122">
        <v>0.34043078994442366</v>
      </c>
      <c r="AW14" s="122">
        <f t="shared" si="11"/>
        <v>9.2745594981900714E-2</v>
      </c>
      <c r="AX14" s="851">
        <f t="shared" si="16"/>
        <v>0.3736932954981122</v>
      </c>
      <c r="AY14" s="843">
        <v>0.39486499040267375</v>
      </c>
      <c r="AZ14" s="122">
        <v>0</v>
      </c>
      <c r="BA14" s="122">
        <v>8.8048469786216367E-3</v>
      </c>
      <c r="BB14" s="122">
        <v>0</v>
      </c>
      <c r="BC14" s="122">
        <f t="shared" si="12"/>
        <v>0.59633016261870464</v>
      </c>
      <c r="BD14" s="251">
        <v>0.3005561606736647</v>
      </c>
      <c r="BE14" s="252">
        <v>0.11234986014840545</v>
      </c>
      <c r="BF14" s="252">
        <v>6.5814561777257544E-2</v>
      </c>
      <c r="BG14" s="252">
        <v>9.7959848231427803E-3</v>
      </c>
      <c r="BH14" s="252">
        <v>1.2428592641902391E-2</v>
      </c>
      <c r="BI14" s="252">
        <v>9.1135701695885443E-3</v>
      </c>
      <c r="BJ14" s="252">
        <f t="shared" si="13"/>
        <v>9.1053591113367985E-2</v>
      </c>
      <c r="BK14" s="252"/>
      <c r="BL14" s="284">
        <v>1921</v>
      </c>
      <c r="BM14" s="133"/>
      <c r="BN14" s="133"/>
      <c r="BO14" s="133">
        <v>0.46528068848676268</v>
      </c>
      <c r="BP14" s="133">
        <v>0.18099041031887286</v>
      </c>
      <c r="BQ14" s="133"/>
      <c r="BR14" s="133"/>
      <c r="BS14" s="133"/>
      <c r="BT14" s="133"/>
      <c r="BU14" s="133"/>
      <c r="BV14" s="133"/>
      <c r="BW14" s="133">
        <v>0.44838185773089778</v>
      </c>
      <c r="BX14" s="133">
        <v>0.16103548441315479</v>
      </c>
      <c r="BY14" s="133"/>
      <c r="BZ14" s="293">
        <f t="shared" si="10"/>
        <v>0.18099041031887286</v>
      </c>
      <c r="CA14" s="132">
        <f t="shared" si="4"/>
        <v>0.11371272013972046</v>
      </c>
      <c r="CB14" s="133">
        <v>4.9536035974827038E-2</v>
      </c>
      <c r="CC14" s="133">
        <v>3.2746329659585238E-2</v>
      </c>
      <c r="CD14" s="133">
        <v>1.263446890131577E-2</v>
      </c>
      <c r="CE14" s="133">
        <v>1.8789790968613284E-2</v>
      </c>
      <c r="CF14" s="133">
        <v>6.0946353791184565E-6</v>
      </c>
      <c r="CG14" s="132">
        <f t="shared" si="5"/>
        <v>6.7277690179152388E-2</v>
      </c>
      <c r="CH14" s="133">
        <v>3.1524163380552209E-2</v>
      </c>
      <c r="CI14" s="133">
        <v>3.5656323947071494E-2</v>
      </c>
      <c r="CJ14" s="133">
        <v>9.7202851528682319E-5</v>
      </c>
      <c r="CK14" s="133">
        <f t="shared" si="6"/>
        <v>3.1569775413071446E-2</v>
      </c>
      <c r="CL14" s="133">
        <f t="shared" si="7"/>
        <v>3.5707914766080942E-2</v>
      </c>
      <c r="CM14" s="134">
        <v>5.9000809812133043E-2</v>
      </c>
      <c r="CN14" s="293">
        <v>0.51319948940820459</v>
      </c>
      <c r="CO14" s="133"/>
      <c r="CP14" s="133"/>
      <c r="CQ14" s="133"/>
      <c r="CR14" s="133"/>
      <c r="CS14" s="275"/>
      <c r="CT14" s="293">
        <v>0.48863764292444112</v>
      </c>
      <c r="CU14" s="133">
        <v>0.43181056663800765</v>
      </c>
      <c r="CV14" s="133">
        <v>0.43181056663800776</v>
      </c>
      <c r="CW14" s="133">
        <v>0.15637915884632861</v>
      </c>
      <c r="CX14" s="133">
        <v>0.15637915884632855</v>
      </c>
      <c r="CY14" s="133"/>
      <c r="DA14" s="266">
        <v>1921</v>
      </c>
      <c r="DB14" s="75">
        <v>10657.5731258367</v>
      </c>
      <c r="DC14" s="75">
        <v>6354.8750811888031</v>
      </c>
      <c r="DD14" s="124"/>
      <c r="DE14" s="124"/>
      <c r="DF14" s="75"/>
      <c r="DG14" s="75"/>
      <c r="DH14" s="75">
        <v>49381.855527667787</v>
      </c>
      <c r="DI14" s="75">
        <v>73716.74619879188</v>
      </c>
      <c r="DJ14" s="75">
        <v>191955.5837082215</v>
      </c>
      <c r="DK14" s="75">
        <v>291348.56544511259</v>
      </c>
      <c r="DL14" s="75">
        <v>709667.73098942556</v>
      </c>
      <c r="DM14" s="75">
        <v>2101345.9297434986</v>
      </c>
      <c r="DN14" s="274">
        <v>10657.5731258367</v>
      </c>
      <c r="DO14" s="124">
        <v>6332.0112936104242</v>
      </c>
      <c r="DP14" s="124"/>
      <c r="DQ14" s="124"/>
      <c r="DR14" s="124"/>
      <c r="DS14" s="275"/>
      <c r="DT14" s="275"/>
      <c r="DU14" s="124">
        <v>7215.7488146505029</v>
      </c>
      <c r="DV14" s="124">
        <v>8160.7525043898886</v>
      </c>
      <c r="DW14" s="124">
        <v>5764.5689325852263</v>
      </c>
      <c r="DX14" s="124"/>
      <c r="DY14" s="124"/>
      <c r="DZ14" s="124"/>
      <c r="EA14" s="124">
        <v>49587.6296158732</v>
      </c>
      <c r="EB14" s="124">
        <v>74171.380381872106</v>
      </c>
      <c r="EC14" s="124">
        <v>192891.85330485771</v>
      </c>
      <c r="ED14" s="124">
        <v>292875.14534921141</v>
      </c>
      <c r="EE14" s="124">
        <v>714239.68064034753</v>
      </c>
      <c r="EF14" s="124">
        <v>2113728.8716500881</v>
      </c>
      <c r="EG14" s="124"/>
      <c r="EH14" s="274">
        <v>10657.5731258367</v>
      </c>
      <c r="EI14" s="124">
        <v>6532.1229875235003</v>
      </c>
      <c r="EJ14" s="124">
        <v>5962.0593926964384</v>
      </c>
      <c r="EK14" s="124">
        <v>570.0944446938646</v>
      </c>
      <c r="EL14" s="124">
        <f t="shared" si="17"/>
        <v>570.0944446938646</v>
      </c>
      <c r="EM14" s="124">
        <v>0</v>
      </c>
      <c r="EN14" s="124"/>
      <c r="EO14" s="124"/>
      <c r="EP14" s="124"/>
      <c r="EQ14" s="124"/>
      <c r="ER14" s="124"/>
      <c r="ES14" s="124"/>
      <c r="ET14" s="124"/>
      <c r="EU14" s="124"/>
      <c r="EV14" s="124"/>
      <c r="EW14" s="124"/>
      <c r="EX14" s="124"/>
      <c r="EY14" s="124"/>
      <c r="EZ14" s="124"/>
      <c r="FA14" s="124">
        <v>47786.624370655503</v>
      </c>
      <c r="FB14" s="124">
        <v>69593.388233464342</v>
      </c>
      <c r="FC14" s="124">
        <v>171624.74509877333</v>
      </c>
      <c r="FD14" s="124">
        <v>252836.10905480312</v>
      </c>
      <c r="FE14" s="124">
        <v>560180.09027259995</v>
      </c>
      <c r="FF14" s="124">
        <v>1271351.2347312383</v>
      </c>
      <c r="FG14" s="276"/>
      <c r="FH14" s="275"/>
      <c r="FI14" s="275"/>
      <c r="FJ14" s="275"/>
      <c r="FK14" s="275"/>
      <c r="FL14" s="275"/>
      <c r="FM14" s="275"/>
      <c r="FN14" s="275"/>
      <c r="FO14" s="275"/>
      <c r="FP14" s="275"/>
      <c r="FQ14" s="275"/>
      <c r="FR14" s="275"/>
      <c r="FS14" s="276"/>
      <c r="FT14" s="275"/>
      <c r="FU14" s="275"/>
      <c r="FV14" s="275"/>
      <c r="FW14" s="275"/>
      <c r="FX14" s="275"/>
      <c r="FY14" s="275"/>
      <c r="FZ14" s="311"/>
      <c r="GA14" s="134">
        <v>0.29179377254190919</v>
      </c>
      <c r="GB14" s="133">
        <v>0.12727206095541388</v>
      </c>
      <c r="GC14" s="133">
        <v>0.48100585116605327</v>
      </c>
      <c r="GD14" s="133">
        <v>0.62862365867591863</v>
      </c>
      <c r="GE14" s="133">
        <v>0.70265890519081942</v>
      </c>
      <c r="GF14" s="293">
        <v>0.20661815016157956</v>
      </c>
      <c r="GG14" s="133">
        <v>0.2880331165307321</v>
      </c>
      <c r="GH14" s="133">
        <v>0.40709222981386528</v>
      </c>
      <c r="GI14" s="133">
        <v>0.5121579669469376</v>
      </c>
      <c r="GJ14" s="276"/>
      <c r="GK14" s="275"/>
      <c r="GL14" s="275"/>
      <c r="GM14" s="275"/>
      <c r="GN14" s="275"/>
      <c r="GO14" s="275"/>
      <c r="GP14" s="316"/>
      <c r="GU14" s="241"/>
      <c r="HF14" s="325">
        <v>1921</v>
      </c>
      <c r="HG14" s="331">
        <v>0.10571281040229076</v>
      </c>
      <c r="HH14" s="331">
        <v>7.292324209183737E-2</v>
      </c>
      <c r="HI14" s="331">
        <v>6.168911089261607E-2</v>
      </c>
      <c r="HJ14" s="331">
        <v>0</v>
      </c>
      <c r="HK14" s="331">
        <v>0</v>
      </c>
      <c r="HL14" s="331">
        <v>2.9428132374630642E-2</v>
      </c>
      <c r="HM14" s="331">
        <v>3.2260978517985428E-2</v>
      </c>
      <c r="HN14" s="331">
        <v>0.22253267676290509</v>
      </c>
      <c r="HO14" s="331">
        <v>0.10378943839437292</v>
      </c>
      <c r="HP14" s="331">
        <v>7.3878158993431253E-2</v>
      </c>
      <c r="HQ14" s="331">
        <v>1.1737881565802454E-2</v>
      </c>
      <c r="HR14" s="331">
        <v>3.3127197809298452E-2</v>
      </c>
      <c r="HS14" s="331"/>
      <c r="HT14" s="331">
        <v>0.3425656289820761</v>
      </c>
      <c r="HU14" s="330"/>
      <c r="HV14" s="296"/>
      <c r="HW14" s="297"/>
      <c r="HX14" s="297"/>
      <c r="HY14" s="296"/>
      <c r="HZ14" s="296"/>
      <c r="IA14" s="332">
        <v>7.5034433496781031E-2</v>
      </c>
      <c r="IB14" s="330"/>
      <c r="IC14" s="296"/>
      <c r="ID14" s="297"/>
      <c r="IE14" s="297"/>
      <c r="IF14" s="296"/>
      <c r="IG14" s="296"/>
      <c r="IH14" s="330"/>
      <c r="II14" s="296"/>
      <c r="IJ14" s="297"/>
      <c r="IK14" s="297"/>
      <c r="IL14" s="296"/>
      <c r="IM14" s="296"/>
      <c r="IO14" s="204">
        <v>2201.6160072210141</v>
      </c>
      <c r="IP14" s="204">
        <f t="shared" si="14"/>
        <v>2688.6616961563432</v>
      </c>
      <c r="IS14" s="904"/>
      <c r="IW14" s="901"/>
    </row>
    <row r="15" spans="1:275" s="211" customFormat="1">
      <c r="A15" s="211">
        <v>1922</v>
      </c>
      <c r="B15" s="205">
        <v>1001.7373598184595</v>
      </c>
      <c r="C15" s="209">
        <v>11567.993608422041</v>
      </c>
      <c r="D15" s="205">
        <f t="shared" si="0"/>
        <v>56.124864991123808</v>
      </c>
      <c r="E15" s="209">
        <f t="shared" si="8"/>
        <v>8220.2456813623394</v>
      </c>
      <c r="F15" s="209">
        <f t="shared" si="9"/>
        <v>3347.7479270597005</v>
      </c>
      <c r="G15" s="203">
        <v>11.547930697641604</v>
      </c>
      <c r="H15" s="203"/>
      <c r="I15" s="839">
        <v>0.99676986727975725</v>
      </c>
      <c r="J15" s="238">
        <v>1114.9174143722848</v>
      </c>
      <c r="K15" s="205">
        <f t="shared" si="1"/>
        <v>57.409015088974066</v>
      </c>
      <c r="L15" s="205">
        <f t="shared" si="2"/>
        <v>58.584983997983549</v>
      </c>
      <c r="M15" s="204">
        <v>744.15743484080986</v>
      </c>
      <c r="N15" s="205">
        <f t="shared" si="3"/>
        <v>62.60244763744921</v>
      </c>
      <c r="O15" s="209">
        <v>43542.908902835123</v>
      </c>
      <c r="P15" s="203">
        <v>12.960678808554817</v>
      </c>
      <c r="Q15" s="203"/>
      <c r="R15" s="241"/>
      <c r="AP15" s="257">
        <v>1922</v>
      </c>
      <c r="AQ15" s="849">
        <v>0.7106025435022385</v>
      </c>
      <c r="AR15" s="849">
        <v>0.25936686135309067</v>
      </c>
      <c r="AS15" s="122">
        <v>0</v>
      </c>
      <c r="AT15" s="122">
        <v>4.9694187190238489E-3</v>
      </c>
      <c r="AU15" s="122">
        <f t="shared" si="15"/>
        <v>4.9694187190238489E-3</v>
      </c>
      <c r="AV15" s="122">
        <v>0.36793969633509754</v>
      </c>
      <c r="AW15" s="122">
        <f t="shared" si="11"/>
        <v>7.8326567095026445E-2</v>
      </c>
      <c r="AX15" s="851">
        <f t="shared" si="16"/>
        <v>0.36499568390902282</v>
      </c>
      <c r="AY15" s="843">
        <v>0.37593847112265472</v>
      </c>
      <c r="AZ15" s="122">
        <v>0</v>
      </c>
      <c r="BA15" s="122">
        <v>8.804846978621713E-3</v>
      </c>
      <c r="BB15" s="122">
        <v>0</v>
      </c>
      <c r="BC15" s="122">
        <f t="shared" si="12"/>
        <v>0.61525668189872351</v>
      </c>
      <c r="BD15" s="251">
        <v>0.2893974564977615</v>
      </c>
      <c r="BE15" s="252">
        <v>0.12298703763430199</v>
      </c>
      <c r="BF15" s="252">
        <v>6.9972184092609829E-2</v>
      </c>
      <c r="BG15" s="252">
        <v>9.7502012847507768E-3</v>
      </c>
      <c r="BH15" s="252">
        <v>-6.783814517168721E-3</v>
      </c>
      <c r="BI15" s="252">
        <v>8.5860467399487325E-3</v>
      </c>
      <c r="BJ15" s="252">
        <f t="shared" si="13"/>
        <v>8.4885801263318891E-2</v>
      </c>
      <c r="BK15" s="252"/>
      <c r="BL15" s="284">
        <v>1922</v>
      </c>
      <c r="BM15" s="133"/>
      <c r="BN15" s="133"/>
      <c r="BO15" s="133">
        <v>0.45536580615846073</v>
      </c>
      <c r="BP15" s="133">
        <v>0.17626613263747531</v>
      </c>
      <c r="BQ15" s="133"/>
      <c r="BR15" s="133"/>
      <c r="BS15" s="133"/>
      <c r="BT15" s="133"/>
      <c r="BU15" s="133"/>
      <c r="BV15" s="133"/>
      <c r="BW15" s="133">
        <v>0.43800667569632329</v>
      </c>
      <c r="BX15" s="133">
        <v>0.15668111981340474</v>
      </c>
      <c r="BY15" s="133"/>
      <c r="BZ15" s="293">
        <f t="shared" si="10"/>
        <v>0.17626613263747531</v>
      </c>
      <c r="CA15" s="132">
        <f t="shared" si="4"/>
        <v>0.10960639755317891</v>
      </c>
      <c r="CB15" s="133">
        <v>3.7019787868639666E-2</v>
      </c>
      <c r="CC15" s="133">
        <v>3.6581875136200349E-2</v>
      </c>
      <c r="CD15" s="133">
        <v>1.7327551479782068E-2</v>
      </c>
      <c r="CE15" s="133">
        <v>1.86707368618503E-2</v>
      </c>
      <c r="CF15" s="133">
        <v>6.4462067065322651E-6</v>
      </c>
      <c r="CG15" s="132">
        <f t="shared" si="5"/>
        <v>6.6659735084296401E-2</v>
      </c>
      <c r="CH15" s="133">
        <v>3.0483301983672436E-2</v>
      </c>
      <c r="CI15" s="133">
        <v>3.6076263645283137E-2</v>
      </c>
      <c r="CJ15" s="133">
        <v>1.0016945534083662E-4</v>
      </c>
      <c r="CK15" s="133">
        <f t="shared" si="6"/>
        <v>3.0529178120751167E-2</v>
      </c>
      <c r="CL15" s="133">
        <f t="shared" si="7"/>
        <v>3.6130556963545245E-2</v>
      </c>
      <c r="CM15" s="134">
        <v>6.0462098933159028E-2</v>
      </c>
      <c r="CN15" s="293">
        <v>0.5058821968323145</v>
      </c>
      <c r="CO15" s="133"/>
      <c r="CP15" s="133"/>
      <c r="CQ15" s="133"/>
      <c r="CR15" s="133"/>
      <c r="CS15" s="275"/>
      <c r="CT15" s="293">
        <v>0.47937266229026204</v>
      </c>
      <c r="CU15" s="133">
        <v>0.43721477661517705</v>
      </c>
      <c r="CV15" s="133">
        <v>0.43721477661517705</v>
      </c>
      <c r="CW15" s="133">
        <v>0.17057628417064818</v>
      </c>
      <c r="CX15" s="133">
        <v>0.17057628417064824</v>
      </c>
      <c r="CY15" s="133"/>
      <c r="DA15" s="266">
        <v>1922</v>
      </c>
      <c r="DB15" s="75">
        <v>11567.933210626014</v>
      </c>
      <c r="DC15" s="75">
        <v>7028.4364311829277</v>
      </c>
      <c r="DD15" s="124"/>
      <c r="DE15" s="124"/>
      <c r="DF15" s="75"/>
      <c r="DG15" s="75"/>
      <c r="DH15" s="75">
        <v>52423.404225613784</v>
      </c>
      <c r="DI15" s="75">
        <v>78233.314116211142</v>
      </c>
      <c r="DJ15" s="75">
        <v>202362.59307113805</v>
      </c>
      <c r="DK15" s="75">
        <v>306963.41693050833</v>
      </c>
      <c r="DL15" s="75">
        <v>750569.22144661751</v>
      </c>
      <c r="DM15" s="75">
        <v>2361248.2413832787</v>
      </c>
      <c r="DN15" s="274">
        <v>11568.110415495808</v>
      </c>
      <c r="DO15" s="124">
        <v>7000.43165601497</v>
      </c>
      <c r="DP15" s="124"/>
      <c r="DQ15" s="124"/>
      <c r="DR15" s="124"/>
      <c r="DS15" s="275"/>
      <c r="DT15" s="275"/>
      <c r="DU15" s="124">
        <v>8225.6016665045008</v>
      </c>
      <c r="DV15" s="124">
        <v>9231.8991071555756</v>
      </c>
      <c r="DW15" s="124">
        <v>6351.1214503400106</v>
      </c>
      <c r="DX15" s="124"/>
      <c r="DY15" s="124"/>
      <c r="DZ15" s="124"/>
      <c r="EA15" s="124">
        <v>52677.219250823342</v>
      </c>
      <c r="EB15" s="124">
        <v>78815.713891644089</v>
      </c>
      <c r="EC15" s="124">
        <v>203906.60848627437</v>
      </c>
      <c r="ED15" s="124">
        <v>309423.52629607724</v>
      </c>
      <c r="EE15" s="124">
        <v>757635.87160454981</v>
      </c>
      <c r="EF15" s="124">
        <v>2383827.1620128364</v>
      </c>
      <c r="EG15" s="124"/>
      <c r="EH15" s="274">
        <v>11567.933210626014</v>
      </c>
      <c r="EI15" s="124">
        <v>7223.3595816074258</v>
      </c>
      <c r="EJ15" s="124">
        <v>6628.8192308928683</v>
      </c>
      <c r="EK15" s="124">
        <v>594.66430635245183</v>
      </c>
      <c r="EL15" s="124">
        <f t="shared" si="17"/>
        <v>594.66430635245183</v>
      </c>
      <c r="EM15" s="124">
        <v>0</v>
      </c>
      <c r="EN15" s="124"/>
      <c r="EO15" s="124"/>
      <c r="EP15" s="124"/>
      <c r="EQ15" s="124"/>
      <c r="ER15" s="124"/>
      <c r="ES15" s="124"/>
      <c r="ET15" s="124"/>
      <c r="EU15" s="124"/>
      <c r="EV15" s="124"/>
      <c r="EW15" s="124"/>
      <c r="EX15" s="124"/>
      <c r="EY15" s="124"/>
      <c r="EZ15" s="124"/>
      <c r="FA15" s="124">
        <v>50669.095871793317</v>
      </c>
      <c r="FB15" s="124">
        <v>73977.465520510887</v>
      </c>
      <c r="FC15" s="124">
        <v>181250.44940249939</v>
      </c>
      <c r="FD15" s="124">
        <v>266945.52904736402</v>
      </c>
      <c r="FE15" s="124">
        <v>597595.3216951912</v>
      </c>
      <c r="FF15" s="124">
        <v>1529633.6235835403</v>
      </c>
      <c r="FG15" s="276"/>
      <c r="FH15" s="275"/>
      <c r="FI15" s="275"/>
      <c r="FJ15" s="275"/>
      <c r="FK15" s="275"/>
      <c r="FL15" s="275"/>
      <c r="FM15" s="275"/>
      <c r="FN15" s="275"/>
      <c r="FO15" s="275"/>
      <c r="FP15" s="275"/>
      <c r="FQ15" s="275"/>
      <c r="FR15" s="275"/>
      <c r="FS15" s="276"/>
      <c r="FT15" s="275"/>
      <c r="FU15" s="275"/>
      <c r="FV15" s="275"/>
      <c r="FW15" s="275"/>
      <c r="FX15" s="275"/>
      <c r="FY15" s="275"/>
      <c r="FZ15" s="311"/>
      <c r="GA15" s="134">
        <v>0.28026457685535699</v>
      </c>
      <c r="GB15" s="133">
        <v>0.1150156585456881</v>
      </c>
      <c r="GC15" s="133">
        <v>0.47802284777004084</v>
      </c>
      <c r="GD15" s="133">
        <v>0.62218661065478786</v>
      </c>
      <c r="GE15" s="133">
        <v>0.69980610561490064</v>
      </c>
      <c r="GF15" s="293">
        <v>0.21374532654193973</v>
      </c>
      <c r="GG15" s="133">
        <v>0.31349484613175027</v>
      </c>
      <c r="GH15" s="133">
        <v>0.47164907013473006</v>
      </c>
      <c r="GI15" s="133">
        <v>0.61862934869565778</v>
      </c>
      <c r="GJ15" s="276"/>
      <c r="GK15" s="275"/>
      <c r="GL15" s="275"/>
      <c r="GM15" s="275"/>
      <c r="GN15" s="275"/>
      <c r="GO15" s="275"/>
      <c r="GP15" s="316"/>
      <c r="GU15" s="241"/>
      <c r="HF15" s="325">
        <v>1922</v>
      </c>
      <c r="HG15" s="331">
        <v>9.9401692399504221E-2</v>
      </c>
      <c r="HH15" s="331">
        <v>6.8921856111113275E-2</v>
      </c>
      <c r="HI15" s="331">
        <v>5.8869317426729878E-2</v>
      </c>
      <c r="HJ15" s="331">
        <v>0</v>
      </c>
      <c r="HK15" s="331">
        <v>0</v>
      </c>
      <c r="HL15" s="331">
        <v>2.70503469146725E-2</v>
      </c>
      <c r="HM15" s="331">
        <v>3.1818970512057385E-2</v>
      </c>
      <c r="HN15" s="331">
        <v>0.21745273776433288</v>
      </c>
      <c r="HO15" s="331">
        <v>8.4321304612539172E-2</v>
      </c>
      <c r="HP15" s="331">
        <v>8.3374244955935525E-2</v>
      </c>
      <c r="HQ15" s="331">
        <v>1.2036378225829023E-2</v>
      </c>
      <c r="HR15" s="331">
        <v>3.7720809970029176E-2</v>
      </c>
      <c r="HS15" s="331"/>
      <c r="HT15" s="331">
        <v>0.33145615260632832</v>
      </c>
      <c r="HU15" s="330"/>
      <c r="HV15" s="296"/>
      <c r="HW15" s="297"/>
      <c r="HX15" s="297"/>
      <c r="HY15" s="296"/>
      <c r="HZ15" s="296"/>
      <c r="IA15" s="332">
        <v>7.029842437676663E-2</v>
      </c>
      <c r="IB15" s="330"/>
      <c r="IC15" s="296"/>
      <c r="ID15" s="297"/>
      <c r="IE15" s="297"/>
      <c r="IF15" s="296"/>
      <c r="IG15" s="296"/>
      <c r="IH15" s="330"/>
      <c r="II15" s="296"/>
      <c r="IJ15" s="297"/>
      <c r="IK15" s="297"/>
      <c r="IL15" s="296"/>
      <c r="IM15" s="296"/>
      <c r="IO15" s="204">
        <v>2383.7568300903126</v>
      </c>
      <c r="IP15" s="204">
        <f t="shared" si="14"/>
        <v>2911.0960589829574</v>
      </c>
      <c r="IS15" s="904"/>
      <c r="IW15" s="901"/>
    </row>
    <row r="16" spans="1:275" s="211" customFormat="1">
      <c r="A16" s="211">
        <v>1923</v>
      </c>
      <c r="B16" s="205">
        <v>1159.735603352495</v>
      </c>
      <c r="C16" s="209">
        <v>13017.225526585993</v>
      </c>
      <c r="D16" s="205">
        <f t="shared" si="0"/>
        <v>63.156157408899809</v>
      </c>
      <c r="E16" s="209">
        <f t="shared" si="8"/>
        <v>9031.9082776936066</v>
      </c>
      <c r="F16" s="209">
        <f t="shared" si="9"/>
        <v>3985.317248892386</v>
      </c>
      <c r="G16" s="203">
        <v>11.224304478500589</v>
      </c>
      <c r="H16" s="203"/>
      <c r="I16" s="839">
        <v>0.99671452904050162</v>
      </c>
      <c r="J16" s="238">
        <v>1262.3973543310219</v>
      </c>
      <c r="K16" s="205">
        <f t="shared" si="1"/>
        <v>63.858143713490307</v>
      </c>
      <c r="L16" s="205">
        <f t="shared" si="2"/>
        <v>64.475536213362588</v>
      </c>
      <c r="M16" s="204">
        <v>843.05397135715634</v>
      </c>
      <c r="N16" s="205">
        <f t="shared" si="3"/>
        <v>68.934580545524497</v>
      </c>
      <c r="O16" s="209">
        <v>44408.548690457501</v>
      </c>
      <c r="P16" s="203">
        <v>12.732408535997104</v>
      </c>
      <c r="Q16" s="203"/>
      <c r="R16" s="241"/>
      <c r="AP16" s="257">
        <v>1923</v>
      </c>
      <c r="AQ16" s="849">
        <v>0.69384280538484244</v>
      </c>
      <c r="AR16" s="849">
        <v>0.24798634344579035</v>
      </c>
      <c r="AS16" s="122">
        <v>0</v>
      </c>
      <c r="AT16" s="122">
        <v>4.9586264918850291E-3</v>
      </c>
      <c r="AU16" s="122">
        <f t="shared" si="15"/>
        <v>4.9586264918850291E-3</v>
      </c>
      <c r="AV16" s="122">
        <v>0.35595888078047333</v>
      </c>
      <c r="AW16" s="122">
        <f t="shared" si="11"/>
        <v>8.4938954666693711E-2</v>
      </c>
      <c r="AX16" s="851">
        <f t="shared" si="16"/>
        <v>0.35740998036038413</v>
      </c>
      <c r="AY16" s="843">
        <v>0.33354645723901499</v>
      </c>
      <c r="AZ16" s="122">
        <v>0</v>
      </c>
      <c r="BA16" s="122">
        <v>8.8048469786216697E-3</v>
      </c>
      <c r="BB16" s="122">
        <v>0</v>
      </c>
      <c r="BC16" s="122">
        <f t="shared" si="12"/>
        <v>0.65764869578236329</v>
      </c>
      <c r="BD16" s="251">
        <v>0.30615719461515767</v>
      </c>
      <c r="BE16" s="252">
        <v>0.13571958829385344</v>
      </c>
      <c r="BF16" s="252">
        <v>6.3472340065940602E-2</v>
      </c>
      <c r="BG16" s="252">
        <v>9.6052978704581193E-3</v>
      </c>
      <c r="BH16" s="252">
        <v>2.7837280827641631E-2</v>
      </c>
      <c r="BI16" s="252">
        <v>1.3554592906342023E-2</v>
      </c>
      <c r="BJ16" s="252">
        <f t="shared" si="13"/>
        <v>5.5968094650921854E-2</v>
      </c>
      <c r="BK16" s="252"/>
      <c r="BL16" s="284">
        <v>1923</v>
      </c>
      <c r="BM16" s="133"/>
      <c r="BN16" s="133"/>
      <c r="BO16" s="133">
        <v>0.43102782655751548</v>
      </c>
      <c r="BP16" s="133">
        <v>0.16885257938925011</v>
      </c>
      <c r="BQ16" s="133"/>
      <c r="BR16" s="133"/>
      <c r="BS16" s="133"/>
      <c r="BT16" s="133"/>
      <c r="BU16" s="133"/>
      <c r="BV16" s="133"/>
      <c r="BW16" s="133">
        <v>0.41056550600519331</v>
      </c>
      <c r="BX16" s="133">
        <v>0.15086489530394467</v>
      </c>
      <c r="BY16" s="133"/>
      <c r="BZ16" s="293">
        <f t="shared" si="10"/>
        <v>0.16885257938925011</v>
      </c>
      <c r="CA16" s="132">
        <f t="shared" si="4"/>
        <v>0.11451236873147254</v>
      </c>
      <c r="CB16" s="133">
        <v>6.2149946768401715E-2</v>
      </c>
      <c r="CC16" s="133">
        <v>2.7085881442276381E-2</v>
      </c>
      <c r="CD16" s="133">
        <v>1.1902166301891181E-2</v>
      </c>
      <c r="CE16" s="133">
        <v>1.3365869836003505E-2</v>
      </c>
      <c r="CF16" s="133">
        <v>8.5043828997559915E-6</v>
      </c>
      <c r="CG16" s="132">
        <f t="shared" si="5"/>
        <v>5.4340210657777513E-2</v>
      </c>
      <c r="CH16" s="133">
        <v>2.910923397172193E-2</v>
      </c>
      <c r="CI16" s="133">
        <v>2.5124152331442693E-2</v>
      </c>
      <c r="CJ16" s="133">
        <v>1.0682435461288859E-4</v>
      </c>
      <c r="CK16" s="133">
        <f t="shared" si="6"/>
        <v>2.9166570888043589E-2</v>
      </c>
      <c r="CL16" s="133">
        <f t="shared" si="7"/>
        <v>2.5173639769733924E-2</v>
      </c>
      <c r="CM16" s="134">
        <v>7.3740362403807422E-2</v>
      </c>
      <c r="CN16" s="293">
        <v>0.48478990467612904</v>
      </c>
      <c r="CO16" s="133"/>
      <c r="CP16" s="133"/>
      <c r="CQ16" s="133"/>
      <c r="CR16" s="133"/>
      <c r="CS16" s="275"/>
      <c r="CT16" s="293">
        <v>0.45498875891188451</v>
      </c>
      <c r="CU16" s="133">
        <v>0.41461250579837888</v>
      </c>
      <c r="CV16" s="133">
        <v>0.41461250579837894</v>
      </c>
      <c r="CW16" s="133">
        <v>0.156424930907688</v>
      </c>
      <c r="CX16" s="133">
        <v>0.15642493090768797</v>
      </c>
      <c r="CY16" s="133"/>
      <c r="DA16" s="266">
        <v>1923</v>
      </c>
      <c r="DB16" s="75">
        <v>13017.208961135675</v>
      </c>
      <c r="DC16" s="75">
        <v>8257.1543929761501</v>
      </c>
      <c r="DD16" s="124"/>
      <c r="DE16" s="124"/>
      <c r="DF16" s="75"/>
      <c r="DG16" s="75"/>
      <c r="DH16" s="75">
        <v>55857.700074571367</v>
      </c>
      <c r="DI16" s="75">
        <v>83800.576323794623</v>
      </c>
      <c r="DJ16" s="75">
        <v>219159.9647376533</v>
      </c>
      <c r="DK16" s="75">
        <v>336308.60319607117</v>
      </c>
      <c r="DL16" s="75">
        <v>841305.06103628897</v>
      </c>
      <c r="DM16" s="75">
        <v>2755498.5237513743</v>
      </c>
      <c r="DN16" s="274">
        <v>13017.208961135675</v>
      </c>
      <c r="DO16" s="124">
        <v>8229.3663053026103</v>
      </c>
      <c r="DP16" s="124"/>
      <c r="DQ16" s="124"/>
      <c r="DR16" s="124"/>
      <c r="DS16" s="275"/>
      <c r="DT16" s="275"/>
      <c r="DU16" s="124">
        <v>9422.3161660249207</v>
      </c>
      <c r="DV16" s="124">
        <v>10688.433419053701</v>
      </c>
      <c r="DW16" s="124">
        <v>7451.7749663527293</v>
      </c>
      <c r="DX16" s="124"/>
      <c r="DY16" s="124"/>
      <c r="DZ16" s="124"/>
      <c r="EA16" s="124">
        <v>56107.792863633236</v>
      </c>
      <c r="EB16" s="124">
        <v>84353.507697644862</v>
      </c>
      <c r="EC16" s="124">
        <v>219798.93095366194</v>
      </c>
      <c r="ED16" s="124">
        <v>337367.77117355686</v>
      </c>
      <c r="EE16" s="124">
        <v>844811.03902484698</v>
      </c>
      <c r="EF16" s="124">
        <v>2767613.963705142</v>
      </c>
      <c r="EG16" s="124"/>
      <c r="EH16" s="274">
        <v>13017.208961135675</v>
      </c>
      <c r="EI16" s="124">
        <v>8525.3244191462963</v>
      </c>
      <c r="EJ16" s="124">
        <v>7837.2160284127249</v>
      </c>
      <c r="EK16" s="124">
        <v>688.1192398978269</v>
      </c>
      <c r="EL16" s="124">
        <f t="shared" si="17"/>
        <v>688.1192398978269</v>
      </c>
      <c r="EM16" s="124">
        <v>0</v>
      </c>
      <c r="EN16" s="124"/>
      <c r="EO16" s="124"/>
      <c r="EP16" s="124"/>
      <c r="EQ16" s="124"/>
      <c r="ER16" s="124"/>
      <c r="ES16" s="124"/>
      <c r="ET16" s="124"/>
      <c r="EU16" s="124"/>
      <c r="EV16" s="124"/>
      <c r="EW16" s="124"/>
      <c r="EX16" s="124"/>
      <c r="EY16" s="124"/>
      <c r="EZ16" s="124"/>
      <c r="FA16" s="124">
        <v>53444.169839040042</v>
      </c>
      <c r="FB16" s="124">
        <v>78892.189446267861</v>
      </c>
      <c r="FC16" s="124">
        <v>196383.98670713036</v>
      </c>
      <c r="FD16" s="124">
        <v>293392.53818619705</v>
      </c>
      <c r="FE16" s="124">
        <v>674714.50468803477</v>
      </c>
      <c r="FF16" s="124">
        <v>1848617.3615580064</v>
      </c>
      <c r="FG16" s="276"/>
      <c r="FH16" s="275"/>
      <c r="FI16" s="275"/>
      <c r="FJ16" s="275"/>
      <c r="FK16" s="275"/>
      <c r="FL16" s="275"/>
      <c r="FM16" s="275"/>
      <c r="FN16" s="275"/>
      <c r="FO16" s="275"/>
      <c r="FP16" s="275"/>
      <c r="FQ16" s="275"/>
      <c r="FR16" s="275"/>
      <c r="FS16" s="276"/>
      <c r="FT16" s="275"/>
      <c r="FU16" s="275"/>
      <c r="FV16" s="275"/>
      <c r="FW16" s="275"/>
      <c r="FX16" s="275"/>
      <c r="FY16" s="275"/>
      <c r="FZ16" s="311"/>
      <c r="GA16" s="134">
        <v>0.29857212599965333</v>
      </c>
      <c r="GB16" s="133">
        <v>0.11087629307891077</v>
      </c>
      <c r="GC16" s="133">
        <v>0.54632770506619854</v>
      </c>
      <c r="GD16" s="133">
        <v>0.67858396454989089</v>
      </c>
      <c r="GE16" s="133">
        <v>0.77515285468363637</v>
      </c>
      <c r="GF16" s="293">
        <v>0.19044686932022656</v>
      </c>
      <c r="GG16" s="133">
        <v>0.29464939207902036</v>
      </c>
      <c r="GH16" s="133">
        <v>0.38433985570674833</v>
      </c>
      <c r="GI16" s="133">
        <v>0.47904878450732918</v>
      </c>
      <c r="GJ16" s="276"/>
      <c r="GK16" s="275"/>
      <c r="GL16" s="275"/>
      <c r="GM16" s="275"/>
      <c r="GN16" s="275"/>
      <c r="GO16" s="275"/>
      <c r="GP16" s="316"/>
      <c r="GU16" s="241"/>
      <c r="HF16" s="325">
        <v>1923</v>
      </c>
      <c r="HG16" s="331">
        <v>0.10411047717842324</v>
      </c>
      <c r="HH16" s="331">
        <v>6.9245265606832931E-2</v>
      </c>
      <c r="HI16" s="331">
        <v>5.9293007289095694E-2</v>
      </c>
      <c r="HJ16" s="331">
        <v>0</v>
      </c>
      <c r="HK16" s="331">
        <v>0</v>
      </c>
      <c r="HL16" s="331">
        <v>2.9437164251556965E-2</v>
      </c>
      <c r="HM16" s="331">
        <v>2.9855843037538729E-2</v>
      </c>
      <c r="HN16" s="331">
        <v>0.22108235548684585</v>
      </c>
      <c r="HO16" s="331">
        <v>9.0227407875490412E-2</v>
      </c>
      <c r="HP16" s="331">
        <v>8.2850142682182493E-2</v>
      </c>
      <c r="HQ16" s="331">
        <v>1.255176201842088E-2</v>
      </c>
      <c r="HR16" s="331">
        <v>3.5453042910752082E-2</v>
      </c>
      <c r="HS16" s="331"/>
      <c r="HT16" s="331">
        <v>0.33443290419007621</v>
      </c>
      <c r="HU16" s="330"/>
      <c r="HV16" s="296"/>
      <c r="HW16" s="297"/>
      <c r="HX16" s="297"/>
      <c r="HY16" s="296"/>
      <c r="HZ16" s="296"/>
      <c r="IA16" s="332">
        <v>6.9105841352587682E-2</v>
      </c>
      <c r="IB16" s="330"/>
      <c r="IC16" s="296"/>
      <c r="ID16" s="297"/>
      <c r="IE16" s="297"/>
      <c r="IF16" s="296"/>
      <c r="IG16" s="296"/>
      <c r="IH16" s="330"/>
      <c r="II16" s="296"/>
      <c r="IJ16" s="297"/>
      <c r="IK16" s="297"/>
      <c r="IL16" s="296"/>
      <c r="IM16" s="296"/>
      <c r="IO16" s="204">
        <v>2331.5425328040301</v>
      </c>
      <c r="IP16" s="204">
        <f t="shared" si="14"/>
        <v>2847.3308153415146</v>
      </c>
      <c r="IS16" s="904"/>
      <c r="IW16" s="901"/>
    </row>
    <row r="17" spans="1:257" s="211" customFormat="1">
      <c r="A17" s="211">
        <v>1924</v>
      </c>
      <c r="B17" s="205">
        <v>1145.720242068192</v>
      </c>
      <c r="C17" s="209">
        <v>12851.128750682003</v>
      </c>
      <c r="D17" s="205">
        <f t="shared" si="0"/>
        <v>62.350299501415712</v>
      </c>
      <c r="E17" s="209">
        <f t="shared" si="8"/>
        <v>8895.2309395495486</v>
      </c>
      <c r="F17" s="209">
        <f t="shared" si="9"/>
        <v>3955.897811132455</v>
      </c>
      <c r="G17" s="203">
        <v>11.216637603856803</v>
      </c>
      <c r="H17" s="203"/>
      <c r="I17" s="839">
        <v>0.99656809730410945</v>
      </c>
      <c r="J17" s="238">
        <v>1249.7044808157841</v>
      </c>
      <c r="K17" s="205">
        <f t="shared" si="1"/>
        <v>63.092608083276403</v>
      </c>
      <c r="L17" s="205">
        <f t="shared" si="2"/>
        <v>63.783664005582359</v>
      </c>
      <c r="M17" s="204">
        <v>834.74647897370585</v>
      </c>
      <c r="N17" s="205">
        <f t="shared" si="3"/>
        <v>68.208673566738582</v>
      </c>
      <c r="O17" s="209">
        <v>45384.476316701766</v>
      </c>
      <c r="P17" s="203">
        <v>12.707540550575233</v>
      </c>
      <c r="Q17" s="203"/>
      <c r="R17" s="241"/>
      <c r="AP17" s="257">
        <v>1924</v>
      </c>
      <c r="AQ17" s="849">
        <v>0.69217506976400689</v>
      </c>
      <c r="AR17" s="849">
        <v>0.23834485841599801</v>
      </c>
      <c r="AS17" s="122">
        <v>0</v>
      </c>
      <c r="AT17" s="122">
        <v>4.8948837602144947E-3</v>
      </c>
      <c r="AU17" s="122">
        <f t="shared" si="15"/>
        <v>4.8948837602144947E-3</v>
      </c>
      <c r="AV17" s="122">
        <v>0.36028518385956199</v>
      </c>
      <c r="AW17" s="122">
        <f t="shared" si="11"/>
        <v>8.8650143728232378E-2</v>
      </c>
      <c r="AX17" s="851">
        <f t="shared" si="16"/>
        <v>0.34434187076003808</v>
      </c>
      <c r="AY17" s="843">
        <v>0.31930660742206918</v>
      </c>
      <c r="AZ17" s="122">
        <v>0</v>
      </c>
      <c r="BA17" s="122">
        <v>8.8048469786217078E-3</v>
      </c>
      <c r="BB17" s="122">
        <v>0</v>
      </c>
      <c r="BC17" s="122">
        <f t="shared" si="12"/>
        <v>0.67188854559930911</v>
      </c>
      <c r="BD17" s="251">
        <v>0.30782493023599328</v>
      </c>
      <c r="BE17" s="252">
        <v>0.14100009852589657</v>
      </c>
      <c r="BF17" s="252">
        <v>6.8812877697083982E-2</v>
      </c>
      <c r="BG17" s="252">
        <v>1.0946108898914503E-2</v>
      </c>
      <c r="BH17" s="252">
        <v>1.9589238336244003E-2</v>
      </c>
      <c r="BI17" s="252">
        <v>1.2139938740814345E-2</v>
      </c>
      <c r="BJ17" s="252">
        <f t="shared" si="13"/>
        <v>5.5336668037039877E-2</v>
      </c>
      <c r="BK17" s="252"/>
      <c r="BL17" s="284">
        <v>1924</v>
      </c>
      <c r="BM17" s="133"/>
      <c r="BN17" s="133"/>
      <c r="BO17" s="133">
        <v>0.45262930734206125</v>
      </c>
      <c r="BP17" s="133">
        <v>0.17605549310994764</v>
      </c>
      <c r="BQ17" s="133"/>
      <c r="BR17" s="133"/>
      <c r="BS17" s="133"/>
      <c r="BT17" s="133"/>
      <c r="BU17" s="133"/>
      <c r="BV17" s="133"/>
      <c r="BW17" s="133">
        <v>0.43196936435489269</v>
      </c>
      <c r="BX17" s="133">
        <v>0.15931035666159563</v>
      </c>
      <c r="BY17" s="133"/>
      <c r="BZ17" s="293">
        <f t="shared" si="10"/>
        <v>0.17605549310994764</v>
      </c>
      <c r="CA17" s="132">
        <f t="shared" si="4"/>
        <v>0.11453020016996671</v>
      </c>
      <c r="CB17" s="133">
        <v>5.7286632357495246E-2</v>
      </c>
      <c r="CC17" s="133">
        <v>2.9431308572962011E-2</v>
      </c>
      <c r="CD17" s="133">
        <v>1.2357698441031196E-2</v>
      </c>
      <c r="CE17" s="133">
        <v>1.5438981434928096E-2</v>
      </c>
      <c r="CF17" s="133">
        <v>1.5579363550150262E-5</v>
      </c>
      <c r="CG17" s="132">
        <f t="shared" si="5"/>
        <v>6.1525292939980901E-2</v>
      </c>
      <c r="CH17" s="133">
        <v>3.1954148822270406E-2</v>
      </c>
      <c r="CI17" s="133">
        <v>2.943753530882455E-2</v>
      </c>
      <c r="CJ17" s="133">
        <v>1.3360880888594771E-4</v>
      </c>
      <c r="CK17" s="133">
        <f t="shared" si="6"/>
        <v>3.202369172247805E-2</v>
      </c>
      <c r="CL17" s="133">
        <f t="shared" si="7"/>
        <v>2.9501601217502855E-2</v>
      </c>
      <c r="CM17" s="134">
        <v>0.10442760505577878</v>
      </c>
      <c r="CN17" s="293">
        <v>0.50464769448009261</v>
      </c>
      <c r="CO17" s="133"/>
      <c r="CP17" s="133"/>
      <c r="CQ17" s="133"/>
      <c r="CR17" s="133"/>
      <c r="CS17" s="275"/>
      <c r="CT17" s="293">
        <v>0.47588584566753023</v>
      </c>
      <c r="CU17" s="133">
        <v>0.44407042747847464</v>
      </c>
      <c r="CV17" s="133">
        <v>0.44407042747847464</v>
      </c>
      <c r="CW17" s="133">
        <v>0.17423080267847399</v>
      </c>
      <c r="CX17" s="133">
        <v>0.17423080267847396</v>
      </c>
      <c r="CY17" s="133"/>
      <c r="DA17" s="266">
        <v>1924</v>
      </c>
      <c r="DB17" s="75">
        <v>12851.300497927885</v>
      </c>
      <c r="DC17" s="75">
        <v>7849.9577939674973</v>
      </c>
      <c r="DD17" s="124"/>
      <c r="DE17" s="124"/>
      <c r="DF17" s="75"/>
      <c r="DG17" s="75"/>
      <c r="DH17" s="75">
        <v>57863.384833571363</v>
      </c>
      <c r="DI17" s="75">
        <v>86270.530511834499</v>
      </c>
      <c r="DJ17" s="75">
        <v>225249.20435125081</v>
      </c>
      <c r="DK17" s="75">
        <v>344972.52342288563</v>
      </c>
      <c r="DL17" s="75">
        <v>859080.24075006985</v>
      </c>
      <c r="DM17" s="75">
        <v>2802288.116684699</v>
      </c>
      <c r="DN17" s="274">
        <v>12851.300497927885</v>
      </c>
      <c r="DO17" s="124">
        <v>7816.1112712255135</v>
      </c>
      <c r="DP17" s="124"/>
      <c r="DQ17" s="124"/>
      <c r="DR17" s="124"/>
      <c r="DS17" s="275"/>
      <c r="DT17" s="275"/>
      <c r="DU17" s="124">
        <v>8917.7261477295615</v>
      </c>
      <c r="DV17" s="124">
        <v>10102.896266434016</v>
      </c>
      <c r="DW17" s="124">
        <v>7073.2459228641228</v>
      </c>
      <c r="DX17" s="124"/>
      <c r="DY17" s="124"/>
      <c r="DZ17" s="124"/>
      <c r="EA17" s="124">
        <v>58168.003538249199</v>
      </c>
      <c r="EB17" s="124">
        <v>86932.401581783706</v>
      </c>
      <c r="EC17" s="124">
        <v>226251.29173106019</v>
      </c>
      <c r="ED17" s="124">
        <v>346787.85686185648</v>
      </c>
      <c r="EE17" s="124">
        <v>864742.06585884024</v>
      </c>
      <c r="EF17" s="124">
        <v>2821172.5247492804</v>
      </c>
      <c r="EG17" s="124"/>
      <c r="EH17" s="274">
        <v>12851.300497927885</v>
      </c>
      <c r="EI17" s="124">
        <v>8111.115401606774</v>
      </c>
      <c r="EJ17" s="124">
        <v>7489.8450692418037</v>
      </c>
      <c r="EK17" s="124">
        <v>621.08252298820935</v>
      </c>
      <c r="EL17" s="124">
        <f t="shared" si="17"/>
        <v>621.08252298820935</v>
      </c>
      <c r="EM17" s="124">
        <v>0</v>
      </c>
      <c r="EN17" s="124"/>
      <c r="EO17" s="124"/>
      <c r="EP17" s="124"/>
      <c r="EQ17" s="124"/>
      <c r="ER17" s="124"/>
      <c r="ES17" s="124"/>
      <c r="ET17" s="124"/>
      <c r="EU17" s="124"/>
      <c r="EV17" s="124"/>
      <c r="EW17" s="124"/>
      <c r="EX17" s="124"/>
      <c r="EY17" s="124"/>
      <c r="EZ17" s="124"/>
      <c r="FA17" s="124">
        <v>55512.966364817876</v>
      </c>
      <c r="FB17" s="124">
        <v>81797.850944270132</v>
      </c>
      <c r="FC17" s="124">
        <v>204731.89074715285</v>
      </c>
      <c r="FD17" s="124">
        <v>306694.57991002681</v>
      </c>
      <c r="FE17" s="124">
        <v>714803.66524116765</v>
      </c>
      <c r="FF17" s="124">
        <v>2051645.2688164103</v>
      </c>
      <c r="FG17" s="276"/>
      <c r="FH17" s="275"/>
      <c r="FI17" s="275"/>
      <c r="FJ17" s="275"/>
      <c r="FK17" s="275"/>
      <c r="FL17" s="275"/>
      <c r="FM17" s="275"/>
      <c r="FN17" s="275"/>
      <c r="FO17" s="275"/>
      <c r="FP17" s="275"/>
      <c r="FQ17" s="275"/>
      <c r="FR17" s="275"/>
      <c r="FS17" s="276"/>
      <c r="FT17" s="275"/>
      <c r="FU17" s="275"/>
      <c r="FV17" s="275"/>
      <c r="FW17" s="275"/>
      <c r="FX17" s="275"/>
      <c r="FY17" s="275"/>
      <c r="FZ17" s="311"/>
      <c r="GA17" s="134">
        <v>0.30062158071256795</v>
      </c>
      <c r="GB17" s="133">
        <v>0.10719852719239667</v>
      </c>
      <c r="GC17" s="133">
        <v>0.53446761010055699</v>
      </c>
      <c r="GD17" s="133">
        <v>0.65101976233015035</v>
      </c>
      <c r="GE17" s="133">
        <v>0.75562140804508815</v>
      </c>
      <c r="GF17" s="293">
        <v>0.1968268029691321</v>
      </c>
      <c r="GG17" s="133">
        <v>0.30153271384035446</v>
      </c>
      <c r="GH17" s="133">
        <v>0.40220961304026881</v>
      </c>
      <c r="GI17" s="133">
        <v>0.51276768415774476</v>
      </c>
      <c r="GJ17" s="276"/>
      <c r="GK17" s="275"/>
      <c r="GL17" s="275"/>
      <c r="GM17" s="275"/>
      <c r="GN17" s="275"/>
      <c r="GO17" s="275"/>
      <c r="GP17" s="316"/>
      <c r="GU17" s="241"/>
      <c r="HF17" s="325">
        <v>1924</v>
      </c>
      <c r="HG17" s="331">
        <v>0.10013307234038686</v>
      </c>
      <c r="HH17" s="331">
        <v>6.8000675399272875E-2</v>
      </c>
      <c r="HI17" s="331">
        <v>5.8266216765853099E-2</v>
      </c>
      <c r="HJ17" s="331">
        <v>0</v>
      </c>
      <c r="HK17" s="331">
        <v>0</v>
      </c>
      <c r="HL17" s="331">
        <v>2.6589827440469661E-2</v>
      </c>
      <c r="HM17" s="331">
        <v>3.1676389325383428E-2</v>
      </c>
      <c r="HN17" s="331">
        <v>0.20519657585939796</v>
      </c>
      <c r="HO17" s="331">
        <v>7.2046762051090715E-2</v>
      </c>
      <c r="HP17" s="331">
        <v>8.846218671698905E-2</v>
      </c>
      <c r="HQ17" s="331">
        <v>1.1988398171704181E-2</v>
      </c>
      <c r="HR17" s="331">
        <v>3.2699228919614007E-2</v>
      </c>
      <c r="HS17" s="331"/>
      <c r="HT17" s="331">
        <v>0.30052722030292151</v>
      </c>
      <c r="HU17" s="330"/>
      <c r="HV17" s="296"/>
      <c r="HW17" s="297"/>
      <c r="HX17" s="297"/>
      <c r="HY17" s="296"/>
      <c r="HZ17" s="296"/>
      <c r="IA17" s="332">
        <v>6.4484978937310616E-2</v>
      </c>
      <c r="IB17" s="330"/>
      <c r="IC17" s="296"/>
      <c r="ID17" s="297"/>
      <c r="IE17" s="297"/>
      <c r="IF17" s="296"/>
      <c r="IG17" s="296"/>
      <c r="IH17" s="330"/>
      <c r="II17" s="296"/>
      <c r="IJ17" s="297"/>
      <c r="IK17" s="297"/>
      <c r="IL17" s="296"/>
      <c r="IM17" s="296"/>
      <c r="IO17" s="204">
        <v>2418.3121569341197</v>
      </c>
      <c r="IP17" s="204">
        <f t="shared" si="14"/>
        <v>2953.2957810863495</v>
      </c>
      <c r="IS17" s="904"/>
      <c r="IW17" s="901"/>
    </row>
    <row r="18" spans="1:257" s="211" customFormat="1">
      <c r="A18" s="211">
        <v>1925</v>
      </c>
      <c r="B18" s="205">
        <v>1187.0531303974387</v>
      </c>
      <c r="C18" s="209">
        <v>13082.406951812663</v>
      </c>
      <c r="D18" s="205">
        <f t="shared" si="0"/>
        <v>63.472400554825519</v>
      </c>
      <c r="E18" s="209">
        <f t="shared" si="8"/>
        <v>8924.8318982271758</v>
      </c>
      <c r="F18" s="209">
        <f t="shared" si="9"/>
        <v>4157.5750535854877</v>
      </c>
      <c r="G18" s="203">
        <v>11.020911041641854</v>
      </c>
      <c r="H18" s="203"/>
      <c r="I18" s="839">
        <v>0.99646426736942706</v>
      </c>
      <c r="J18" s="238">
        <v>1294.0800322951047</v>
      </c>
      <c r="K18" s="205">
        <f t="shared" si="1"/>
        <v>63.715184793703962</v>
      </c>
      <c r="L18" s="205">
        <f t="shared" si="2"/>
        <v>64.896022678413843</v>
      </c>
      <c r="M18" s="204">
        <v>864.56709157474211</v>
      </c>
      <c r="N18" s="205">
        <f t="shared" si="3"/>
        <v>69.412632779771599</v>
      </c>
      <c r="O18" s="209">
        <v>46190.080965008812</v>
      </c>
      <c r="P18" s="203">
        <v>12.392877641703844</v>
      </c>
      <c r="Q18" s="203"/>
      <c r="R18" s="241"/>
      <c r="AP18" s="257">
        <v>1925</v>
      </c>
      <c r="AQ18" s="849">
        <v>0.68220106063820118</v>
      </c>
      <c r="AR18" s="849">
        <v>0.16899456447786088</v>
      </c>
      <c r="AS18" s="122">
        <v>0</v>
      </c>
      <c r="AT18" s="122">
        <v>4.820621922759059E-3</v>
      </c>
      <c r="AU18" s="122">
        <f t="shared" si="15"/>
        <v>4.820621922759059E-3</v>
      </c>
      <c r="AV18" s="122">
        <v>0.44613747182132751</v>
      </c>
      <c r="AW18" s="122">
        <f t="shared" si="11"/>
        <v>6.224840241625379E-2</v>
      </c>
      <c r="AX18" s="851">
        <f t="shared" si="16"/>
        <v>0.24771958624597556</v>
      </c>
      <c r="AY18" s="843">
        <v>0.21982812274690677</v>
      </c>
      <c r="AZ18" s="122">
        <v>0</v>
      </c>
      <c r="BA18" s="122">
        <v>8.8048469786217165E-3</v>
      </c>
      <c r="BB18" s="122">
        <v>0</v>
      </c>
      <c r="BC18" s="122">
        <f t="shared" si="12"/>
        <v>0.77136703027447151</v>
      </c>
      <c r="BD18" s="251">
        <v>0.31779893936179882</v>
      </c>
      <c r="BE18" s="252">
        <v>0.11823141566657092</v>
      </c>
      <c r="BF18" s="252">
        <v>6.5868769212196587E-2</v>
      </c>
      <c r="BG18" s="252">
        <v>1.1787838407966419E-2</v>
      </c>
      <c r="BH18" s="252">
        <v>2.8520846045962042E-2</v>
      </c>
      <c r="BI18" s="252">
        <v>1.4873589402392392E-2</v>
      </c>
      <c r="BJ18" s="252">
        <f t="shared" si="13"/>
        <v>7.8516480626710461E-2</v>
      </c>
      <c r="BK18" s="252"/>
      <c r="BL18" s="284">
        <v>1925</v>
      </c>
      <c r="BM18" s="133"/>
      <c r="BN18" s="133"/>
      <c r="BO18" s="133">
        <v>0.4708364140220534</v>
      </c>
      <c r="BP18" s="133">
        <v>0.19947570860664071</v>
      </c>
      <c r="BQ18" s="133"/>
      <c r="BR18" s="133"/>
      <c r="BS18" s="133"/>
      <c r="BT18" s="133"/>
      <c r="BU18" s="133"/>
      <c r="BV18" s="133"/>
      <c r="BW18" s="133">
        <v>0.44838062129800493</v>
      </c>
      <c r="BX18" s="133">
        <v>0.18065714218240828</v>
      </c>
      <c r="BY18" s="133"/>
      <c r="BZ18" s="293">
        <f t="shared" si="10"/>
        <v>0.19947570860664071</v>
      </c>
      <c r="CA18" s="132">
        <f t="shared" si="4"/>
        <v>0.1327335236080637</v>
      </c>
      <c r="CB18" s="133">
        <v>6.7679294751112132E-2</v>
      </c>
      <c r="CC18" s="133">
        <v>3.2934755356529788E-2</v>
      </c>
      <c r="CD18" s="133">
        <v>1.3758697110186549E-2</v>
      </c>
      <c r="CE18" s="133">
        <v>1.8338322337933897E-2</v>
      </c>
      <c r="CF18" s="133">
        <v>2.2454052301341937E-5</v>
      </c>
      <c r="CG18" s="132">
        <f t="shared" si="5"/>
        <v>6.6742184998577064E-2</v>
      </c>
      <c r="CH18" s="133">
        <v>3.1776574842188113E-2</v>
      </c>
      <c r="CI18" s="133">
        <v>3.4814654417435753E-2</v>
      </c>
      <c r="CJ18" s="133">
        <v>1.5095573895319972E-4</v>
      </c>
      <c r="CK18" s="133">
        <f t="shared" si="6"/>
        <v>3.1848609198514566E-2</v>
      </c>
      <c r="CL18" s="133">
        <f t="shared" si="7"/>
        <v>3.4893575800062498E-2</v>
      </c>
      <c r="CM18" s="134">
        <v>0.12948549294072148</v>
      </c>
      <c r="CN18" s="293">
        <v>0.52235398622095819</v>
      </c>
      <c r="CO18" s="133"/>
      <c r="CP18" s="133"/>
      <c r="CQ18" s="133"/>
      <c r="CR18" s="133"/>
      <c r="CS18" s="275"/>
      <c r="CT18" s="293">
        <v>0.4925345733051667</v>
      </c>
      <c r="CU18" s="133">
        <v>0.46354076918824078</v>
      </c>
      <c r="CV18" s="133">
        <v>0.46354076918824083</v>
      </c>
      <c r="CW18" s="133">
        <v>0.20244504854676582</v>
      </c>
      <c r="CX18" s="133">
        <v>0.20244504854676584</v>
      </c>
      <c r="CY18" s="133"/>
      <c r="DA18" s="266">
        <v>1925</v>
      </c>
      <c r="DB18" s="75">
        <v>13082.519431988982</v>
      </c>
      <c r="DC18" s="75">
        <v>7733.156362569669</v>
      </c>
      <c r="DD18" s="124"/>
      <c r="DE18" s="124"/>
      <c r="DF18" s="75"/>
      <c r="DG18" s="75"/>
      <c r="DH18" s="75">
        <v>61226.787056762783</v>
      </c>
      <c r="DI18" s="75">
        <v>94409.582750431859</v>
      </c>
      <c r="DJ18" s="75">
        <v>259075.168199543</v>
      </c>
      <c r="DK18" s="75">
        <v>398770.43419167981</v>
      </c>
      <c r="DL18" s="75">
        <v>1028747.5187165932</v>
      </c>
      <c r="DM18" s="75">
        <v>3716792.3810599325</v>
      </c>
      <c r="DN18" s="274">
        <v>13082.520991527865</v>
      </c>
      <c r="DO18" s="124">
        <v>7692.0770590458942</v>
      </c>
      <c r="DP18" s="124"/>
      <c r="DQ18" s="124"/>
      <c r="DR18" s="124"/>
      <c r="DS18" s="275"/>
      <c r="DT18" s="275"/>
      <c r="DU18" s="124">
        <v>9001.4519405839947</v>
      </c>
      <c r="DV18" s="124">
        <v>10122.00601668343</v>
      </c>
      <c r="DW18" s="124">
        <v>6943.1266686488025</v>
      </c>
      <c r="DX18" s="124"/>
      <c r="DY18" s="124"/>
      <c r="DZ18" s="124"/>
      <c r="EA18" s="124">
        <v>61596.516383865615</v>
      </c>
      <c r="EB18" s="124">
        <v>95167.354807301424</v>
      </c>
      <c r="EC18" s="124">
        <v>260961.31028635014</v>
      </c>
      <c r="ED18" s="124">
        <v>401912.88959446666</v>
      </c>
      <c r="EE18" s="124">
        <v>1037170.0637359662</v>
      </c>
      <c r="EF18" s="124">
        <v>3746038.4002850279</v>
      </c>
      <c r="EG18" s="124"/>
      <c r="EH18" s="274">
        <v>13082.520991527865</v>
      </c>
      <c r="EI18" s="124">
        <v>8018.4934730053646</v>
      </c>
      <c r="EJ18" s="124">
        <v>7357.7080611486344</v>
      </c>
      <c r="EK18" s="124">
        <v>660.63548850199152</v>
      </c>
      <c r="EL18" s="124">
        <f t="shared" si="17"/>
        <v>660.63548850199152</v>
      </c>
      <c r="EM18" s="124">
        <v>0</v>
      </c>
      <c r="EN18" s="124"/>
      <c r="EO18" s="124"/>
      <c r="EP18" s="124"/>
      <c r="EQ18" s="124"/>
      <c r="ER18" s="124"/>
      <c r="ES18" s="124"/>
      <c r="ET18" s="124"/>
      <c r="EU18" s="124"/>
      <c r="EV18" s="124"/>
      <c r="EW18" s="124"/>
      <c r="EX18" s="124"/>
      <c r="EY18" s="124"/>
      <c r="EZ18" s="124"/>
      <c r="FA18" s="124">
        <v>58658.768658230372</v>
      </c>
      <c r="FB18" s="124">
        <v>89572.312364107638</v>
      </c>
      <c r="FC18" s="124">
        <v>236342.18354614853</v>
      </c>
      <c r="FD18" s="124">
        <v>355103.91641019966</v>
      </c>
      <c r="FE18" s="124">
        <v>854603.97849436093</v>
      </c>
      <c r="FF18" s="124">
        <v>2800879.4158509406</v>
      </c>
      <c r="FG18" s="276"/>
      <c r="FH18" s="275"/>
      <c r="FI18" s="275"/>
      <c r="FJ18" s="275"/>
      <c r="FK18" s="275"/>
      <c r="FL18" s="275"/>
      <c r="FM18" s="275"/>
      <c r="FN18" s="275"/>
      <c r="FO18" s="275"/>
      <c r="FP18" s="275"/>
      <c r="FQ18" s="275"/>
      <c r="FR18" s="275"/>
      <c r="FS18" s="276"/>
      <c r="FT18" s="275"/>
      <c r="FU18" s="275"/>
      <c r="FV18" s="275"/>
      <c r="FW18" s="275"/>
      <c r="FX18" s="275"/>
      <c r="FY18" s="275"/>
      <c r="FZ18" s="311"/>
      <c r="GA18" s="134">
        <v>0.31103837838930093</v>
      </c>
      <c r="GB18" s="133">
        <v>9.6435381917774843E-2</v>
      </c>
      <c r="GC18" s="133">
        <v>0.55208746277913623</v>
      </c>
      <c r="GD18" s="133">
        <v>0.66589570284767163</v>
      </c>
      <c r="GE18" s="133">
        <v>0.75786655844101025</v>
      </c>
      <c r="GF18" s="293">
        <v>0.20379148210260783</v>
      </c>
      <c r="GG18" s="133">
        <v>0.3061611904423594</v>
      </c>
      <c r="GH18" s="133">
        <v>0.43578041599700779</v>
      </c>
      <c r="GI18" s="133">
        <v>0.52733027771737495</v>
      </c>
      <c r="GJ18" s="276"/>
      <c r="GK18" s="275"/>
      <c r="GL18" s="275"/>
      <c r="GM18" s="275"/>
      <c r="GN18" s="275"/>
      <c r="GO18" s="275"/>
      <c r="GP18" s="316"/>
      <c r="GU18" s="241"/>
      <c r="HF18" s="325">
        <v>1925</v>
      </c>
      <c r="HG18" s="331">
        <v>0.10268140444173975</v>
      </c>
      <c r="HH18" s="331">
        <v>6.949155863418946E-2</v>
      </c>
      <c r="HI18" s="331">
        <v>5.9746444319050532E-2</v>
      </c>
      <c r="HJ18" s="331">
        <v>0</v>
      </c>
      <c r="HK18" s="331">
        <v>0</v>
      </c>
      <c r="HL18" s="331">
        <v>2.5976615316901416E-2</v>
      </c>
      <c r="HM18" s="331">
        <v>3.3769829002149115E-2</v>
      </c>
      <c r="HN18" s="331">
        <v>0.20322176239212322</v>
      </c>
      <c r="HO18" s="331">
        <v>6.8722591096240487E-2</v>
      </c>
      <c r="HP18" s="331">
        <v>9.3530106754058914E-2</v>
      </c>
      <c r="HQ18" s="331">
        <v>1.059278911382046E-2</v>
      </c>
      <c r="HR18" s="331">
        <v>3.0376275428003342E-2</v>
      </c>
      <c r="HS18" s="331"/>
      <c r="HT18" s="331">
        <v>0.29866206284619151</v>
      </c>
      <c r="HU18" s="330"/>
      <c r="HV18" s="296"/>
      <c r="HW18" s="297"/>
      <c r="HX18" s="297"/>
      <c r="HY18" s="296"/>
      <c r="HZ18" s="296"/>
      <c r="IA18" s="332">
        <v>6.992754068952689E-2</v>
      </c>
      <c r="IB18" s="330"/>
      <c r="IC18" s="296"/>
      <c r="ID18" s="297"/>
      <c r="IE18" s="297"/>
      <c r="IF18" s="296"/>
      <c r="IG18" s="296"/>
      <c r="IH18" s="330"/>
      <c r="II18" s="296"/>
      <c r="IJ18" s="297"/>
      <c r="IK18" s="297"/>
      <c r="IL18" s="296"/>
      <c r="IM18" s="296"/>
      <c r="IO18" s="204">
        <v>2516.9459320148676</v>
      </c>
      <c r="IP18" s="204">
        <f t="shared" si="14"/>
        <v>3073.7495078657284</v>
      </c>
      <c r="IS18" s="904"/>
      <c r="IW18" s="901"/>
    </row>
    <row r="19" spans="1:257" s="211" customFormat="1">
      <c r="A19" s="211">
        <v>1926</v>
      </c>
      <c r="B19" s="205">
        <v>1249.1484939020868</v>
      </c>
      <c r="C19" s="209">
        <v>13693.233711183406</v>
      </c>
      <c r="D19" s="205">
        <f t="shared" si="0"/>
        <v>66.435971469810227</v>
      </c>
      <c r="E19" s="209">
        <f t="shared" si="8"/>
        <v>9237.5069321604387</v>
      </c>
      <c r="F19" s="209">
        <f t="shared" si="9"/>
        <v>4455.7267790229689</v>
      </c>
      <c r="G19" s="203">
        <v>10.962054373862724</v>
      </c>
      <c r="H19" s="203"/>
      <c r="I19" s="839">
        <v>0.9963675418005048</v>
      </c>
      <c r="J19" s="238">
        <v>1320.6744489641528</v>
      </c>
      <c r="K19" s="205">
        <f t="shared" si="1"/>
        <v>64.411145144786573</v>
      </c>
      <c r="L19" s="205">
        <f t="shared" si="2"/>
        <v>65.875993096563249</v>
      </c>
      <c r="M19" s="204">
        <v>881.22966891324336</v>
      </c>
      <c r="N19" s="205">
        <f t="shared" si="3"/>
        <v>70.37256517371614</v>
      </c>
      <c r="O19" s="209">
        <v>46940.016465398301</v>
      </c>
      <c r="P19" s="203">
        <v>12.275963701687774</v>
      </c>
      <c r="Q19" s="203"/>
      <c r="R19" s="241"/>
      <c r="AP19" s="257">
        <v>1926</v>
      </c>
      <c r="AQ19" s="849">
        <v>0.67460375883426771</v>
      </c>
      <c r="AR19" s="849">
        <v>0.1600446806352461</v>
      </c>
      <c r="AS19" s="122">
        <v>0</v>
      </c>
      <c r="AT19" s="122">
        <v>4.8304687192261492E-3</v>
      </c>
      <c r="AU19" s="122">
        <f t="shared" si="15"/>
        <v>4.8304687192261492E-3</v>
      </c>
      <c r="AV19" s="122">
        <v>0.43647666889988229</v>
      </c>
      <c r="AW19" s="122">
        <f t="shared" si="11"/>
        <v>7.3251940579913188E-2</v>
      </c>
      <c r="AX19" s="851">
        <f t="shared" si="16"/>
        <v>0.23724249759860119</v>
      </c>
      <c r="AY19" s="843">
        <v>0.21143741279917155</v>
      </c>
      <c r="AZ19" s="122">
        <v>0</v>
      </c>
      <c r="BA19" s="122">
        <v>8.8048469786217703E-3</v>
      </c>
      <c r="BB19" s="122">
        <v>0</v>
      </c>
      <c r="BC19" s="122">
        <f t="shared" si="12"/>
        <v>0.77975774022220667</v>
      </c>
      <c r="BD19" s="251">
        <v>0.32539624116573213</v>
      </c>
      <c r="BE19" s="252">
        <v>0.11764910443486831</v>
      </c>
      <c r="BF19" s="252">
        <v>5.815136699393051E-2</v>
      </c>
      <c r="BG19" s="252">
        <v>1.2119286347318257E-2</v>
      </c>
      <c r="BH19" s="252">
        <v>5.1401231502396241E-2</v>
      </c>
      <c r="BI19" s="252">
        <v>1.9016028221424338E-2</v>
      </c>
      <c r="BJ19" s="252">
        <f t="shared" si="13"/>
        <v>6.7059223665794462E-2</v>
      </c>
      <c r="BK19" s="252"/>
      <c r="BL19" s="284">
        <v>1926</v>
      </c>
      <c r="BM19" s="133"/>
      <c r="BN19" s="133"/>
      <c r="BO19" s="133">
        <v>0.47441212202207134</v>
      </c>
      <c r="BP19" s="133">
        <v>0.21214557740825538</v>
      </c>
      <c r="BQ19" s="133"/>
      <c r="BR19" s="133"/>
      <c r="BS19" s="133"/>
      <c r="BT19" s="133"/>
      <c r="BU19" s="133"/>
      <c r="BV19" s="133"/>
      <c r="BW19" s="133">
        <v>0.45171476769931029</v>
      </c>
      <c r="BX19" s="133">
        <v>0.19365916121037086</v>
      </c>
      <c r="BY19" s="133"/>
      <c r="BZ19" s="293">
        <f t="shared" si="10"/>
        <v>0.21214557740825538</v>
      </c>
      <c r="CA19" s="132">
        <f t="shared" si="4"/>
        <v>0.14787999490132742</v>
      </c>
      <c r="CB19" s="133">
        <v>8.551124315744528E-2</v>
      </c>
      <c r="CC19" s="133">
        <v>3.2834702225140386E-2</v>
      </c>
      <c r="CD19" s="133">
        <v>1.2614731181334625E-2</v>
      </c>
      <c r="CE19" s="133">
        <v>1.6891173055650598E-2</v>
      </c>
      <c r="CF19" s="133">
        <v>2.8145281756503392E-5</v>
      </c>
      <c r="CG19" s="132">
        <f t="shared" si="5"/>
        <v>6.4265582506928001E-2</v>
      </c>
      <c r="CH19" s="133">
        <v>3.2247003772386762E-2</v>
      </c>
      <c r="CI19" s="133">
        <v>3.1854723437263914E-2</v>
      </c>
      <c r="CJ19" s="133">
        <v>1.638552972773136E-4</v>
      </c>
      <c r="CK19" s="133">
        <f t="shared" si="6"/>
        <v>3.2329432789816287E-2</v>
      </c>
      <c r="CL19" s="133">
        <f t="shared" si="7"/>
        <v>3.19361497171117E-2</v>
      </c>
      <c r="CM19" s="134">
        <v>0.14658956706347315</v>
      </c>
      <c r="CN19" s="293">
        <v>0.52592171303492041</v>
      </c>
      <c r="CO19" s="133"/>
      <c r="CP19" s="133"/>
      <c r="CQ19" s="133"/>
      <c r="CR19" s="133"/>
      <c r="CS19" s="275"/>
      <c r="CT19" s="293">
        <v>0.49577958140871464</v>
      </c>
      <c r="CU19" s="133">
        <v>0.4571043576823739</v>
      </c>
      <c r="CV19" s="133">
        <v>0.4571043576823739</v>
      </c>
      <c r="CW19" s="133">
        <v>0.19909051389797588</v>
      </c>
      <c r="CX19" s="133">
        <v>0.19909051389797588</v>
      </c>
      <c r="CY19" s="133"/>
      <c r="DA19" s="266">
        <v>1926</v>
      </c>
      <c r="DB19" s="75">
        <v>13693.218396596209</v>
      </c>
      <c r="DC19" s="75">
        <v>8041.5516998006833</v>
      </c>
      <c r="DD19" s="124"/>
      <c r="DE19" s="124"/>
      <c r="DF19" s="75"/>
      <c r="DG19" s="75"/>
      <c r="DH19" s="75">
        <v>64558.218667755922</v>
      </c>
      <c r="DI19" s="75">
        <v>101400.85485672773</v>
      </c>
      <c r="DJ19" s="75">
        <v>288224.03676843771</v>
      </c>
      <c r="DK19" s="75">
        <v>447518.97091430117</v>
      </c>
      <c r="DL19" s="75">
        <v>1202580.8790477749</v>
      </c>
      <c r="DM19" s="75">
        <v>4577052.8190424964</v>
      </c>
      <c r="DN19" s="274">
        <v>13693.217580416789</v>
      </c>
      <c r="DO19" s="124">
        <v>7996.6542039732403</v>
      </c>
      <c r="DP19" s="124"/>
      <c r="DQ19" s="124"/>
      <c r="DR19" s="124"/>
      <c r="DS19" s="275"/>
      <c r="DT19" s="275"/>
      <c r="DU19" s="124">
        <v>9141.8470205072445</v>
      </c>
      <c r="DV19" s="124">
        <v>10237.514636381926</v>
      </c>
      <c r="DW19" s="124">
        <v>7212.952370626781</v>
      </c>
      <c r="DX19" s="124"/>
      <c r="DY19" s="124"/>
      <c r="DZ19" s="124"/>
      <c r="EA19" s="124">
        <v>64962.287968408724</v>
      </c>
      <c r="EB19" s="124">
        <v>102222.96850761749</v>
      </c>
      <c r="EC19" s="124">
        <v>290495.57233232475</v>
      </c>
      <c r="ED19" s="124">
        <v>451235.64203952398</v>
      </c>
      <c r="EE19" s="124">
        <v>1212771.4253684019</v>
      </c>
      <c r="EF19" s="124">
        <v>4608005.0516146552</v>
      </c>
      <c r="EG19" s="124"/>
      <c r="EH19" s="274">
        <v>13693.217580416789</v>
      </c>
      <c r="EI19" s="124">
        <v>8341.9873481582326</v>
      </c>
      <c r="EJ19" s="124">
        <v>7657.6295241261651</v>
      </c>
      <c r="EK19" s="124">
        <v>684.3680606336452</v>
      </c>
      <c r="EL19" s="124">
        <f t="shared" si="17"/>
        <v>684.3680606336452</v>
      </c>
      <c r="EM19" s="124">
        <v>0</v>
      </c>
      <c r="EN19" s="124"/>
      <c r="EO19" s="124"/>
      <c r="EP19" s="124"/>
      <c r="EQ19" s="124"/>
      <c r="ER19" s="124"/>
      <c r="ES19" s="124"/>
      <c r="ET19" s="124"/>
      <c r="EU19" s="124"/>
      <c r="EV19" s="124"/>
      <c r="EW19" s="124"/>
      <c r="EX19" s="124"/>
      <c r="EY19" s="124"/>
      <c r="EZ19" s="124"/>
      <c r="FA19" s="124">
        <v>61854.289670743776</v>
      </c>
      <c r="FB19" s="124">
        <v>96471.851634146631</v>
      </c>
      <c r="FC19" s="124">
        <v>265181.7188955241</v>
      </c>
      <c r="FD19" s="124">
        <v>403001.24041935586</v>
      </c>
      <c r="FE19" s="124">
        <v>1025448.5797823252</v>
      </c>
      <c r="FF19" s="124">
        <v>3691874.8659520657</v>
      </c>
      <c r="FG19" s="276"/>
      <c r="FH19" s="275"/>
      <c r="FI19" s="275"/>
      <c r="FJ19" s="275"/>
      <c r="FK19" s="275"/>
      <c r="FL19" s="275"/>
      <c r="FM19" s="275"/>
      <c r="FN19" s="275"/>
      <c r="FO19" s="275"/>
      <c r="FP19" s="275"/>
      <c r="FQ19" s="275"/>
      <c r="FR19" s="275"/>
      <c r="FS19" s="276"/>
      <c r="FT19" s="275"/>
      <c r="FU19" s="275"/>
      <c r="FV19" s="275"/>
      <c r="FW19" s="275"/>
      <c r="FX19" s="275"/>
      <c r="FY19" s="275"/>
      <c r="FZ19" s="311"/>
      <c r="GA19" s="134">
        <v>0.31916720931767423</v>
      </c>
      <c r="GB19" s="133">
        <v>8.936140147383001E-2</v>
      </c>
      <c r="GC19" s="133">
        <v>0.57355668811974259</v>
      </c>
      <c r="GD19" s="133">
        <v>0.69756219248323537</v>
      </c>
      <c r="GE19" s="133">
        <v>0.80122792054788516</v>
      </c>
      <c r="GF19" s="293">
        <v>0.20095219365598246</v>
      </c>
      <c r="GG19" s="133">
        <v>0.30186115542270026</v>
      </c>
      <c r="GH19" s="133">
        <v>0.42406798324645562</v>
      </c>
      <c r="GI19" s="133">
        <v>0.50718764388056625</v>
      </c>
      <c r="GJ19" s="276"/>
      <c r="GK19" s="275"/>
      <c r="GL19" s="275"/>
      <c r="GM19" s="275"/>
      <c r="GN19" s="275"/>
      <c r="GO19" s="275"/>
      <c r="GP19" s="316"/>
      <c r="GU19" s="241"/>
      <c r="HF19" s="325">
        <v>1926</v>
      </c>
      <c r="HG19" s="331">
        <v>0.1063101022158715</v>
      </c>
      <c r="HH19" s="331">
        <v>7.3682242710394405E-2</v>
      </c>
      <c r="HI19" s="331">
        <v>6.3864357797415477E-2</v>
      </c>
      <c r="HJ19" s="331">
        <v>0</v>
      </c>
      <c r="HK19" s="331">
        <v>0</v>
      </c>
      <c r="HL19" s="331">
        <v>3.2011358262346253E-2</v>
      </c>
      <c r="HM19" s="331">
        <v>3.1852999535069218E-2</v>
      </c>
      <c r="HN19" s="331">
        <v>0.2004660175689856</v>
      </c>
      <c r="HO19" s="331">
        <v>6.7177674307157528E-2</v>
      </c>
      <c r="HP19" s="331">
        <v>9.3901928813985319E-2</v>
      </c>
      <c r="HQ19" s="331">
        <v>1.0005630289357508E-2</v>
      </c>
      <c r="HR19" s="331">
        <v>2.9380784158485246E-2</v>
      </c>
      <c r="HS19" s="331"/>
      <c r="HT19" s="331">
        <v>0.28193371585696042</v>
      </c>
      <c r="HU19" s="330"/>
      <c r="HV19" s="296"/>
      <c r="HW19" s="297"/>
      <c r="HX19" s="297"/>
      <c r="HY19" s="296"/>
      <c r="HZ19" s="296"/>
      <c r="IA19" s="332">
        <v>6.9414991897669795E-2</v>
      </c>
      <c r="IB19" s="330"/>
      <c r="IC19" s="296"/>
      <c r="ID19" s="297"/>
      <c r="IE19" s="297"/>
      <c r="IF19" s="296"/>
      <c r="IG19" s="296"/>
      <c r="IH19" s="330"/>
      <c r="II19" s="296"/>
      <c r="IJ19" s="297"/>
      <c r="IK19" s="297"/>
      <c r="IL19" s="296"/>
      <c r="IM19" s="296"/>
      <c r="IO19" s="204">
        <v>2484.6865816043119</v>
      </c>
      <c r="IP19" s="204">
        <f t="shared" si="14"/>
        <v>3034.3536824778002</v>
      </c>
      <c r="IS19" s="904"/>
      <c r="IW19" s="901"/>
    </row>
    <row r="20" spans="1:257" s="211" customFormat="1">
      <c r="A20" s="211">
        <v>1927</v>
      </c>
      <c r="B20" s="205">
        <v>1204.9181941775871</v>
      </c>
      <c r="C20" s="209">
        <v>13441.678928957559</v>
      </c>
      <c r="D20" s="205">
        <f t="shared" si="0"/>
        <v>65.215493773486259</v>
      </c>
      <c r="E20" s="209">
        <f t="shared" si="8"/>
        <v>9317.1130384363241</v>
      </c>
      <c r="F20" s="209">
        <f t="shared" si="9"/>
        <v>4124.5658905212358</v>
      </c>
      <c r="G20" s="203">
        <v>11.15567761687932</v>
      </c>
      <c r="H20" s="203"/>
      <c r="I20" s="839">
        <v>0.99615302755595514</v>
      </c>
      <c r="J20" s="238">
        <v>1305.2927760604678</v>
      </c>
      <c r="K20" s="205">
        <f t="shared" si="1"/>
        <v>64.885208603138139</v>
      </c>
      <c r="L20" s="205">
        <f t="shared" si="2"/>
        <v>66.258765118795154</v>
      </c>
      <c r="M20" s="204">
        <v>869.82256225987135</v>
      </c>
      <c r="N20" s="205">
        <f t="shared" si="3"/>
        <v>70.68852887714209</v>
      </c>
      <c r="O20" s="209">
        <v>47722.889407422103</v>
      </c>
      <c r="P20" s="203">
        <v>12.512039926720231</v>
      </c>
      <c r="Q20" s="203"/>
      <c r="R20" s="241"/>
      <c r="AP20" s="257">
        <v>1927</v>
      </c>
      <c r="AQ20" s="849">
        <v>0.69315098862868707</v>
      </c>
      <c r="AR20" s="849">
        <v>0.16331068991436307</v>
      </c>
      <c r="AS20" s="122">
        <v>0</v>
      </c>
      <c r="AT20" s="122">
        <v>4.9554708651009301E-3</v>
      </c>
      <c r="AU20" s="122">
        <f t="shared" si="15"/>
        <v>4.9554708651009301E-3</v>
      </c>
      <c r="AV20" s="122">
        <v>0.44443724184169781</v>
      </c>
      <c r="AW20" s="122">
        <f t="shared" si="11"/>
        <v>8.0447586007525274E-2</v>
      </c>
      <c r="AX20" s="851">
        <f t="shared" si="16"/>
        <v>0.23560622807081749</v>
      </c>
      <c r="AY20" s="843">
        <v>0.214322363580014</v>
      </c>
      <c r="AZ20" s="122">
        <v>0</v>
      </c>
      <c r="BA20" s="122">
        <v>8.8048469786217529E-3</v>
      </c>
      <c r="BB20" s="122">
        <v>0</v>
      </c>
      <c r="BC20" s="122">
        <f t="shared" si="12"/>
        <v>0.77687278944136429</v>
      </c>
      <c r="BD20" s="251">
        <v>0.30684901137131293</v>
      </c>
      <c r="BE20" s="252">
        <v>0.11851071334875685</v>
      </c>
      <c r="BF20" s="252">
        <v>5.9478496646583542E-2</v>
      </c>
      <c r="BG20" s="252">
        <v>1.3191842884449403E-2</v>
      </c>
      <c r="BH20" s="252">
        <v>2.2559004958483134E-2</v>
      </c>
      <c r="BI20" s="252">
        <v>1.5568797550515288E-2</v>
      </c>
      <c r="BJ20" s="252">
        <f t="shared" si="13"/>
        <v>7.75401559825247E-2</v>
      </c>
      <c r="BK20" s="252"/>
      <c r="BL20" s="284">
        <v>1927</v>
      </c>
      <c r="BM20" s="133"/>
      <c r="BN20" s="133"/>
      <c r="BO20" s="133">
        <v>0.46759591037905457</v>
      </c>
      <c r="BP20" s="133">
        <v>0.2032842715404716</v>
      </c>
      <c r="BQ20" s="133"/>
      <c r="BR20" s="133"/>
      <c r="BS20" s="133"/>
      <c r="BT20" s="133"/>
      <c r="BU20" s="133"/>
      <c r="BV20" s="133"/>
      <c r="BW20" s="133">
        <v>0.44503333419279739</v>
      </c>
      <c r="BX20" s="133">
        <v>0.18434395227850287</v>
      </c>
      <c r="BY20" s="133"/>
      <c r="BZ20" s="293">
        <f t="shared" si="10"/>
        <v>0.2032842715404716</v>
      </c>
      <c r="CA20" s="132">
        <f t="shared" si="4"/>
        <v>0.13484090963345954</v>
      </c>
      <c r="CB20" s="133">
        <v>6.8800871754251092E-2</v>
      </c>
      <c r="CC20" s="133">
        <v>3.4584960837174251E-2</v>
      </c>
      <c r="CD20" s="133">
        <v>1.4021617021594157E-2</v>
      </c>
      <c r="CE20" s="133">
        <v>1.7397052384028618E-2</v>
      </c>
      <c r="CF20" s="133">
        <v>3.6407636411447683E-5</v>
      </c>
      <c r="CG20" s="132">
        <f t="shared" si="5"/>
        <v>6.8443361907012015E-2</v>
      </c>
      <c r="CH20" s="133">
        <v>3.4469929961164041E-2</v>
      </c>
      <c r="CI20" s="133">
        <v>3.3787452842371016E-2</v>
      </c>
      <c r="CJ20" s="133">
        <v>1.8597910347696342E-4</v>
      </c>
      <c r="CK20" s="133">
        <f t="shared" si="6"/>
        <v>3.4563849276669334E-2</v>
      </c>
      <c r="CL20" s="133">
        <f t="shared" si="7"/>
        <v>3.3879512630342681E-2</v>
      </c>
      <c r="CM20" s="134">
        <v>0.16371316216837503</v>
      </c>
      <c r="CN20" s="293">
        <v>0.52011349317256761</v>
      </c>
      <c r="CO20" s="133"/>
      <c r="CP20" s="133"/>
      <c r="CQ20" s="133"/>
      <c r="CR20" s="133"/>
      <c r="CS20" s="275"/>
      <c r="CT20" s="293">
        <v>0.48944022360700157</v>
      </c>
      <c r="CU20" s="133">
        <v>0.46668456108833972</v>
      </c>
      <c r="CV20" s="133">
        <v>0.46668456108833972</v>
      </c>
      <c r="CW20" s="133">
        <v>0.21025033880744509</v>
      </c>
      <c r="CX20" s="133">
        <v>0.21025033880744509</v>
      </c>
      <c r="CY20" s="133"/>
      <c r="DA20" s="266">
        <v>1927</v>
      </c>
      <c r="DB20" s="75">
        <v>13441.800641405565</v>
      </c>
      <c r="DC20" s="75">
        <v>7997.6265243257021</v>
      </c>
      <c r="DD20" s="124"/>
      <c r="DE20" s="124"/>
      <c r="DF20" s="75"/>
      <c r="DG20" s="75"/>
      <c r="DH20" s="75">
        <v>62439.367695124325</v>
      </c>
      <c r="DI20" s="75">
        <v>97227.855089313671</v>
      </c>
      <c r="DJ20" s="75">
        <v>270801.28523886047</v>
      </c>
      <c r="DK20" s="75">
        <v>417159.01879817317</v>
      </c>
      <c r="DL20" s="75">
        <v>1101532.8969809413</v>
      </c>
      <c r="DM20" s="75">
        <v>4148671.0085033039</v>
      </c>
      <c r="DN20" s="274">
        <v>13441.802243774542</v>
      </c>
      <c r="DO20" s="124">
        <v>7951.7154600635758</v>
      </c>
      <c r="DP20" s="124"/>
      <c r="DQ20" s="124"/>
      <c r="DR20" s="124"/>
      <c r="DS20" s="275"/>
      <c r="DT20" s="275"/>
      <c r="DU20" s="124">
        <v>9116.5003346598569</v>
      </c>
      <c r="DV20" s="124">
        <v>10224.931256616179</v>
      </c>
      <c r="DW20" s="124">
        <v>7167.266138033453</v>
      </c>
      <c r="DX20" s="124"/>
      <c r="DY20" s="124"/>
      <c r="DZ20" s="124"/>
      <c r="EA20" s="124">
        <v>62852.583297173223</v>
      </c>
      <c r="EB20" s="124">
        <v>98070.190360822686</v>
      </c>
      <c r="EC20" s="124">
        <v>273247.50551485998</v>
      </c>
      <c r="ED20" s="124">
        <v>421181.55726360698</v>
      </c>
      <c r="EE20" s="124">
        <v>1112405.9237270316</v>
      </c>
      <c r="EF20" s="124">
        <v>4185571.1389287743</v>
      </c>
      <c r="EG20" s="124"/>
      <c r="EH20" s="274">
        <v>13441.800641405565</v>
      </c>
      <c r="EI20" s="124">
        <v>8288.6893953821564</v>
      </c>
      <c r="EJ20" s="124">
        <v>7652.1756757859102</v>
      </c>
      <c r="EK20" s="124">
        <v>636.36181094131996</v>
      </c>
      <c r="EL20" s="124">
        <f t="shared" si="17"/>
        <v>636.36181094131996</v>
      </c>
      <c r="EM20" s="124">
        <v>0</v>
      </c>
      <c r="EN20" s="124"/>
      <c r="EO20" s="124"/>
      <c r="EP20" s="124"/>
      <c r="EQ20" s="124"/>
      <c r="ER20" s="124"/>
      <c r="ES20" s="124"/>
      <c r="ET20" s="124"/>
      <c r="EU20" s="124"/>
      <c r="EV20" s="124"/>
      <c r="EW20" s="124"/>
      <c r="EX20" s="124"/>
      <c r="EY20" s="124"/>
      <c r="EZ20" s="124"/>
      <c r="FA20" s="124">
        <v>59819.801855616228</v>
      </c>
      <c r="FB20" s="124">
        <v>92380.786974592032</v>
      </c>
      <c r="FC20" s="124">
        <v>247788.60034345009</v>
      </c>
      <c r="FD20" s="124">
        <v>372775.75309670425</v>
      </c>
      <c r="FE20" s="124">
        <v>923145.0979380291</v>
      </c>
      <c r="FF20" s="124">
        <v>3241520.5255161161</v>
      </c>
      <c r="FG20" s="276"/>
      <c r="FH20" s="275"/>
      <c r="FI20" s="275"/>
      <c r="FJ20" s="275"/>
      <c r="FK20" s="275"/>
      <c r="FL20" s="275"/>
      <c r="FM20" s="275"/>
      <c r="FN20" s="275"/>
      <c r="FO20" s="275"/>
      <c r="FP20" s="275"/>
      <c r="FQ20" s="275"/>
      <c r="FR20" s="275"/>
      <c r="FS20" s="276"/>
      <c r="FT20" s="275"/>
      <c r="FU20" s="275"/>
      <c r="FV20" s="275"/>
      <c r="FW20" s="275"/>
      <c r="FX20" s="275"/>
      <c r="FY20" s="275"/>
      <c r="FZ20" s="311"/>
      <c r="GA20" s="134">
        <v>0.30046857383365883</v>
      </c>
      <c r="GB20" s="133">
        <v>8.7531483818502578E-2</v>
      </c>
      <c r="GC20" s="133">
        <v>0.54269198825901144</v>
      </c>
      <c r="GD20" s="133">
        <v>0.66389686590001895</v>
      </c>
      <c r="GE20" s="133">
        <v>0.76345241833585675</v>
      </c>
      <c r="GF20" s="293">
        <v>0.21874883214637456</v>
      </c>
      <c r="GG20" s="133">
        <v>0.33356869007086831</v>
      </c>
      <c r="GH20" s="133">
        <v>0.53362207404226902</v>
      </c>
      <c r="GI20" s="133">
        <v>0.66417748650381958</v>
      </c>
      <c r="GJ20" s="276"/>
      <c r="GK20" s="275"/>
      <c r="GL20" s="275"/>
      <c r="GM20" s="275"/>
      <c r="GN20" s="275"/>
      <c r="GO20" s="275"/>
      <c r="GP20" s="316"/>
      <c r="GU20" s="241"/>
      <c r="HF20" s="325">
        <v>1927</v>
      </c>
      <c r="HG20" s="331">
        <v>0.10322118970671558</v>
      </c>
      <c r="HH20" s="331">
        <v>7.0478565999148368E-2</v>
      </c>
      <c r="HI20" s="331">
        <v>6.1274055301902886E-2</v>
      </c>
      <c r="HJ20" s="331">
        <v>0</v>
      </c>
      <c r="HK20" s="331">
        <v>0</v>
      </c>
      <c r="HL20" s="331">
        <v>3.0154600895747365E-2</v>
      </c>
      <c r="HM20" s="331">
        <v>3.111945440615552E-2</v>
      </c>
      <c r="HN20" s="331">
        <v>0.20854686857477953</v>
      </c>
      <c r="HO20" s="331">
        <v>7.0595658200004685E-2</v>
      </c>
      <c r="HP20" s="331">
        <v>9.6035322412212798E-2</v>
      </c>
      <c r="HQ20" s="331">
        <v>1.0414781688896107E-2</v>
      </c>
      <c r="HR20" s="331">
        <v>3.1501106273665938E-2</v>
      </c>
      <c r="HS20" s="331"/>
      <c r="HT20" s="331">
        <v>0.30587447647036864</v>
      </c>
      <c r="HU20" s="330"/>
      <c r="HV20" s="296"/>
      <c r="HW20" s="297"/>
      <c r="HX20" s="297"/>
      <c r="HY20" s="296"/>
      <c r="HZ20" s="296"/>
      <c r="IA20" s="332">
        <v>6.4251831782233024E-2</v>
      </c>
      <c r="IB20" s="330"/>
      <c r="IC20" s="296"/>
      <c r="ID20" s="297"/>
      <c r="IE20" s="297"/>
      <c r="IF20" s="296"/>
      <c r="IG20" s="296"/>
      <c r="IH20" s="330"/>
      <c r="II20" s="296"/>
      <c r="IJ20" s="297"/>
      <c r="IK20" s="297"/>
      <c r="IL20" s="296"/>
      <c r="IM20" s="296"/>
      <c r="IO20" s="204">
        <v>2365.4353877213771</v>
      </c>
      <c r="IP20" s="204">
        <f t="shared" si="14"/>
        <v>2888.7215122163429</v>
      </c>
      <c r="IS20" s="904"/>
      <c r="IW20" s="901"/>
    </row>
    <row r="21" spans="1:257" s="211" customFormat="1">
      <c r="A21" s="211">
        <v>1928</v>
      </c>
      <c r="B21" s="205">
        <v>1208.0191459889793</v>
      </c>
      <c r="C21" s="209">
        <v>13587.036028336717</v>
      </c>
      <c r="D21" s="205">
        <f t="shared" si="0"/>
        <v>65.920728220730169</v>
      </c>
      <c r="E21" s="209">
        <f t="shared" si="8"/>
        <v>9379.4788339955448</v>
      </c>
      <c r="F21" s="209">
        <f t="shared" si="9"/>
        <v>4207.5571943411724</v>
      </c>
      <c r="G21" s="203">
        <v>11.247368117839972</v>
      </c>
      <c r="H21" s="203"/>
      <c r="I21" s="839">
        <v>0.99604204624191872</v>
      </c>
      <c r="J21" s="238">
        <v>1314.7176284806562</v>
      </c>
      <c r="K21" s="205">
        <f t="shared" si="1"/>
        <v>66.245477597054787</v>
      </c>
      <c r="L21" s="205">
        <f t="shared" si="2"/>
        <v>67.285710633095945</v>
      </c>
      <c r="M21" s="204">
        <v>873.89673356125559</v>
      </c>
      <c r="N21" s="205">
        <f t="shared" si="3"/>
        <v>71.603350608547942</v>
      </c>
      <c r="O21" s="209">
        <v>48444.949505004595</v>
      </c>
      <c r="P21" s="203">
        <v>12.682769516363587</v>
      </c>
      <c r="Q21" s="203"/>
      <c r="R21" s="241"/>
      <c r="AP21" s="257">
        <v>1928</v>
      </c>
      <c r="AQ21" s="849">
        <v>0.69032560261369591</v>
      </c>
      <c r="AR21" s="849">
        <v>0.16798945537586796</v>
      </c>
      <c r="AS21" s="122">
        <v>0</v>
      </c>
      <c r="AT21" s="122">
        <v>4.931100570589945E-3</v>
      </c>
      <c r="AU21" s="122">
        <f t="shared" si="15"/>
        <v>4.931100570589945E-3</v>
      </c>
      <c r="AV21" s="122">
        <v>0.43992979877416266</v>
      </c>
      <c r="AW21" s="122">
        <f t="shared" si="11"/>
        <v>7.7475247893075305E-2</v>
      </c>
      <c r="AX21" s="851">
        <f t="shared" si="16"/>
        <v>0.24334814577328423</v>
      </c>
      <c r="AY21" s="843">
        <v>0.22354395427634113</v>
      </c>
      <c r="AZ21" s="122">
        <v>0</v>
      </c>
      <c r="BA21" s="122">
        <v>8.8048469786217443E-3</v>
      </c>
      <c r="BB21" s="122">
        <v>0</v>
      </c>
      <c r="BC21" s="122">
        <f t="shared" si="12"/>
        <v>0.76765119874503718</v>
      </c>
      <c r="BD21" s="251">
        <v>0.30967439738630387</v>
      </c>
      <c r="BE21" s="252">
        <v>0.11860219065683686</v>
      </c>
      <c r="BF21" s="252">
        <v>6.0048500413496332E-2</v>
      </c>
      <c r="BG21" s="252">
        <v>1.3947134635357586E-2</v>
      </c>
      <c r="BH21" s="252">
        <v>1.9521505201741327E-2</v>
      </c>
      <c r="BI21" s="252">
        <v>1.3976584645167284E-2</v>
      </c>
      <c r="BJ21" s="252">
        <f t="shared" si="13"/>
        <v>8.357848183370449E-2</v>
      </c>
      <c r="BK21" s="252"/>
      <c r="BL21" s="284">
        <v>1928</v>
      </c>
      <c r="BM21" s="133"/>
      <c r="BN21" s="133"/>
      <c r="BO21" s="133">
        <v>0.47957217747214598</v>
      </c>
      <c r="BP21" s="133">
        <v>0.21389152741289313</v>
      </c>
      <c r="BQ21" s="133"/>
      <c r="BR21" s="133"/>
      <c r="BS21" s="133"/>
      <c r="BT21" s="133"/>
      <c r="BU21" s="133"/>
      <c r="BV21" s="133"/>
      <c r="BW21" s="133">
        <v>0.45718173126173073</v>
      </c>
      <c r="BX21" s="133">
        <v>0.19266721419857996</v>
      </c>
      <c r="BY21" s="133"/>
      <c r="BZ21" s="293">
        <f t="shared" si="10"/>
        <v>0.21389152741289313</v>
      </c>
      <c r="CA21" s="132">
        <f t="shared" si="4"/>
        <v>0.14115236881030577</v>
      </c>
      <c r="CB21" s="133">
        <v>7.0697062141833161E-2</v>
      </c>
      <c r="CC21" s="133">
        <v>3.6749389086931032E-2</v>
      </c>
      <c r="CD21" s="133">
        <v>1.5029599468689618E-2</v>
      </c>
      <c r="CE21" s="133">
        <v>1.8631490332616175E-2</v>
      </c>
      <c r="CF21" s="133">
        <v>4.4827780235754467E-5</v>
      </c>
      <c r="CG21" s="132">
        <f t="shared" si="5"/>
        <v>7.2739158602587423E-2</v>
      </c>
      <c r="CH21" s="133">
        <v>3.5928859552214427E-2</v>
      </c>
      <c r="CI21" s="133">
        <v>3.6606054652323188E-2</v>
      </c>
      <c r="CJ21" s="133">
        <v>2.0424439804980646E-4</v>
      </c>
      <c r="CK21" s="133">
        <f t="shared" si="6"/>
        <v>3.603002832551945E-2</v>
      </c>
      <c r="CL21" s="133">
        <f t="shared" si="7"/>
        <v>3.6709130277067972E-2</v>
      </c>
      <c r="CM21" s="134">
        <v>0.17997907491843379</v>
      </c>
      <c r="CN21" s="293">
        <v>0.52985194883681574</v>
      </c>
      <c r="CO21" s="133"/>
      <c r="CP21" s="133"/>
      <c r="CQ21" s="133"/>
      <c r="CR21" s="133"/>
      <c r="CS21" s="275"/>
      <c r="CT21" s="293">
        <v>0.50092550937679448</v>
      </c>
      <c r="CU21" s="133">
        <v>0.49288711598739554</v>
      </c>
      <c r="CV21" s="133">
        <v>0.49288711598739554</v>
      </c>
      <c r="CW21" s="133">
        <v>0.23940249505397071</v>
      </c>
      <c r="CX21" s="133">
        <v>0.23940249505397071</v>
      </c>
      <c r="CY21" s="133"/>
      <c r="DA21" s="266">
        <v>1928</v>
      </c>
      <c r="DB21" s="75">
        <v>13587.058963655772</v>
      </c>
      <c r="DC21" s="75">
        <v>7903.9294842927284</v>
      </c>
      <c r="DD21" s="124"/>
      <c r="DE21" s="124"/>
      <c r="DF21" s="75"/>
      <c r="DG21" s="75"/>
      <c r="DH21" s="75">
        <v>64735.224277923153</v>
      </c>
      <c r="DI21" s="75">
        <v>101026.38986190404</v>
      </c>
      <c r="DJ21" s="75">
        <v>287793.81543428206</v>
      </c>
      <c r="DK21" s="75">
        <v>448419.4663712047</v>
      </c>
      <c r="DL21" s="75">
        <v>1241139.8777263758</v>
      </c>
      <c r="DM21" s="75">
        <v>5053583.8509841077</v>
      </c>
      <c r="DN21" s="274">
        <v>13587.214455205803</v>
      </c>
      <c r="DO21" s="124">
        <v>7856.9322250699606</v>
      </c>
      <c r="DP21" s="124"/>
      <c r="DQ21" s="124"/>
      <c r="DR21" s="124"/>
      <c r="DS21" s="275"/>
      <c r="DT21" s="275"/>
      <c r="DU21" s="124">
        <v>9076.6046216542218</v>
      </c>
      <c r="DV21" s="124">
        <v>10234.939366075791</v>
      </c>
      <c r="DW21" s="124">
        <v>7097.7804409458377</v>
      </c>
      <c r="DX21" s="124"/>
      <c r="DY21" s="124"/>
      <c r="DZ21" s="124"/>
      <c r="EA21" s="124">
        <v>65159.754526428376</v>
      </c>
      <c r="EB21" s="124">
        <v>101881.17978976062</v>
      </c>
      <c r="EC21" s="124">
        <v>290615.67947853741</v>
      </c>
      <c r="ED21" s="124">
        <v>453243.41484917514</v>
      </c>
      <c r="EE21" s="124">
        <v>1255101.3404478955</v>
      </c>
      <c r="EF21" s="124">
        <v>5112308.3947409242</v>
      </c>
      <c r="EG21" s="124"/>
      <c r="EH21" s="274">
        <v>13587.212835502158</v>
      </c>
      <c r="EI21" s="124">
        <v>8194.9529952697703</v>
      </c>
      <c r="EJ21" s="124">
        <v>7524.9548901674007</v>
      </c>
      <c r="EK21" s="124">
        <v>669.81330337285203</v>
      </c>
      <c r="EL21" s="124">
        <f t="shared" si="17"/>
        <v>669.81330337285203</v>
      </c>
      <c r="EM21" s="124">
        <v>0</v>
      </c>
      <c r="EN21" s="124"/>
      <c r="EO21" s="124"/>
      <c r="EP21" s="124"/>
      <c r="EQ21" s="124"/>
      <c r="ER21" s="124"/>
      <c r="ES21" s="124"/>
      <c r="ET21" s="124"/>
      <c r="EU21" s="124"/>
      <c r="EV21" s="124"/>
      <c r="EW21" s="124"/>
      <c r="EX21" s="124"/>
      <c r="EY21" s="124"/>
      <c r="EZ21" s="124"/>
      <c r="FA21" s="124">
        <v>62117.551397593626</v>
      </c>
      <c r="FB21" s="124">
        <v>95782.821115301369</v>
      </c>
      <c r="FC21" s="124">
        <v>261778.07996794026</v>
      </c>
      <c r="FD21" s="124">
        <v>397974.1819705317</v>
      </c>
      <c r="FE21" s="124">
        <v>1036506.3208783793</v>
      </c>
      <c r="FF21" s="124">
        <v>4042825.0610346138</v>
      </c>
      <c r="FG21" s="276"/>
      <c r="FH21" s="275"/>
      <c r="FI21" s="275"/>
      <c r="FJ21" s="275"/>
      <c r="FK21" s="275"/>
      <c r="FL21" s="275"/>
      <c r="FM21" s="275"/>
      <c r="FN21" s="275"/>
      <c r="FO21" s="275"/>
      <c r="FP21" s="275"/>
      <c r="FQ21" s="275"/>
      <c r="FR21" s="275"/>
      <c r="FS21" s="276"/>
      <c r="FT21" s="275"/>
      <c r="FU21" s="275"/>
      <c r="FV21" s="275"/>
      <c r="FW21" s="275"/>
      <c r="FX21" s="275"/>
      <c r="FY21" s="275"/>
      <c r="FZ21" s="311"/>
      <c r="GA21" s="134">
        <v>0.30351600145221097</v>
      </c>
      <c r="GB21" s="133">
        <v>9.1844582804717564E-2</v>
      </c>
      <c r="GC21" s="133">
        <v>0.53299356669413611</v>
      </c>
      <c r="GD21" s="133">
        <v>0.6605353991681292</v>
      </c>
      <c r="GE21" s="133">
        <v>0.74637260752014123</v>
      </c>
      <c r="GF21" s="293">
        <v>0.24657456473971409</v>
      </c>
      <c r="GG21" s="133">
        <v>0.36140736764063319</v>
      </c>
      <c r="GH21" s="133">
        <v>0.59412486313306934</v>
      </c>
      <c r="GI21" s="133">
        <v>0.73048936833128353</v>
      </c>
      <c r="GJ21" s="276"/>
      <c r="GK21" s="275"/>
      <c r="GL21" s="275"/>
      <c r="GM21" s="275"/>
      <c r="GN21" s="275"/>
      <c r="GO21" s="275"/>
      <c r="GP21" s="316"/>
      <c r="GU21" s="241"/>
      <c r="HF21" s="325">
        <v>1928</v>
      </c>
      <c r="HG21" s="331">
        <v>0.10267664082753493</v>
      </c>
      <c r="HH21" s="331">
        <v>6.9451789355972585E-2</v>
      </c>
      <c r="HI21" s="331">
        <v>6.017092077743752E-2</v>
      </c>
      <c r="HJ21" s="331">
        <v>0</v>
      </c>
      <c r="HK21" s="331">
        <v>0</v>
      </c>
      <c r="HL21" s="331">
        <v>2.6224461777211407E-2</v>
      </c>
      <c r="HM21" s="331">
        <v>3.3946459000226109E-2</v>
      </c>
      <c r="HN21" s="331">
        <v>0.21037782133858268</v>
      </c>
      <c r="HO21" s="331">
        <v>7.1740764083838893E-2</v>
      </c>
      <c r="HP21" s="331">
        <v>9.8147911155623907E-2</v>
      </c>
      <c r="HQ21" s="331">
        <v>9.9216197172109933E-3</v>
      </c>
      <c r="HR21" s="331">
        <v>3.0567526381908884E-2</v>
      </c>
      <c r="HS21" s="331"/>
      <c r="HT21" s="331">
        <v>0.29927262168110419</v>
      </c>
      <c r="HU21" s="330"/>
      <c r="HV21" s="296"/>
      <c r="HW21" s="297"/>
      <c r="HX21" s="297"/>
      <c r="HY21" s="296"/>
      <c r="HZ21" s="296"/>
      <c r="IA21" s="332">
        <v>6.9029376927841765E-2</v>
      </c>
      <c r="IB21" s="330"/>
      <c r="IC21" s="296"/>
      <c r="ID21" s="297"/>
      <c r="IE21" s="297"/>
      <c r="IF21" s="296"/>
      <c r="IG21" s="296"/>
      <c r="IH21" s="330"/>
      <c r="II21" s="296"/>
      <c r="IJ21" s="297"/>
      <c r="IK21" s="297"/>
      <c r="IL21" s="296"/>
      <c r="IM21" s="296"/>
      <c r="IO21" s="204">
        <v>2568.371018594496</v>
      </c>
      <c r="IP21" s="204">
        <f t="shared" si="14"/>
        <v>3136.550950103921</v>
      </c>
      <c r="IS21" s="904"/>
      <c r="IW21" s="901"/>
    </row>
    <row r="22" spans="1:257" s="211" customFormat="1" ht="15" customHeight="1">
      <c r="A22" s="211">
        <v>1929</v>
      </c>
      <c r="B22" s="205">
        <v>1271.0475077618903</v>
      </c>
      <c r="C22" s="209">
        <v>14256.879271850494</v>
      </c>
      <c r="D22" s="205">
        <f t="shared" si="0"/>
        <v>69.170631607611057</v>
      </c>
      <c r="E22" s="209">
        <f t="shared" si="8"/>
        <v>9758.0843502653661</v>
      </c>
      <c r="F22" s="209">
        <f t="shared" si="9"/>
        <v>4498.7949215851268</v>
      </c>
      <c r="G22" s="203">
        <v>11.216637603856805</v>
      </c>
      <c r="H22" s="203"/>
      <c r="I22" s="839">
        <v>0.99565667910975153</v>
      </c>
      <c r="J22" s="238">
        <v>1370.6894181535517</v>
      </c>
      <c r="K22" s="205">
        <f t="shared" si="1"/>
        <v>69.065762241087313</v>
      </c>
      <c r="L22" s="205">
        <f t="shared" si="2"/>
        <v>69.958613932825315</v>
      </c>
      <c r="M22" s="204">
        <v>907.81397369660283</v>
      </c>
      <c r="N22" s="205">
        <f t="shared" si="3"/>
        <v>74.179153253003264</v>
      </c>
      <c r="O22" s="209">
        <v>49084.788361927036</v>
      </c>
      <c r="P22" s="203">
        <v>12.682769516363587</v>
      </c>
      <c r="Q22" s="203"/>
      <c r="R22" s="241"/>
      <c r="AP22" s="257">
        <v>1929</v>
      </c>
      <c r="AQ22" s="849">
        <v>0.68444742809404457</v>
      </c>
      <c r="AR22" s="849">
        <v>0.16156158846363131</v>
      </c>
      <c r="AS22" s="122">
        <v>0</v>
      </c>
      <c r="AT22" s="122">
        <v>5.4312377094130736E-3</v>
      </c>
      <c r="AU22" s="122">
        <f t="shared" si="15"/>
        <v>5.4312377094130736E-3</v>
      </c>
      <c r="AV22" s="122">
        <v>0.4386624259613201</v>
      </c>
      <c r="AW22" s="122">
        <f t="shared" si="11"/>
        <v>7.8792175959680022E-2</v>
      </c>
      <c r="AX22" s="851">
        <f t="shared" si="16"/>
        <v>0.23604674637104836</v>
      </c>
      <c r="AY22" s="843">
        <v>0.21787896630350193</v>
      </c>
      <c r="AZ22" s="122">
        <v>0</v>
      </c>
      <c r="BA22" s="122">
        <v>9.7831633095797552E-3</v>
      </c>
      <c r="BB22" s="122">
        <v>0</v>
      </c>
      <c r="BC22" s="122">
        <f t="shared" si="12"/>
        <v>0.77233787038691837</v>
      </c>
      <c r="BD22" s="251">
        <v>0.31555257190595531</v>
      </c>
      <c r="BE22" s="252">
        <v>0.11885814965145602</v>
      </c>
      <c r="BF22" s="252">
        <v>5.6453684127789255E-2</v>
      </c>
      <c r="BG22" s="252">
        <v>1.4470905010586092E-2</v>
      </c>
      <c r="BH22" s="252">
        <v>2.4168891260526848E-2</v>
      </c>
      <c r="BI22" s="252">
        <v>1.6465657870605201E-2</v>
      </c>
      <c r="BJ22" s="252">
        <f t="shared" si="13"/>
        <v>8.51352839849919E-2</v>
      </c>
      <c r="BK22" s="252"/>
      <c r="BL22" s="284">
        <v>1929</v>
      </c>
      <c r="BM22" s="133"/>
      <c r="BN22" s="133"/>
      <c r="BO22" s="133">
        <v>0.46679826051807449</v>
      </c>
      <c r="BP22" s="133">
        <v>0.21163062361182727</v>
      </c>
      <c r="BQ22" s="133"/>
      <c r="BR22" s="133"/>
      <c r="BS22" s="133"/>
      <c r="BT22" s="133"/>
      <c r="BU22" s="133"/>
      <c r="BV22" s="133"/>
      <c r="BW22" s="133">
        <v>0.44103877375482392</v>
      </c>
      <c r="BX22" s="133">
        <v>0.18765261446394782</v>
      </c>
      <c r="BY22" s="133"/>
      <c r="BZ22" s="293">
        <f t="shared" si="10"/>
        <v>0.21163062361182727</v>
      </c>
      <c r="CA22" s="132">
        <f t="shared" si="4"/>
        <v>0.14595134532298112</v>
      </c>
      <c r="CB22" s="133">
        <v>7.7928357440587723E-2</v>
      </c>
      <c r="CC22" s="133">
        <v>3.681879468841108E-2</v>
      </c>
      <c r="CD22" s="133">
        <v>1.4134182228292604E-2</v>
      </c>
      <c r="CE22" s="133">
        <v>1.7023763855150732E-2</v>
      </c>
      <c r="CF22" s="133">
        <v>4.6247110539005581E-5</v>
      </c>
      <c r="CG22" s="132">
        <f t="shared" si="5"/>
        <v>6.5679278288846094E-2</v>
      </c>
      <c r="CH22" s="133">
        <v>3.1939621140469394E-2</v>
      </c>
      <c r="CI22" s="133">
        <v>3.3527782300229576E-2</v>
      </c>
      <c r="CJ22" s="133">
        <v>2.1187484814712829E-4</v>
      </c>
      <c r="CK22" s="133">
        <f t="shared" si="6"/>
        <v>3.2042988648929439E-2</v>
      </c>
      <c r="CL22" s="133">
        <f t="shared" si="7"/>
        <v>3.3636289639916661E-2</v>
      </c>
      <c r="CM22" s="134">
        <v>0.17916767242278772</v>
      </c>
      <c r="CN22" s="293">
        <v>0.51806028891710276</v>
      </c>
      <c r="CO22" s="133"/>
      <c r="CP22" s="133"/>
      <c r="CQ22" s="133"/>
      <c r="CR22" s="133"/>
      <c r="CS22" s="275"/>
      <c r="CT22" s="293">
        <v>0.48874687476662187</v>
      </c>
      <c r="CU22" s="133">
        <v>0.46709587896007243</v>
      </c>
      <c r="CV22" s="133">
        <v>0.46709587896007237</v>
      </c>
      <c r="CW22" s="133">
        <v>0.22352883584556568</v>
      </c>
      <c r="CX22" s="133">
        <v>0.22352883584556571</v>
      </c>
      <c r="CY22" s="133"/>
      <c r="DA22" s="266">
        <v>1929</v>
      </c>
      <c r="DB22" s="75">
        <v>14256.898503886012</v>
      </c>
      <c r="DC22" s="75">
        <v>8508.4699055559558</v>
      </c>
      <c r="DD22" s="124"/>
      <c r="DE22" s="124"/>
      <c r="DF22" s="75"/>
      <c r="DG22" s="75"/>
      <c r="DH22" s="75">
        <v>65992.755888856511</v>
      </c>
      <c r="DI22" s="75">
        <v>103951.57409601005</v>
      </c>
      <c r="DJ22" s="75">
        <v>298347.37571721605</v>
      </c>
      <c r="DK22" s="75">
        <v>467255.2975466405</v>
      </c>
      <c r="DL22" s="75">
        <v>1324463.4621793774</v>
      </c>
      <c r="DM22" s="75">
        <v>5661679.3831503401</v>
      </c>
      <c r="DN22" s="274">
        <v>14256.898503886012</v>
      </c>
      <c r="DO22" s="124">
        <v>8446.4478687658684</v>
      </c>
      <c r="DP22" s="124"/>
      <c r="DQ22" s="124"/>
      <c r="DR22" s="124"/>
      <c r="DS22" s="275"/>
      <c r="DT22" s="275"/>
      <c r="DU22" s="124">
        <v>9808.2735792630228</v>
      </c>
      <c r="DV22" s="124">
        <v>11090.372867341988</v>
      </c>
      <c r="DW22" s="124">
        <v>7634.4061621122355</v>
      </c>
      <c r="DX22" s="124"/>
      <c r="DY22" s="124"/>
      <c r="DZ22" s="124"/>
      <c r="EA22" s="124">
        <v>66550.954219967272</v>
      </c>
      <c r="EB22" s="124">
        <v>104998.67420709963</v>
      </c>
      <c r="EC22" s="124">
        <v>301719.63211479236</v>
      </c>
      <c r="ED22" s="124">
        <v>473037.35705162754</v>
      </c>
      <c r="EE22" s="124">
        <v>1342078.5474115619</v>
      </c>
      <c r="EF22" s="124">
        <v>5738964.0597913591</v>
      </c>
      <c r="EG22" s="124"/>
      <c r="EH22" s="274">
        <v>14241.763968909874</v>
      </c>
      <c r="EI22" s="124">
        <v>8837.6877057877828</v>
      </c>
      <c r="EJ22" s="124">
        <v>8096.8953568631978</v>
      </c>
      <c r="EK22" s="124">
        <v>757.59655449567367</v>
      </c>
      <c r="EL22" s="124">
        <f t="shared" si="17"/>
        <v>757.59655449567367</v>
      </c>
      <c r="EM22" s="124">
        <v>0</v>
      </c>
      <c r="EN22" s="124"/>
      <c r="EO22" s="124"/>
      <c r="EP22" s="124"/>
      <c r="EQ22" s="124"/>
      <c r="ER22" s="124"/>
      <c r="ES22" s="124"/>
      <c r="ET22" s="124"/>
      <c r="EU22" s="124"/>
      <c r="EV22" s="124"/>
      <c r="EW22" s="124"/>
      <c r="EX22" s="124"/>
      <c r="EY22" s="124"/>
      <c r="EZ22" s="124"/>
      <c r="FA22" s="124">
        <v>62878.45033700869</v>
      </c>
      <c r="FB22" s="124">
        <v>97754.500572811812</v>
      </c>
      <c r="FC22" s="124">
        <v>267534.42784013558</v>
      </c>
      <c r="FD22" s="124">
        <v>407275.42950453877</v>
      </c>
      <c r="FE22" s="124">
        <v>1076487.3575015899</v>
      </c>
      <c r="FF22" s="124">
        <v>4402936.9660790619</v>
      </c>
      <c r="FG22" s="276"/>
      <c r="FH22" s="275"/>
      <c r="FI22" s="275"/>
      <c r="FJ22" s="275"/>
      <c r="FK22" s="275"/>
      <c r="FL22" s="275"/>
      <c r="FM22" s="275"/>
      <c r="FN22" s="275"/>
      <c r="FO22" s="275"/>
      <c r="FP22" s="275"/>
      <c r="FQ22" s="275"/>
      <c r="FR22" s="275"/>
      <c r="FS22" s="276"/>
      <c r="FT22" s="275"/>
      <c r="FU22" s="275"/>
      <c r="FV22" s="275"/>
      <c r="FW22" s="275"/>
      <c r="FX22" s="275"/>
      <c r="FY22" s="275"/>
      <c r="FZ22" s="311"/>
      <c r="GA22" s="134">
        <v>0.30973985489454087</v>
      </c>
      <c r="GB22" s="133">
        <v>9.0960738628522053E-2</v>
      </c>
      <c r="GC22" s="133">
        <v>0.5593441490526877</v>
      </c>
      <c r="GD22" s="133">
        <v>0.69029130556033946</v>
      </c>
      <c r="GE22" s="133">
        <v>0.78965777061794096</v>
      </c>
      <c r="GF22" s="293">
        <v>0.24376181226030463</v>
      </c>
      <c r="GG22" s="133">
        <v>0.36289982411174138</v>
      </c>
      <c r="GH22" s="133">
        <v>0.58120116057847027</v>
      </c>
      <c r="GI22" s="133">
        <v>0.71246505046599917</v>
      </c>
      <c r="GJ22" s="276"/>
      <c r="GK22" s="275"/>
      <c r="GL22" s="275"/>
      <c r="GM22" s="275"/>
      <c r="GN22" s="275"/>
      <c r="GO22" s="275"/>
      <c r="GP22" s="316"/>
      <c r="GU22" s="241"/>
      <c r="HF22" s="325">
        <v>1929</v>
      </c>
      <c r="HG22" s="331">
        <v>0.10934182590233546</v>
      </c>
      <c r="HH22" s="331">
        <v>7.1700270858186269E-2</v>
      </c>
      <c r="HI22" s="331">
        <v>6.2383698031717796E-2</v>
      </c>
      <c r="HJ22" s="331">
        <v>0</v>
      </c>
      <c r="HK22" s="331">
        <v>1.757155714071354E-3</v>
      </c>
      <c r="HL22" s="331">
        <v>2.8045475967246176E-2</v>
      </c>
      <c r="HM22" s="331">
        <v>3.2581066350400263E-2</v>
      </c>
      <c r="HN22" s="331">
        <v>0.23155610955367462</v>
      </c>
      <c r="HO22" s="331">
        <v>8.8032495640794919E-2</v>
      </c>
      <c r="HP22" s="331">
        <v>0.10247863346254234</v>
      </c>
      <c r="HQ22" s="331">
        <v>1.0032301631473957E-2</v>
      </c>
      <c r="HR22" s="331">
        <v>3.1012678818863409E-2</v>
      </c>
      <c r="HS22" s="331"/>
      <c r="HT22" s="331">
        <v>0.33299592462595096</v>
      </c>
      <c r="HU22" s="330"/>
      <c r="HV22" s="296"/>
      <c r="HW22" s="297"/>
      <c r="HX22" s="297"/>
      <c r="HY22" s="296"/>
      <c r="HZ22" s="296"/>
      <c r="IA22" s="332">
        <v>7.1125265392781314E-2</v>
      </c>
      <c r="IB22" s="330"/>
      <c r="IC22" s="296"/>
      <c r="ID22" s="297"/>
      <c r="IE22" s="297"/>
      <c r="IF22" s="296"/>
      <c r="IG22" s="296"/>
      <c r="IH22" s="330"/>
      <c r="II22" s="296"/>
      <c r="IJ22" s="297"/>
      <c r="IK22" s="297"/>
      <c r="IL22" s="296"/>
      <c r="IM22" s="296"/>
      <c r="IO22" s="204">
        <v>2652.6742969718493</v>
      </c>
      <c r="IP22" s="204">
        <f t="shared" si="14"/>
        <v>3239.5039603882624</v>
      </c>
      <c r="IS22" s="904"/>
      <c r="IW22" s="901"/>
    </row>
    <row r="23" spans="1:257" s="211" customFormat="1">
      <c r="A23" s="211">
        <v>1930</v>
      </c>
      <c r="B23" s="205">
        <v>1100.5937378732715</v>
      </c>
      <c r="C23" s="209">
        <v>12834.704684886436</v>
      </c>
      <c r="D23" s="205">
        <f t="shared" si="0"/>
        <v>62.270614250318197</v>
      </c>
      <c r="E23" s="209">
        <f t="shared" si="8"/>
        <v>8935.9885552268443</v>
      </c>
      <c r="F23" s="209">
        <f t="shared" si="9"/>
        <v>3898.7161296595914</v>
      </c>
      <c r="G23" s="203">
        <v>11.661618854644342</v>
      </c>
      <c r="H23" s="203"/>
      <c r="I23" s="839">
        <v>0.99497384178780446</v>
      </c>
      <c r="J23" s="238">
        <v>1210.854271356784</v>
      </c>
      <c r="K23" s="205">
        <f t="shared" si="1"/>
        <v>62.598364721663039</v>
      </c>
      <c r="L23" s="205">
        <f t="shared" si="2"/>
        <v>64.252520499845261</v>
      </c>
      <c r="M23" s="204">
        <v>797.83112839333182</v>
      </c>
      <c r="N23" s="205">
        <f t="shared" si="3"/>
        <v>67.778529050219333</v>
      </c>
      <c r="O23" s="209">
        <v>49750</v>
      </c>
      <c r="P23" s="203">
        <v>13.012521523789038</v>
      </c>
      <c r="Q23" s="203"/>
      <c r="R23" s="241"/>
      <c r="AP23" s="257">
        <v>1930</v>
      </c>
      <c r="AQ23" s="849">
        <v>0.69623639769050971</v>
      </c>
      <c r="AR23" s="849">
        <v>0.15498810634679142</v>
      </c>
      <c r="AS23" s="122">
        <v>0</v>
      </c>
      <c r="AT23" s="122">
        <v>6.1725259373579047E-3</v>
      </c>
      <c r="AU23" s="122">
        <f t="shared" si="15"/>
        <v>6.1725259373579047E-3</v>
      </c>
      <c r="AV23" s="122">
        <v>0.46516310132242944</v>
      </c>
      <c r="AW23" s="122">
        <f t="shared" si="11"/>
        <v>6.9912664083930931E-2</v>
      </c>
      <c r="AX23" s="851">
        <f t="shared" si="16"/>
        <v>0.22260845146979313</v>
      </c>
      <c r="AY23" s="843">
        <v>0.21021085769067796</v>
      </c>
      <c r="AZ23" s="122">
        <v>0</v>
      </c>
      <c r="BA23" s="122">
        <v>1.0653699027805072E-2</v>
      </c>
      <c r="BB23" s="122">
        <v>0</v>
      </c>
      <c r="BC23" s="122">
        <f t="shared" si="12"/>
        <v>0.77913544328151696</v>
      </c>
      <c r="BD23" s="251">
        <v>0.30376360230949001</v>
      </c>
      <c r="BE23" s="252">
        <v>0.11476412683229364</v>
      </c>
      <c r="BF23" s="252">
        <v>6.243577169900158E-2</v>
      </c>
      <c r="BG23" s="252">
        <v>1.6787230820938127E-2</v>
      </c>
      <c r="BH23" s="252">
        <v>3.4401255610238988E-3</v>
      </c>
      <c r="BI23" s="252">
        <v>1.0858395078087231E-2</v>
      </c>
      <c r="BJ23" s="252">
        <f t="shared" si="13"/>
        <v>9.5477952318145543E-2</v>
      </c>
      <c r="BK23" s="252"/>
      <c r="BL23" s="284">
        <v>1930</v>
      </c>
      <c r="BM23" s="133"/>
      <c r="BN23" s="133"/>
      <c r="BO23" s="133">
        <v>0.45342488436975686</v>
      </c>
      <c r="BP23" s="133">
        <v>0.18087777716676365</v>
      </c>
      <c r="BQ23" s="133"/>
      <c r="BR23" s="133"/>
      <c r="BS23" s="133"/>
      <c r="BT23" s="133"/>
      <c r="BU23" s="133"/>
      <c r="BV23" s="133"/>
      <c r="BW23" s="133">
        <v>0.4241428883847459</v>
      </c>
      <c r="BX23" s="133">
        <v>0.15516934357750722</v>
      </c>
      <c r="BY23" s="133"/>
      <c r="BZ23" s="293">
        <f t="shared" si="10"/>
        <v>0.18087777716676365</v>
      </c>
      <c r="CA23" s="132">
        <f t="shared" si="4"/>
        <v>0.12326609817717001</v>
      </c>
      <c r="CB23" s="133">
        <v>6.3582166842232279E-2</v>
      </c>
      <c r="CC23" s="133">
        <v>3.2629518606833018E-2</v>
      </c>
      <c r="CD23" s="133">
        <v>1.4351286474834423E-2</v>
      </c>
      <c r="CE23" s="133">
        <v>1.2644214063484737E-2</v>
      </c>
      <c r="CF23" s="133">
        <v>5.89121897855573E-5</v>
      </c>
      <c r="CG23" s="132">
        <f t="shared" si="5"/>
        <v>5.7611678989593594E-2</v>
      </c>
      <c r="CH23" s="133">
        <v>3.2728943398738289E-2</v>
      </c>
      <c r="CI23" s="133">
        <v>2.463345718823132E-2</v>
      </c>
      <c r="CJ23" s="133">
        <v>2.4927840262399173E-4</v>
      </c>
      <c r="CK23" s="133">
        <f t="shared" si="6"/>
        <v>3.2871172779770537E-2</v>
      </c>
      <c r="CL23" s="133">
        <f t="shared" si="7"/>
        <v>2.4740506209823064E-2</v>
      </c>
      <c r="CM23" s="134">
        <v>0.19115505546408743</v>
      </c>
      <c r="CN23" s="293">
        <v>0.50843661751642366</v>
      </c>
      <c r="CO23" s="133"/>
      <c r="CP23" s="133"/>
      <c r="CQ23" s="133"/>
      <c r="CR23" s="133"/>
      <c r="CS23" s="275"/>
      <c r="CT23" s="293">
        <v>0.47682408208769339</v>
      </c>
      <c r="CU23" s="133">
        <v>0.43865454984434671</v>
      </c>
      <c r="CV23" s="133">
        <v>0.43865454984434671</v>
      </c>
      <c r="CW23" s="133">
        <v>0.17223273140378861</v>
      </c>
      <c r="CX23" s="133">
        <v>0.17223273140378864</v>
      </c>
      <c r="CY23" s="133"/>
      <c r="DA23" s="266">
        <v>1930</v>
      </c>
      <c r="DB23" s="75">
        <v>12834.65368432554</v>
      </c>
      <c r="DC23" s="75">
        <v>7847.249458536362</v>
      </c>
      <c r="DD23" s="124"/>
      <c r="DE23" s="124"/>
      <c r="DF23" s="75"/>
      <c r="DG23" s="75"/>
      <c r="DH23" s="75">
        <v>57721.291716428161</v>
      </c>
      <c r="DI23" s="75">
        <v>86781.604181893505</v>
      </c>
      <c r="DJ23" s="75">
        <v>230059.51976483772</v>
      </c>
      <c r="DK23" s="75">
        <v>348012.61555799795</v>
      </c>
      <c r="DL23" s="75">
        <v>893247.88345357531</v>
      </c>
      <c r="DM23" s="75">
        <v>3268494.9743544981</v>
      </c>
      <c r="DN23" s="274">
        <v>12834.65368432554</v>
      </c>
      <c r="DO23" s="124">
        <v>7794.5581350937318</v>
      </c>
      <c r="DP23" s="124"/>
      <c r="DQ23" s="124"/>
      <c r="DR23" s="124"/>
      <c r="DS23" s="275"/>
      <c r="DT23" s="275"/>
      <c r="DU23" s="124">
        <v>9037.3333725648044</v>
      </c>
      <c r="DV23" s="124">
        <v>10084.21897961015</v>
      </c>
      <c r="DW23" s="124">
        <v>7010.0508645248419</v>
      </c>
      <c r="DX23" s="124"/>
      <c r="DY23" s="124"/>
      <c r="DZ23" s="124"/>
      <c r="EA23" s="124">
        <v>58195.513627411819</v>
      </c>
      <c r="EB23" s="124">
        <v>87654.227843811983</v>
      </c>
      <c r="EC23" s="124">
        <v>232150.3629126017</v>
      </c>
      <c r="ED23" s="124">
        <v>351684.37580968766</v>
      </c>
      <c r="EE23" s="124">
        <v>903944.65265772806</v>
      </c>
      <c r="EF23" s="124">
        <v>3299960.8651426155</v>
      </c>
      <c r="EG23" s="124"/>
      <c r="EH23" s="274">
        <v>12850.097604733979</v>
      </c>
      <c r="EI23" s="124">
        <v>8229.3005773846926</v>
      </c>
      <c r="EJ23" s="124">
        <v>7376.0715289373502</v>
      </c>
      <c r="EK23" s="124">
        <v>836.10176914428519</v>
      </c>
      <c r="EL23" s="124">
        <f t="shared" si="17"/>
        <v>836.10176914428519</v>
      </c>
      <c r="EM23" s="124">
        <v>0</v>
      </c>
      <c r="EN23" s="124"/>
      <c r="EO23" s="124"/>
      <c r="EP23" s="124"/>
      <c r="EQ23" s="124"/>
      <c r="ER23" s="124"/>
      <c r="ES23" s="124"/>
      <c r="ET23" s="124"/>
      <c r="EU23" s="124"/>
      <c r="EV23" s="124"/>
      <c r="EW23" s="124"/>
      <c r="EX23" s="124"/>
      <c r="EY23" s="124"/>
      <c r="EZ23" s="124"/>
      <c r="FA23" s="124">
        <v>54437.270850877554</v>
      </c>
      <c r="FB23" s="124">
        <v>80443.247784369058</v>
      </c>
      <c r="FC23" s="124">
        <v>199154.47872414286</v>
      </c>
      <c r="FD23" s="124">
        <v>288193.08945696801</v>
      </c>
      <c r="FE23" s="124">
        <v>643929.08951557497</v>
      </c>
      <c r="FF23" s="124">
        <v>1935664.0022289145</v>
      </c>
      <c r="FG23" s="276"/>
      <c r="FH23" s="275"/>
      <c r="FI23" s="275"/>
      <c r="FJ23" s="275"/>
      <c r="FK23" s="275"/>
      <c r="FL23" s="275"/>
      <c r="FM23" s="275"/>
      <c r="FN23" s="275"/>
      <c r="FO23" s="275"/>
      <c r="FP23" s="275"/>
      <c r="FQ23" s="275"/>
      <c r="FR23" s="275"/>
      <c r="FS23" s="276"/>
      <c r="FT23" s="275"/>
      <c r="FU23" s="275"/>
      <c r="FV23" s="275"/>
      <c r="FW23" s="275"/>
      <c r="FX23" s="275"/>
      <c r="FY23" s="275"/>
      <c r="FZ23" s="311"/>
      <c r="GA23" s="134">
        <v>0.2970609655086186</v>
      </c>
      <c r="GB23" s="133">
        <v>8.6890768423788386E-2</v>
      </c>
      <c r="GC23" s="133">
        <v>0.55007494524271294</v>
      </c>
      <c r="GD23" s="133">
        <v>0.68236929527755497</v>
      </c>
      <c r="GE23" s="133">
        <v>0.79598665593318907</v>
      </c>
      <c r="GF23" s="293">
        <v>0.24766517834079763</v>
      </c>
      <c r="GG23" s="133">
        <v>0.38395273033690436</v>
      </c>
      <c r="GH23" s="133">
        <v>0.6676446839339758</v>
      </c>
      <c r="GI23" s="133">
        <v>0.8934416928327511</v>
      </c>
      <c r="GJ23" s="276"/>
      <c r="GK23" s="275"/>
      <c r="GL23" s="275"/>
      <c r="GM23" s="275"/>
      <c r="GN23" s="275"/>
      <c r="GO23" s="275"/>
      <c r="GP23" s="316"/>
      <c r="GU23" s="241"/>
      <c r="HF23" s="325">
        <v>1930</v>
      </c>
      <c r="HG23" s="331">
        <v>0.11432009626955476</v>
      </c>
      <c r="HH23" s="331">
        <v>7.6761203835720881E-2</v>
      </c>
      <c r="HI23" s="331">
        <v>6.7545205691597554E-2</v>
      </c>
      <c r="HJ23" s="331">
        <v>0</v>
      </c>
      <c r="HK23" s="331">
        <v>1.9431298812600799E-3</v>
      </c>
      <c r="HL23" s="331">
        <v>3.1013758171636076E-2</v>
      </c>
      <c r="HM23" s="331">
        <v>3.4588317638701398E-2</v>
      </c>
      <c r="HN23" s="331">
        <v>0.25638988595353973</v>
      </c>
      <c r="HO23" s="331">
        <v>9.8768498379439518E-2</v>
      </c>
      <c r="HP23" s="331">
        <v>0.10356848607936352</v>
      </c>
      <c r="HQ23" s="331">
        <v>1.330588481642935E-2</v>
      </c>
      <c r="HR23" s="331">
        <v>4.0747016678307352E-2</v>
      </c>
      <c r="HS23" s="331"/>
      <c r="HT23" s="331">
        <v>0.41292393590651633</v>
      </c>
      <c r="HU23" s="330"/>
      <c r="HV23" s="296"/>
      <c r="HW23" s="297"/>
      <c r="HX23" s="297"/>
      <c r="HY23" s="296"/>
      <c r="HZ23" s="296"/>
      <c r="IA23" s="332">
        <v>8.4235860409145616E-2</v>
      </c>
      <c r="IB23" s="330"/>
      <c r="IC23" s="296"/>
      <c r="ID23" s="297"/>
      <c r="IE23" s="297"/>
      <c r="IF23" s="296"/>
      <c r="IG23" s="296"/>
      <c r="IH23" s="330"/>
      <c r="II23" s="296"/>
      <c r="IJ23" s="297"/>
      <c r="IK23" s="297"/>
      <c r="IL23" s="296"/>
      <c r="IM23" s="296"/>
      <c r="IO23" s="204">
        <v>2614.4153214709445</v>
      </c>
      <c r="IP23" s="204">
        <f t="shared" si="14"/>
        <v>3192.7812614134718</v>
      </c>
      <c r="IS23" s="904"/>
      <c r="IW23" s="901"/>
    </row>
    <row r="24" spans="1:257" s="211" customFormat="1">
      <c r="A24" s="211">
        <v>1931</v>
      </c>
      <c r="B24" s="205">
        <v>883.58476997430171</v>
      </c>
      <c r="C24" s="209">
        <v>11481.981958581091</v>
      </c>
      <c r="D24" s="205">
        <f t="shared" si="0"/>
        <v>55.707559069423382</v>
      </c>
      <c r="E24" s="209">
        <f t="shared" si="8"/>
        <v>8211.0810037160227</v>
      </c>
      <c r="F24" s="209">
        <f t="shared" si="9"/>
        <v>3270.9009548650679</v>
      </c>
      <c r="G24" s="203">
        <v>12.994771241830067</v>
      </c>
      <c r="H24" s="203"/>
      <c r="I24" s="839">
        <v>0.99353670752663181</v>
      </c>
      <c r="J24" s="238">
        <v>1001.9486926333599</v>
      </c>
      <c r="K24" s="205">
        <f t="shared" si="1"/>
        <v>56.796523650816347</v>
      </c>
      <c r="L24" s="205">
        <f t="shared" si="2"/>
        <v>59.245254493922722</v>
      </c>
      <c r="M24" s="204">
        <v>659.88251063368818</v>
      </c>
      <c r="N24" s="205">
        <f t="shared" si="3"/>
        <v>62.467996362381442</v>
      </c>
      <c r="O24" s="209">
        <v>50461.665723737082</v>
      </c>
      <c r="P24" s="203">
        <v>14.268115705909034</v>
      </c>
      <c r="Q24" s="203"/>
      <c r="R24" s="241"/>
      <c r="AP24" s="257">
        <v>1931</v>
      </c>
      <c r="AQ24" s="849">
        <v>0.71512749570029166</v>
      </c>
      <c r="AR24" s="849">
        <v>0.15449073331058852</v>
      </c>
      <c r="AS24" s="122">
        <v>0</v>
      </c>
      <c r="AT24" s="122">
        <v>7.5674483709803619E-3</v>
      </c>
      <c r="AU24" s="122">
        <f t="shared" si="15"/>
        <v>7.5674483709803619E-3</v>
      </c>
      <c r="AV24" s="122">
        <v>0.49500460848968081</v>
      </c>
      <c r="AW24" s="122">
        <f t="shared" si="11"/>
        <v>5.8064705529042027E-2</v>
      </c>
      <c r="AX24" s="851">
        <f t="shared" si="16"/>
        <v>0.21603243371212122</v>
      </c>
      <c r="AY24" s="843">
        <v>0.20761002493765587</v>
      </c>
      <c r="AZ24" s="122">
        <v>0</v>
      </c>
      <c r="BA24" s="122">
        <v>1.2540014815770559E-2</v>
      </c>
      <c r="BB24" s="122">
        <v>0</v>
      </c>
      <c r="BC24" s="122">
        <f t="shared" si="12"/>
        <v>0.77984996024657349</v>
      </c>
      <c r="BD24" s="251">
        <v>0.28487250429970856</v>
      </c>
      <c r="BE24" s="252">
        <v>0.1086289871789401</v>
      </c>
      <c r="BF24" s="252">
        <v>7.3000701340211319E-2</v>
      </c>
      <c r="BG24" s="252">
        <v>2.2863561104336381E-2</v>
      </c>
      <c r="BH24" s="253">
        <v>0</v>
      </c>
      <c r="BI24" s="252">
        <v>8.4884536442106188E-3</v>
      </c>
      <c r="BJ24" s="252">
        <f t="shared" si="13"/>
        <v>7.1890801032010149E-2</v>
      </c>
      <c r="BK24" s="252"/>
      <c r="BL24" s="284">
        <v>1931</v>
      </c>
      <c r="BM24" s="133"/>
      <c r="BN24" s="133"/>
      <c r="BO24" s="133">
        <v>0.44995974836664415</v>
      </c>
      <c r="BP24" s="133">
        <v>0.15032631780090977</v>
      </c>
      <c r="BQ24" s="133"/>
      <c r="BR24" s="133"/>
      <c r="BS24" s="133"/>
      <c r="BT24" s="133"/>
      <c r="BU24" s="133"/>
      <c r="BV24" s="133"/>
      <c r="BW24" s="133">
        <v>0.40796728900401608</v>
      </c>
      <c r="BX24" s="133">
        <v>0.11838064535397487</v>
      </c>
      <c r="BY24" s="133"/>
      <c r="BZ24" s="293">
        <f t="shared" si="10"/>
        <v>0.15032631780090977</v>
      </c>
      <c r="CA24" s="132">
        <f t="shared" si="4"/>
        <v>9.0842788188903387E-2</v>
      </c>
      <c r="CB24" s="133">
        <v>2.8079464809489082E-2</v>
      </c>
      <c r="CC24" s="133">
        <v>3.5682435443236009E-2</v>
      </c>
      <c r="CD24" s="133">
        <v>1.5015549286562919E-2</v>
      </c>
      <c r="CE24" s="133">
        <v>1.1966659376434879E-2</v>
      </c>
      <c r="CF24" s="133">
        <v>9.8679273180507737E-5</v>
      </c>
      <c r="CG24" s="132">
        <f t="shared" si="5"/>
        <v>5.9483529612006356E-2</v>
      </c>
      <c r="CH24" s="133">
        <v>3.6250795285879184E-2</v>
      </c>
      <c r="CI24" s="133">
        <v>2.2882844669977212E-2</v>
      </c>
      <c r="CJ24" s="133">
        <v>3.4988965614995954E-4</v>
      </c>
      <c r="CK24" s="133">
        <f t="shared" si="6"/>
        <v>3.646528873338567E-2</v>
      </c>
      <c r="CL24" s="133">
        <f t="shared" si="7"/>
        <v>2.3018240878620685E-2</v>
      </c>
      <c r="CM24" s="134">
        <v>0.21998686651747401</v>
      </c>
      <c r="CN24" s="293">
        <v>0.50623888612545598</v>
      </c>
      <c r="CO24" s="133"/>
      <c r="CP24" s="133"/>
      <c r="CQ24" s="133"/>
      <c r="CR24" s="133"/>
      <c r="CS24" s="275"/>
      <c r="CT24" s="293">
        <v>0.47327046646575255</v>
      </c>
      <c r="CU24" s="133">
        <v>0.44543200012431983</v>
      </c>
      <c r="CV24" s="133">
        <v>0.44543200012431983</v>
      </c>
      <c r="CW24" s="133">
        <v>0.15498458756689248</v>
      </c>
      <c r="CX24" s="133">
        <v>0.15498458756689251</v>
      </c>
      <c r="CY24" s="133"/>
      <c r="DA24" s="266">
        <v>1931</v>
      </c>
      <c r="DB24" s="75">
        <v>11481.936315727635</v>
      </c>
      <c r="DC24" s="75">
        <v>7074.270812066331</v>
      </c>
      <c r="DD24" s="124"/>
      <c r="DE24" s="124"/>
      <c r="DF24" s="75"/>
      <c r="DG24" s="75"/>
      <c r="DH24" s="75">
        <v>51150.925848679391</v>
      </c>
      <c r="DI24" s="75">
        <v>72568.455779847776</v>
      </c>
      <c r="DJ24" s="75">
        <v>170915.57018371602</v>
      </c>
      <c r="DK24" s="75">
        <v>247354.97736515646</v>
      </c>
      <c r="DL24" s="75">
        <v>563324.23386889556</v>
      </c>
      <c r="DM24" s="75">
        <v>1743925.5676274041</v>
      </c>
      <c r="DN24" s="274">
        <v>11481.937000104412</v>
      </c>
      <c r="DO24" s="124">
        <v>7017.2527964175197</v>
      </c>
      <c r="DP24" s="124"/>
      <c r="DQ24" s="124"/>
      <c r="DR24" s="124"/>
      <c r="DS24" s="275"/>
      <c r="DT24" s="275"/>
      <c r="DU24" s="124">
        <v>8110.5040930960286</v>
      </c>
      <c r="DV24" s="124">
        <v>8905.3460191299764</v>
      </c>
      <c r="DW24" s="124">
        <v>6299.2600028987736</v>
      </c>
      <c r="DX24" s="124"/>
      <c r="DY24" s="124"/>
      <c r="DZ24" s="124"/>
      <c r="EA24" s="124">
        <v>51664.094833286421</v>
      </c>
      <c r="EB24" s="124">
        <v>73469.741051717516</v>
      </c>
      <c r="EC24" s="124">
        <v>172603.73104477205</v>
      </c>
      <c r="ED24" s="124">
        <v>250565.55006168506</v>
      </c>
      <c r="EE24" s="124">
        <v>573267.31003930152</v>
      </c>
      <c r="EF24" s="124">
        <v>1772657.9698009419</v>
      </c>
      <c r="EG24" s="124"/>
      <c r="EH24" s="274">
        <v>11481.937000104412</v>
      </c>
      <c r="EI24" s="124">
        <v>7552.9803218410116</v>
      </c>
      <c r="EJ24" s="124">
        <v>6439.6832191630938</v>
      </c>
      <c r="EK24" s="124">
        <v>1113.3266769988402</v>
      </c>
      <c r="EL24" s="124">
        <f t="shared" si="17"/>
        <v>1113.3266769988402</v>
      </c>
      <c r="EM24" s="124">
        <v>0</v>
      </c>
      <c r="EN24" s="124"/>
      <c r="EO24" s="124"/>
      <c r="EP24" s="124"/>
      <c r="EQ24" s="124"/>
      <c r="ER24" s="124"/>
      <c r="ES24" s="124"/>
      <c r="ET24" s="124"/>
      <c r="EU24" s="124"/>
      <c r="EV24" s="124"/>
      <c r="EW24" s="124"/>
      <c r="EX24" s="124"/>
      <c r="EY24" s="124"/>
      <c r="EZ24" s="124"/>
      <c r="FA24" s="124">
        <v>46842.547104475016</v>
      </c>
      <c r="FB24" s="124">
        <v>64604.226066717565</v>
      </c>
      <c r="FC24" s="124">
        <v>135923.91119860427</v>
      </c>
      <c r="FD24" s="124">
        <v>181817.69237106701</v>
      </c>
      <c r="FE24" s="124">
        <v>299403.57174943213</v>
      </c>
      <c r="FF24" s="124">
        <v>703277.36373573728</v>
      </c>
      <c r="FG24" s="276"/>
      <c r="FH24" s="275"/>
      <c r="FI24" s="275"/>
      <c r="FJ24" s="275"/>
      <c r="FK24" s="275"/>
      <c r="FL24" s="275"/>
      <c r="FM24" s="275"/>
      <c r="FN24" s="275"/>
      <c r="FO24" s="275"/>
      <c r="FP24" s="275"/>
      <c r="FQ24" s="275"/>
      <c r="FR24" s="275"/>
      <c r="FS24" s="276"/>
      <c r="FT24" s="275"/>
      <c r="FU24" s="275"/>
      <c r="FV24" s="275"/>
      <c r="FW24" s="275"/>
      <c r="FX24" s="275"/>
      <c r="FY24" s="275"/>
      <c r="FZ24" s="311"/>
      <c r="GA24" s="134">
        <v>0.27325300289246596</v>
      </c>
      <c r="GB24" s="133">
        <v>8.0925730703170953E-2</v>
      </c>
      <c r="GC24" s="133">
        <v>0.50797130637410626</v>
      </c>
      <c r="GD24" s="133">
        <v>0.60579175470765523</v>
      </c>
      <c r="GE24" s="133">
        <v>0.71492859125651376</v>
      </c>
      <c r="GF24" s="293">
        <v>0.23925922278597231</v>
      </c>
      <c r="GG24" s="133">
        <v>0.38087672808045597</v>
      </c>
      <c r="GH24" s="133">
        <v>0.75950607360137334</v>
      </c>
      <c r="GI24" s="133">
        <v>1.1443271358359111</v>
      </c>
      <c r="GJ24" s="276"/>
      <c r="GK24" s="275"/>
      <c r="GL24" s="275"/>
      <c r="GM24" s="275"/>
      <c r="GN24" s="275"/>
      <c r="GO24" s="275"/>
      <c r="GP24" s="316"/>
      <c r="GU24" s="241"/>
      <c r="HF24" s="325">
        <v>1931</v>
      </c>
      <c r="HG24" s="331">
        <v>0.1240768094534712</v>
      </c>
      <c r="HH24" s="331">
        <v>8.8444130189563722E-2</v>
      </c>
      <c r="HI24" s="331">
        <v>7.8441811744727807E-2</v>
      </c>
      <c r="HJ24" s="331">
        <v>0</v>
      </c>
      <c r="HK24" s="331">
        <v>2.3701158177889931E-3</v>
      </c>
      <c r="HL24" s="331">
        <v>3.6184033708862688E-2</v>
      </c>
      <c r="HM24" s="331">
        <v>3.9887662218076117E-2</v>
      </c>
      <c r="HN24" s="331">
        <v>0.28568261589880717</v>
      </c>
      <c r="HO24" s="331">
        <v>9.4886586514162624E-2</v>
      </c>
      <c r="HP24" s="331">
        <v>0.11523756013286435</v>
      </c>
      <c r="HQ24" s="331">
        <v>1.9651979720574867E-2</v>
      </c>
      <c r="HR24" s="331">
        <v>5.5906489531205333E-2</v>
      </c>
      <c r="HS24" s="331"/>
      <c r="HT24" s="331">
        <v>0.50890497354569375</v>
      </c>
      <c r="HU24" s="330"/>
      <c r="HV24" s="296"/>
      <c r="HW24" s="297"/>
      <c r="HX24" s="297"/>
      <c r="HY24" s="296"/>
      <c r="HZ24" s="296"/>
      <c r="IA24" s="332">
        <v>0.10487444608567208</v>
      </c>
      <c r="IB24" s="330"/>
      <c r="IC24" s="296"/>
      <c r="ID24" s="297"/>
      <c r="IE24" s="297"/>
      <c r="IF24" s="296"/>
      <c r="IG24" s="296"/>
      <c r="IH24" s="330"/>
      <c r="II24" s="296"/>
      <c r="IJ24" s="297"/>
      <c r="IK24" s="297"/>
      <c r="IL24" s="296"/>
      <c r="IM24" s="296"/>
      <c r="IO24" s="204">
        <v>2471.8827728979395</v>
      </c>
      <c r="IP24" s="204">
        <f t="shared" si="14"/>
        <v>3018.7173908080331</v>
      </c>
      <c r="IS24" s="904"/>
      <c r="IW24" s="901"/>
    </row>
    <row r="25" spans="1:257" s="211" customFormat="1">
      <c r="A25" s="211">
        <v>1932</v>
      </c>
      <c r="B25" s="205">
        <v>660.37954445397031</v>
      </c>
      <c r="C25" s="209">
        <v>9702.15821114955</v>
      </c>
      <c r="D25" s="205">
        <f t="shared" si="0"/>
        <v>47.072321973522421</v>
      </c>
      <c r="E25" s="209">
        <f t="shared" si="8"/>
        <v>7029.183493051728</v>
      </c>
      <c r="F25" s="209">
        <f t="shared" si="9"/>
        <v>2672.9747180978229</v>
      </c>
      <c r="G25" s="203">
        <v>14.691790944511622</v>
      </c>
      <c r="H25" s="203"/>
      <c r="I25" s="839">
        <v>0.99271573261455248</v>
      </c>
      <c r="J25" s="238">
        <v>755.90772325577507</v>
      </c>
      <c r="K25" s="205">
        <f t="shared" si="1"/>
        <v>47.77344819936382</v>
      </c>
      <c r="L25" s="205">
        <f t="shared" si="2"/>
        <v>50.533917894694078</v>
      </c>
      <c r="M25" s="204">
        <v>497.40868611503731</v>
      </c>
      <c r="N25" s="205">
        <f t="shared" si="3"/>
        <v>53.236613905471593</v>
      </c>
      <c r="O25" s="209">
        <v>51117.350453271472</v>
      </c>
      <c r="P25" s="203">
        <v>15.907728024191982</v>
      </c>
      <c r="Q25" s="203"/>
      <c r="R25" s="241"/>
      <c r="AP25" s="257">
        <v>1932</v>
      </c>
      <c r="AQ25" s="849">
        <v>0.7244968944099377</v>
      </c>
      <c r="AR25" s="849">
        <v>0.18947845743381642</v>
      </c>
      <c r="AS25" s="122">
        <v>0</v>
      </c>
      <c r="AT25" s="122">
        <v>8.4338850072860835E-3</v>
      </c>
      <c r="AU25" s="122">
        <f t="shared" si="15"/>
        <v>8.4338850072860835E-3</v>
      </c>
      <c r="AV25" s="122">
        <v>0.47774551613002064</v>
      </c>
      <c r="AW25" s="122">
        <f t="shared" si="11"/>
        <v>4.8839035838814604E-2</v>
      </c>
      <c r="AX25" s="851">
        <f t="shared" si="16"/>
        <v>0.26153108301193762</v>
      </c>
      <c r="AY25" s="843">
        <v>0.25913108280254776</v>
      </c>
      <c r="AZ25" s="122">
        <v>0</v>
      </c>
      <c r="BA25" s="122">
        <v>1.3457615754814E-2</v>
      </c>
      <c r="BB25" s="122">
        <v>0</v>
      </c>
      <c r="BC25" s="122">
        <f t="shared" si="12"/>
        <v>0.72741130144263821</v>
      </c>
      <c r="BD25" s="251">
        <v>0.27550310559006214</v>
      </c>
      <c r="BE25" s="252">
        <v>0.10594922279661909</v>
      </c>
      <c r="BF25" s="252">
        <v>8.9479641131815058E-2</v>
      </c>
      <c r="BG25" s="252">
        <v>3.3139735383713204E-2</v>
      </c>
      <c r="BH25" s="253">
        <v>0</v>
      </c>
      <c r="BI25" s="252">
        <v>9.4189095928226361E-3</v>
      </c>
      <c r="BJ25" s="252">
        <f t="shared" si="13"/>
        <v>3.7515596685092155E-2</v>
      </c>
      <c r="BK25" s="252"/>
      <c r="BL25" s="284">
        <v>1932</v>
      </c>
      <c r="BM25" s="133"/>
      <c r="BN25" s="133"/>
      <c r="BO25" s="133">
        <v>0.46654304694440951</v>
      </c>
      <c r="BP25" s="133">
        <v>0.1391273974228337</v>
      </c>
      <c r="BQ25" s="133"/>
      <c r="BR25" s="133"/>
      <c r="BS25" s="133"/>
      <c r="BT25" s="133"/>
      <c r="BU25" s="133"/>
      <c r="BV25" s="133"/>
      <c r="BW25" s="133">
        <v>0.41954768001644038</v>
      </c>
      <c r="BX25" s="133">
        <v>0.103758932906466</v>
      </c>
      <c r="BY25" s="133"/>
      <c r="BZ25" s="293">
        <f t="shared" si="10"/>
        <v>0.1391273974228337</v>
      </c>
      <c r="CA25" s="132">
        <f t="shared" si="4"/>
        <v>7.2320763887255335E-2</v>
      </c>
      <c r="CB25" s="133">
        <v>-7.5991900401291643E-3</v>
      </c>
      <c r="CC25" s="133">
        <v>4.7976706915164868E-2</v>
      </c>
      <c r="CD25" s="133">
        <v>1.9731769040765706E-2</v>
      </c>
      <c r="CE25" s="133">
        <v>1.2014252723293916E-2</v>
      </c>
      <c r="CF25" s="133">
        <v>1.9722524815999506E-4</v>
      </c>
      <c r="CG25" s="132">
        <f t="shared" si="5"/>
        <v>6.6806633535578405E-2</v>
      </c>
      <c r="CH25" s="133">
        <v>4.4881586303426688E-2</v>
      </c>
      <c r="CI25" s="133">
        <v>2.1403691297025809E-2</v>
      </c>
      <c r="CJ25" s="133">
        <v>5.2135593512590893E-4</v>
      </c>
      <c r="CK25" s="133">
        <f t="shared" si="6"/>
        <v>4.5234595029409568E-2</v>
      </c>
      <c r="CL25" s="133">
        <f t="shared" si="7"/>
        <v>2.1572038506168838E-2</v>
      </c>
      <c r="CM25" s="134">
        <v>0.27446481030595604</v>
      </c>
      <c r="CN25" s="293">
        <v>0.52069489659226764</v>
      </c>
      <c r="CO25" s="133"/>
      <c r="CP25" s="133"/>
      <c r="CQ25" s="133"/>
      <c r="CR25" s="133"/>
      <c r="CS25" s="275"/>
      <c r="CT25" s="293">
        <v>0.48867772000296944</v>
      </c>
      <c r="CU25" s="133">
        <v>0.46370211777261511</v>
      </c>
      <c r="CV25" s="133">
        <v>0.46370211777261511</v>
      </c>
      <c r="CW25" s="133">
        <v>0.15555930046295791</v>
      </c>
      <c r="CX25" s="133">
        <v>0.15555930046295793</v>
      </c>
      <c r="CY25" s="133"/>
      <c r="DA25" s="266">
        <v>1932</v>
      </c>
      <c r="DB25" s="75">
        <v>9702.108250479514</v>
      </c>
      <c r="DC25" s="75">
        <v>5800.4883064793285</v>
      </c>
      <c r="DD25" s="124"/>
      <c r="DE25" s="124"/>
      <c r="DF25" s="75"/>
      <c r="DG25" s="75"/>
      <c r="DH25" s="75">
        <v>44816.687746481177</v>
      </c>
      <c r="DI25" s="75">
        <v>62942.967043550612</v>
      </c>
      <c r="DJ25" s="75">
        <v>133064.45747882777</v>
      </c>
      <c r="DK25" s="75">
        <v>192047.38036916137</v>
      </c>
      <c r="DL25" s="75">
        <v>401779.10783784266</v>
      </c>
      <c r="DM25" s="75">
        <v>946002.88512144156</v>
      </c>
      <c r="DN25" s="274">
        <v>9702.2979298343089</v>
      </c>
      <c r="DO25" s="124">
        <v>5750.9408720790034</v>
      </c>
      <c r="DP25" s="124"/>
      <c r="DQ25" s="124"/>
      <c r="DR25" s="124"/>
      <c r="DS25" s="275"/>
      <c r="DT25" s="275"/>
      <c r="DU25" s="124">
        <v>6641.3804750583176</v>
      </c>
      <c r="DV25" s="124">
        <v>7190.9203041501978</v>
      </c>
      <c r="DW25" s="124">
        <v>5167.0676806131796</v>
      </c>
      <c r="DX25" s="124"/>
      <c r="DY25" s="124"/>
      <c r="DZ25" s="124"/>
      <c r="EA25" s="124">
        <v>45264.511449632068</v>
      </c>
      <c r="EB25" s="124">
        <v>63976.549340582809</v>
      </c>
      <c r="EC25" s="124">
        <v>134982.90704038169</v>
      </c>
      <c r="ED25" s="124">
        <v>196688.86406560786</v>
      </c>
      <c r="EE25" s="124">
        <v>418038.65704478201</v>
      </c>
      <c r="EF25" s="124">
        <v>978391.24547761073</v>
      </c>
      <c r="EG25" s="124"/>
      <c r="EH25" s="274">
        <v>9702.2979298343089</v>
      </c>
      <c r="EI25" s="124">
        <v>6257.5565800858503</v>
      </c>
      <c r="EJ25" s="124">
        <v>5190.4058002424081</v>
      </c>
      <c r="EK25" s="124">
        <v>1066.9722469901462</v>
      </c>
      <c r="EL25" s="124">
        <f t="shared" si="17"/>
        <v>1066.9722469901462</v>
      </c>
      <c r="EM25" s="124">
        <v>0</v>
      </c>
      <c r="EN25" s="124"/>
      <c r="EO25" s="124"/>
      <c r="EP25" s="124"/>
      <c r="EQ25" s="124"/>
      <c r="ER25" s="124"/>
      <c r="ES25" s="124"/>
      <c r="ET25" s="124"/>
      <c r="EU25" s="124"/>
      <c r="EV25" s="124"/>
      <c r="EW25" s="124"/>
      <c r="EX25" s="124"/>
      <c r="EY25" s="124"/>
      <c r="EZ25" s="124"/>
      <c r="FA25" s="124">
        <v>40704.970077570448</v>
      </c>
      <c r="FB25" s="124">
        <v>55632.078352037432</v>
      </c>
      <c r="FC25" s="124">
        <v>100668.0399012774</v>
      </c>
      <c r="FD25" s="124">
        <v>132230.06043646811</v>
      </c>
      <c r="FE25" s="124">
        <v>159324.29599469074</v>
      </c>
      <c r="FF25" s="124">
        <v>212239.02262010533</v>
      </c>
      <c r="FG25" s="276"/>
      <c r="FH25" s="275"/>
      <c r="FI25" s="275"/>
      <c r="FJ25" s="275"/>
      <c r="FK25" s="275"/>
      <c r="FL25" s="275"/>
      <c r="FM25" s="275"/>
      <c r="FN25" s="275"/>
      <c r="FO25" s="275"/>
      <c r="FP25" s="275"/>
      <c r="FQ25" s="275"/>
      <c r="FR25" s="275"/>
      <c r="FS25" s="276"/>
      <c r="FT25" s="275"/>
      <c r="FU25" s="275"/>
      <c r="FV25" s="275"/>
      <c r="FW25" s="275"/>
      <c r="FX25" s="275"/>
      <c r="FY25" s="275"/>
      <c r="FZ25" s="311"/>
      <c r="GA25" s="134">
        <v>0.25855580981439108</v>
      </c>
      <c r="GB25" s="133">
        <v>7.6026723917676037E-2</v>
      </c>
      <c r="GC25" s="133">
        <v>0.46681238948209025</v>
      </c>
      <c r="GD25" s="133">
        <v>0.52221219658177742</v>
      </c>
      <c r="GE25" s="133">
        <v>0.60019332008422432</v>
      </c>
      <c r="GF25" s="293">
        <v>0.25288525612014773</v>
      </c>
      <c r="GG25" s="133">
        <v>0.40039356533825887</v>
      </c>
      <c r="GH25" s="133">
        <v>0.85325439984827622</v>
      </c>
      <c r="GI25" s="133">
        <v>1.4616784097078794</v>
      </c>
      <c r="GJ25" s="276"/>
      <c r="GK25" s="275"/>
      <c r="GL25" s="275"/>
      <c r="GM25" s="275"/>
      <c r="GN25" s="275"/>
      <c r="GO25" s="275"/>
      <c r="GP25" s="316"/>
      <c r="GU25" s="241"/>
      <c r="HF25" s="325">
        <v>1932</v>
      </c>
      <c r="HG25" s="331">
        <v>0.15399488187500796</v>
      </c>
      <c r="HH25" s="331">
        <v>0.11677380344842968</v>
      </c>
      <c r="HI25" s="331">
        <v>0.10383456487179989</v>
      </c>
      <c r="HJ25" s="331">
        <v>0</v>
      </c>
      <c r="HK25" s="331">
        <v>3.22486514152878E-3</v>
      </c>
      <c r="HL25" s="331">
        <v>4.9233302487499866E-2</v>
      </c>
      <c r="HM25" s="331">
        <v>5.1376397242771238E-2</v>
      </c>
      <c r="HN25" s="331">
        <v>0.35774707793808985</v>
      </c>
      <c r="HO25" s="331">
        <v>9.4627237517754648E-2</v>
      </c>
      <c r="HP25" s="331">
        <v>0.15681902836379191</v>
      </c>
      <c r="HQ25" s="331">
        <v>2.8021506415733158E-2</v>
      </c>
      <c r="HR25" s="331">
        <v>7.8279305640810121E-2</v>
      </c>
      <c r="HS25" s="331"/>
      <c r="HT25" s="331">
        <v>0.67355585954587005</v>
      </c>
      <c r="HU25" s="330"/>
      <c r="HV25" s="296"/>
      <c r="HW25" s="297"/>
      <c r="HX25" s="297"/>
      <c r="HY25" s="296"/>
      <c r="HZ25" s="296"/>
      <c r="IA25" s="332">
        <v>0.13060428849902536</v>
      </c>
      <c r="IB25" s="330"/>
      <c r="IC25" s="296"/>
      <c r="ID25" s="297"/>
      <c r="IE25" s="297"/>
      <c r="IF25" s="296"/>
      <c r="IG25" s="296"/>
      <c r="IH25" s="330"/>
      <c r="II25" s="296"/>
      <c r="IJ25" s="297"/>
      <c r="IK25" s="297"/>
      <c r="IL25" s="296"/>
      <c r="IM25" s="296"/>
      <c r="IO25" s="204">
        <v>2197.4957754599473</v>
      </c>
      <c r="IP25" s="204">
        <f t="shared" si="14"/>
        <v>2683.6299788727965</v>
      </c>
      <c r="IS25" s="904"/>
      <c r="IW25" s="901"/>
    </row>
    <row r="26" spans="1:257" s="211" customFormat="1">
      <c r="A26" s="211">
        <v>1933</v>
      </c>
      <c r="B26" s="205">
        <v>622.11162460007108</v>
      </c>
      <c r="C26" s="209">
        <v>9406.59959370055</v>
      </c>
      <c r="D26" s="205">
        <f t="shared" si="0"/>
        <v>45.638349232630574</v>
      </c>
      <c r="E26" s="209">
        <f t="shared" si="8"/>
        <v>6934.8301275343438</v>
      </c>
      <c r="F26" s="209">
        <f t="shared" si="9"/>
        <v>2471.7694661662067</v>
      </c>
      <c r="G26" s="203">
        <v>15.120436946902654</v>
      </c>
      <c r="H26" s="203"/>
      <c r="I26" s="839">
        <v>0.99198021176343976</v>
      </c>
      <c r="J26" s="238">
        <v>698.64893879590261</v>
      </c>
      <c r="K26" s="205">
        <f t="shared" si="1"/>
        <v>46.544502485903678</v>
      </c>
      <c r="L26" s="205">
        <f t="shared" si="2"/>
        <v>48.068746049745528</v>
      </c>
      <c r="M26" s="204">
        <v>459.09298664364428</v>
      </c>
      <c r="N26" s="205">
        <f t="shared" si="3"/>
        <v>50.569343944241702</v>
      </c>
      <c r="O26" s="209">
        <v>51757.038466730541</v>
      </c>
      <c r="P26" s="203">
        <v>16.768713303851854</v>
      </c>
      <c r="Q26" s="203"/>
      <c r="R26" s="241"/>
      <c r="AP26" s="257">
        <v>1933</v>
      </c>
      <c r="AQ26" s="849">
        <v>0.7372302879967898</v>
      </c>
      <c r="AR26" s="849">
        <v>0.18897409504669233</v>
      </c>
      <c r="AS26" s="122">
        <v>0</v>
      </c>
      <c r="AT26" s="122">
        <v>9.3777659278189863E-3</v>
      </c>
      <c r="AU26" s="122">
        <f t="shared" si="15"/>
        <v>9.3777659278189863E-3</v>
      </c>
      <c r="AV26" s="122">
        <v>0.48353140921352611</v>
      </c>
      <c r="AW26" s="122">
        <f t="shared" si="11"/>
        <v>5.5347017808752397E-2</v>
      </c>
      <c r="AX26" s="851">
        <f t="shared" si="16"/>
        <v>0.256329803758029</v>
      </c>
      <c r="AY26" s="843">
        <v>0.24799845637583892</v>
      </c>
      <c r="AZ26" s="122">
        <v>0</v>
      </c>
      <c r="BA26" s="122">
        <v>1.4841734070131533E-2</v>
      </c>
      <c r="BB26" s="122">
        <v>0</v>
      </c>
      <c r="BC26" s="122">
        <f t="shared" si="12"/>
        <v>0.73715980955402949</v>
      </c>
      <c r="BD26" s="251">
        <v>0.26276971200321009</v>
      </c>
      <c r="BE26" s="252">
        <v>9.5835103832850543E-2</v>
      </c>
      <c r="BF26" s="252">
        <v>7.7358604673309697E-2</v>
      </c>
      <c r="BG26" s="252">
        <v>3.3210823390088608E-2</v>
      </c>
      <c r="BH26" s="253">
        <v>0</v>
      </c>
      <c r="BI26" s="252">
        <v>1.2477194302146727E-2</v>
      </c>
      <c r="BJ26" s="252">
        <f t="shared" si="13"/>
        <v>4.3887985804814511E-2</v>
      </c>
      <c r="BK26" s="252"/>
      <c r="BL26" s="284">
        <v>1933</v>
      </c>
      <c r="BM26" s="133"/>
      <c r="BN26" s="133"/>
      <c r="BO26" s="133">
        <v>0.46872278175007381</v>
      </c>
      <c r="BP26" s="133">
        <v>0.15156593803209994</v>
      </c>
      <c r="BQ26" s="133"/>
      <c r="BR26" s="133"/>
      <c r="BS26" s="133"/>
      <c r="BT26" s="133"/>
      <c r="BU26" s="133"/>
      <c r="BV26" s="133"/>
      <c r="BW26" s="133">
        <v>0.42352439652393181</v>
      </c>
      <c r="BX26" s="133">
        <v>0.11538098938058139</v>
      </c>
      <c r="BY26" s="133"/>
      <c r="BZ26" s="293">
        <f t="shared" si="10"/>
        <v>0.15156593803209994</v>
      </c>
      <c r="CA26" s="132">
        <f t="shared" si="4"/>
        <v>7.7235516804933568E-2</v>
      </c>
      <c r="CB26" s="133">
        <v>-6.1697611480730106E-3</v>
      </c>
      <c r="CC26" s="133">
        <v>4.967856364030461E-2</v>
      </c>
      <c r="CD26" s="133">
        <v>1.8706685427946918E-2</v>
      </c>
      <c r="CE26" s="133">
        <v>1.4814312409763187E-2</v>
      </c>
      <c r="CF26" s="133">
        <v>2.0571647499185975E-4</v>
      </c>
      <c r="CG26" s="132">
        <f t="shared" si="5"/>
        <v>7.4330421227166321E-2</v>
      </c>
      <c r="CH26" s="133">
        <v>4.68399667397554E-2</v>
      </c>
      <c r="CI26" s="133">
        <v>2.6925721734483887E-2</v>
      </c>
      <c r="CJ26" s="133">
        <v>5.6473275292703352E-4</v>
      </c>
      <c r="CK26" s="133">
        <f t="shared" si="6"/>
        <v>4.719856250305788E-2</v>
      </c>
      <c r="CL26" s="133">
        <f t="shared" si="7"/>
        <v>2.7131858724108442E-2</v>
      </c>
      <c r="CM26" s="134">
        <v>0.26700847705115222</v>
      </c>
      <c r="CN26" s="293">
        <v>0.52511602522325918</v>
      </c>
      <c r="CO26" s="133"/>
      <c r="CP26" s="133"/>
      <c r="CQ26" s="133"/>
      <c r="CR26" s="133"/>
      <c r="CS26" s="275"/>
      <c r="CT26" s="293">
        <v>0.49054488048767447</v>
      </c>
      <c r="CU26" s="133">
        <v>0.4560181443056176</v>
      </c>
      <c r="CV26" s="133">
        <v>0.4560181443056176</v>
      </c>
      <c r="CW26" s="133">
        <v>0.16460087350020169</v>
      </c>
      <c r="CX26" s="133">
        <v>0.16460087350020167</v>
      </c>
      <c r="CY26" s="133"/>
      <c r="DA26" s="266">
        <v>1933</v>
      </c>
      <c r="DB26" s="75">
        <v>9406.5995956274437</v>
      </c>
      <c r="DC26" s="75">
        <v>5603.2700597993944</v>
      </c>
      <c r="DD26" s="124"/>
      <c r="DE26" s="124"/>
      <c r="DF26" s="75"/>
      <c r="DG26" s="75"/>
      <c r="DH26" s="75">
        <v>43636.565418079874</v>
      </c>
      <c r="DI26" s="75">
        <v>63476.794257903857</v>
      </c>
      <c r="DJ26" s="75">
        <v>139976.15058331229</v>
      </c>
      <c r="DK26" s="75">
        <v>203636.31526145534</v>
      </c>
      <c r="DL26" s="75">
        <v>446480.67644142226</v>
      </c>
      <c r="DM26" s="75">
        <v>1174876.072207137</v>
      </c>
      <c r="DN26" s="274">
        <v>9406.5995956274437</v>
      </c>
      <c r="DO26" s="124">
        <v>5552.7911848398089</v>
      </c>
      <c r="DP26" s="124"/>
      <c r="DQ26" s="124"/>
      <c r="DR26" s="124"/>
      <c r="DS26" s="275"/>
      <c r="DT26" s="275"/>
      <c r="DU26" s="124">
        <v>6492.7813954355124</v>
      </c>
      <c r="DV26" s="124">
        <v>7200.4819013053593</v>
      </c>
      <c r="DW26" s="124">
        <v>4963.3815612276039</v>
      </c>
      <c r="DX26" s="124"/>
      <c r="DY26" s="124"/>
      <c r="DZ26" s="124"/>
      <c r="EA26" s="124">
        <v>44090.875292716148</v>
      </c>
      <c r="EB26" s="124">
        <v>64559.684180881166</v>
      </c>
      <c r="EC26" s="124">
        <v>142572.00914036456</v>
      </c>
      <c r="ED26" s="124">
        <v>208933.23185386744</v>
      </c>
      <c r="EE26" s="124">
        <v>464242.25238399621</v>
      </c>
      <c r="EF26" s="124">
        <v>1221675.9872751932</v>
      </c>
      <c r="EG26" s="124"/>
      <c r="EH26" s="274">
        <v>9406.5990349504173</v>
      </c>
      <c r="EI26" s="124">
        <v>6025.1940198556013</v>
      </c>
      <c r="EJ26" s="124">
        <v>4918.0868423506217</v>
      </c>
      <c r="EK26" s="124">
        <v>1107.1077992452258</v>
      </c>
      <c r="EL26" s="124">
        <f t="shared" si="17"/>
        <v>1107.1077992452258</v>
      </c>
      <c r="EM26" s="124">
        <v>0</v>
      </c>
      <c r="EN26" s="124"/>
      <c r="EO26" s="124"/>
      <c r="EP26" s="124"/>
      <c r="EQ26" s="124"/>
      <c r="ER26" s="124"/>
      <c r="ES26" s="124"/>
      <c r="ET26" s="124"/>
      <c r="EU26" s="124"/>
      <c r="EV26" s="124"/>
      <c r="EW26" s="124"/>
      <c r="EX26" s="124"/>
      <c r="EY26" s="124"/>
      <c r="EZ26" s="124"/>
      <c r="FA26" s="124">
        <v>39839.244170803737</v>
      </c>
      <c r="FB26" s="124">
        <v>56581.314566602421</v>
      </c>
      <c r="FC26" s="124">
        <v>108534.27680504712</v>
      </c>
      <c r="FD26" s="124">
        <v>145236.23460725349</v>
      </c>
      <c r="FE26" s="124">
        <v>214041.45268070421</v>
      </c>
      <c r="FF26" s="124">
        <v>377423.33211303619</v>
      </c>
      <c r="FG26" s="276"/>
      <c r="FH26" s="275"/>
      <c r="FI26" s="275"/>
      <c r="FJ26" s="275"/>
      <c r="FK26" s="275"/>
      <c r="FL26" s="275"/>
      <c r="FM26" s="275"/>
      <c r="FN26" s="275"/>
      <c r="FO26" s="275"/>
      <c r="FP26" s="275"/>
      <c r="FQ26" s="275"/>
      <c r="FR26" s="275"/>
      <c r="FS26" s="276"/>
      <c r="FT26" s="275"/>
      <c r="FU26" s="275"/>
      <c r="FV26" s="275"/>
      <c r="FW26" s="275"/>
      <c r="FX26" s="275"/>
      <c r="FY26" s="275"/>
      <c r="FZ26" s="311"/>
      <c r="GA26" s="134">
        <v>0.2432105410971728</v>
      </c>
      <c r="GB26" s="133">
        <v>5.5114849916524197E-2</v>
      </c>
      <c r="GC26" s="133">
        <v>0.45591857800752772</v>
      </c>
      <c r="GD26" s="133">
        <v>0.51196531995530803</v>
      </c>
      <c r="GE26" s="133">
        <v>0.56231650489907059</v>
      </c>
      <c r="GF26" s="293">
        <v>0.27483824129384127</v>
      </c>
      <c r="GG26" s="133">
        <v>0.43483806557097171</v>
      </c>
      <c r="GH26" s="133">
        <v>0.849757524072278</v>
      </c>
      <c r="GI26" s="133">
        <v>1.3710692665128938</v>
      </c>
      <c r="GJ26" s="276"/>
      <c r="GK26" s="275"/>
      <c r="GL26" s="275"/>
      <c r="GM26" s="275"/>
      <c r="GN26" s="275"/>
      <c r="GO26" s="275"/>
      <c r="GP26" s="316"/>
      <c r="GU26" s="241"/>
      <c r="HF26" s="325">
        <v>1933</v>
      </c>
      <c r="HG26" s="331">
        <v>0.16938775510204079</v>
      </c>
      <c r="HH26" s="331">
        <v>0.13412577375261481</v>
      </c>
      <c r="HI26" s="331">
        <v>0.11938463475940271</v>
      </c>
      <c r="HJ26" s="331">
        <v>0</v>
      </c>
      <c r="HK26" s="331">
        <v>3.3902789735314452E-3</v>
      </c>
      <c r="HL26" s="331">
        <v>6.8227296674305729E-2</v>
      </c>
      <c r="HM26" s="331">
        <v>4.7767059111565535E-2</v>
      </c>
      <c r="HN26" s="331">
        <v>0.3586214350093519</v>
      </c>
      <c r="HO26" s="331">
        <v>9.6334912373760531E-2</v>
      </c>
      <c r="HP26" s="331">
        <v>0.15469941536545945</v>
      </c>
      <c r="HQ26" s="331">
        <v>2.6929748900421022E-2</v>
      </c>
      <c r="HR26" s="331">
        <v>8.0657358369710871E-2</v>
      </c>
      <c r="HS26" s="331"/>
      <c r="HT26" s="331">
        <v>0.62159151041298766</v>
      </c>
      <c r="HU26" s="330"/>
      <c r="HV26" s="296"/>
      <c r="HW26" s="297"/>
      <c r="HX26" s="297"/>
      <c r="HY26" s="296"/>
      <c r="HZ26" s="296"/>
      <c r="IA26" s="332">
        <v>0.14081632653061224</v>
      </c>
      <c r="IB26" s="330"/>
      <c r="IC26" s="296"/>
      <c r="ID26" s="297"/>
      <c r="IE26" s="297"/>
      <c r="IF26" s="296"/>
      <c r="IG26" s="296"/>
      <c r="IH26" s="330"/>
      <c r="II26" s="296"/>
      <c r="IJ26" s="297"/>
      <c r="IK26" s="297"/>
      <c r="IL26" s="296"/>
      <c r="IM26" s="296"/>
      <c r="IO26" s="204">
        <v>2127.6767689264821</v>
      </c>
      <c r="IP26" s="204">
        <f t="shared" si="14"/>
        <v>2598.3654786536299</v>
      </c>
      <c r="IS26" s="904"/>
      <c r="IW26" s="901"/>
    </row>
    <row r="27" spans="1:257" s="211" customFormat="1">
      <c r="A27" s="211">
        <v>1934</v>
      </c>
      <c r="B27" s="205">
        <v>729.52238182175381</v>
      </c>
      <c r="C27" s="209">
        <v>10546.536485271099</v>
      </c>
      <c r="D27" s="205">
        <f t="shared" si="0"/>
        <v>51.16902346218918</v>
      </c>
      <c r="E27" s="209">
        <f t="shared" si="8"/>
        <v>7734.2818024229427</v>
      </c>
      <c r="F27" s="209">
        <f t="shared" si="9"/>
        <v>2812.2546828481568</v>
      </c>
      <c r="G27" s="203">
        <v>14.456768905341089</v>
      </c>
      <c r="H27" s="203"/>
      <c r="I27" s="839">
        <v>0.99321456630041771</v>
      </c>
      <c r="J27" s="238">
        <v>793.4398068092479</v>
      </c>
      <c r="K27" s="205">
        <f t="shared" si="1"/>
        <v>51.145888432217212</v>
      </c>
      <c r="L27" s="205">
        <f t="shared" si="2"/>
        <v>52.194491609765187</v>
      </c>
      <c r="M27" s="204">
        <v>520.5511335126065</v>
      </c>
      <c r="N27" s="205">
        <f t="shared" si="3"/>
        <v>54.822262513604237</v>
      </c>
      <c r="O27" s="209">
        <v>52429.938154087497</v>
      </c>
      <c r="P27" s="203">
        <v>16.225089181781847</v>
      </c>
      <c r="Q27" s="203"/>
      <c r="R27" s="241"/>
      <c r="AP27" s="257">
        <v>1934</v>
      </c>
      <c r="AQ27" s="849">
        <v>0.73334803451581976</v>
      </c>
      <c r="AR27" s="849">
        <v>0.18620827614829016</v>
      </c>
      <c r="AS27" s="122">
        <v>0</v>
      </c>
      <c r="AT27" s="122">
        <v>7.5897684148945911E-3</v>
      </c>
      <c r="AU27" s="122">
        <f t="shared" si="15"/>
        <v>7.5897684148945911E-3</v>
      </c>
      <c r="AV27" s="122">
        <v>0.46748577860083096</v>
      </c>
      <c r="AW27" s="122">
        <f t="shared" si="11"/>
        <v>7.2064211351804075E-2</v>
      </c>
      <c r="AX27" s="851">
        <f t="shared" si="16"/>
        <v>0.25391528630908644</v>
      </c>
      <c r="AY27" s="843">
        <v>0.24856809248554912</v>
      </c>
      <c r="AZ27" s="122">
        <v>0</v>
      </c>
      <c r="BA27" s="122">
        <v>1.2212980771709818E-2</v>
      </c>
      <c r="BB27" s="122">
        <v>0</v>
      </c>
      <c r="BC27" s="122">
        <f t="shared" si="12"/>
        <v>0.73921892674274103</v>
      </c>
      <c r="BD27" s="251">
        <v>0.26665196548418024</v>
      </c>
      <c r="BE27" s="252">
        <v>8.7352101649377692E-2</v>
      </c>
      <c r="BF27" s="252">
        <v>5.5843343556896373E-2</v>
      </c>
      <c r="BG27" s="252">
        <v>2.775462557296102E-2</v>
      </c>
      <c r="BH27" s="253">
        <v>0</v>
      </c>
      <c r="BI27" s="252">
        <v>1.3960835889224095E-2</v>
      </c>
      <c r="BJ27" s="252">
        <f t="shared" si="13"/>
        <v>8.1741058815721079E-2</v>
      </c>
      <c r="BK27" s="252"/>
      <c r="BL27" s="284">
        <v>1934</v>
      </c>
      <c r="BM27" s="133"/>
      <c r="BN27" s="133"/>
      <c r="BO27" s="133">
        <v>0.48026533993694509</v>
      </c>
      <c r="BP27" s="133">
        <v>0.17151700739952933</v>
      </c>
      <c r="BQ27" s="133"/>
      <c r="BR27" s="133"/>
      <c r="BS27" s="133"/>
      <c r="BT27" s="133"/>
      <c r="BU27" s="133"/>
      <c r="BV27" s="133"/>
      <c r="BW27" s="133">
        <v>0.44996655103920785</v>
      </c>
      <c r="BX27" s="133">
        <v>0.14243752124127354</v>
      </c>
      <c r="BY27" s="133"/>
      <c r="BZ27" s="293">
        <f t="shared" si="10"/>
        <v>0.17151700739952933</v>
      </c>
      <c r="CA27" s="132">
        <f t="shared" si="4"/>
        <v>9.9261432763383714E-2</v>
      </c>
      <c r="CB27" s="133">
        <v>2.8642758554104749E-2</v>
      </c>
      <c r="CC27" s="133">
        <v>4.2274036685591904E-2</v>
      </c>
      <c r="CD27" s="133">
        <v>1.3839774899453702E-2</v>
      </c>
      <c r="CE27" s="133">
        <v>1.4292869942992453E-2</v>
      </c>
      <c r="CF27" s="133">
        <v>2.1199268124091089E-4</v>
      </c>
      <c r="CG27" s="132">
        <f t="shared" si="5"/>
        <v>7.2255574636145598E-2</v>
      </c>
      <c r="CH27" s="133">
        <v>4.4318383747770994E-2</v>
      </c>
      <c r="CI27" s="133">
        <v>2.7444558755879832E-2</v>
      </c>
      <c r="CJ27" s="133">
        <v>4.9263213249477135E-4</v>
      </c>
      <c r="CK27" s="133">
        <f t="shared" si="6"/>
        <v>4.462261681197785E-2</v>
      </c>
      <c r="CL27" s="133">
        <f t="shared" si="7"/>
        <v>2.7632957824167748E-2</v>
      </c>
      <c r="CM27" s="134">
        <v>0.30085894948404873</v>
      </c>
      <c r="CN27" s="293">
        <v>0.53540568838813929</v>
      </c>
      <c r="CO27" s="133"/>
      <c r="CP27" s="133"/>
      <c r="CQ27" s="133"/>
      <c r="CR27" s="133"/>
      <c r="CS27" s="275"/>
      <c r="CT27" s="293">
        <v>0.50207261697620464</v>
      </c>
      <c r="CU27" s="133">
        <v>0.45783541972143638</v>
      </c>
      <c r="CV27" s="133">
        <v>0.45783541972143638</v>
      </c>
      <c r="CW27" s="133">
        <v>0.16396989069448939</v>
      </c>
      <c r="CX27" s="133">
        <v>0.16396989069448942</v>
      </c>
      <c r="CY27" s="133"/>
      <c r="DA27" s="266">
        <v>1934</v>
      </c>
      <c r="DB27" s="75">
        <v>10546.576080247763</v>
      </c>
      <c r="DC27" s="75">
        <v>6137.4016898172595</v>
      </c>
      <c r="DD27" s="124"/>
      <c r="DE27" s="124"/>
      <c r="DF27" s="75"/>
      <c r="DG27" s="75"/>
      <c r="DH27" s="75">
        <v>50229.145594122296</v>
      </c>
      <c r="DI27" s="75">
        <v>75759.844832226983</v>
      </c>
      <c r="DJ27" s="75">
        <v>177933.6744132317</v>
      </c>
      <c r="DK27" s="75">
        <v>267281.09421941737</v>
      </c>
      <c r="DL27" s="75">
        <v>615434.75511617202</v>
      </c>
      <c r="DM27" s="75">
        <v>1743752.4858386146</v>
      </c>
      <c r="DN27" s="274">
        <v>10546.757124224971</v>
      </c>
      <c r="DO27" s="124">
        <v>6090.6690865265828</v>
      </c>
      <c r="DP27" s="124"/>
      <c r="DQ27" s="124"/>
      <c r="DR27" s="124"/>
      <c r="DS27" s="275"/>
      <c r="DT27" s="275"/>
      <c r="DU27" s="124">
        <v>6981.3498732483613</v>
      </c>
      <c r="DV27" s="124">
        <v>7835.3308134147201</v>
      </c>
      <c r="DW27" s="124">
        <v>5444.4037398519868</v>
      </c>
      <c r="DX27" s="124"/>
      <c r="DY27" s="124"/>
      <c r="DZ27" s="124"/>
      <c r="EA27" s="124">
        <v>50651.549463510455</v>
      </c>
      <c r="EB27" s="124">
        <v>77086.579640055264</v>
      </c>
      <c r="EC27" s="124">
        <v>180891.71675955545</v>
      </c>
      <c r="ED27" s="124">
        <v>273973.6356323731</v>
      </c>
      <c r="EE27" s="124">
        <v>633759.20677374187</v>
      </c>
      <c r="EF27" s="124">
        <v>1781243.4960645733</v>
      </c>
      <c r="EG27" s="124"/>
      <c r="EH27" s="274">
        <v>10546.755866975129</v>
      </c>
      <c r="EI27" s="124">
        <v>6445.7215587482597</v>
      </c>
      <c r="EJ27" s="124">
        <v>5299.8315575540455</v>
      </c>
      <c r="EK27" s="124">
        <v>1145.6660397620587</v>
      </c>
      <c r="EL27" s="124">
        <f t="shared" si="17"/>
        <v>1145.6660397620587</v>
      </c>
      <c r="EM27" s="124">
        <v>0</v>
      </c>
      <c r="EN27" s="124"/>
      <c r="EO27" s="124"/>
      <c r="EP27" s="124"/>
      <c r="EQ27" s="124"/>
      <c r="ER27" s="124"/>
      <c r="ES27" s="124"/>
      <c r="ET27" s="124"/>
      <c r="EU27" s="124"/>
      <c r="EV27" s="124"/>
      <c r="EW27" s="124"/>
      <c r="EX27" s="124"/>
      <c r="EY27" s="124"/>
      <c r="EZ27" s="124"/>
      <c r="FA27" s="124">
        <v>47456.064641016936</v>
      </c>
      <c r="FB27" s="124">
        <v>70271.47799389415</v>
      </c>
      <c r="FC27" s="124">
        <v>150222.81544529981</v>
      </c>
      <c r="FD27" s="124">
        <v>215204.64603974827</v>
      </c>
      <c r="FE27" s="124">
        <v>394092.39520553604</v>
      </c>
      <c r="FF27" s="124">
        <v>906885.85431768151</v>
      </c>
      <c r="FG27" s="276"/>
      <c r="FH27" s="275"/>
      <c r="FI27" s="275"/>
      <c r="FJ27" s="275"/>
      <c r="FK27" s="275"/>
      <c r="FL27" s="275"/>
      <c r="FM27" s="275"/>
      <c r="FN27" s="275"/>
      <c r="FO27" s="275"/>
      <c r="FP27" s="275"/>
      <c r="FQ27" s="275"/>
      <c r="FR27" s="275"/>
      <c r="FS27" s="276"/>
      <c r="FT27" s="275"/>
      <c r="FU27" s="275"/>
      <c r="FV27" s="275"/>
      <c r="FW27" s="275"/>
      <c r="FX27" s="275"/>
      <c r="FY27" s="275"/>
      <c r="FZ27" s="311"/>
      <c r="GA27" s="134">
        <v>0.25029943641264391</v>
      </c>
      <c r="GB27" s="133">
        <v>5.4978676677900892E-2</v>
      </c>
      <c r="GC27" s="133">
        <v>0.46113173934745688</v>
      </c>
      <c r="GD27" s="133">
        <v>0.58056243772312721</v>
      </c>
      <c r="GE27" s="133">
        <v>0.6986138933988647</v>
      </c>
      <c r="GF27" s="293">
        <v>0.25084915475120823</v>
      </c>
      <c r="GG27" s="133">
        <v>0.37541576123647347</v>
      </c>
      <c r="GH27" s="133">
        <v>0.68870371139680042</v>
      </c>
      <c r="GI27" s="133">
        <v>1.0067956032825318</v>
      </c>
      <c r="GJ27" s="276"/>
      <c r="GK27" s="275"/>
      <c r="GL27" s="275"/>
      <c r="GM27" s="275"/>
      <c r="GN27" s="275"/>
      <c r="GO27" s="275"/>
      <c r="GP27" s="316"/>
      <c r="GU27" s="241"/>
      <c r="HF27" s="325">
        <v>1934</v>
      </c>
      <c r="HG27" s="331">
        <v>0.15437248520358801</v>
      </c>
      <c r="HH27" s="331">
        <v>0.1327383957974286</v>
      </c>
      <c r="HI27" s="331">
        <v>0.11854911674569225</v>
      </c>
      <c r="HJ27" s="331">
        <v>0</v>
      </c>
      <c r="HK27" s="331">
        <v>2.9125988632542591E-3</v>
      </c>
      <c r="HL27" s="331">
        <v>7.4783731171645482E-2</v>
      </c>
      <c r="HM27" s="331">
        <v>4.0852786710792517E-2</v>
      </c>
      <c r="HN27" s="331">
        <v>0.28059460741254866</v>
      </c>
      <c r="HO27" s="331">
        <v>8.3504988613868208E-2</v>
      </c>
      <c r="HP27" s="331">
        <v>0.10798976216103154</v>
      </c>
      <c r="HQ27" s="331">
        <v>2.0000773663561077E-2</v>
      </c>
      <c r="HR27" s="331">
        <v>6.9099082974087886E-2</v>
      </c>
      <c r="HS27" s="331"/>
      <c r="HT27" s="331">
        <v>0.45536345159221597</v>
      </c>
      <c r="HU27" s="330"/>
      <c r="HV27" s="296"/>
      <c r="HW27" s="297"/>
      <c r="HX27" s="297"/>
      <c r="HY27" s="296"/>
      <c r="HZ27" s="296"/>
      <c r="IA27" s="332">
        <v>0.13893653516295026</v>
      </c>
      <c r="IB27" s="330"/>
      <c r="IC27" s="296"/>
      <c r="ID27" s="297"/>
      <c r="IE27" s="297"/>
      <c r="IF27" s="296"/>
      <c r="IG27" s="296"/>
      <c r="IH27" s="330"/>
      <c r="II27" s="296"/>
      <c r="IJ27" s="297"/>
      <c r="IK27" s="297"/>
      <c r="IL27" s="296"/>
      <c r="IM27" s="296"/>
      <c r="IO27" s="204">
        <v>2010.0447943308147</v>
      </c>
      <c r="IP27" s="204">
        <f t="shared" si="14"/>
        <v>2454.7107344560613</v>
      </c>
      <c r="IS27" s="904"/>
      <c r="IW27" s="901"/>
    </row>
    <row r="28" spans="1:257" s="211" customFormat="1">
      <c r="A28" s="211">
        <v>1935</v>
      </c>
      <c r="B28" s="205">
        <v>819.10589164117255</v>
      </c>
      <c r="C28" s="209">
        <v>11578.341307762907</v>
      </c>
      <c r="D28" s="205">
        <f t="shared" si="0"/>
        <v>56.175069309014511</v>
      </c>
      <c r="E28" s="209">
        <f t="shared" si="8"/>
        <v>8446.0960095921455</v>
      </c>
      <c r="F28" s="209">
        <f t="shared" si="9"/>
        <v>3132.2452981707615</v>
      </c>
      <c r="G28" s="203">
        <v>14.13534126163392</v>
      </c>
      <c r="H28" s="203"/>
      <c r="I28" s="839">
        <v>0.992492821377152</v>
      </c>
      <c r="J28" s="238">
        <v>880.57489226472171</v>
      </c>
      <c r="K28" s="205">
        <f t="shared" si="1"/>
        <v>55.381611761967292</v>
      </c>
      <c r="L28" s="205">
        <f t="shared" si="2"/>
        <v>56.638539241811429</v>
      </c>
      <c r="M28" s="204">
        <v>577.32162242179015</v>
      </c>
      <c r="N28" s="205">
        <f t="shared" si="3"/>
        <v>59.449258337691653</v>
      </c>
      <c r="O28" s="209">
        <v>53147.097891511097</v>
      </c>
      <c r="P28" s="203">
        <v>15.83031815546112</v>
      </c>
      <c r="Q28" s="203"/>
      <c r="R28" s="241"/>
      <c r="AP28" s="257">
        <v>1935</v>
      </c>
      <c r="AQ28" s="849">
        <v>0.72947374628948869</v>
      </c>
      <c r="AR28" s="849">
        <v>0.18686352042353888</v>
      </c>
      <c r="AS28" s="122">
        <v>0</v>
      </c>
      <c r="AT28" s="122">
        <v>7.9329417086083983E-3</v>
      </c>
      <c r="AU28" s="122">
        <f t="shared" si="15"/>
        <v>7.9329417086083983E-3</v>
      </c>
      <c r="AV28" s="122">
        <v>0.45715285009917606</v>
      </c>
      <c r="AW28" s="122">
        <f t="shared" si="11"/>
        <v>7.7524434058165337E-2</v>
      </c>
      <c r="AX28" s="851">
        <f t="shared" si="16"/>
        <v>0.2561620913350634</v>
      </c>
      <c r="AY28" s="843">
        <v>0.262614774535809</v>
      </c>
      <c r="AZ28" s="122">
        <v>0</v>
      </c>
      <c r="BA28" s="122">
        <v>1.3338318146217496E-2</v>
      </c>
      <c r="BB28" s="122">
        <v>0</v>
      </c>
      <c r="BC28" s="122">
        <f t="shared" si="12"/>
        <v>0.72404690731797361</v>
      </c>
      <c r="BD28" s="251">
        <v>0.27052625371051131</v>
      </c>
      <c r="BE28" s="252">
        <v>8.266791104360996E-2</v>
      </c>
      <c r="BF28" s="252">
        <v>5.1496114284995807E-2</v>
      </c>
      <c r="BG28" s="252">
        <v>2.4806761971416486E-2</v>
      </c>
      <c r="BH28" s="252">
        <v>-7.5104857543925718E-3</v>
      </c>
      <c r="BI28" s="252">
        <v>1.7165371428331935E-2</v>
      </c>
      <c r="BJ28" s="252">
        <f t="shared" si="13"/>
        <v>0.10190058073654969</v>
      </c>
      <c r="BK28" s="252"/>
      <c r="BL28" s="284">
        <v>1935</v>
      </c>
      <c r="BM28" s="133"/>
      <c r="BN28" s="133"/>
      <c r="BO28" s="133">
        <v>0.47062032486939315</v>
      </c>
      <c r="BP28" s="133">
        <v>0.17361282732280722</v>
      </c>
      <c r="BQ28" s="133"/>
      <c r="BR28" s="133"/>
      <c r="BS28" s="133"/>
      <c r="BT28" s="133"/>
      <c r="BU28" s="133"/>
      <c r="BV28" s="133"/>
      <c r="BW28" s="133">
        <v>0.44092933605821188</v>
      </c>
      <c r="BX28" s="133">
        <v>0.14295219543387244</v>
      </c>
      <c r="BY28" s="133"/>
      <c r="BZ28" s="293">
        <f t="shared" si="10"/>
        <v>0.17361282732280722</v>
      </c>
      <c r="CA28" s="132">
        <f t="shared" si="4"/>
        <v>0.10131567016879174</v>
      </c>
      <c r="CB28" s="133">
        <v>3.82476702491047E-2</v>
      </c>
      <c r="CC28" s="133">
        <v>3.5334966894254312E-2</v>
      </c>
      <c r="CD28" s="133">
        <v>1.197745738196733E-2</v>
      </c>
      <c r="CE28" s="133">
        <v>1.5560640620209768E-2</v>
      </c>
      <c r="CF28" s="133">
        <v>1.9493502325562909E-4</v>
      </c>
      <c r="CG28" s="132">
        <f t="shared" si="5"/>
        <v>7.2297157154015468E-2</v>
      </c>
      <c r="CH28" s="133">
        <v>4.0970632216998058E-2</v>
      </c>
      <c r="CI28" s="133">
        <v>3.0847496222368875E-2</v>
      </c>
      <c r="CJ28" s="133">
        <v>4.790287146485311E-4</v>
      </c>
      <c r="CK28" s="133">
        <f t="shared" si="6"/>
        <v>4.124390735958014E-2</v>
      </c>
      <c r="CL28" s="133">
        <f t="shared" si="7"/>
        <v>3.1053249794435325E-2</v>
      </c>
      <c r="CM28" s="134">
        <v>0.28923666407012166</v>
      </c>
      <c r="CN28" s="293">
        <v>0.52399387801267006</v>
      </c>
      <c r="CO28" s="133"/>
      <c r="CP28" s="133"/>
      <c r="CQ28" s="133"/>
      <c r="CR28" s="133"/>
      <c r="CS28" s="275"/>
      <c r="CT28" s="293">
        <v>0.49383209378511916</v>
      </c>
      <c r="CU28" s="133">
        <v>0.44493982712429764</v>
      </c>
      <c r="CV28" s="133">
        <v>0.44493982712429753</v>
      </c>
      <c r="CW28" s="133">
        <v>0.16676285163429341</v>
      </c>
      <c r="CX28" s="133">
        <v>0.16676285163429341</v>
      </c>
      <c r="CY28" s="133"/>
      <c r="DA28" s="266">
        <v>1935</v>
      </c>
      <c r="DB28" s="75">
        <v>11578.340616301633</v>
      </c>
      <c r="DC28" s="75">
        <v>6873.7713437993425</v>
      </c>
      <c r="DD28" s="124"/>
      <c r="DE28" s="124"/>
      <c r="DF28" s="75"/>
      <c r="DG28" s="75"/>
      <c r="DH28" s="75">
        <v>53919.464068822235</v>
      </c>
      <c r="DI28" s="75">
        <v>79933.955089073745</v>
      </c>
      <c r="DJ28" s="75">
        <v>198080.64617764394</v>
      </c>
      <c r="DK28" s="75">
        <v>299457.16252013278</v>
      </c>
      <c r="DL28" s="75">
        <v>712706.9194202387</v>
      </c>
      <c r="DM28" s="75">
        <v>2160631.8117637686</v>
      </c>
      <c r="DN28" s="274">
        <v>11578.516597646401</v>
      </c>
      <c r="DO28" s="124">
        <v>6810.5709450757349</v>
      </c>
      <c r="DP28" s="124"/>
      <c r="DQ28" s="124"/>
      <c r="DR28" s="124"/>
      <c r="DS28" s="275"/>
      <c r="DT28" s="275"/>
      <c r="DU28" s="124">
        <v>7834.2695755484619</v>
      </c>
      <c r="DV28" s="124">
        <v>8773.7442861418513</v>
      </c>
      <c r="DW28" s="124">
        <v>6123.8275377906621</v>
      </c>
      <c r="DX28" s="124"/>
      <c r="DY28" s="124"/>
      <c r="DZ28" s="124"/>
      <c r="EA28" s="124">
        <v>54490.027470782363</v>
      </c>
      <c r="EB28" s="124">
        <v>81315.021672234114</v>
      </c>
      <c r="EC28" s="124">
        <v>201014.85699168121</v>
      </c>
      <c r="ED28" s="124">
        <v>306108.81985741132</v>
      </c>
      <c r="EE28" s="124">
        <v>730470.56952096603</v>
      </c>
      <c r="EF28" s="124">
        <v>2195298.6127137919</v>
      </c>
      <c r="EG28" s="124"/>
      <c r="EH28" s="274">
        <v>11561.078571687223</v>
      </c>
      <c r="EI28" s="124">
        <v>7173.1646964334177</v>
      </c>
      <c r="EJ28" s="124">
        <v>6012.9075459340675</v>
      </c>
      <c r="EK28" s="124">
        <v>1179.4379677055331</v>
      </c>
      <c r="EL28" s="124">
        <f t="shared" si="17"/>
        <v>1179.4379677055331</v>
      </c>
      <c r="EM28" s="124">
        <v>0</v>
      </c>
      <c r="EN28" s="124"/>
      <c r="EO28" s="124"/>
      <c r="EP28" s="124"/>
      <c r="EQ28" s="124"/>
      <c r="ER28" s="124"/>
      <c r="ES28" s="124"/>
      <c r="ET28" s="124"/>
      <c r="EU28" s="124"/>
      <c r="EV28" s="124"/>
      <c r="EW28" s="124"/>
      <c r="EX28" s="124"/>
      <c r="EY28" s="124"/>
      <c r="EZ28" s="124"/>
      <c r="FA28" s="124">
        <v>51052.303448971477</v>
      </c>
      <c r="FB28" s="124">
        <v>73661.685296228257</v>
      </c>
      <c r="FC28" s="124">
        <v>165514.93092360807</v>
      </c>
      <c r="FD28" s="124">
        <v>237253.17618341339</v>
      </c>
      <c r="FE28" s="124">
        <v>450065.68711806159</v>
      </c>
      <c r="FF28" s="124">
        <v>1109249.1351316317</v>
      </c>
      <c r="FG28" s="276"/>
      <c r="FH28" s="275"/>
      <c r="FI28" s="275"/>
      <c r="FJ28" s="275"/>
      <c r="FK28" s="275"/>
      <c r="FL28" s="275"/>
      <c r="FM28" s="275"/>
      <c r="FN28" s="275"/>
      <c r="FO28" s="275"/>
      <c r="FP28" s="275"/>
      <c r="FQ28" s="275"/>
      <c r="FR28" s="275"/>
      <c r="FS28" s="276"/>
      <c r="FT28" s="275"/>
      <c r="FU28" s="275"/>
      <c r="FV28" s="275"/>
      <c r="FW28" s="275"/>
      <c r="FX28" s="275"/>
      <c r="FY28" s="275"/>
      <c r="FZ28" s="311"/>
      <c r="GA28" s="134">
        <v>0.25734299323540011</v>
      </c>
      <c r="GB28" s="133">
        <v>7.2890252486329118E-2</v>
      </c>
      <c r="GC28" s="133">
        <v>0.46426670418550481</v>
      </c>
      <c r="GD28" s="133">
        <v>0.58533620674384879</v>
      </c>
      <c r="GE28" s="133">
        <v>0.70623429266080018</v>
      </c>
      <c r="GF28" s="293">
        <v>0.23913918909445797</v>
      </c>
      <c r="GG28" s="133">
        <v>0.35292958903622035</v>
      </c>
      <c r="GH28" s="133">
        <v>0.62006741922865483</v>
      </c>
      <c r="GI28" s="133">
        <v>0.87009188286954586</v>
      </c>
      <c r="GJ28" s="276"/>
      <c r="GK28" s="275"/>
      <c r="GL28" s="275"/>
      <c r="GM28" s="275"/>
      <c r="GN28" s="275"/>
      <c r="GO28" s="275"/>
      <c r="GP28" s="316"/>
      <c r="GU28" s="241"/>
      <c r="HF28" s="325">
        <v>1935</v>
      </c>
      <c r="HG28" s="331">
        <v>0.15060113282585558</v>
      </c>
      <c r="HH28" s="331">
        <v>0.12430138035447216</v>
      </c>
      <c r="HI28" s="331">
        <v>0.11067161453729758</v>
      </c>
      <c r="HJ28" s="331">
        <v>0</v>
      </c>
      <c r="HK28" s="331">
        <v>2.5107205193054104E-3</v>
      </c>
      <c r="HL28" s="331">
        <v>6.9692026495626891E-2</v>
      </c>
      <c r="HM28" s="331">
        <v>3.8468867522365273E-2</v>
      </c>
      <c r="HN28" s="331">
        <v>0.28807811863810229</v>
      </c>
      <c r="HO28" s="331">
        <v>8.9796056380839956E-2</v>
      </c>
      <c r="HP28" s="331">
        <v>9.8979807800576566E-2</v>
      </c>
      <c r="HQ28" s="331">
        <v>3.4671807990147498E-2</v>
      </c>
      <c r="HR28" s="331">
        <v>6.4630446466538219E-2</v>
      </c>
      <c r="HS28" s="331"/>
      <c r="HT28" s="331">
        <v>0.47112083673249705</v>
      </c>
      <c r="HU28" s="330"/>
      <c r="HV28" s="296"/>
      <c r="HW28" s="297"/>
      <c r="HX28" s="297"/>
      <c r="HY28" s="296"/>
      <c r="HZ28" s="296"/>
      <c r="IA28" s="332">
        <v>0.125</v>
      </c>
      <c r="IB28" s="330"/>
      <c r="IC28" s="296"/>
      <c r="ID28" s="297"/>
      <c r="IE28" s="297"/>
      <c r="IF28" s="296"/>
      <c r="IG28" s="296"/>
      <c r="IH28" s="330"/>
      <c r="II28" s="296"/>
      <c r="IJ28" s="297"/>
      <c r="IK28" s="297"/>
      <c r="IL28" s="296"/>
      <c r="IM28" s="296"/>
      <c r="IO28" s="204">
        <v>2097.5921607739024</v>
      </c>
      <c r="IP28" s="204">
        <f t="shared" si="14"/>
        <v>2561.6254961505892</v>
      </c>
      <c r="IS28" s="904"/>
      <c r="IW28" s="901"/>
    </row>
    <row r="29" spans="1:257" s="211" customFormat="1">
      <c r="A29" s="211">
        <v>1936</v>
      </c>
      <c r="B29" s="205">
        <v>915.33292192039778</v>
      </c>
      <c r="C29" s="209">
        <v>12799.561425181255</v>
      </c>
      <c r="D29" s="205">
        <f t="shared" si="0"/>
        <v>62.100108389659255</v>
      </c>
      <c r="E29" s="209">
        <f t="shared" si="8"/>
        <v>9270.2244954696889</v>
      </c>
      <c r="F29" s="209">
        <f t="shared" si="9"/>
        <v>3529.336929711566</v>
      </c>
      <c r="G29" s="203">
        <v>13.983503836317135</v>
      </c>
      <c r="H29" s="203"/>
      <c r="I29" s="839">
        <v>0.99071193026797966</v>
      </c>
      <c r="J29" s="238">
        <v>976.14765666081792</v>
      </c>
      <c r="K29" s="205">
        <f t="shared" si="1"/>
        <v>60.800693609779103</v>
      </c>
      <c r="L29" s="205">
        <f t="shared" si="2"/>
        <v>62.111350133775936</v>
      </c>
      <c r="M29" s="204">
        <v>639.75928691670356</v>
      </c>
      <c r="N29" s="205">
        <f t="shared" si="3"/>
        <v>65.171080955395723</v>
      </c>
      <c r="O29" s="209">
        <v>53844.313041528949</v>
      </c>
      <c r="P29" s="203">
        <v>15.67773677564945</v>
      </c>
      <c r="Q29" s="203"/>
      <c r="R29" s="241"/>
      <c r="AP29" s="257">
        <v>1936</v>
      </c>
      <c r="AQ29" s="849">
        <v>0.72426110454315151</v>
      </c>
      <c r="AR29" s="849">
        <v>0.19746517214153014</v>
      </c>
      <c r="AS29" s="122">
        <v>2.78669143725722E-3</v>
      </c>
      <c r="AT29" s="122">
        <v>7.8504652621394291E-3</v>
      </c>
      <c r="AU29" s="122">
        <f t="shared" si="15"/>
        <v>1.063715669939665E-2</v>
      </c>
      <c r="AV29" s="122">
        <v>0.42730343756291167</v>
      </c>
      <c r="AW29" s="122">
        <f t="shared" si="11"/>
        <v>8.8855338139313123E-2</v>
      </c>
      <c r="AX29" s="851">
        <f t="shared" si="16"/>
        <v>0.27264362382967805</v>
      </c>
      <c r="AY29" s="843">
        <v>0.26931348729792148</v>
      </c>
      <c r="AZ29" s="122">
        <v>0</v>
      </c>
      <c r="BA29" s="122">
        <v>1.3012136557387519E-2</v>
      </c>
      <c r="BB29" s="122">
        <v>4.6189376443418022E-3</v>
      </c>
      <c r="BC29" s="122">
        <f t="shared" si="12"/>
        <v>0.71305543850034914</v>
      </c>
      <c r="BD29" s="251">
        <v>0.2757388954568486</v>
      </c>
      <c r="BE29" s="252">
        <v>0.10100709982554035</v>
      </c>
      <c r="BF29" s="252">
        <v>4.7435659040856282E-2</v>
      </c>
      <c r="BG29" s="252">
        <v>2.2516981526954829E-2</v>
      </c>
      <c r="BH29" s="252">
        <v>-3.6406065440295734E-3</v>
      </c>
      <c r="BI29" s="252">
        <v>2.1422555695870579E-2</v>
      </c>
      <c r="BJ29" s="252">
        <f t="shared" si="13"/>
        <v>8.6997205911656134E-2</v>
      </c>
      <c r="BK29" s="252"/>
      <c r="BL29" s="284">
        <v>1936</v>
      </c>
      <c r="BM29" s="133"/>
      <c r="BN29" s="133"/>
      <c r="BO29" s="133">
        <v>0.47739322749905633</v>
      </c>
      <c r="BP29" s="133">
        <v>0.19243720545539639</v>
      </c>
      <c r="BQ29" s="133"/>
      <c r="BR29" s="133"/>
      <c r="BS29" s="133"/>
      <c r="BT29" s="133"/>
      <c r="BU29" s="133"/>
      <c r="BV29" s="133"/>
      <c r="BW29" s="133">
        <v>0.44326252253581089</v>
      </c>
      <c r="BX29" s="133">
        <v>0.15770399238783994</v>
      </c>
      <c r="BY29" s="133"/>
      <c r="BZ29" s="293">
        <f t="shared" si="10"/>
        <v>0.19243720545539639</v>
      </c>
      <c r="CA29" s="132">
        <f t="shared" si="4"/>
        <v>0.11841260915844559</v>
      </c>
      <c r="CB29" s="133">
        <v>6.020037774346481E-2</v>
      </c>
      <c r="CC29" s="133">
        <v>2.9863627460727876E-2</v>
      </c>
      <c r="CD29" s="133">
        <v>1.1176213723140127E-2</v>
      </c>
      <c r="CE29" s="133">
        <v>1.7017111879270491E-2</v>
      </c>
      <c r="CF29" s="133">
        <v>1.5527835184228264E-4</v>
      </c>
      <c r="CG29" s="132">
        <f t="shared" si="5"/>
        <v>7.4024596296950726E-2</v>
      </c>
      <c r="CH29" s="133">
        <v>4.1155600266645727E-2</v>
      </c>
      <c r="CI29" s="133">
        <v>3.238874395117286E-2</v>
      </c>
      <c r="CJ29" s="133">
        <v>4.8025207913214162E-4</v>
      </c>
      <c r="CK29" s="133">
        <f t="shared" si="6"/>
        <v>4.1424350539779567E-2</v>
      </c>
      <c r="CL29" s="133">
        <f t="shared" si="7"/>
        <v>3.2600245757171159E-2</v>
      </c>
      <c r="CM29" s="134">
        <v>0.24432874379312219</v>
      </c>
      <c r="CN29" s="293">
        <v>0.53146595075879444</v>
      </c>
      <c r="CO29" s="133"/>
      <c r="CP29" s="133"/>
      <c r="CQ29" s="133"/>
      <c r="CR29" s="133"/>
      <c r="CS29" s="275"/>
      <c r="CT29" s="293">
        <v>0.49972914066000185</v>
      </c>
      <c r="CU29" s="133">
        <v>0.46593775094476259</v>
      </c>
      <c r="CV29" s="133">
        <v>0.46593775094476259</v>
      </c>
      <c r="CW29" s="133">
        <v>0.1928824418021155</v>
      </c>
      <c r="CX29" s="133">
        <v>0.1928824418021155</v>
      </c>
      <c r="CY29" s="133"/>
      <c r="DA29" s="266">
        <v>1936</v>
      </c>
      <c r="DB29" s="75">
        <v>12799.545848970252</v>
      </c>
      <c r="DC29" s="75">
        <v>7484.8605142643692</v>
      </c>
      <c r="DD29" s="124"/>
      <c r="DE29" s="124"/>
      <c r="DF29" s="75"/>
      <c r="DG29" s="75"/>
      <c r="DH29" s="75">
        <v>60631.713861323158</v>
      </c>
      <c r="DI29" s="75">
        <v>90964.5926020974</v>
      </c>
      <c r="DJ29" s="75">
        <v>243661.68051388723</v>
      </c>
      <c r="DK29" s="75">
        <v>373578.99349545891</v>
      </c>
      <c r="DL29" s="75">
        <v>905292.95904150011</v>
      </c>
      <c r="DM29" s="75">
        <v>2789936.0558351385</v>
      </c>
      <c r="DN29" s="274">
        <v>12799.374956596323</v>
      </c>
      <c r="DO29" s="124">
        <v>7432.176059149182</v>
      </c>
      <c r="DP29" s="124"/>
      <c r="DQ29" s="124"/>
      <c r="DR29" s="124"/>
      <c r="DS29" s="275"/>
      <c r="DT29" s="275"/>
      <c r="DU29" s="124">
        <v>8396.4758961292137</v>
      </c>
      <c r="DV29" s="124">
        <v>9413.6601515797029</v>
      </c>
      <c r="DW29" s="124">
        <v>6663.2699735228371</v>
      </c>
      <c r="DX29" s="124"/>
      <c r="DY29" s="124"/>
      <c r="DZ29" s="124"/>
      <c r="EA29" s="124">
        <v>61104.165033620564</v>
      </c>
      <c r="EB29" s="124">
        <v>92143.342168946634</v>
      </c>
      <c r="EC29" s="124">
        <v>246310.88342740541</v>
      </c>
      <c r="ED29" s="124">
        <v>379963.6089267811</v>
      </c>
      <c r="EE29" s="124">
        <v>920951.0323618676</v>
      </c>
      <c r="EF29" s="124">
        <v>2820339.6460993886</v>
      </c>
      <c r="EG29" s="124"/>
      <c r="EH29" s="274">
        <v>12782.354381317889</v>
      </c>
      <c r="EI29" s="124">
        <v>7898.6615566561868</v>
      </c>
      <c r="EJ29" s="124">
        <v>6494.3205564763248</v>
      </c>
      <c r="EK29" s="124">
        <v>1423.4522663051789</v>
      </c>
      <c r="EL29" s="124">
        <f t="shared" si="17"/>
        <v>1423.4522663051789</v>
      </c>
      <c r="EM29" s="124">
        <v>0</v>
      </c>
      <c r="EN29" s="124"/>
      <c r="EO29" s="124"/>
      <c r="EP29" s="124"/>
      <c r="EQ29" s="124"/>
      <c r="ER29" s="124"/>
      <c r="ES29" s="124"/>
      <c r="ET29" s="124"/>
      <c r="EU29" s="124"/>
      <c r="EV29" s="124"/>
      <c r="EW29" s="124"/>
      <c r="EX29" s="124"/>
      <c r="EY29" s="124"/>
      <c r="EZ29" s="124"/>
      <c r="FA29" s="124">
        <v>56735.5898032732</v>
      </c>
      <c r="FB29" s="124">
        <v>82374.388321607315</v>
      </c>
      <c r="FC29" s="124">
        <v>201853.94811338125</v>
      </c>
      <c r="FD29" s="124">
        <v>294570.25001759292</v>
      </c>
      <c r="FE29" s="124">
        <v>580946.68192366313</v>
      </c>
      <c r="FF29" s="124">
        <v>1480233.5608016937</v>
      </c>
      <c r="FG29" s="276"/>
      <c r="FH29" s="275"/>
      <c r="FI29" s="275"/>
      <c r="FJ29" s="275"/>
      <c r="FK29" s="275"/>
      <c r="FL29" s="275"/>
      <c r="FM29" s="275"/>
      <c r="FN29" s="275"/>
      <c r="FO29" s="275"/>
      <c r="FP29" s="275"/>
      <c r="FQ29" s="275"/>
      <c r="FR29" s="275"/>
      <c r="FS29" s="276"/>
      <c r="FT29" s="275"/>
      <c r="FU29" s="275"/>
      <c r="FV29" s="275"/>
      <c r="FW29" s="275"/>
      <c r="FX29" s="275"/>
      <c r="FY29" s="275"/>
      <c r="FZ29" s="311"/>
      <c r="GA29" s="134">
        <v>0.26418153740562811</v>
      </c>
      <c r="GB29" s="133">
        <v>6.4844974211433107E-2</v>
      </c>
      <c r="GC29" s="133">
        <v>0.48200997601254669</v>
      </c>
      <c r="GD29" s="133">
        <v>0.61692641239571255</v>
      </c>
      <c r="GE29" s="133">
        <v>0.74159556124711179</v>
      </c>
      <c r="GF29" s="293">
        <v>0.24871361053470115</v>
      </c>
      <c r="GG29" s="133">
        <v>0.36184243534741062</v>
      </c>
      <c r="GH29" s="133">
        <v>0.58187349125153998</v>
      </c>
      <c r="GI29" s="133">
        <v>0.76296921138747653</v>
      </c>
      <c r="GJ29" s="276"/>
      <c r="GK29" s="275"/>
      <c r="GL29" s="275"/>
      <c r="GM29" s="275"/>
      <c r="GN29" s="275"/>
      <c r="GO29" s="275"/>
      <c r="GP29" s="316"/>
      <c r="GU29" s="241"/>
      <c r="HF29" s="325">
        <v>1936</v>
      </c>
      <c r="HG29" s="331">
        <v>0.15558626044576471</v>
      </c>
      <c r="HH29" s="331">
        <v>0.12729773542088588</v>
      </c>
      <c r="HI29" s="331">
        <v>0.11316748495606235</v>
      </c>
      <c r="HJ29" s="331">
        <v>0</v>
      </c>
      <c r="HK29" s="331">
        <v>6.7374876793814594E-3</v>
      </c>
      <c r="HL29" s="331">
        <v>6.8573155644691755E-2</v>
      </c>
      <c r="HM29" s="331">
        <v>3.785684163198913E-2</v>
      </c>
      <c r="HN29" s="331">
        <v>0.28364976739208847</v>
      </c>
      <c r="HO29" s="331">
        <v>8.453712151640301E-2</v>
      </c>
      <c r="HP29" s="331">
        <v>0.10997641361243714</v>
      </c>
      <c r="HQ29" s="331">
        <v>3.4499642722035907E-2</v>
      </c>
      <c r="HR29" s="331">
        <v>5.4636589541212414E-2</v>
      </c>
      <c r="HS29" s="331"/>
      <c r="HT29" s="331">
        <v>0.44628526696084148</v>
      </c>
      <c r="HU29" s="330"/>
      <c r="HV29" s="296"/>
      <c r="HW29" s="297"/>
      <c r="HX29" s="297"/>
      <c r="HY29" s="296"/>
      <c r="HZ29" s="296"/>
      <c r="IA29" s="332">
        <v>0.12234042553191488</v>
      </c>
      <c r="IB29" s="330"/>
      <c r="IC29" s="296"/>
      <c r="ID29" s="297"/>
      <c r="IE29" s="297"/>
      <c r="IF29" s="296"/>
      <c r="IG29" s="296"/>
      <c r="IH29" s="330"/>
      <c r="II29" s="296"/>
      <c r="IJ29" s="297"/>
      <c r="IK29" s="297"/>
      <c r="IL29" s="296"/>
      <c r="IM29" s="296"/>
      <c r="IO29" s="204">
        <v>2387.0077517058517</v>
      </c>
      <c r="IP29" s="204">
        <f t="shared" si="14"/>
        <v>2915.0661556738601</v>
      </c>
      <c r="IS29" s="904"/>
      <c r="IW29" s="901"/>
    </row>
    <row r="30" spans="1:257" s="211" customFormat="1">
      <c r="A30" s="211">
        <v>1937</v>
      </c>
      <c r="B30" s="205">
        <v>1005.8198152512086</v>
      </c>
      <c r="C30" s="209">
        <v>13627.481429505009</v>
      </c>
      <c r="D30" s="205">
        <f t="shared" si="0"/>
        <v>66.116958678398291</v>
      </c>
      <c r="E30" s="209">
        <f t="shared" si="8"/>
        <v>9951.9350339145003</v>
      </c>
      <c r="F30" s="209">
        <f t="shared" si="9"/>
        <v>3675.5463955905088</v>
      </c>
      <c r="G30" s="203">
        <v>13.548630900755793</v>
      </c>
      <c r="H30" s="203"/>
      <c r="I30" s="839">
        <v>0.98240698808568094</v>
      </c>
      <c r="J30" s="238">
        <v>1060.5234623845754</v>
      </c>
      <c r="K30" s="205">
        <f t="shared" si="1"/>
        <v>63.751871700947532</v>
      </c>
      <c r="L30" s="205">
        <f t="shared" si="2"/>
        <v>65.381539204195093</v>
      </c>
      <c r="M30" s="204">
        <v>695.06114831696425</v>
      </c>
      <c r="N30" s="205">
        <f t="shared" si="3"/>
        <v>68.60262673497742</v>
      </c>
      <c r="O30" s="209">
        <v>54539.104556864208</v>
      </c>
      <c r="P30" s="203">
        <v>15.130838981150042</v>
      </c>
      <c r="Q30" s="203"/>
      <c r="R30" s="241"/>
      <c r="AP30" s="257">
        <v>1937</v>
      </c>
      <c r="AQ30" s="849">
        <v>0.73028424844281636</v>
      </c>
      <c r="AR30" s="849">
        <v>0.20991487919571747</v>
      </c>
      <c r="AS30" s="122">
        <v>1.2472830887153138E-2</v>
      </c>
      <c r="AT30" s="122">
        <v>7.0275111403442676E-3</v>
      </c>
      <c r="AU30" s="122">
        <f t="shared" si="15"/>
        <v>1.9500342027497404E-2</v>
      </c>
      <c r="AV30" s="122">
        <v>0.40750157224242151</v>
      </c>
      <c r="AW30" s="122">
        <f t="shared" si="11"/>
        <v>9.3367454977179964E-2</v>
      </c>
      <c r="AX30" s="851">
        <f t="shared" si="16"/>
        <v>0.28744270418445766</v>
      </c>
      <c r="AY30" s="843">
        <v>0.29232458677685952</v>
      </c>
      <c r="AZ30" s="122">
        <v>0</v>
      </c>
      <c r="BA30" s="122">
        <v>1.1641022994522309E-2</v>
      </c>
      <c r="BB30" s="122">
        <v>2.0661157024793389E-2</v>
      </c>
      <c r="BC30" s="122">
        <f t="shared" si="12"/>
        <v>0.6753732332038247</v>
      </c>
      <c r="BD30" s="251">
        <v>0.2697157515571838</v>
      </c>
      <c r="BE30" s="252">
        <v>0.10157127814609593</v>
      </c>
      <c r="BF30" s="252">
        <v>4.3700779999138642E-2</v>
      </c>
      <c r="BG30" s="252">
        <v>2.2524042691561719E-2</v>
      </c>
      <c r="BH30" s="252">
        <v>8.4257194462072796E-4</v>
      </c>
      <c r="BI30" s="252">
        <v>2.0484740624596237E-2</v>
      </c>
      <c r="BJ30" s="252">
        <f t="shared" si="13"/>
        <v>8.0592338151170548E-2</v>
      </c>
      <c r="BK30" s="252"/>
      <c r="BL30" s="284">
        <v>1937</v>
      </c>
      <c r="BM30" s="133"/>
      <c r="BN30" s="133"/>
      <c r="BO30" s="133">
        <v>0.46518513553982865</v>
      </c>
      <c r="BP30" s="133">
        <v>0.19041947899912692</v>
      </c>
      <c r="BQ30" s="133"/>
      <c r="BR30" s="133"/>
      <c r="BS30" s="133"/>
      <c r="BT30" s="133"/>
      <c r="BU30" s="133"/>
      <c r="BV30" s="133"/>
      <c r="BW30" s="133">
        <v>0.43988886813746808</v>
      </c>
      <c r="BX30" s="133">
        <v>0.16146874764692312</v>
      </c>
      <c r="BY30" s="133"/>
      <c r="BZ30" s="293">
        <f t="shared" si="10"/>
        <v>0.19041947899912692</v>
      </c>
      <c r="CA30" s="132">
        <f t="shared" si="4"/>
        <v>0.12228135619743843</v>
      </c>
      <c r="CB30" s="133">
        <v>6.1752347051085753E-2</v>
      </c>
      <c r="CC30" s="133">
        <v>3.4259930775977422E-2</v>
      </c>
      <c r="CD30" s="133">
        <v>1.0451828115186574E-2</v>
      </c>
      <c r="CE30" s="133">
        <v>1.5720211907301468E-2</v>
      </c>
      <c r="CF30" s="133">
        <v>9.7038347887211241E-5</v>
      </c>
      <c r="CG30" s="132">
        <f t="shared" si="5"/>
        <v>6.8138122801688475E-2</v>
      </c>
      <c r="CH30" s="133">
        <v>3.7331522560753644E-2</v>
      </c>
      <c r="CI30" s="133">
        <v>3.0276267742924245E-2</v>
      </c>
      <c r="CJ30" s="133">
        <v>5.3033249801058059E-4</v>
      </c>
      <c r="CK30" s="133">
        <f t="shared" si="6"/>
        <v>3.7624360405701017E-2</v>
      </c>
      <c r="CL30" s="133">
        <f t="shared" si="7"/>
        <v>3.0513762395987454E-2</v>
      </c>
      <c r="CM30" s="134">
        <v>0.15467462111400096</v>
      </c>
      <c r="CN30" s="293">
        <v>0.51957391406907594</v>
      </c>
      <c r="CO30" s="133"/>
      <c r="CP30" s="133"/>
      <c r="CQ30" s="133"/>
      <c r="CR30" s="133"/>
      <c r="CS30" s="275"/>
      <c r="CT30" s="293">
        <v>0.48841100322168179</v>
      </c>
      <c r="CU30" s="133">
        <v>0.44231411760580175</v>
      </c>
      <c r="CV30" s="133">
        <v>0.44231411760580175</v>
      </c>
      <c r="CW30" s="133">
        <v>0.17149341603070709</v>
      </c>
      <c r="CX30" s="133">
        <v>0.17149341603070714</v>
      </c>
      <c r="CY30" s="133"/>
      <c r="DA30" s="266">
        <v>1937</v>
      </c>
      <c r="DB30" s="75">
        <v>13627.432300639301</v>
      </c>
      <c r="DC30" s="75">
        <v>8159.2668106534156</v>
      </c>
      <c r="DD30" s="124"/>
      <c r="DE30" s="124"/>
      <c r="DF30" s="75"/>
      <c r="DG30" s="75"/>
      <c r="DH30" s="75">
        <v>62840.921710512237</v>
      </c>
      <c r="DI30" s="75">
        <v>94298.722915124381</v>
      </c>
      <c r="DJ30" s="75">
        <v>254297.01127016771</v>
      </c>
      <c r="DK30" s="75">
        <v>386602.44351940212</v>
      </c>
      <c r="DL30" s="75">
        <v>938024.58917624538</v>
      </c>
      <c r="DM30" s="75">
        <v>2937931.7648339765</v>
      </c>
      <c r="DN30" s="274">
        <v>13627.432300639301</v>
      </c>
      <c r="DO30" s="124">
        <v>8097.9481764517404</v>
      </c>
      <c r="DP30" s="124"/>
      <c r="DQ30" s="124"/>
      <c r="DR30" s="124"/>
      <c r="DS30" s="275"/>
      <c r="DT30" s="275"/>
      <c r="DU30" s="124">
        <v>9011.9292653330867</v>
      </c>
      <c r="DV30" s="124">
        <v>10064.403456983724</v>
      </c>
      <c r="DW30" s="124">
        <v>7274.4155127608701</v>
      </c>
      <c r="DX30" s="124"/>
      <c r="DY30" s="124"/>
      <c r="DZ30" s="124"/>
      <c r="EA30" s="124">
        <v>63392.789418327309</v>
      </c>
      <c r="EB30" s="124">
        <v>95370.71439604339</v>
      </c>
      <c r="EC30" s="124">
        <v>259492.85587836089</v>
      </c>
      <c r="ED30" s="124">
        <v>395008.91479582095</v>
      </c>
      <c r="EE30" s="124">
        <v>956963.73797985958</v>
      </c>
      <c r="EF30" s="124">
        <v>2972773.7870650557</v>
      </c>
      <c r="EG30" s="124"/>
      <c r="EH30" s="274">
        <v>13611.313847698484</v>
      </c>
      <c r="EI30" s="124">
        <v>8463.0645303892106</v>
      </c>
      <c r="EJ30" s="124">
        <v>7277.3764035887034</v>
      </c>
      <c r="EK30" s="124">
        <v>1203.6280940953907</v>
      </c>
      <c r="EL30" s="124">
        <f t="shared" si="17"/>
        <v>1203.6280940953907</v>
      </c>
      <c r="EM30" s="124">
        <v>0</v>
      </c>
      <c r="EN30" s="124"/>
      <c r="EO30" s="124"/>
      <c r="EP30" s="124"/>
      <c r="EQ30" s="124"/>
      <c r="ER30" s="124"/>
      <c r="ES30" s="124"/>
      <c r="ET30" s="124"/>
      <c r="EU30" s="124"/>
      <c r="EV30" s="124"/>
      <c r="EW30" s="124"/>
      <c r="EX30" s="124"/>
      <c r="EY30" s="124"/>
      <c r="EZ30" s="124"/>
      <c r="FA30" s="124">
        <v>59945.557703481929</v>
      </c>
      <c r="FB30" s="124">
        <v>87667.085169835322</v>
      </c>
      <c r="FC30" s="124">
        <v>220040.44272274562</v>
      </c>
      <c r="FD30" s="124">
        <v>318725.84855347767</v>
      </c>
      <c r="FE30" s="124">
        <v>647074.74605731736</v>
      </c>
      <c r="FF30" s="124">
        <v>1722955.5463766092</v>
      </c>
      <c r="FG30" s="276"/>
      <c r="FH30" s="275"/>
      <c r="FI30" s="275"/>
      <c r="FJ30" s="275"/>
      <c r="FK30" s="275"/>
      <c r="FL30" s="275"/>
      <c r="FM30" s="275"/>
      <c r="FN30" s="275"/>
      <c r="FO30" s="275"/>
      <c r="FP30" s="275"/>
      <c r="FQ30" s="275"/>
      <c r="FR30" s="275"/>
      <c r="FS30" s="276"/>
      <c r="FT30" s="275"/>
      <c r="FU30" s="275"/>
      <c r="FV30" s="275"/>
      <c r="FW30" s="275"/>
      <c r="FX30" s="275"/>
      <c r="FY30" s="275"/>
      <c r="FZ30" s="311"/>
      <c r="GA30" s="134">
        <v>0.25750072231202326</v>
      </c>
      <c r="GB30" s="133">
        <v>7.6219736559214671E-2</v>
      </c>
      <c r="GC30" s="133">
        <v>0.4663216919754129</v>
      </c>
      <c r="GD30" s="133">
        <v>0.64394858522448217</v>
      </c>
      <c r="GE30" s="133">
        <v>0.76269726086613343</v>
      </c>
      <c r="GF30" s="293">
        <v>0.2239486914245451</v>
      </c>
      <c r="GG30" s="133">
        <v>0.32821584122534647</v>
      </c>
      <c r="GH30" s="133">
        <v>0.53073141877637409</v>
      </c>
      <c r="GI30" s="133">
        <v>0.69416455357647278</v>
      </c>
      <c r="GJ30" s="276"/>
      <c r="GK30" s="275"/>
      <c r="GL30" s="275"/>
      <c r="GM30" s="275"/>
      <c r="GN30" s="275"/>
      <c r="GO30" s="275"/>
      <c r="GP30" s="316"/>
      <c r="GU30" s="241"/>
      <c r="HF30" s="325">
        <v>1937</v>
      </c>
      <c r="HG30" s="331">
        <v>0.16606929510155316</v>
      </c>
      <c r="HH30" s="331">
        <v>0.13897184281206992</v>
      </c>
      <c r="HI30" s="331">
        <v>0.126654332776309</v>
      </c>
      <c r="HJ30" s="331">
        <v>9.3870275483891114E-8</v>
      </c>
      <c r="HK30" s="331">
        <v>2.7602716045398039E-2</v>
      </c>
      <c r="HL30" s="331">
        <v>6.4305240944488973E-2</v>
      </c>
      <c r="HM30" s="331">
        <v>3.474628191614651E-2</v>
      </c>
      <c r="HN30" s="331">
        <v>0.30552097526418825</v>
      </c>
      <c r="HO30" s="331">
        <v>0.11189356908910685</v>
      </c>
      <c r="HP30" s="331">
        <v>0.11013744493567248</v>
      </c>
      <c r="HQ30" s="331">
        <v>3.1300503160783741E-2</v>
      </c>
      <c r="HR30" s="331">
        <v>5.2189458078625177E-2</v>
      </c>
      <c r="HS30" s="331"/>
      <c r="HT30" s="331">
        <v>0.49282540454159696</v>
      </c>
      <c r="HU30" s="330"/>
      <c r="HV30" s="296"/>
      <c r="HW30" s="297"/>
      <c r="HX30" s="297"/>
      <c r="HY30" s="296"/>
      <c r="HZ30" s="296"/>
      <c r="IA30" s="332">
        <v>0.11111111111111112</v>
      </c>
      <c r="IB30" s="330"/>
      <c r="IC30" s="296"/>
      <c r="ID30" s="297"/>
      <c r="IE30" s="297"/>
      <c r="IF30" s="296"/>
      <c r="IG30" s="296"/>
      <c r="IH30" s="330"/>
      <c r="II30" s="296"/>
      <c r="IJ30" s="297"/>
      <c r="IK30" s="297"/>
      <c r="IL30" s="296"/>
      <c r="IM30" s="296"/>
      <c r="IO30" s="204">
        <v>2330.0124262544859</v>
      </c>
      <c r="IP30" s="204">
        <f t="shared" si="14"/>
        <v>2845.4622157050185</v>
      </c>
      <c r="IS30" s="904"/>
      <c r="IW30" s="901"/>
    </row>
    <row r="31" spans="1:257" s="211" customFormat="1">
      <c r="A31" s="211">
        <v>1938</v>
      </c>
      <c r="B31" s="205">
        <v>914.11904888936317</v>
      </c>
      <c r="C31" s="209">
        <v>12662.760592234703</v>
      </c>
      <c r="D31" s="205">
        <f t="shared" si="0"/>
        <v>61.436386698612623</v>
      </c>
      <c r="E31" s="209">
        <f t="shared" si="8"/>
        <v>9361.3602872014908</v>
      </c>
      <c r="F31" s="209">
        <f t="shared" si="9"/>
        <v>3301.4003050332126</v>
      </c>
      <c r="G31" s="203">
        <v>13.852419559158854</v>
      </c>
      <c r="H31" s="203"/>
      <c r="I31" s="839">
        <v>0.98442779314315332</v>
      </c>
      <c r="J31" s="238">
        <v>956.95488062307777</v>
      </c>
      <c r="K31" s="205">
        <f t="shared" si="1"/>
        <v>58.616532670878343</v>
      </c>
      <c r="L31" s="205">
        <f t="shared" si="2"/>
        <v>60.319335208532948</v>
      </c>
      <c r="M31" s="204">
        <v>627.90849324488545</v>
      </c>
      <c r="N31" s="205">
        <f t="shared" si="3"/>
        <v>63.36425221738601</v>
      </c>
      <c r="O31" s="209">
        <v>55342.212127616192</v>
      </c>
      <c r="P31" s="203">
        <v>15.417679530555738</v>
      </c>
      <c r="Q31" s="203"/>
      <c r="R31" s="241"/>
      <c r="AP31" s="257">
        <v>1938</v>
      </c>
      <c r="AQ31" s="849">
        <v>0.73928273530988475</v>
      </c>
      <c r="AR31" s="849">
        <v>0.21402881880879907</v>
      </c>
      <c r="AS31" s="122">
        <v>1.6289740770691553E-2</v>
      </c>
      <c r="AT31" s="122">
        <v>8.7382373923067386E-3</v>
      </c>
      <c r="AU31" s="122">
        <f t="shared" si="15"/>
        <v>2.5027978162998291E-2</v>
      </c>
      <c r="AV31" s="122">
        <v>0.41303421548404917</v>
      </c>
      <c r="AW31" s="122">
        <f t="shared" si="11"/>
        <v>8.7191722854038201E-2</v>
      </c>
      <c r="AX31" s="851">
        <f t="shared" si="16"/>
        <v>0.28950874758232348</v>
      </c>
      <c r="AY31" s="843">
        <v>0.2910107912087912</v>
      </c>
      <c r="AZ31" s="122">
        <v>0</v>
      </c>
      <c r="BA31" s="122">
        <v>1.4147493897716917E-2</v>
      </c>
      <c r="BB31" s="122">
        <v>2.6373626373626374E-2</v>
      </c>
      <c r="BC31" s="122">
        <f t="shared" si="12"/>
        <v>0.6684680885198655</v>
      </c>
      <c r="BD31" s="251">
        <v>0.26071726469011502</v>
      </c>
      <c r="BE31" s="252">
        <v>8.8414468044347827E-2</v>
      </c>
      <c r="BF31" s="252">
        <v>4.9051708864160777E-2</v>
      </c>
      <c r="BG31" s="252">
        <v>2.5100582196711324E-2</v>
      </c>
      <c r="BH31" s="252">
        <v>-5.7502255789695532E-4</v>
      </c>
      <c r="BI31" s="252">
        <v>1.4864154201260842E-2</v>
      </c>
      <c r="BJ31" s="252">
        <f t="shared" si="13"/>
        <v>8.3861373941531217E-2</v>
      </c>
      <c r="BK31" s="252"/>
      <c r="BL31" s="284">
        <v>1938</v>
      </c>
      <c r="BM31" s="133"/>
      <c r="BN31" s="133"/>
      <c r="BO31" s="133">
        <v>0.46462106224885041</v>
      </c>
      <c r="BP31" s="133">
        <v>0.1719334006072194</v>
      </c>
      <c r="BQ31" s="133"/>
      <c r="BR31" s="133"/>
      <c r="BS31" s="133"/>
      <c r="BT31" s="133"/>
      <c r="BU31" s="133"/>
      <c r="BV31" s="133"/>
      <c r="BW31" s="133">
        <v>0.43710351547269244</v>
      </c>
      <c r="BX31" s="133">
        <v>0.14022559010647637</v>
      </c>
      <c r="BY31" s="133"/>
      <c r="BZ31" s="293">
        <f t="shared" si="10"/>
        <v>0.1719334006072194</v>
      </c>
      <c r="CA31" s="132">
        <f t="shared" si="4"/>
        <v>0.10322859448616777</v>
      </c>
      <c r="CB31" s="133">
        <v>4.2842190311295908E-2</v>
      </c>
      <c r="CC31" s="133">
        <v>3.287944097083078E-2</v>
      </c>
      <c r="CD31" s="133">
        <v>1.2507675401359936E-2</v>
      </c>
      <c r="CE31" s="133">
        <v>1.4867769734033432E-2</v>
      </c>
      <c r="CF31" s="133">
        <v>1.3151806864771632E-4</v>
      </c>
      <c r="CG31" s="132">
        <f t="shared" si="5"/>
        <v>6.870480612105162E-2</v>
      </c>
      <c r="CH31" s="133">
        <v>3.8880939726820565E-2</v>
      </c>
      <c r="CI31" s="133">
        <v>2.9004632130624243E-2</v>
      </c>
      <c r="CJ31" s="133">
        <v>8.1923426360680626E-4</v>
      </c>
      <c r="CK31" s="133">
        <f t="shared" si="6"/>
        <v>3.935014985724903E-2</v>
      </c>
      <c r="CL31" s="133">
        <f t="shared" si="7"/>
        <v>2.9354656263802587E-2</v>
      </c>
      <c r="CM31" s="134">
        <v>0.13833052434996088</v>
      </c>
      <c r="CN31" s="293">
        <v>0.51800865043482291</v>
      </c>
      <c r="CO31" s="133"/>
      <c r="CP31" s="133"/>
      <c r="CQ31" s="133"/>
      <c r="CR31" s="133"/>
      <c r="CS31" s="275"/>
      <c r="CT31" s="293">
        <v>0.48710156895659784</v>
      </c>
      <c r="CU31" s="133">
        <v>0.44074837570771869</v>
      </c>
      <c r="CV31" s="133">
        <v>0.44074837570771869</v>
      </c>
      <c r="CW31" s="133">
        <v>0.15754923180145181</v>
      </c>
      <c r="CX31" s="133">
        <v>0.15754923180145183</v>
      </c>
      <c r="CY31" s="133"/>
      <c r="DA31" s="266">
        <v>1938</v>
      </c>
      <c r="DB31" s="75">
        <v>12662.684772087581</v>
      </c>
      <c r="DC31" s="75">
        <v>7588.6195969869968</v>
      </c>
      <c r="DD31" s="124"/>
      <c r="DE31" s="124"/>
      <c r="DF31" s="75"/>
      <c r="DG31" s="75"/>
      <c r="DH31" s="75">
        <v>58329.271347992835</v>
      </c>
      <c r="DI31" s="75">
        <v>84414.675211018126</v>
      </c>
      <c r="DJ31" s="75">
        <v>212942.82234163056</v>
      </c>
      <c r="DK31" s="75">
        <v>316187.79460994917</v>
      </c>
      <c r="DL31" s="75">
        <v>744358.38588807872</v>
      </c>
      <c r="DM31" s="75">
        <v>2438605.9620639384</v>
      </c>
      <c r="DN31" s="274">
        <v>12662.850063404709</v>
      </c>
      <c r="DO31" s="124">
        <v>7532.7774033333608</v>
      </c>
      <c r="DP31" s="124"/>
      <c r="DQ31" s="124"/>
      <c r="DR31" s="124"/>
      <c r="DS31" s="275"/>
      <c r="DT31" s="275"/>
      <c r="DU31" s="124">
        <v>8378.9687168007895</v>
      </c>
      <c r="DV31" s="124">
        <v>9325.6790294020702</v>
      </c>
      <c r="DW31" s="124">
        <v>6781.5379904465817</v>
      </c>
      <c r="DX31" s="124"/>
      <c r="DY31" s="124"/>
      <c r="DZ31" s="124"/>
      <c r="EA31" s="124">
        <v>58833.504004046852</v>
      </c>
      <c r="EB31" s="124">
        <v>85477.951844128154</v>
      </c>
      <c r="EC31" s="124">
        <v>217713.85834498427</v>
      </c>
      <c r="ED31" s="124">
        <v>323774.42504309345</v>
      </c>
      <c r="EE31" s="124">
        <v>760596.60327703459</v>
      </c>
      <c r="EF31" s="124">
        <v>2463694.9437337103</v>
      </c>
      <c r="EG31" s="124"/>
      <c r="EH31" s="274">
        <v>12680.751339476117</v>
      </c>
      <c r="EI31" s="124">
        <v>7939.8299781867745</v>
      </c>
      <c r="EJ31" s="124">
        <v>6530.1175700809208</v>
      </c>
      <c r="EK31" s="124">
        <v>1389.6862318966801</v>
      </c>
      <c r="EL31" s="124">
        <f t="shared" si="17"/>
        <v>1389.6862318966801</v>
      </c>
      <c r="EM31" s="124">
        <v>0</v>
      </c>
      <c r="EN31" s="124"/>
      <c r="EO31" s="124"/>
      <c r="EP31" s="124"/>
      <c r="EQ31" s="124"/>
      <c r="ER31" s="124"/>
      <c r="ES31" s="124"/>
      <c r="ET31" s="124"/>
      <c r="EU31" s="124"/>
      <c r="EV31" s="124"/>
      <c r="EW31" s="124"/>
      <c r="EX31" s="124"/>
      <c r="EY31" s="124"/>
      <c r="EZ31" s="124"/>
      <c r="FA31" s="124">
        <v>55349.04359108019</v>
      </c>
      <c r="FB31" s="124">
        <v>77769.810696741741</v>
      </c>
      <c r="FC31" s="124">
        <v>177563.25503342209</v>
      </c>
      <c r="FD31" s="124">
        <v>245785.82298101331</v>
      </c>
      <c r="FE31" s="124">
        <v>438984.17418865318</v>
      </c>
      <c r="FF31" s="124">
        <v>1122978.1685478543</v>
      </c>
      <c r="FG31" s="276"/>
      <c r="FH31" s="275"/>
      <c r="FI31" s="275"/>
      <c r="FJ31" s="275"/>
      <c r="FK31" s="275"/>
      <c r="FL31" s="275"/>
      <c r="FM31" s="275"/>
      <c r="FN31" s="275"/>
      <c r="FO31" s="275"/>
      <c r="FP31" s="275"/>
      <c r="FQ31" s="275"/>
      <c r="FR31" s="275"/>
      <c r="FS31" s="276"/>
      <c r="FT31" s="275"/>
      <c r="FU31" s="275"/>
      <c r="FV31" s="275"/>
      <c r="FW31" s="275"/>
      <c r="FX31" s="275"/>
      <c r="FY31" s="275"/>
      <c r="FZ31" s="311"/>
      <c r="GA31" s="134">
        <v>0.24729319426944271</v>
      </c>
      <c r="GB31" s="133">
        <v>7.3658767784456125E-2</v>
      </c>
      <c r="GC31" s="133">
        <v>0.44827250495867405</v>
      </c>
      <c r="GD31" s="133">
        <v>0.60344449150766233</v>
      </c>
      <c r="GE31" s="133">
        <v>0.70453347516914633</v>
      </c>
      <c r="GF31" s="293">
        <v>0.23074713115792658</v>
      </c>
      <c r="GG31" s="133">
        <v>0.3390158132230971</v>
      </c>
      <c r="GH31" s="133">
        <v>0.53657899222123162</v>
      </c>
      <c r="GI31" s="133">
        <v>0.7062173821836174</v>
      </c>
      <c r="GJ31" s="276"/>
      <c r="GK31" s="275"/>
      <c r="GL31" s="275"/>
      <c r="GM31" s="275"/>
      <c r="GN31" s="275"/>
      <c r="GO31" s="275"/>
      <c r="GP31" s="316"/>
      <c r="GU31" s="241"/>
      <c r="HF31" s="325">
        <v>1938</v>
      </c>
      <c r="HG31" s="331">
        <v>0.17250181003927817</v>
      </c>
      <c r="HH31" s="331">
        <v>0.14977196347476762</v>
      </c>
      <c r="HI31" s="331">
        <v>0.13812581250216441</v>
      </c>
      <c r="HJ31" s="331">
        <v>6.1588386335172045E-5</v>
      </c>
      <c r="HK31" s="331">
        <v>3.4209037014898025E-2</v>
      </c>
      <c r="HL31" s="331">
        <v>6.8250121331093802E-2</v>
      </c>
      <c r="HM31" s="331">
        <v>3.5605065769837421E-2</v>
      </c>
      <c r="HN31" s="331">
        <v>0.3221502702749609</v>
      </c>
      <c r="HO31" s="331">
        <v>0.12528400294908637</v>
      </c>
      <c r="HP31" s="331">
        <v>9.7479701733734256E-2</v>
      </c>
      <c r="HQ31" s="331">
        <v>3.7604524067035149E-2</v>
      </c>
      <c r="HR31" s="331">
        <v>6.1782041525105122E-2</v>
      </c>
      <c r="HS31" s="331"/>
      <c r="HT31" s="331">
        <v>0.55117750098375873</v>
      </c>
      <c r="HU31" s="330"/>
      <c r="HV31" s="296"/>
      <c r="HW31" s="297"/>
      <c r="HX31" s="297"/>
      <c r="HY31" s="296"/>
      <c r="HZ31" s="296"/>
      <c r="IA31" s="332">
        <v>0.1284046692607004</v>
      </c>
      <c r="IB31" s="330"/>
      <c r="IC31" s="296"/>
      <c r="ID31" s="297"/>
      <c r="IE31" s="297"/>
      <c r="IF31" s="296"/>
      <c r="IG31" s="296"/>
      <c r="IH31" s="330"/>
      <c r="II31" s="296"/>
      <c r="IJ31" s="297"/>
      <c r="IK31" s="297"/>
      <c r="IL31" s="296"/>
      <c r="IM31" s="296"/>
      <c r="IO31" s="204">
        <v>2418.9330919072472</v>
      </c>
      <c r="IP31" s="204">
        <f t="shared" si="14"/>
        <v>2954.0540804776042</v>
      </c>
      <c r="IS31" s="904"/>
      <c r="IW31" s="901"/>
    </row>
    <row r="32" spans="1:257" s="211" customFormat="1">
      <c r="A32" s="211">
        <v>1939</v>
      </c>
      <c r="B32" s="205">
        <v>965.07143283278299</v>
      </c>
      <c r="C32" s="209">
        <v>13548.790120900971</v>
      </c>
      <c r="D32" s="205">
        <f t="shared" si="0"/>
        <v>65.7351691286391</v>
      </c>
      <c r="E32" s="209">
        <f t="shared" si="8"/>
        <v>9957.5161342980446</v>
      </c>
      <c r="F32" s="209">
        <f t="shared" si="9"/>
        <v>3591.2739866029274</v>
      </c>
      <c r="G32" s="203">
        <v>14.039157786622161</v>
      </c>
      <c r="H32" s="203"/>
      <c r="I32" s="839">
        <v>0.98592605398816113</v>
      </c>
      <c r="J32" s="238">
        <v>1005.3156109169205</v>
      </c>
      <c r="K32" s="205">
        <f t="shared" si="1"/>
        <v>62.466936846161119</v>
      </c>
      <c r="L32" s="205">
        <f t="shared" si="2"/>
        <v>64.22186738102981</v>
      </c>
      <c r="M32" s="204">
        <v>660.69375183509794</v>
      </c>
      <c r="N32" s="205">
        <f t="shared" si="3"/>
        <v>67.571502277313911</v>
      </c>
      <c r="O32" s="209">
        <v>56181.361740206303</v>
      </c>
      <c r="P32" s="203">
        <v>15.64004990840029</v>
      </c>
      <c r="Q32" s="203"/>
      <c r="R32" s="241"/>
      <c r="AP32" s="257">
        <v>1939</v>
      </c>
      <c r="AQ32" s="849">
        <v>0.73493766199368116</v>
      </c>
      <c r="AR32" s="849">
        <v>0.24528834180840134</v>
      </c>
      <c r="AS32" s="122">
        <v>1.6478422914656527E-2</v>
      </c>
      <c r="AT32" s="122">
        <v>7.5257080703010071E-3</v>
      </c>
      <c r="AU32" s="122">
        <f t="shared" si="15"/>
        <v>2.4004130984957534E-2</v>
      </c>
      <c r="AV32" s="122">
        <v>0.37505028871105051</v>
      </c>
      <c r="AW32" s="122">
        <f t="shared" si="11"/>
        <v>9.0594900489271823E-2</v>
      </c>
      <c r="AX32" s="851">
        <f t="shared" si="16"/>
        <v>0.33375394199149133</v>
      </c>
      <c r="AY32" s="843">
        <v>0.33829059670781897</v>
      </c>
      <c r="AZ32" s="122">
        <v>1.02880658436214E-3</v>
      </c>
      <c r="BA32" s="122">
        <v>1.1187468566792588E-2</v>
      </c>
      <c r="BB32" s="122">
        <v>2.6748971193415638E-2</v>
      </c>
      <c r="BC32" s="122">
        <f t="shared" si="12"/>
        <v>0.62274415694761065</v>
      </c>
      <c r="BD32" s="251">
        <v>0.2650623380063189</v>
      </c>
      <c r="BE32" s="252">
        <v>9.1120502476942533E-2</v>
      </c>
      <c r="BF32" s="252">
        <v>4.6406382555174285E-2</v>
      </c>
      <c r="BG32" s="252">
        <v>2.4322847585879333E-2</v>
      </c>
      <c r="BH32" s="252">
        <v>9.0210199465595997E-3</v>
      </c>
      <c r="BI32" s="252">
        <v>1.9108510463895289E-2</v>
      </c>
      <c r="BJ32" s="252">
        <f t="shared" si="13"/>
        <v>7.5083074977867856E-2</v>
      </c>
      <c r="BK32" s="252"/>
      <c r="BL32" s="284">
        <v>1939</v>
      </c>
      <c r="BM32" s="133"/>
      <c r="BN32" s="133"/>
      <c r="BO32" s="133">
        <v>0.47867982941068782</v>
      </c>
      <c r="BP32" s="133">
        <v>0.18481136220024927</v>
      </c>
      <c r="BQ32" s="133"/>
      <c r="BR32" s="133"/>
      <c r="BS32" s="133"/>
      <c r="BT32" s="133"/>
      <c r="BU32" s="133"/>
      <c r="BV32" s="133"/>
      <c r="BW32" s="133">
        <v>0.45554351439291918</v>
      </c>
      <c r="BX32" s="133">
        <v>0.15785350463419709</v>
      </c>
      <c r="BY32" s="133"/>
      <c r="BZ32" s="293">
        <f t="shared" si="10"/>
        <v>0.18481136220024927</v>
      </c>
      <c r="CA32" s="132">
        <f t="shared" si="4"/>
        <v>0.11466783376118016</v>
      </c>
      <c r="CB32" s="133">
        <v>5.3646440219000127E-2</v>
      </c>
      <c r="CC32" s="133">
        <v>3.2811237026461493E-2</v>
      </c>
      <c r="CD32" s="133">
        <v>1.1934314007685989E-2</v>
      </c>
      <c r="CE32" s="133">
        <v>1.6130705379037019E-2</v>
      </c>
      <c r="CF32" s="133">
        <v>1.451371289955286E-4</v>
      </c>
      <c r="CG32" s="132">
        <f t="shared" si="5"/>
        <v>7.0143528439069139E-2</v>
      </c>
      <c r="CH32" s="133">
        <v>3.7978845104857904E-2</v>
      </c>
      <c r="CI32" s="133">
        <v>3.13701861913733E-2</v>
      </c>
      <c r="CJ32" s="133">
        <v>7.9449714283793182E-4</v>
      </c>
      <c r="CK32" s="133">
        <f t="shared" si="6"/>
        <v>3.8413949725068133E-2</v>
      </c>
      <c r="CL32" s="133">
        <f t="shared" si="7"/>
        <v>3.1729578714001005E-2</v>
      </c>
      <c r="CM32" s="134">
        <v>0.15446129770504211</v>
      </c>
      <c r="CN32" s="293">
        <v>0.53041458822576526</v>
      </c>
      <c r="CO32" s="133"/>
      <c r="CP32" s="133"/>
      <c r="CQ32" s="133"/>
      <c r="CR32" s="133"/>
      <c r="CS32" s="275"/>
      <c r="CT32" s="293">
        <v>0.50018519868047928</v>
      </c>
      <c r="CU32" s="133">
        <v>0.4551788564175559</v>
      </c>
      <c r="CV32" s="133">
        <v>0.4551788564175559</v>
      </c>
      <c r="CW32" s="133">
        <v>0.16175457419534939</v>
      </c>
      <c r="CX32" s="133">
        <v>0.16175457419534936</v>
      </c>
      <c r="CY32" s="133"/>
      <c r="DA32" s="266">
        <v>1939</v>
      </c>
      <c r="DB32" s="75">
        <v>13548.77427502749</v>
      </c>
      <c r="DC32" s="75">
        <v>7895.4402577424889</v>
      </c>
      <c r="DD32" s="124"/>
      <c r="DE32" s="124"/>
      <c r="DF32" s="75"/>
      <c r="DG32" s="75"/>
      <c r="DH32" s="75">
        <v>64428.78043059248</v>
      </c>
      <c r="DI32" s="75">
        <v>94521.273770702915</v>
      </c>
      <c r="DJ32" s="75">
        <v>244714.08054395288</v>
      </c>
      <c r="DK32" s="75">
        <v>365974.2201808102</v>
      </c>
      <c r="DL32" s="75">
        <v>868409.40567003912</v>
      </c>
      <c r="DM32" s="75">
        <v>2693669.7892757705</v>
      </c>
      <c r="DN32" s="274">
        <v>13548.77427502749</v>
      </c>
      <c r="DO32" s="124">
        <v>7848.0547959260175</v>
      </c>
      <c r="DP32" s="124"/>
      <c r="DQ32" s="124"/>
      <c r="DR32" s="124"/>
      <c r="DS32" s="275"/>
      <c r="DT32" s="275"/>
      <c r="DU32" s="124">
        <v>8663.8907323205876</v>
      </c>
      <c r="DV32" s="124">
        <v>9651.7509746857504</v>
      </c>
      <c r="DW32" s="124">
        <v>7069.2297188610464</v>
      </c>
      <c r="DX32" s="124"/>
      <c r="DY32" s="124"/>
      <c r="DZ32" s="124"/>
      <c r="EA32" s="124">
        <v>64855.249586940743</v>
      </c>
      <c r="EB32" s="124">
        <v>95691.023604869304</v>
      </c>
      <c r="EC32" s="124">
        <v>250396.74299115257</v>
      </c>
      <c r="ED32" s="124">
        <v>375050.6215849329</v>
      </c>
      <c r="EE32" s="124">
        <v>888008.17351249955</v>
      </c>
      <c r="EF32" s="124">
        <v>2725632.5203317627</v>
      </c>
      <c r="EG32" s="124"/>
      <c r="EH32" s="274">
        <v>13534.650685434561</v>
      </c>
      <c r="EI32" s="124">
        <v>8180.6604849690648</v>
      </c>
      <c r="EJ32" s="124">
        <v>6765.2882595718456</v>
      </c>
      <c r="EK32" s="124">
        <v>1431.0746887100186</v>
      </c>
      <c r="EL32" s="124">
        <f t="shared" si="17"/>
        <v>1431.0746887100186</v>
      </c>
      <c r="EM32" s="124">
        <v>0</v>
      </c>
      <c r="EN32" s="124"/>
      <c r="EO32" s="124"/>
      <c r="EP32" s="124"/>
      <c r="EQ32" s="124"/>
      <c r="ER32" s="124"/>
      <c r="ES32" s="124"/>
      <c r="ET32" s="124"/>
      <c r="EU32" s="124"/>
      <c r="EV32" s="124"/>
      <c r="EW32" s="124"/>
      <c r="EX32" s="124"/>
      <c r="EY32" s="124"/>
      <c r="EZ32" s="124"/>
      <c r="FA32" s="124">
        <v>61720.562489623982</v>
      </c>
      <c r="FB32" s="124">
        <v>88666.949805606477</v>
      </c>
      <c r="FC32" s="124">
        <v>213872.15028107425</v>
      </c>
      <c r="FD32" s="124">
        <v>304054.69147925219</v>
      </c>
      <c r="FE32" s="124">
        <v>594095.57647869794</v>
      </c>
      <c r="FF32" s="124">
        <v>1551333.8176423172</v>
      </c>
      <c r="FG32" s="276"/>
      <c r="FH32" s="275"/>
      <c r="FI32" s="275"/>
      <c r="FJ32" s="275"/>
      <c r="FK32" s="275"/>
      <c r="FL32" s="275"/>
      <c r="FM32" s="275"/>
      <c r="FN32" s="275"/>
      <c r="FO32" s="275"/>
      <c r="FP32" s="275"/>
      <c r="FQ32" s="275"/>
      <c r="FR32" s="275"/>
      <c r="FS32" s="276"/>
      <c r="FT32" s="275"/>
      <c r="FU32" s="275"/>
      <c r="FV32" s="275"/>
      <c r="FW32" s="275"/>
      <c r="FX32" s="275"/>
      <c r="FY32" s="275"/>
      <c r="FZ32" s="311"/>
      <c r="GA32" s="134">
        <v>0.25259066859066859</v>
      </c>
      <c r="GB32" s="133">
        <v>7.4821569646523034E-2</v>
      </c>
      <c r="GC32" s="133">
        <v>0.44687410338607314</v>
      </c>
      <c r="GD32" s="133">
        <v>0.62320676067602365</v>
      </c>
      <c r="GE32" s="133">
        <v>0.73469014614116102</v>
      </c>
      <c r="GF32" s="293">
        <v>0.22257480495983756</v>
      </c>
      <c r="GG32" s="133">
        <v>0.32134636462740623</v>
      </c>
      <c r="GH32" s="133">
        <v>0.49945974223383099</v>
      </c>
      <c r="GI32" s="133">
        <v>0.65033289093662383</v>
      </c>
      <c r="GJ32" s="276"/>
      <c r="GK32" s="275"/>
      <c r="GL32" s="275"/>
      <c r="GM32" s="275"/>
      <c r="GN32" s="275"/>
      <c r="GO32" s="275"/>
      <c r="GP32" s="316"/>
      <c r="GU32" s="241"/>
      <c r="HF32" s="325">
        <v>1939</v>
      </c>
      <c r="HG32" s="331">
        <v>0.16242424242424244</v>
      </c>
      <c r="HH32" s="331">
        <v>0.14861985299169586</v>
      </c>
      <c r="HI32" s="331">
        <v>0.13705868198739232</v>
      </c>
      <c r="HJ32" s="331">
        <v>2.9734700835768695E-5</v>
      </c>
      <c r="HK32" s="331">
        <v>3.4885355546571559E-2</v>
      </c>
      <c r="HL32" s="331">
        <v>6.8353412197583591E-2</v>
      </c>
      <c r="HM32" s="331">
        <v>3.3790179542401405E-2</v>
      </c>
      <c r="HN32" s="331">
        <v>0.26994564013387057</v>
      </c>
      <c r="HO32" s="331">
        <v>8.9711373660411084E-2</v>
      </c>
      <c r="HP32" s="331">
        <v>9.3041630073332493E-2</v>
      </c>
      <c r="HQ32" s="331">
        <v>3.2670044616200905E-2</v>
      </c>
      <c r="HR32" s="331">
        <v>5.4522591783926107E-2</v>
      </c>
      <c r="HS32" s="331"/>
      <c r="HT32" s="331">
        <v>0.43833322745596748</v>
      </c>
      <c r="HU32" s="330"/>
      <c r="HV32" s="296"/>
      <c r="HW32" s="297"/>
      <c r="HX32" s="297"/>
      <c r="HY32" s="296"/>
      <c r="HZ32" s="296"/>
      <c r="IA32" s="332">
        <v>0.12848484848484848</v>
      </c>
      <c r="IB32" s="330"/>
      <c r="IC32" s="296"/>
      <c r="ID32" s="297"/>
      <c r="IE32" s="297"/>
      <c r="IF32" s="296"/>
      <c r="IG32" s="296"/>
      <c r="IH32" s="330"/>
      <c r="II32" s="296"/>
      <c r="IJ32" s="297"/>
      <c r="IK32" s="297"/>
      <c r="IL32" s="296"/>
      <c r="IM32" s="296"/>
      <c r="IO32" s="204">
        <v>3014.4066367170353</v>
      </c>
      <c r="IP32" s="204">
        <f t="shared" si="14"/>
        <v>3681.2594177177748</v>
      </c>
      <c r="IS32" s="904"/>
      <c r="IW32" s="901"/>
    </row>
    <row r="33" spans="1:257" s="211" customFormat="1">
      <c r="A33" s="211">
        <v>1940</v>
      </c>
      <c r="B33" s="205">
        <v>1054.9069873768171</v>
      </c>
      <c r="C33" s="209">
        <v>14696.793728709685</v>
      </c>
      <c r="D33" s="205">
        <f t="shared" si="0"/>
        <v>71.304980945502308</v>
      </c>
      <c r="E33" s="209">
        <f t="shared" si="8"/>
        <v>10551.192777343973</v>
      </c>
      <c r="F33" s="209">
        <f t="shared" si="9"/>
        <v>4145.6009513657109</v>
      </c>
      <c r="G33" s="203">
        <v>13.931838450758057</v>
      </c>
      <c r="H33" s="203"/>
      <c r="I33" s="839">
        <v>0.98683452693137452</v>
      </c>
      <c r="J33" s="238">
        <v>1063.1182701567013</v>
      </c>
      <c r="K33" s="205">
        <f t="shared" si="1"/>
        <v>65.429470502360616</v>
      </c>
      <c r="L33" s="205">
        <f t="shared" si="2"/>
        <v>67.395276501525004</v>
      </c>
      <c r="M33" s="204">
        <v>699.27895495109533</v>
      </c>
      <c r="N33" s="205">
        <f t="shared" si="3"/>
        <v>70.971046260180529</v>
      </c>
      <c r="O33" s="209">
        <v>57115</v>
      </c>
      <c r="P33" s="203">
        <v>15.49109705212981</v>
      </c>
      <c r="Q33" s="203"/>
      <c r="R33" s="241"/>
      <c r="AP33" s="257">
        <v>1940</v>
      </c>
      <c r="AQ33" s="849">
        <v>0.71792480537660253</v>
      </c>
      <c r="AR33" s="849">
        <v>0.36275936750466298</v>
      </c>
      <c r="AS33" s="122">
        <v>1.59665564341103E-2</v>
      </c>
      <c r="AT33" s="122">
        <v>8.0321118291895553E-3</v>
      </c>
      <c r="AU33" s="122">
        <f t="shared" si="15"/>
        <v>2.3998668263299855E-2</v>
      </c>
      <c r="AV33" s="122">
        <v>0.22450813752201784</v>
      </c>
      <c r="AW33" s="122">
        <f t="shared" si="11"/>
        <v>0.10665863208662182</v>
      </c>
      <c r="AX33" s="851">
        <f t="shared" si="16"/>
        <v>0.50528880571882451</v>
      </c>
      <c r="AY33" s="843">
        <v>0.52374971590909092</v>
      </c>
      <c r="AZ33" s="122">
        <v>1.8939393939393942E-3</v>
      </c>
      <c r="BA33" s="122">
        <v>1.1444732787284088E-2</v>
      </c>
      <c r="BB33" s="122">
        <v>2.6515151515151516E-2</v>
      </c>
      <c r="BC33" s="122">
        <f t="shared" si="12"/>
        <v>0.43639646039453406</v>
      </c>
      <c r="BD33" s="251">
        <v>0.28207519462339742</v>
      </c>
      <c r="BE33" s="252">
        <v>0.10047471365900404</v>
      </c>
      <c r="BF33" s="252">
        <v>4.2462932523952314E-2</v>
      </c>
      <c r="BG33" s="252">
        <v>2.4730933122347965E-2</v>
      </c>
      <c r="BH33" s="252">
        <v>2.9827663819935624E-2</v>
      </c>
      <c r="BI33" s="252">
        <v>3.3970346019161858E-2</v>
      </c>
      <c r="BJ33" s="252">
        <f t="shared" si="13"/>
        <v>5.0608605478995629E-2</v>
      </c>
      <c r="BK33" s="252"/>
      <c r="BL33" s="284">
        <v>1940</v>
      </c>
      <c r="BM33" s="133"/>
      <c r="BN33" s="133"/>
      <c r="BO33" s="133">
        <v>0.47734613599976272</v>
      </c>
      <c r="BP33" s="133">
        <v>0.19305442067419556</v>
      </c>
      <c r="BQ33" s="133"/>
      <c r="BR33" s="133"/>
      <c r="BS33" s="133"/>
      <c r="BT33" s="133"/>
      <c r="BU33" s="133"/>
      <c r="BV33" s="133"/>
      <c r="BW33" s="133">
        <v>0.45659868943440945</v>
      </c>
      <c r="BX33" s="133">
        <v>0.16820531913522963</v>
      </c>
      <c r="BY33" s="133"/>
      <c r="BZ33" s="293">
        <f t="shared" si="10"/>
        <v>0.19305442067419556</v>
      </c>
      <c r="CA33" s="132">
        <f t="shared" si="4"/>
        <v>0.12120182808476206</v>
      </c>
      <c r="CB33" s="133">
        <v>6.9217656262636082E-2</v>
      </c>
      <c r="CC33" s="133">
        <v>2.5317403363077404E-2</v>
      </c>
      <c r="CD33" s="133">
        <v>9.065889260823112E-3</v>
      </c>
      <c r="CE33" s="133">
        <v>1.7425557087793142E-2</v>
      </c>
      <c r="CF33" s="133">
        <v>1.7532211043231935E-4</v>
      </c>
      <c r="CG33" s="132">
        <f t="shared" si="5"/>
        <v>7.1852592589433523E-2</v>
      </c>
      <c r="CH33" s="133">
        <v>3.8895169962321403E-2</v>
      </c>
      <c r="CI33" s="133">
        <v>3.2107796431890955E-2</v>
      </c>
      <c r="CJ33" s="133">
        <v>8.4962619522115838E-4</v>
      </c>
      <c r="CK33" s="133">
        <f t="shared" si="6"/>
        <v>3.9360592140376502E-2</v>
      </c>
      <c r="CL33" s="133">
        <f t="shared" si="7"/>
        <v>3.2492000449057014E-2</v>
      </c>
      <c r="CM33" s="134">
        <v>0.17105458828046843</v>
      </c>
      <c r="CN33" s="293">
        <v>0.52341900788220441</v>
      </c>
      <c r="CO33" s="133"/>
      <c r="CP33" s="133"/>
      <c r="CQ33" s="133"/>
      <c r="CR33" s="133"/>
      <c r="CS33" s="275"/>
      <c r="CT33" s="293">
        <v>0.49781778483482775</v>
      </c>
      <c r="CU33" s="133">
        <v>0.45293132429021105</v>
      </c>
      <c r="CV33" s="133">
        <v>0.45293132429021105</v>
      </c>
      <c r="CW33" s="133">
        <v>0.16478073729414303</v>
      </c>
      <c r="CX33" s="133">
        <v>0.16478073729414297</v>
      </c>
      <c r="CY33" s="133"/>
      <c r="DA33" s="266">
        <v>1940</v>
      </c>
      <c r="DB33" s="75">
        <v>14696.844504560531</v>
      </c>
      <c r="DC33" s="75">
        <v>8534.4260300049064</v>
      </c>
      <c r="DD33" s="124"/>
      <c r="DE33" s="124"/>
      <c r="DF33" s="75"/>
      <c r="DG33" s="75"/>
      <c r="DH33" s="75">
        <v>70158.61077556113</v>
      </c>
      <c r="DI33" s="75">
        <v>104164.47511615383</v>
      </c>
      <c r="DJ33" s="75">
        <v>279993.01669354609</v>
      </c>
      <c r="DK33" s="75">
        <v>424727.54543453845</v>
      </c>
      <c r="DL33" s="75">
        <v>1047559.8429531406</v>
      </c>
      <c r="DM33" s="75">
        <v>3517413.0633172365</v>
      </c>
      <c r="DN33" s="274">
        <v>14696.843628560335</v>
      </c>
      <c r="DO33" s="124">
        <v>8534.8463254655744</v>
      </c>
      <c r="DP33" s="124"/>
      <c r="DQ33" s="124"/>
      <c r="DR33" s="124"/>
      <c r="DS33" s="275"/>
      <c r="DT33" s="275"/>
      <c r="DU33" s="124">
        <v>9115.4333165285716</v>
      </c>
      <c r="DV33" s="124">
        <v>10135.616614259539</v>
      </c>
      <c r="DW33" s="124">
        <v>7782.484797221543</v>
      </c>
      <c r="DX33" s="124"/>
      <c r="DY33" s="124"/>
      <c r="DZ33" s="124"/>
      <c r="EA33" s="124">
        <v>70154.819356413165</v>
      </c>
      <c r="EB33" s="124">
        <v>104869.06157820304</v>
      </c>
      <c r="EC33" s="124">
        <v>283729.08015666681</v>
      </c>
      <c r="ED33" s="124">
        <v>430835.76605225907</v>
      </c>
      <c r="EE33" s="124">
        <v>1060699.4326732256</v>
      </c>
      <c r="EF33" s="124">
        <v>3539406.1001383574</v>
      </c>
      <c r="EG33" s="124"/>
      <c r="EH33" s="274">
        <v>14670.370902636807</v>
      </c>
      <c r="EI33" s="124">
        <v>8844.2344033701847</v>
      </c>
      <c r="EJ33" s="124">
        <v>7397.6062921883795</v>
      </c>
      <c r="EK33" s="124">
        <v>1476.0125670260593</v>
      </c>
      <c r="EL33" s="124">
        <f t="shared" si="17"/>
        <v>1476.0125670260593</v>
      </c>
      <c r="EM33" s="124">
        <v>0</v>
      </c>
      <c r="EN33" s="124"/>
      <c r="EO33" s="124"/>
      <c r="EP33" s="124"/>
      <c r="EQ33" s="124"/>
      <c r="ER33" s="124"/>
      <c r="ES33" s="124"/>
      <c r="ET33" s="124"/>
      <c r="EU33" s="124"/>
      <c r="EV33" s="124"/>
      <c r="EW33" s="124"/>
      <c r="EX33" s="124"/>
      <c r="EY33" s="124"/>
      <c r="EZ33" s="124"/>
      <c r="FA33" s="124">
        <v>67105.599396036399</v>
      </c>
      <c r="FB33" s="124">
        <v>97411.540097252509</v>
      </c>
      <c r="FC33" s="124">
        <v>247208.74201704498</v>
      </c>
      <c r="FD33" s="124">
        <v>360908.65380682121</v>
      </c>
      <c r="FE33" s="124">
        <v>780222.02196762885</v>
      </c>
      <c r="FF33" s="124">
        <v>2303557.0285265613</v>
      </c>
      <c r="FG33" s="276"/>
      <c r="FH33" s="275"/>
      <c r="FI33" s="275"/>
      <c r="FJ33" s="275"/>
      <c r="FK33" s="275"/>
      <c r="FL33" s="275"/>
      <c r="FM33" s="275"/>
      <c r="FN33" s="275"/>
      <c r="FO33" s="275"/>
      <c r="FP33" s="275"/>
      <c r="FQ33" s="275"/>
      <c r="FR33" s="275"/>
      <c r="FS33" s="276"/>
      <c r="FT33" s="275"/>
      <c r="FU33" s="275"/>
      <c r="FV33" s="275"/>
      <c r="FW33" s="275"/>
      <c r="FX33" s="275"/>
      <c r="FY33" s="275"/>
      <c r="FZ33" s="311"/>
      <c r="GA33" s="134">
        <v>0.268751262645884</v>
      </c>
      <c r="GB33" s="133">
        <v>0.10826007935986441</v>
      </c>
      <c r="GC33" s="133">
        <v>0.44506351956927126</v>
      </c>
      <c r="GD33" s="133">
        <v>0.63062489704054836</v>
      </c>
      <c r="GE33" s="133">
        <v>0.74613411118062112</v>
      </c>
      <c r="GF33" s="293">
        <v>0.2040540832612677</v>
      </c>
      <c r="GG33" s="133">
        <v>0.27942697748889783</v>
      </c>
      <c r="GH33" s="133">
        <v>0.39251373832718367</v>
      </c>
      <c r="GI33" s="133">
        <v>0.47466331347095214</v>
      </c>
      <c r="GJ33" s="276"/>
      <c r="GK33" s="275"/>
      <c r="GL33" s="275"/>
      <c r="GM33" s="275"/>
      <c r="GN33" s="275"/>
      <c r="GO33" s="275"/>
      <c r="GP33" s="316"/>
      <c r="GU33" s="241"/>
      <c r="HF33" s="325">
        <v>1940</v>
      </c>
      <c r="HG33" s="331">
        <v>0.1735807922079057</v>
      </c>
      <c r="HH33" s="331">
        <v>0.15684229819352033</v>
      </c>
      <c r="HI33" s="331">
        <v>0.14281759906034788</v>
      </c>
      <c r="HJ33" s="331">
        <v>2.03762625860433E-4</v>
      </c>
      <c r="HK33" s="331">
        <v>3.5026500304845373E-2</v>
      </c>
      <c r="HL33" s="331">
        <v>6.908148032256739E-2</v>
      </c>
      <c r="HM33" s="331">
        <v>3.8505855807074683E-2</v>
      </c>
      <c r="HN33" s="331">
        <v>0.27191445520894186</v>
      </c>
      <c r="HO33" s="331">
        <v>8.5367377574465761E-2</v>
      </c>
      <c r="HP33" s="331">
        <v>0.10876786742996554</v>
      </c>
      <c r="HQ33" s="331">
        <v>2.8163632999249934E-2</v>
      </c>
      <c r="HR33" s="331">
        <v>4.9615577205260622E-2</v>
      </c>
      <c r="HS33" s="331"/>
      <c r="HT33" s="331">
        <v>0.40704066479754902</v>
      </c>
      <c r="HU33" s="330"/>
      <c r="HV33" s="296"/>
      <c r="HW33" s="297"/>
      <c r="HX33" s="297"/>
      <c r="HY33" s="296"/>
      <c r="HZ33" s="296"/>
      <c r="IA33" s="332">
        <v>0.1222707423580786</v>
      </c>
      <c r="IB33" s="330"/>
      <c r="IC33" s="296"/>
      <c r="ID33" s="297"/>
      <c r="IE33" s="297"/>
      <c r="IF33" s="296"/>
      <c r="IG33" s="296"/>
      <c r="IH33" s="330"/>
      <c r="II33" s="296"/>
      <c r="IJ33" s="297"/>
      <c r="IK33" s="297"/>
      <c r="IL33" s="296"/>
      <c r="IM33" s="296"/>
      <c r="IO33" s="204">
        <v>1999.3251052391356</v>
      </c>
      <c r="IP33" s="204">
        <f t="shared" si="14"/>
        <v>2441.619615314044</v>
      </c>
      <c r="IS33" s="904"/>
      <c r="IW33" s="901"/>
    </row>
    <row r="34" spans="1:257" s="211" customFormat="1">
      <c r="A34" s="211">
        <v>1941</v>
      </c>
      <c r="B34" s="205">
        <v>1331.4673132713494</v>
      </c>
      <c r="C34" s="209">
        <v>17426.365311015597</v>
      </c>
      <c r="D34" s="205">
        <f t="shared" si="0"/>
        <v>84.548144948375977</v>
      </c>
      <c r="E34" s="209">
        <f t="shared" si="8"/>
        <v>12372.260191384796</v>
      </c>
      <c r="F34" s="209">
        <f t="shared" si="9"/>
        <v>5054.1051196308026</v>
      </c>
      <c r="G34" s="203">
        <v>13.088090963494912</v>
      </c>
      <c r="H34" s="203"/>
      <c r="I34" s="839">
        <v>0.98501147564198477</v>
      </c>
      <c r="J34" s="238">
        <v>1304.7004459404802</v>
      </c>
      <c r="K34" s="205">
        <f t="shared" si="1"/>
        <v>76.473917063850678</v>
      </c>
      <c r="L34" s="205">
        <f t="shared" si="2"/>
        <v>77.700991985904537</v>
      </c>
      <c r="M34" s="204">
        <v>849.235710543089</v>
      </c>
      <c r="N34" s="205">
        <f t="shared" si="3"/>
        <v>80.970509564882121</v>
      </c>
      <c r="O34" s="209">
        <v>57392.484407425414</v>
      </c>
      <c r="P34" s="203">
        <v>14.75342576393315</v>
      </c>
      <c r="Q34" s="203"/>
      <c r="R34" s="241"/>
      <c r="AP34" s="257">
        <v>1941</v>
      </c>
      <c r="AQ34" s="849">
        <v>0.70997365030354398</v>
      </c>
      <c r="AR34" s="849">
        <v>0.47574759912245068</v>
      </c>
      <c r="AS34" s="122">
        <v>1.5155138190808947E-2</v>
      </c>
      <c r="AT34" s="122">
        <v>6.7497106257276077E-3</v>
      </c>
      <c r="AU34" s="122">
        <f t="shared" si="15"/>
        <v>2.1904848816536555E-2</v>
      </c>
      <c r="AV34" s="122">
        <v>9.4282028475873136E-2</v>
      </c>
      <c r="AW34" s="122">
        <f t="shared" si="11"/>
        <v>0.11803917388868362</v>
      </c>
      <c r="AX34" s="851">
        <f t="shared" si="16"/>
        <v>0.67009190963502419</v>
      </c>
      <c r="AY34" s="843">
        <v>0.71120845921450149</v>
      </c>
      <c r="AZ34" s="122">
        <v>2.2658610271903325E-3</v>
      </c>
      <c r="BA34" s="122">
        <v>9.1712460012235569E-3</v>
      </c>
      <c r="BB34" s="122">
        <v>2.5679758308157098E-2</v>
      </c>
      <c r="BC34" s="122">
        <f t="shared" si="12"/>
        <v>0.25167467544892763</v>
      </c>
      <c r="BD34" s="251">
        <v>0.29002634969645613</v>
      </c>
      <c r="BE34" s="252">
        <v>9.5933210025008875E-2</v>
      </c>
      <c r="BF34" s="252">
        <v>3.3943265894253644E-2</v>
      </c>
      <c r="BG34" s="252">
        <v>2.6244189118949865E-2</v>
      </c>
      <c r="BH34" s="252">
        <v>2.8796513439871076E-2</v>
      </c>
      <c r="BI34" s="252">
        <v>7.1658005776757683E-2</v>
      </c>
      <c r="BJ34" s="252">
        <f t="shared" si="13"/>
        <v>3.3451165441614999E-2</v>
      </c>
      <c r="BK34" s="252"/>
      <c r="BL34" s="284">
        <v>1941</v>
      </c>
      <c r="BM34" s="133"/>
      <c r="BN34" s="133"/>
      <c r="BO34" s="133">
        <v>0.45788127374530058</v>
      </c>
      <c r="BP34" s="133">
        <v>0.19486650070173528</v>
      </c>
      <c r="BQ34" s="133"/>
      <c r="BR34" s="133"/>
      <c r="BS34" s="133"/>
      <c r="BT34" s="133"/>
      <c r="BU34" s="133"/>
      <c r="BV34" s="133"/>
      <c r="BW34" s="133">
        <v>0.43906186242364964</v>
      </c>
      <c r="BX34" s="133">
        <v>0.16717064989059602</v>
      </c>
      <c r="BY34" s="133"/>
      <c r="BZ34" s="293">
        <f t="shared" si="10"/>
        <v>0.19486650070173528</v>
      </c>
      <c r="CA34" s="132">
        <f t="shared" si="4"/>
        <v>0.12049551991820433</v>
      </c>
      <c r="CB34" s="133">
        <v>6.5811158654686369E-2</v>
      </c>
      <c r="CC34" s="133">
        <v>2.4361647606236332E-2</v>
      </c>
      <c r="CD34" s="133">
        <v>5.8844135390684728E-3</v>
      </c>
      <c r="CE34" s="133">
        <v>2.424145661550145E-2</v>
      </c>
      <c r="CF34" s="133">
        <v>1.9684350271168739E-4</v>
      </c>
      <c r="CG34" s="132">
        <f t="shared" si="5"/>
        <v>7.4370980783530993E-2</v>
      </c>
      <c r="CH34" s="133">
        <v>3.4124849159631203E-2</v>
      </c>
      <c r="CI34" s="133">
        <v>3.9455722632270596E-2</v>
      </c>
      <c r="CJ34" s="133">
        <v>7.9040899162918668E-4</v>
      </c>
      <c r="CK34" s="133">
        <f t="shared" si="6"/>
        <v>3.449142129894598E-2</v>
      </c>
      <c r="CL34" s="133">
        <f t="shared" si="7"/>
        <v>3.9879559484584999E-2</v>
      </c>
      <c r="CM34" s="134">
        <v>0.19938516624676378</v>
      </c>
      <c r="CN34" s="293">
        <v>0.50356772935665695</v>
      </c>
      <c r="CO34" s="133"/>
      <c r="CP34" s="133"/>
      <c r="CQ34" s="133"/>
      <c r="CR34" s="133"/>
      <c r="CS34" s="275"/>
      <c r="CT34" s="293">
        <v>0.47802895811804774</v>
      </c>
      <c r="CU34" s="133">
        <v>0.41930339557276819</v>
      </c>
      <c r="CV34" s="133">
        <v>0.41930339557276819</v>
      </c>
      <c r="CW34" s="133">
        <v>0.15785567024243188</v>
      </c>
      <c r="CX34" s="133">
        <v>0.15785567024243194</v>
      </c>
      <c r="CY34" s="133"/>
      <c r="DA34" s="266">
        <v>1941</v>
      </c>
      <c r="DB34" s="75">
        <v>17426.443323001</v>
      </c>
      <c r="DC34" s="75">
        <v>10510.67444260077</v>
      </c>
      <c r="DD34" s="124"/>
      <c r="DE34" s="124"/>
      <c r="DF34" s="75"/>
      <c r="DG34" s="75"/>
      <c r="DH34" s="75">
        <v>79668.363246603069</v>
      </c>
      <c r="DI34" s="75">
        <v>120430.32814852474</v>
      </c>
      <c r="DJ34" s="75">
        <v>336184.00998530764</v>
      </c>
      <c r="DK34" s="75">
        <v>511374.1944300363</v>
      </c>
      <c r="DL34" s="75">
        <v>1271210.7739606071</v>
      </c>
      <c r="DM34" s="75">
        <v>4288484.7009117045</v>
      </c>
      <c r="DN34" s="274">
        <v>17426.444361698028</v>
      </c>
      <c r="DO34" s="124">
        <v>10496.890911680135</v>
      </c>
      <c r="DP34" s="124"/>
      <c r="DQ34" s="124"/>
      <c r="DR34" s="124"/>
      <c r="DS34" s="275"/>
      <c r="DT34" s="275"/>
      <c r="DU34" s="124">
        <v>11158.239699307964</v>
      </c>
      <c r="DV34" s="124">
        <v>12577.855297603664</v>
      </c>
      <c r="DW34" s="124">
        <v>9612.277048575148</v>
      </c>
      <c r="DX34" s="124"/>
      <c r="DY34" s="124"/>
      <c r="DZ34" s="124"/>
      <c r="EA34" s="124">
        <v>79792.425411859018</v>
      </c>
      <c r="EB34" s="124">
        <v>121363.89468219032</v>
      </c>
      <c r="EC34" s="124">
        <v>339583.02324375795</v>
      </c>
      <c r="ED34" s="124">
        <v>516459.02939346002</v>
      </c>
      <c r="EE34" s="124">
        <v>1281003.4788963359</v>
      </c>
      <c r="EF34" s="124">
        <v>4305574.509151943</v>
      </c>
      <c r="EG34" s="124"/>
      <c r="EH34" s="274">
        <v>17409.818977101837</v>
      </c>
      <c r="EI34" s="124">
        <v>10842.813178036216</v>
      </c>
      <c r="EJ34" s="124">
        <v>8927.9611364134944</v>
      </c>
      <c r="EK34" s="124">
        <v>1933.27542168229</v>
      </c>
      <c r="EL34" s="124">
        <f t="shared" si="17"/>
        <v>1933.27542168229</v>
      </c>
      <c r="EM34" s="124">
        <v>0</v>
      </c>
      <c r="EN34" s="124"/>
      <c r="EO34" s="124"/>
      <c r="EP34" s="124"/>
      <c r="EQ34" s="124"/>
      <c r="ER34" s="124"/>
      <c r="ES34" s="124"/>
      <c r="ET34" s="124"/>
      <c r="EU34" s="124"/>
      <c r="EV34" s="124"/>
      <c r="EW34" s="124"/>
      <c r="EX34" s="124"/>
      <c r="EY34" s="124"/>
      <c r="EZ34" s="124"/>
      <c r="FA34" s="124">
        <v>76512.871168692436</v>
      </c>
      <c r="FB34" s="124">
        <v>110868.46445304283</v>
      </c>
      <c r="FC34" s="124">
        <v>291319.00292273721</v>
      </c>
      <c r="FD34" s="124">
        <v>426433.85578304197</v>
      </c>
      <c r="FE34" s="124">
        <v>933337.0506189072</v>
      </c>
      <c r="FF34" s="124">
        <v>2494005.6460580188</v>
      </c>
      <c r="FG34" s="276"/>
      <c r="FH34" s="275"/>
      <c r="FI34" s="275"/>
      <c r="FJ34" s="275"/>
      <c r="FK34" s="275"/>
      <c r="FL34" s="275"/>
      <c r="FM34" s="275"/>
      <c r="FN34" s="275"/>
      <c r="FO34" s="275"/>
      <c r="FP34" s="275"/>
      <c r="FQ34" s="275"/>
      <c r="FR34" s="275"/>
      <c r="FS34" s="276"/>
      <c r="FT34" s="275"/>
      <c r="FU34" s="275"/>
      <c r="FV34" s="275"/>
      <c r="FW34" s="275"/>
      <c r="FX34" s="275"/>
      <c r="FY34" s="275"/>
      <c r="FZ34" s="311"/>
      <c r="GA34" s="134">
        <v>0.27974564096122589</v>
      </c>
      <c r="GB34" s="133">
        <v>0.11614828042459013</v>
      </c>
      <c r="GC34" s="133">
        <v>0.47342679310573604</v>
      </c>
      <c r="GD34" s="133">
        <v>0.62094183903206246</v>
      </c>
      <c r="GE34" s="133">
        <v>0.70855777647691487</v>
      </c>
      <c r="GF34" s="293">
        <v>0.1617069904445412</v>
      </c>
      <c r="GG34" s="133">
        <v>0.21946801695245521</v>
      </c>
      <c r="GH34" s="133">
        <v>0.27927510270702893</v>
      </c>
      <c r="GI34" s="133">
        <v>0.320255901166072</v>
      </c>
      <c r="GJ34" s="276"/>
      <c r="GK34" s="275"/>
      <c r="GL34" s="275"/>
      <c r="GM34" s="275"/>
      <c r="GN34" s="275"/>
      <c r="GO34" s="275"/>
      <c r="GP34" s="316"/>
      <c r="GU34" s="241"/>
      <c r="HF34" s="325">
        <v>1941</v>
      </c>
      <c r="HG34" s="331">
        <v>0.19846678023850084</v>
      </c>
      <c r="HH34" s="331">
        <v>0.16345131930902573</v>
      </c>
      <c r="HI34" s="331">
        <v>0.14375471154446787</v>
      </c>
      <c r="HJ34" s="331">
        <v>1.0673461901738242E-3</v>
      </c>
      <c r="HK34" s="331">
        <v>3.1894664585420507E-2</v>
      </c>
      <c r="HL34" s="331">
        <v>6.447476023824833E-2</v>
      </c>
      <c r="HM34" s="331">
        <v>4.6317940530625198E-2</v>
      </c>
      <c r="HN34" s="331">
        <v>0.31633269395551578</v>
      </c>
      <c r="HO34" s="331">
        <v>8.6022611985062045E-2</v>
      </c>
      <c r="HP34" s="331">
        <v>0.16571865630268121</v>
      </c>
      <c r="HQ34" s="331">
        <v>2.1766575700405848E-2</v>
      </c>
      <c r="HR34" s="331">
        <v>4.2824849967366713E-2</v>
      </c>
      <c r="HS34" s="331"/>
      <c r="HT34" s="331">
        <v>0.44239812377360294</v>
      </c>
      <c r="HU34" s="330"/>
      <c r="HV34" s="296"/>
      <c r="HW34" s="297"/>
      <c r="HX34" s="297"/>
      <c r="HY34" s="296"/>
      <c r="HZ34" s="296"/>
      <c r="IA34" s="332">
        <v>0.14565587734241908</v>
      </c>
      <c r="IB34" s="330"/>
      <c r="IC34" s="296"/>
      <c r="ID34" s="297"/>
      <c r="IE34" s="297"/>
      <c r="IF34" s="296"/>
      <c r="IG34" s="296"/>
      <c r="IH34" s="330"/>
      <c r="II34" s="296"/>
      <c r="IJ34" s="297"/>
      <c r="IK34" s="297"/>
      <c r="IL34" s="296"/>
      <c r="IM34" s="296"/>
      <c r="IO34" s="204">
        <v>2042.6232482425817</v>
      </c>
      <c r="IP34" s="204">
        <f t="shared" si="14"/>
        <v>2494.4962560298827</v>
      </c>
      <c r="IS34" s="904"/>
      <c r="IW34" s="901"/>
    </row>
    <row r="35" spans="1:257" s="211" customFormat="1">
      <c r="A35" s="211">
        <v>1942</v>
      </c>
      <c r="B35" s="205">
        <v>1701.6468234251113</v>
      </c>
      <c r="C35" s="209">
        <v>20606.50961111399</v>
      </c>
      <c r="D35" s="205">
        <f t="shared" si="0"/>
        <v>99.97736937026437</v>
      </c>
      <c r="E35" s="209">
        <f t="shared" si="8"/>
        <v>14889.090930912565</v>
      </c>
      <c r="F35" s="209">
        <f t="shared" si="9"/>
        <v>5717.4186802014246</v>
      </c>
      <c r="G35" s="203">
        <v>12.109745293466224</v>
      </c>
      <c r="H35" s="203"/>
      <c r="I35" s="839">
        <v>0.9864345415803909</v>
      </c>
      <c r="J35" s="238">
        <v>1677.9760218715853</v>
      </c>
      <c r="K35" s="205">
        <f t="shared" si="1"/>
        <v>88.880613335818381</v>
      </c>
      <c r="L35" s="205">
        <f t="shared" si="2"/>
        <v>92.4613450598725</v>
      </c>
      <c r="M35" s="204">
        <v>1081.7292930014748</v>
      </c>
      <c r="N35" s="205">
        <f t="shared" si="3"/>
        <v>95.42802127834355</v>
      </c>
      <c r="O35" s="209">
        <v>57736.224318594097</v>
      </c>
      <c r="P35" s="203">
        <v>13.332501561259264</v>
      </c>
      <c r="Q35" s="203"/>
      <c r="R35" s="241"/>
      <c r="AP35" s="257">
        <v>1942</v>
      </c>
      <c r="AQ35" s="849">
        <v>0.72254308040999971</v>
      </c>
      <c r="AR35" s="849">
        <v>0.50727259966613669</v>
      </c>
      <c r="AS35" s="122">
        <v>1.3585467338723319E-2</v>
      </c>
      <c r="AT35" s="122">
        <v>4.1532021917756318E-3</v>
      </c>
      <c r="AU35" s="122">
        <f t="shared" si="15"/>
        <v>1.7738669530498949E-2</v>
      </c>
      <c r="AV35" s="122">
        <v>7.1234285870653738E-2</v>
      </c>
      <c r="AW35" s="122">
        <f t="shared" si="11"/>
        <v>0.12629752534271033</v>
      </c>
      <c r="AX35" s="851">
        <f t="shared" si="16"/>
        <v>0.7020655424148412</v>
      </c>
      <c r="AY35" s="843">
        <v>0.74415437003405227</v>
      </c>
      <c r="AZ35" s="122">
        <v>2.2701475595913738E-3</v>
      </c>
      <c r="BA35" s="122">
        <v>4.6699021163405102E-3</v>
      </c>
      <c r="BB35" s="122">
        <v>2.2701475595913737E-2</v>
      </c>
      <c r="BC35" s="122">
        <f t="shared" si="12"/>
        <v>0.22620410469410202</v>
      </c>
      <c r="BD35" s="251">
        <v>0.27745691959000041</v>
      </c>
      <c r="BE35" s="252">
        <v>7.7974244675809976E-2</v>
      </c>
      <c r="BF35" s="252">
        <v>2.9071642481957614E-2</v>
      </c>
      <c r="BG35" s="252">
        <v>2.2927726544520483E-2</v>
      </c>
      <c r="BH35" s="252">
        <v>3.5805894564414409E-2</v>
      </c>
      <c r="BI35" s="252">
        <v>8.0833347388857751E-2</v>
      </c>
      <c r="BJ35" s="252">
        <f t="shared" si="13"/>
        <v>3.0844063934440141E-2</v>
      </c>
      <c r="BK35" s="252"/>
      <c r="BL35" s="284">
        <v>1942</v>
      </c>
      <c r="BM35" s="133"/>
      <c r="BN35" s="133"/>
      <c r="BO35" s="133">
        <v>0.41066918170600797</v>
      </c>
      <c r="BP35" s="133">
        <v>0.18493826368831501</v>
      </c>
      <c r="BQ35" s="133"/>
      <c r="BR35" s="133"/>
      <c r="BS35" s="133"/>
      <c r="BT35" s="133"/>
      <c r="BU35" s="133"/>
      <c r="BV35" s="133"/>
      <c r="BW35" s="133">
        <v>0.39537271421950865</v>
      </c>
      <c r="BX35" s="133">
        <v>0.14375816620425449</v>
      </c>
      <c r="BY35" s="133"/>
      <c r="BZ35" s="293">
        <f t="shared" si="10"/>
        <v>0.18493826368831501</v>
      </c>
      <c r="CA35" s="132">
        <f t="shared" si="4"/>
        <v>0.11767109250811066</v>
      </c>
      <c r="CB35" s="133">
        <v>6.3364402056231062E-2</v>
      </c>
      <c r="CC35" s="133">
        <v>2.3251787424358305E-2</v>
      </c>
      <c r="CD35" s="133">
        <v>4.5464511122034843E-3</v>
      </c>
      <c r="CE35" s="133">
        <v>2.6346366889487032E-2</v>
      </c>
      <c r="CF35" s="133">
        <v>1.6208502583076048E-4</v>
      </c>
      <c r="CG35" s="132">
        <f t="shared" si="5"/>
        <v>6.7267171180204366E-2</v>
      </c>
      <c r="CH35" s="133">
        <v>2.4469198448198302E-2</v>
      </c>
      <c r="CI35" s="133">
        <v>4.2201019115571475E-2</v>
      </c>
      <c r="CJ35" s="133">
        <v>5.969536164345822E-4</v>
      </c>
      <c r="CK35" s="133">
        <f t="shared" si="6"/>
        <v>2.4688291426122604E-2</v>
      </c>
      <c r="CL35" s="133">
        <f t="shared" si="7"/>
        <v>4.2578879754081755E-2</v>
      </c>
      <c r="CM35" s="134">
        <v>0.21353988691144823</v>
      </c>
      <c r="CN35" s="293">
        <v>0.4626487241681137</v>
      </c>
      <c r="CO35" s="133"/>
      <c r="CP35" s="133"/>
      <c r="CQ35" s="133"/>
      <c r="CR35" s="133"/>
      <c r="CS35" s="275"/>
      <c r="CT35" s="293">
        <v>0.4332297506574786</v>
      </c>
      <c r="CU35" s="133">
        <v>0.36127862667023725</v>
      </c>
      <c r="CV35" s="133">
        <v>0.36127862667023725</v>
      </c>
      <c r="CW35" s="133">
        <v>0.13428668320893031</v>
      </c>
      <c r="CX35" s="133">
        <v>0.13428668320893028</v>
      </c>
      <c r="CY35" s="133"/>
      <c r="DA35" s="266">
        <v>1942</v>
      </c>
      <c r="DB35" s="75">
        <v>20606.57863104064</v>
      </c>
      <c r="DC35" s="75">
        <v>13538.728539072014</v>
      </c>
      <c r="DD35" s="124"/>
      <c r="DE35" s="124"/>
      <c r="DF35" s="75"/>
      <c r="DG35" s="75"/>
      <c r="DH35" s="75">
        <v>84217.229458758302</v>
      </c>
      <c r="DI35" s="75">
        <v>129870.30193581598</v>
      </c>
      <c r="DJ35" s="75">
        <v>375932.66993261571</v>
      </c>
      <c r="DK35" s="75">
        <v>579889.67618794658</v>
      </c>
      <c r="DL35" s="75">
        <v>1460093.3122626066</v>
      </c>
      <c r="DM35" s="75">
        <v>4848934.4051372176</v>
      </c>
      <c r="DN35" s="274">
        <v>20606.443523782717</v>
      </c>
      <c r="DO35" s="124">
        <v>13493.28526623638</v>
      </c>
      <c r="DP35" s="124"/>
      <c r="DQ35" s="124"/>
      <c r="DR35" s="124"/>
      <c r="DS35" s="275"/>
      <c r="DT35" s="275"/>
      <c r="DU35" s="124">
        <v>14529.678940412336</v>
      </c>
      <c r="DV35" s="124">
        <v>15996.749057932291</v>
      </c>
      <c r="DW35" s="124">
        <v>12303.220797624836</v>
      </c>
      <c r="DX35" s="124"/>
      <c r="DY35" s="124"/>
      <c r="DZ35" s="124"/>
      <c r="EA35" s="124">
        <v>84624.867841699714</v>
      </c>
      <c r="EB35" s="124">
        <v>131100.5570682878</v>
      </c>
      <c r="EC35" s="124">
        <v>381094.48725813912</v>
      </c>
      <c r="ED35" s="124">
        <v>587500.22840677854</v>
      </c>
      <c r="EE35" s="124">
        <v>1474378.2535691396</v>
      </c>
      <c r="EF35" s="124">
        <v>4870009.0981597146</v>
      </c>
      <c r="EG35" s="124"/>
      <c r="EH35" s="274">
        <v>20610.634305274059</v>
      </c>
      <c r="EI35" s="124">
        <v>13848.172645713104</v>
      </c>
      <c r="EJ35" s="124">
        <v>10169.636431344803</v>
      </c>
      <c r="EK35" s="124">
        <v>3673.9835415190414</v>
      </c>
      <c r="EL35" s="124">
        <f t="shared" si="17"/>
        <v>3673.9835415190414</v>
      </c>
      <c r="EM35" s="124">
        <v>0</v>
      </c>
      <c r="EN35" s="124"/>
      <c r="EO35" s="124"/>
      <c r="EP35" s="124"/>
      <c r="EQ35" s="124"/>
      <c r="ER35" s="124"/>
      <c r="ES35" s="124"/>
      <c r="ET35" s="124"/>
      <c r="EU35" s="124"/>
      <c r="EV35" s="124"/>
      <c r="EW35" s="124"/>
      <c r="EX35" s="124"/>
      <c r="EY35" s="124"/>
      <c r="EZ35" s="124"/>
      <c r="FA35" s="124">
        <v>81472.789241322665</v>
      </c>
      <c r="FB35" s="124">
        <v>113678.45858689425</v>
      </c>
      <c r="FC35" s="124">
        <v>296236.39557421801</v>
      </c>
      <c r="FD35" s="124">
        <v>433133.50075190474</v>
      </c>
      <c r="FE35" s="124">
        <v>935864.3352285329</v>
      </c>
      <c r="FF35" s="124">
        <v>2467089.2322780895</v>
      </c>
      <c r="FG35" s="276"/>
      <c r="FH35" s="275"/>
      <c r="FI35" s="275"/>
      <c r="FJ35" s="275"/>
      <c r="FK35" s="275"/>
      <c r="FL35" s="275"/>
      <c r="FM35" s="275"/>
      <c r="FN35" s="275"/>
      <c r="FO35" s="275"/>
      <c r="FP35" s="275"/>
      <c r="FQ35" s="275"/>
      <c r="FR35" s="275"/>
      <c r="FS35" s="276"/>
      <c r="FT35" s="275"/>
      <c r="FU35" s="275"/>
      <c r="FV35" s="275"/>
      <c r="FW35" s="275"/>
      <c r="FX35" s="275"/>
      <c r="FY35" s="275"/>
      <c r="FZ35" s="311"/>
      <c r="GA35" s="134">
        <v>0.26750061730088626</v>
      </c>
      <c r="GB35" s="133">
        <v>0.10585359363172554</v>
      </c>
      <c r="GC35" s="133">
        <v>0.49879323027914596</v>
      </c>
      <c r="GD35" s="133">
        <v>0.63833559076955104</v>
      </c>
      <c r="GE35" s="133">
        <v>0.69678071296701538</v>
      </c>
      <c r="GF35" s="293">
        <v>0.13133302156722335</v>
      </c>
      <c r="GG35" s="133">
        <v>0.19020384438886895</v>
      </c>
      <c r="GH35" s="133">
        <v>0.23445188871394537</v>
      </c>
      <c r="GI35" s="133">
        <v>0.25850080452699614</v>
      </c>
      <c r="GJ35" s="276"/>
      <c r="GK35" s="275"/>
      <c r="GL35" s="275"/>
      <c r="GM35" s="275"/>
      <c r="GN35" s="275"/>
      <c r="GO35" s="275"/>
      <c r="GP35" s="316"/>
      <c r="GU35" s="241"/>
      <c r="HF35" s="325">
        <v>1942</v>
      </c>
      <c r="HG35" s="331">
        <v>0.20210040437392163</v>
      </c>
      <c r="HH35" s="331">
        <v>0.14689091149093916</v>
      </c>
      <c r="HI35" s="331">
        <v>0.12563323526513948</v>
      </c>
      <c r="HJ35" s="331">
        <v>4.1946170427885655E-3</v>
      </c>
      <c r="HK35" s="331">
        <v>2.849799244395556E-2</v>
      </c>
      <c r="HL35" s="331">
        <v>4.8417164025347827E-2</v>
      </c>
      <c r="HM35" s="331">
        <v>4.4523461753047534E-2</v>
      </c>
      <c r="HN35" s="331">
        <v>0.35194280086731816</v>
      </c>
      <c r="HO35" s="331">
        <v>0.11312619698294107</v>
      </c>
      <c r="HP35" s="331">
        <v>0.18118505605012605</v>
      </c>
      <c r="HQ35" s="331">
        <v>2.1198213146610821E-2</v>
      </c>
      <c r="HR35" s="331">
        <v>3.643333468764022E-2</v>
      </c>
      <c r="HS35" s="331"/>
      <c r="HT35" s="331">
        <v>0.44647305751194893</v>
      </c>
      <c r="HU35" s="330"/>
      <c r="HV35" s="296"/>
      <c r="HW35" s="297"/>
      <c r="HX35" s="297"/>
      <c r="HY35" s="296"/>
      <c r="HZ35" s="296"/>
      <c r="IA35" s="332">
        <v>0.23950131233595801</v>
      </c>
      <c r="IB35" s="330"/>
      <c r="IC35" s="296"/>
      <c r="ID35" s="297"/>
      <c r="IE35" s="297"/>
      <c r="IF35" s="296"/>
      <c r="IG35" s="296"/>
      <c r="IH35" s="330"/>
      <c r="II35" s="296"/>
      <c r="IJ35" s="297"/>
      <c r="IK35" s="297"/>
      <c r="IL35" s="296"/>
      <c r="IM35" s="296"/>
      <c r="IO35" s="204">
        <v>2104.8658286615173</v>
      </c>
      <c r="IP35" s="204">
        <f t="shared" si="14"/>
        <v>2570.5082587103861</v>
      </c>
      <c r="IS35" s="904"/>
      <c r="IW35" s="901"/>
    </row>
    <row r="36" spans="1:257" s="211" customFormat="1">
      <c r="A36" s="211">
        <v>1943</v>
      </c>
      <c r="B36" s="205">
        <v>2058.2756858629537</v>
      </c>
      <c r="C36" s="209">
        <v>23779.66239036449</v>
      </c>
      <c r="D36" s="205">
        <f t="shared" si="0"/>
        <v>115.37267277032709</v>
      </c>
      <c r="E36" s="209">
        <f t="shared" si="8"/>
        <v>17597.530930140001</v>
      </c>
      <c r="F36" s="209">
        <f t="shared" si="9"/>
        <v>6182.1314602244902</v>
      </c>
      <c r="G36" s="203">
        <v>11.553195985208664</v>
      </c>
      <c r="H36" s="203"/>
      <c r="I36" s="839">
        <v>0.98449929647344425</v>
      </c>
      <c r="J36" s="238">
        <v>2058.7295496588854</v>
      </c>
      <c r="K36" s="205">
        <f t="shared" si="1"/>
        <v>102.73316138338213</v>
      </c>
      <c r="L36" s="205">
        <f t="shared" si="2"/>
        <v>108.22831240877942</v>
      </c>
      <c r="M36" s="204">
        <v>1317.8239201745084</v>
      </c>
      <c r="N36" s="205">
        <f t="shared" si="3"/>
        <v>110.91284528703235</v>
      </c>
      <c r="O36" s="209">
        <v>58249.516076489876</v>
      </c>
      <c r="P36" s="203">
        <v>12.560348961186333</v>
      </c>
      <c r="Q36" s="203"/>
      <c r="R36" s="241"/>
      <c r="AP36" s="257">
        <v>1943</v>
      </c>
      <c r="AQ36" s="849">
        <v>0.74002442260368306</v>
      </c>
      <c r="AR36" s="849">
        <v>0.51759521878180226</v>
      </c>
      <c r="AS36" s="122">
        <v>1.2634965273465007E-2</v>
      </c>
      <c r="AT36" s="122">
        <v>4.5234087172446478E-3</v>
      </c>
      <c r="AU36" s="122">
        <f t="shared" si="15"/>
        <v>1.7158373990709654E-2</v>
      </c>
      <c r="AV36" s="122">
        <v>7.2127482950042801E-2</v>
      </c>
      <c r="AW36" s="122">
        <f t="shared" si="11"/>
        <v>0.13314334688112833</v>
      </c>
      <c r="AX36" s="851">
        <f t="shared" si="16"/>
        <v>0.69942991470566396</v>
      </c>
      <c r="AY36" s="843">
        <v>0.73324468085106376</v>
      </c>
      <c r="AZ36" s="122">
        <v>2.2163120567375888E-3</v>
      </c>
      <c r="BA36" s="122">
        <v>5.0834804284421841E-3</v>
      </c>
      <c r="BB36" s="122">
        <v>2.0390070921985814E-2</v>
      </c>
      <c r="BC36" s="122">
        <f t="shared" si="12"/>
        <v>0.23906545574177063</v>
      </c>
      <c r="BD36" s="251">
        <v>0.25997557739631694</v>
      </c>
      <c r="BE36" s="252">
        <v>6.7749210521109174E-2</v>
      </c>
      <c r="BF36" s="252">
        <v>2.617394738505268E-2</v>
      </c>
      <c r="BG36" s="252">
        <v>1.8969831717914488E-2</v>
      </c>
      <c r="BH36" s="252">
        <v>3.8380887075021283E-2</v>
      </c>
      <c r="BI36" s="252">
        <v>8.0228838723748433E-2</v>
      </c>
      <c r="BJ36" s="252">
        <f t="shared" si="13"/>
        <v>2.8472861973470875E-2</v>
      </c>
      <c r="BK36" s="252"/>
      <c r="BL36" s="284">
        <v>1943</v>
      </c>
      <c r="BM36" s="133"/>
      <c r="BN36" s="133"/>
      <c r="BO36" s="133">
        <v>0.38057150743069756</v>
      </c>
      <c r="BP36" s="133">
        <v>0.17183052090929848</v>
      </c>
      <c r="BQ36" s="133"/>
      <c r="BR36" s="133"/>
      <c r="BS36" s="133"/>
      <c r="BT36" s="133"/>
      <c r="BU36" s="133"/>
      <c r="BV36" s="133"/>
      <c r="BW36" s="133">
        <v>0.35956798356223857</v>
      </c>
      <c r="BX36" s="133">
        <v>0.12498944905046816</v>
      </c>
      <c r="BY36" s="133"/>
      <c r="BZ36" s="293">
        <f t="shared" si="10"/>
        <v>0.17183052090929848</v>
      </c>
      <c r="CA36" s="132">
        <f t="shared" si="4"/>
        <v>0.11206929833260855</v>
      </c>
      <c r="CB36" s="133">
        <v>5.8131791217056153E-2</v>
      </c>
      <c r="CC36" s="133">
        <v>2.2529424622560846E-2</v>
      </c>
      <c r="CD36" s="133">
        <v>3.7487182084681042E-3</v>
      </c>
      <c r="CE36" s="133">
        <v>2.7564071765786714E-2</v>
      </c>
      <c r="CF36" s="133">
        <v>9.5292518736731841E-5</v>
      </c>
      <c r="CG36" s="132">
        <f t="shared" si="5"/>
        <v>5.9761222576689942E-2</v>
      </c>
      <c r="CH36" s="133">
        <v>1.5287411476840197E-2</v>
      </c>
      <c r="CI36" s="133">
        <v>4.4056681713622974E-2</v>
      </c>
      <c r="CJ36" s="133">
        <v>4.1712938622676484E-4</v>
      </c>
      <c r="CK36" s="133">
        <f t="shared" si="6"/>
        <v>1.5394866629046568E-2</v>
      </c>
      <c r="CL36" s="133">
        <f t="shared" si="7"/>
        <v>4.4366355947643363E-2</v>
      </c>
      <c r="CM36" s="134">
        <v>0.18596495936979934</v>
      </c>
      <c r="CN36" s="293">
        <v>0.43953124458532594</v>
      </c>
      <c r="CO36" s="133"/>
      <c r="CP36" s="133"/>
      <c r="CQ36" s="133"/>
      <c r="CR36" s="133"/>
      <c r="CS36" s="275"/>
      <c r="CT36" s="293">
        <v>0.40445866275158204</v>
      </c>
      <c r="CU36" s="133">
        <v>0.33689902114938231</v>
      </c>
      <c r="CV36" s="133">
        <v>0.33689902114938236</v>
      </c>
      <c r="CW36" s="133">
        <v>0.12309474270890661</v>
      </c>
      <c r="CX36" s="133">
        <v>0.12309474270890665</v>
      </c>
      <c r="CY36" s="133"/>
      <c r="DA36" s="266">
        <v>1943</v>
      </c>
      <c r="DB36" s="75">
        <v>23779.531741304851</v>
      </c>
      <c r="DC36" s="75">
        <v>16429.911944814983</v>
      </c>
      <c r="DD36" s="124"/>
      <c r="DE36" s="124"/>
      <c r="DF36" s="75"/>
      <c r="DG36" s="75"/>
      <c r="DH36" s="75">
        <v>89926.109909713661</v>
      </c>
      <c r="DI36" s="75">
        <v>139764.8289848961</v>
      </c>
      <c r="DJ36" s="75">
        <v>402044.48242944834</v>
      </c>
      <c r="DK36" s="75">
        <v>612636.28384224826</v>
      </c>
      <c r="DL36" s="75">
        <v>1496233.1273861872</v>
      </c>
      <c r="DM36" s="75">
        <v>4482335.1239952445</v>
      </c>
      <c r="DN36" s="274">
        <v>23779.405595326582</v>
      </c>
      <c r="DO36" s="124">
        <v>16366.21483838008</v>
      </c>
      <c r="DP36" s="124"/>
      <c r="DQ36" s="124"/>
      <c r="DR36" s="124"/>
      <c r="DS36" s="275"/>
      <c r="DT36" s="275"/>
      <c r="DU36" s="124">
        <v>17775.854754789918</v>
      </c>
      <c r="DV36" s="124">
        <v>19325.609075173415</v>
      </c>
      <c r="DW36" s="124">
        <v>14808.459842792696</v>
      </c>
      <c r="DX36" s="124"/>
      <c r="DY36" s="124"/>
      <c r="DZ36" s="124"/>
      <c r="EA36" s="124">
        <v>90498.12240784509</v>
      </c>
      <c r="EB36" s="124">
        <v>141324.88127579162</v>
      </c>
      <c r="EC36" s="124">
        <v>408604.93260876101</v>
      </c>
      <c r="ED36" s="124">
        <v>622296.50573815836</v>
      </c>
      <c r="EE36" s="124">
        <v>1515877.1725811507</v>
      </c>
      <c r="EF36" s="124">
        <v>4519659.0109151667</v>
      </c>
      <c r="EG36" s="124"/>
      <c r="EH36" s="274">
        <v>23749.694674017512</v>
      </c>
      <c r="EI36" s="124">
        <v>16888.151550824754</v>
      </c>
      <c r="EJ36" s="124">
        <v>11367.100717784429</v>
      </c>
      <c r="EK36" s="124">
        <v>5554.2960987381593</v>
      </c>
      <c r="EL36" s="124">
        <f t="shared" si="17"/>
        <v>5554.2960987381593</v>
      </c>
      <c r="EM36" s="124">
        <v>0</v>
      </c>
      <c r="EN36" s="124"/>
      <c r="EO36" s="124"/>
      <c r="EP36" s="124"/>
      <c r="EQ36" s="124"/>
      <c r="ER36" s="124"/>
      <c r="ES36" s="124"/>
      <c r="ET36" s="124"/>
      <c r="EU36" s="124"/>
      <c r="EV36" s="124"/>
      <c r="EW36" s="124"/>
      <c r="EX36" s="124"/>
      <c r="EY36" s="124"/>
      <c r="EZ36" s="124"/>
      <c r="FA36" s="124">
        <v>85503.582782752332</v>
      </c>
      <c r="FB36" s="124">
        <v>116719.88613508128</v>
      </c>
      <c r="FC36" s="124">
        <v>297219.05710238125</v>
      </c>
      <c r="FD36" s="124">
        <v>426775.75920823321</v>
      </c>
      <c r="FE36" s="124">
        <v>895270.36285696446</v>
      </c>
      <c r="FF36" s="124">
        <v>1961964.2522341267</v>
      </c>
      <c r="FG36" s="276"/>
      <c r="FH36" s="275"/>
      <c r="FI36" s="275"/>
      <c r="FJ36" s="275"/>
      <c r="FK36" s="275"/>
      <c r="FL36" s="275"/>
      <c r="FM36" s="275"/>
      <c r="FN36" s="275"/>
      <c r="FO36" s="275"/>
      <c r="FP36" s="275"/>
      <c r="FQ36" s="275"/>
      <c r="FR36" s="275"/>
      <c r="FS36" s="276"/>
      <c r="FT36" s="275"/>
      <c r="FU36" s="275"/>
      <c r="FV36" s="275"/>
      <c r="FW36" s="275"/>
      <c r="FX36" s="275"/>
      <c r="FY36" s="275"/>
      <c r="FZ36" s="311"/>
      <c r="GA36" s="134">
        <v>0.24891274566492183</v>
      </c>
      <c r="GB36" s="133">
        <v>8.2984636236872536E-2</v>
      </c>
      <c r="GC36" s="133">
        <v>0.51828307641413818</v>
      </c>
      <c r="GD36" s="133">
        <v>0.65376007831511673</v>
      </c>
      <c r="GE36" s="133">
        <v>0.70971746930089818</v>
      </c>
      <c r="GF36" s="293">
        <v>0.12209060302491061</v>
      </c>
      <c r="GG36" s="133">
        <v>0.19397853400571252</v>
      </c>
      <c r="GH36" s="133">
        <v>0.23767914899472475</v>
      </c>
      <c r="GI36" s="133">
        <v>0.2624908496907975</v>
      </c>
      <c r="GJ36" s="276"/>
      <c r="GK36" s="275"/>
      <c r="GL36" s="275"/>
      <c r="GM36" s="275"/>
      <c r="GN36" s="275"/>
      <c r="GO36" s="275"/>
      <c r="GP36" s="316"/>
      <c r="GU36" s="241"/>
      <c r="HF36" s="325">
        <v>1943</v>
      </c>
      <c r="HG36" s="331">
        <v>0.2514690569721752</v>
      </c>
      <c r="HH36" s="331">
        <v>0.18215249319622787</v>
      </c>
      <c r="HI36" s="331">
        <v>0.14319389830236251</v>
      </c>
      <c r="HJ36" s="331">
        <v>3.2465923928269684E-2</v>
      </c>
      <c r="HK36" s="331">
        <v>2.8907688994473147E-2</v>
      </c>
      <c r="HL36" s="331">
        <v>4.1704373184620391E-2</v>
      </c>
      <c r="HM36" s="331">
        <v>4.0115912194999277E-2</v>
      </c>
      <c r="HN36" s="331">
        <v>0.44002324385956793</v>
      </c>
      <c r="HO36" s="331">
        <v>0.19818324692424602</v>
      </c>
      <c r="HP36" s="331">
        <v>0.18819124331017859</v>
      </c>
      <c r="HQ36" s="331">
        <v>1.8561106737759347E-2</v>
      </c>
      <c r="HR36" s="331">
        <v>3.508764688738393E-2</v>
      </c>
      <c r="HS36" s="331"/>
      <c r="HT36" s="331">
        <v>0.53040680893306935</v>
      </c>
      <c r="HU36" s="330"/>
      <c r="HV36" s="296"/>
      <c r="HW36" s="297"/>
      <c r="HX36" s="297"/>
      <c r="HY36" s="296"/>
      <c r="HZ36" s="296"/>
      <c r="IA36" s="332">
        <v>0.31073144687666843</v>
      </c>
      <c r="IB36" s="330"/>
      <c r="IC36" s="296"/>
      <c r="ID36" s="297"/>
      <c r="IE36" s="297"/>
      <c r="IF36" s="296"/>
      <c r="IG36" s="296"/>
      <c r="IH36" s="330"/>
      <c r="II36" s="296"/>
      <c r="IJ36" s="297"/>
      <c r="IK36" s="297"/>
      <c r="IL36" s="296"/>
      <c r="IM36" s="296"/>
      <c r="IO36" s="204">
        <v>1995.1027351695695</v>
      </c>
      <c r="IP36" s="204">
        <f t="shared" si="14"/>
        <v>2436.4631644907377</v>
      </c>
      <c r="IS36" s="904"/>
      <c r="IW36" s="901"/>
    </row>
    <row r="37" spans="1:257" s="211" customFormat="1">
      <c r="A37" s="211">
        <v>1944</v>
      </c>
      <c r="B37" s="205">
        <v>2175.8921969907738</v>
      </c>
      <c r="C37" s="209">
        <v>24547.197733739617</v>
      </c>
      <c r="D37" s="205">
        <f t="shared" si="0"/>
        <v>119.09655255285757</v>
      </c>
      <c r="E37" s="209">
        <f t="shared" si="8"/>
        <v>18474.809887811931</v>
      </c>
      <c r="F37" s="209">
        <f t="shared" si="9"/>
        <v>6072.3878459276839</v>
      </c>
      <c r="G37" s="203">
        <v>11.281440214587848</v>
      </c>
      <c r="H37" s="203"/>
      <c r="I37" s="839">
        <v>0.98304155981027586</v>
      </c>
      <c r="J37" s="238">
        <v>2069.5774617690836</v>
      </c>
      <c r="K37" s="205">
        <f t="shared" si="1"/>
        <v>101.51078477653027</v>
      </c>
      <c r="L37" s="205">
        <f t="shared" si="2"/>
        <v>106.23941733671646</v>
      </c>
      <c r="M37" s="204">
        <v>1314.1258397141414</v>
      </c>
      <c r="N37" s="205">
        <f t="shared" si="3"/>
        <v>108.00001623306476</v>
      </c>
      <c r="O37" s="209">
        <v>58656.203693425334</v>
      </c>
      <c r="P37" s="203">
        <v>12.34584584799719</v>
      </c>
      <c r="Q37" s="203"/>
      <c r="R37" s="241"/>
      <c r="AP37" s="257">
        <v>1944</v>
      </c>
      <c r="AQ37" s="849">
        <v>0.75262398943479747</v>
      </c>
      <c r="AR37" s="849">
        <v>0.52948329940654015</v>
      </c>
      <c r="AS37" s="122">
        <v>1.2804954223404066E-2</v>
      </c>
      <c r="AT37" s="122">
        <v>7.0419252271580173E-3</v>
      </c>
      <c r="AU37" s="122">
        <f t="shared" si="15"/>
        <v>1.9846879450562085E-2</v>
      </c>
      <c r="AV37" s="122">
        <v>2.3861998409120799E-2</v>
      </c>
      <c r="AW37" s="122">
        <f t="shared" si="11"/>
        <v>0.17943181216857446</v>
      </c>
      <c r="AX37" s="851">
        <f t="shared" si="16"/>
        <v>0.70351637316818638</v>
      </c>
      <c r="AY37" s="843">
        <v>0.732516077170418</v>
      </c>
      <c r="AZ37" s="122">
        <v>2.4115755627009644E-3</v>
      </c>
      <c r="BA37" s="122">
        <v>8.6402241911935525E-3</v>
      </c>
      <c r="BB37" s="122">
        <v>2.0096463022508039E-2</v>
      </c>
      <c r="BC37" s="122">
        <f t="shared" si="12"/>
        <v>0.23633566005317941</v>
      </c>
      <c r="BD37" s="251">
        <v>0.24737601056520242</v>
      </c>
      <c r="BE37" s="252">
        <v>6.3540803122081629E-2</v>
      </c>
      <c r="BF37" s="252">
        <v>2.4758672266960227E-2</v>
      </c>
      <c r="BG37" s="252">
        <v>1.5424813682182105E-2</v>
      </c>
      <c r="BH37" s="252">
        <v>4.4465180399287652E-2</v>
      </c>
      <c r="BI37" s="252">
        <v>6.7954653668890849E-2</v>
      </c>
      <c r="BJ37" s="252">
        <f t="shared" si="13"/>
        <v>3.1231887425799951E-2</v>
      </c>
      <c r="BK37" s="252"/>
      <c r="BL37" s="284">
        <v>1944</v>
      </c>
      <c r="BM37" s="133"/>
      <c r="BN37" s="133"/>
      <c r="BO37" s="133">
        <v>0.36195640710887966</v>
      </c>
      <c r="BP37" s="133">
        <v>0.14836379223715535</v>
      </c>
      <c r="BQ37" s="133"/>
      <c r="BR37" s="133"/>
      <c r="BS37" s="133"/>
      <c r="BT37" s="133"/>
      <c r="BU37" s="133"/>
      <c r="BV37" s="133"/>
      <c r="BW37" s="133">
        <v>0.36010060165318541</v>
      </c>
      <c r="BX37" s="133">
        <v>0.1056637147080898</v>
      </c>
      <c r="BY37" s="133"/>
      <c r="BZ37" s="293">
        <f t="shared" si="10"/>
        <v>0.14836379223715535</v>
      </c>
      <c r="CA37" s="132">
        <f t="shared" si="4"/>
        <v>9.9800857129542259E-2</v>
      </c>
      <c r="CB37" s="133">
        <v>5.5241999428036127E-2</v>
      </c>
      <c r="CC37" s="133">
        <v>2.120288243054699E-2</v>
      </c>
      <c r="CD37" s="133">
        <v>3.3594310283004349E-3</v>
      </c>
      <c r="CE37" s="133">
        <v>1.9931964588724049E-2</v>
      </c>
      <c r="CF37" s="133">
        <v>6.4579653934657055E-5</v>
      </c>
      <c r="CG37" s="132">
        <f t="shared" si="5"/>
        <v>4.8562935107613101E-2</v>
      </c>
      <c r="CH37" s="133">
        <v>1.5039244810145918E-2</v>
      </c>
      <c r="CI37" s="133">
        <v>3.314609643747337E-2</v>
      </c>
      <c r="CJ37" s="133">
        <v>3.7759385999381131E-4</v>
      </c>
      <c r="CK37" s="133">
        <f t="shared" si="6"/>
        <v>1.5157096554104159E-2</v>
      </c>
      <c r="CL37" s="133">
        <f t="shared" si="7"/>
        <v>3.340583855350894E-2</v>
      </c>
      <c r="CM37" s="134">
        <v>0.14605047995955786</v>
      </c>
      <c r="CN37" s="293">
        <v>0.42136065887344704</v>
      </c>
      <c r="CO37" s="133"/>
      <c r="CP37" s="133"/>
      <c r="CQ37" s="133"/>
      <c r="CR37" s="133"/>
      <c r="CS37" s="275"/>
      <c r="CT37" s="293">
        <v>0.38755565273707637</v>
      </c>
      <c r="CU37" s="133">
        <v>0.32512530985454757</v>
      </c>
      <c r="CV37" s="133">
        <v>0.32512530985454757</v>
      </c>
      <c r="CW37" s="133">
        <v>0.1128093433718807</v>
      </c>
      <c r="CX37" s="133">
        <v>0.11280934337188071</v>
      </c>
      <c r="CY37" s="133"/>
      <c r="DA37" s="266">
        <v>1944</v>
      </c>
      <c r="DB37" s="75">
        <v>24547.169687498121</v>
      </c>
      <c r="DC37" s="75">
        <v>17487.635008283978</v>
      </c>
      <c r="DD37" s="124"/>
      <c r="DE37" s="124"/>
      <c r="DF37" s="75"/>
      <c r="DG37" s="75"/>
      <c r="DH37" s="75">
        <v>88082.981800425405</v>
      </c>
      <c r="DI37" s="75">
        <v>131462.16381886514</v>
      </c>
      <c r="DJ37" s="75">
        <v>357950.84292556549</v>
      </c>
      <c r="DK37" s="75">
        <v>537841.68415494228</v>
      </c>
      <c r="DL37" s="75">
        <v>1301093.3602409884</v>
      </c>
      <c r="DM37" s="75">
        <v>4331358.1319620162</v>
      </c>
      <c r="DN37" s="274">
        <v>24547.169687498121</v>
      </c>
      <c r="DO37" s="124">
        <v>17402.404236812978</v>
      </c>
      <c r="DP37" s="124"/>
      <c r="DQ37" s="124"/>
      <c r="DR37" s="124"/>
      <c r="DS37" s="275"/>
      <c r="DT37" s="275"/>
      <c r="DU37" s="124">
        <v>17763.440996779336</v>
      </c>
      <c r="DV37" s="124">
        <v>19439.287016670627</v>
      </c>
      <c r="DW37" s="124">
        <v>15782.175660550676</v>
      </c>
      <c r="DX37" s="124"/>
      <c r="DY37" s="124"/>
      <c r="DZ37" s="124"/>
      <c r="EA37" s="124">
        <v>88850.058743664398</v>
      </c>
      <c r="EB37" s="124">
        <v>133243.21007149771</v>
      </c>
      <c r="EC37" s="124">
        <v>364191.14006010036</v>
      </c>
      <c r="ED37" s="124">
        <v>546892.83035074838</v>
      </c>
      <c r="EE37" s="124">
        <v>1319986.253770784</v>
      </c>
      <c r="EF37" s="124">
        <v>4377650.4282907592</v>
      </c>
      <c r="EG37" s="124"/>
      <c r="EH37" s="274">
        <v>24548.271420936879</v>
      </c>
      <c r="EI37" s="124">
        <v>17454.244800792916</v>
      </c>
      <c r="EJ37" s="124">
        <v>10862.946008293093</v>
      </c>
      <c r="EK37" s="124">
        <v>6590.0951705072075</v>
      </c>
      <c r="EL37" s="124">
        <f t="shared" si="17"/>
        <v>6590.0951705072075</v>
      </c>
      <c r="EM37" s="124">
        <v>0</v>
      </c>
      <c r="EN37" s="124"/>
      <c r="EO37" s="124"/>
      <c r="EP37" s="124"/>
      <c r="EQ37" s="124"/>
      <c r="ER37" s="124"/>
      <c r="ES37" s="124"/>
      <c r="ET37" s="124"/>
      <c r="EU37" s="124"/>
      <c r="EV37" s="124"/>
      <c r="EW37" s="124"/>
      <c r="EX37" s="124"/>
      <c r="EY37" s="124"/>
      <c r="EZ37" s="124"/>
      <c r="FA37" s="124">
        <v>88394.511002232524</v>
      </c>
      <c r="FB37" s="124">
        <v>111953.35343141475</v>
      </c>
      <c r="FC37" s="124">
        <v>259374.5289350138</v>
      </c>
      <c r="FD37" s="124">
        <v>364307.61455990199</v>
      </c>
      <c r="FE37" s="124">
        <v>745630.63737775525</v>
      </c>
      <c r="FF37" s="124">
        <v>2038452.5530830743</v>
      </c>
      <c r="FG37" s="276"/>
      <c r="FH37" s="275"/>
      <c r="FI37" s="275"/>
      <c r="FJ37" s="275"/>
      <c r="FK37" s="275"/>
      <c r="FL37" s="275"/>
      <c r="FM37" s="275"/>
      <c r="FN37" s="275"/>
      <c r="FO37" s="275"/>
      <c r="FP37" s="275"/>
      <c r="FQ37" s="275"/>
      <c r="FR37" s="275"/>
      <c r="FS37" s="276"/>
      <c r="FT37" s="275"/>
      <c r="FU37" s="275"/>
      <c r="FV37" s="275"/>
      <c r="FW37" s="275"/>
      <c r="FX37" s="275"/>
      <c r="FY37" s="275"/>
      <c r="FZ37" s="311"/>
      <c r="GA37" s="134">
        <v>0.23427061771434773</v>
      </c>
      <c r="GB37" s="133">
        <v>8.3295524283953745E-2</v>
      </c>
      <c r="GC37" s="133">
        <v>0.50045578301021543</v>
      </c>
      <c r="GD37" s="133">
        <v>0.67430348259556216</v>
      </c>
      <c r="GE37" s="133">
        <v>0.74114727769015065</v>
      </c>
      <c r="GF37" s="293">
        <v>0.13313258146253348</v>
      </c>
      <c r="GG37" s="133">
        <v>0.20895571352710221</v>
      </c>
      <c r="GH37" s="133">
        <v>0.27909947186544282</v>
      </c>
      <c r="GI37" s="133">
        <v>0.31161949544458478</v>
      </c>
      <c r="GJ37" s="276"/>
      <c r="GK37" s="275"/>
      <c r="GL37" s="275"/>
      <c r="GM37" s="275"/>
      <c r="GN37" s="275"/>
      <c r="GO37" s="275"/>
      <c r="GP37" s="316"/>
      <c r="GU37" s="241"/>
      <c r="HF37" s="325">
        <v>1944</v>
      </c>
      <c r="HG37" s="331">
        <v>0.2402985168926757</v>
      </c>
      <c r="HH37" s="331">
        <v>0.18222758009534162</v>
      </c>
      <c r="HI37" s="331">
        <v>0.14331590248685608</v>
      </c>
      <c r="HJ37" s="331">
        <v>3.4747807359592944E-2</v>
      </c>
      <c r="HK37" s="331">
        <v>2.9592034331885814E-2</v>
      </c>
      <c r="HL37" s="331">
        <v>4.3458275493315102E-2</v>
      </c>
      <c r="HM37" s="331">
        <v>3.5517785302062212E-2</v>
      </c>
      <c r="HN37" s="331">
        <v>0.42817017938747975</v>
      </c>
      <c r="HO37" s="331">
        <v>0.19564321330793707</v>
      </c>
      <c r="HP37" s="331">
        <v>0.16717499731426086</v>
      </c>
      <c r="HQ37" s="331">
        <v>2.3366516297960018E-2</v>
      </c>
      <c r="HR37" s="331">
        <v>4.1985452467321868E-2</v>
      </c>
      <c r="HS37" s="331"/>
      <c r="HT37" s="331">
        <v>0.51583700065688154</v>
      </c>
      <c r="HU37" s="330"/>
      <c r="HV37" s="296"/>
      <c r="HW37" s="297"/>
      <c r="HX37" s="297"/>
      <c r="HY37" s="296"/>
      <c r="HZ37" s="296"/>
      <c r="IA37" s="332">
        <v>0.35124378109452731</v>
      </c>
      <c r="IB37" s="330"/>
      <c r="IC37" s="296"/>
      <c r="ID37" s="297"/>
      <c r="IE37" s="297"/>
      <c r="IF37" s="296"/>
      <c r="IG37" s="296"/>
      <c r="IH37" s="330"/>
      <c r="II37" s="296"/>
      <c r="IJ37" s="297"/>
      <c r="IK37" s="297"/>
      <c r="IL37" s="296"/>
      <c r="IM37" s="296"/>
      <c r="IO37" s="204">
        <v>1869.745816850063</v>
      </c>
      <c r="IP37" s="204">
        <f t="shared" si="14"/>
        <v>2283.3745497966211</v>
      </c>
      <c r="IS37" s="904"/>
      <c r="IW37" s="901"/>
    </row>
    <row r="38" spans="1:257" s="211" customFormat="1">
      <c r="A38" s="211">
        <v>1945</v>
      </c>
      <c r="B38" s="205">
        <v>2149.4933108493915</v>
      </c>
      <c r="C38" s="209">
        <v>23578.01615354517</v>
      </c>
      <c r="D38" s="205">
        <f>D39*C38/C39</f>
        <v>114.39433822065955</v>
      </c>
      <c r="E38" s="209">
        <f t="shared" si="8"/>
        <v>18115.434406653956</v>
      </c>
      <c r="F38" s="209">
        <f t="shared" si="9"/>
        <v>5462.5817468912137</v>
      </c>
      <c r="G38" s="203">
        <v>10.969104223091584</v>
      </c>
      <c r="H38" s="203">
        <f>100*G$38/G38</f>
        <v>99.999999999999986</v>
      </c>
      <c r="I38" s="839">
        <v>0.98582893738744559</v>
      </c>
      <c r="J38" s="238">
        <v>2071.8970325394871</v>
      </c>
      <c r="K38" s="205">
        <f t="shared" ref="K38:K69" si="18">100*(J38*P38)/(J$39*P$39)</f>
        <v>99.362044153391835</v>
      </c>
      <c r="L38" s="205">
        <f t="shared" ref="L38:L69" si="19">100*(J38*G38)/(J$39*G$39)</f>
        <v>103.41386722685027</v>
      </c>
      <c r="M38" s="204">
        <v>1304.5999223368583</v>
      </c>
      <c r="N38" s="205">
        <f t="shared" ref="N38:N69" si="20">100*(M38*G38)/(M$39*G$39)</f>
        <v>104.24874391664933</v>
      </c>
      <c r="O38" s="209">
        <v>58997.355903064556</v>
      </c>
      <c r="P38" s="203">
        <v>12.070984715945309</v>
      </c>
      <c r="Q38" s="203">
        <v>100.00000000000001</v>
      </c>
      <c r="R38" s="241"/>
      <c r="AP38" s="257">
        <v>1945</v>
      </c>
      <c r="AQ38" s="849">
        <v>0.76831885637376396</v>
      </c>
      <c r="AR38" s="849">
        <v>0.53879128396972309</v>
      </c>
      <c r="AS38" s="122">
        <v>1.7928635224402786E-2</v>
      </c>
      <c r="AT38" s="122">
        <v>8.1212353644883033E-3</v>
      </c>
      <c r="AU38" s="122">
        <f t="shared" si="15"/>
        <v>2.6049870588891091E-2</v>
      </c>
      <c r="AV38" s="122">
        <v>1.7789759759487201E-2</v>
      </c>
      <c r="AW38" s="122">
        <f t="shared" si="11"/>
        <v>0.18568794205566255</v>
      </c>
      <c r="AX38" s="851">
        <f t="shared" si="16"/>
        <v>0.70126000357801632</v>
      </c>
      <c r="AY38" s="844">
        <v>0.72547468354430378</v>
      </c>
      <c r="AZ38" s="123">
        <v>2.7689873417721515E-3</v>
      </c>
      <c r="BA38" s="123">
        <v>9.7738513307512511E-3</v>
      </c>
      <c r="BB38" s="123">
        <v>2.7689873417721517E-2</v>
      </c>
      <c r="BC38" s="123">
        <f t="shared" si="12"/>
        <v>0.2342926043654513</v>
      </c>
      <c r="BD38" s="251">
        <v>0.2316811436262361</v>
      </c>
      <c r="BE38" s="252">
        <v>6.6826489725965277E-2</v>
      </c>
      <c r="BF38" s="252">
        <v>2.6786983280294802E-2</v>
      </c>
      <c r="BG38" s="252">
        <v>1.3671210497006214E-2</v>
      </c>
      <c r="BH38" s="252">
        <v>3.3281691958863907E-2</v>
      </c>
      <c r="BI38" s="252">
        <v>5.6200141391991053E-2</v>
      </c>
      <c r="BJ38" s="252">
        <f t="shared" si="13"/>
        <v>3.4914626772114842E-2</v>
      </c>
      <c r="BK38" s="252"/>
      <c r="BL38" s="284">
        <v>1945</v>
      </c>
      <c r="BM38" s="133"/>
      <c r="BN38" s="133"/>
      <c r="BO38" s="133">
        <v>0.35820143764478973</v>
      </c>
      <c r="BP38" s="133">
        <v>0.14279793159629031</v>
      </c>
      <c r="BQ38" s="133"/>
      <c r="BR38" s="133"/>
      <c r="BS38" s="133"/>
      <c r="BT38" s="133"/>
      <c r="BU38" s="133"/>
      <c r="BV38" s="133"/>
      <c r="BW38" s="133">
        <v>0.33823018968933033</v>
      </c>
      <c r="BX38" s="133">
        <v>9.5036569411437566E-2</v>
      </c>
      <c r="BY38" s="133"/>
      <c r="BZ38" s="293">
        <f t="shared" si="10"/>
        <v>0.14279793159629031</v>
      </c>
      <c r="CA38" s="132">
        <f t="shared" ref="CA38:CA69" si="21">CB38+CD38+CC38+CE38+CF38</f>
        <v>8.9407605371251378E-2</v>
      </c>
      <c r="CB38" s="133">
        <v>4.4420624911624428E-2</v>
      </c>
      <c r="CC38" s="133">
        <v>2.0485356046121315E-2</v>
      </c>
      <c r="CD38" s="133">
        <v>3.459891827873041E-3</v>
      </c>
      <c r="CE38" s="133">
        <v>2.0975884142174751E-2</v>
      </c>
      <c r="CF38" s="133">
        <v>6.5848443457848022E-5</v>
      </c>
      <c r="CG38" s="132">
        <f t="shared" ref="CG38:CG69" si="22">CH38+CI38+CJ38</f>
        <v>5.3390326225038913E-2</v>
      </c>
      <c r="CH38" s="133">
        <v>1.5873124535774118E-2</v>
      </c>
      <c r="CI38" s="133">
        <v>3.7075214389008369E-2</v>
      </c>
      <c r="CJ38" s="133">
        <v>4.4198730025642977E-4</v>
      </c>
      <c r="CK38" s="133">
        <f t="shared" ref="CK38:CK69" si="23">CH38+$CJ38*CH38/($CH38+$CI38)</f>
        <v>1.6005625754937334E-2</v>
      </c>
      <c r="CL38" s="133">
        <f t="shared" ref="CL38:CL69" si="24">CI38+$CJ38*CI38/($CH38+$CI38)</f>
        <v>3.7384700470101583E-2</v>
      </c>
      <c r="CM38" s="134">
        <v>0.1296648459130442</v>
      </c>
      <c r="CN38" s="293">
        <v>0.41992232906935162</v>
      </c>
      <c r="CO38" s="133"/>
      <c r="CP38" s="133"/>
      <c r="CQ38" s="133"/>
      <c r="CR38" s="133"/>
      <c r="CS38" s="275"/>
      <c r="CT38" s="293">
        <v>0.38374959528649105</v>
      </c>
      <c r="CU38" s="133">
        <v>0.34423310442267135</v>
      </c>
      <c r="CV38" s="133">
        <v>0.34423310442267147</v>
      </c>
      <c r="CW38" s="133">
        <v>0.1251579109368974</v>
      </c>
      <c r="CX38" s="133">
        <v>0.12515791093689743</v>
      </c>
      <c r="CY38" s="133"/>
      <c r="DA38" s="266">
        <v>1945</v>
      </c>
      <c r="DB38" s="75">
        <v>23577.890326349829</v>
      </c>
      <c r="DC38" s="75">
        <v>16878.773304253522</v>
      </c>
      <c r="DD38" s="124"/>
      <c r="DE38" s="124"/>
      <c r="DF38" s="75"/>
      <c r="DG38" s="75"/>
      <c r="DH38" s="75">
        <v>83869.943525216586</v>
      </c>
      <c r="DI38" s="75">
        <v>125385.82131712593</v>
      </c>
      <c r="DJ38" s="75">
        <v>330807.65513135161</v>
      </c>
      <c r="DK38" s="75">
        <v>485637.81105496216</v>
      </c>
      <c r="DL38" s="75">
        <v>1116163.7128478417</v>
      </c>
      <c r="DM38" s="75">
        <v>3356249.6620237855</v>
      </c>
      <c r="DN38" s="274">
        <v>23577.773682152299</v>
      </c>
      <c r="DO38" s="124">
        <v>16813.488300691792</v>
      </c>
      <c r="DP38" s="124"/>
      <c r="DQ38" s="124"/>
      <c r="DR38" s="124"/>
      <c r="DS38" s="275"/>
      <c r="DT38" s="275"/>
      <c r="DU38" s="124">
        <v>17124.285776660276</v>
      </c>
      <c r="DV38" s="124">
        <v>18844.426228262306</v>
      </c>
      <c r="DW38" s="124">
        <v>15196.600048080938</v>
      </c>
      <c r="DX38" s="124"/>
      <c r="DY38" s="124"/>
      <c r="DZ38" s="124"/>
      <c r="EA38" s="124">
        <v>84456.342115296895</v>
      </c>
      <c r="EB38" s="124">
        <v>127019.9444431399</v>
      </c>
      <c r="EC38" s="124">
        <v>336687.39700069383</v>
      </c>
      <c r="ED38" s="124">
        <v>494261.868834708</v>
      </c>
      <c r="EE38" s="124">
        <v>1135546.5717469964</v>
      </c>
      <c r="EF38" s="124">
        <v>3407344.9419551436</v>
      </c>
      <c r="EG38" s="124"/>
      <c r="EH38" s="274">
        <v>23574.729690202334</v>
      </c>
      <c r="EI38" s="124">
        <v>17333.305969607562</v>
      </c>
      <c r="EJ38" s="124">
        <v>10529.830981952304</v>
      </c>
      <c r="EK38" s="124">
        <v>6807.0793263071346</v>
      </c>
      <c r="EL38" s="124">
        <f t="shared" si="17"/>
        <v>6807.0793263071346</v>
      </c>
      <c r="EM38" s="124">
        <v>0</v>
      </c>
      <c r="EN38" s="124"/>
      <c r="EO38" s="124"/>
      <c r="EP38" s="124"/>
      <c r="EQ38" s="124"/>
      <c r="ER38" s="124"/>
      <c r="ES38" s="124"/>
      <c r="ET38" s="124"/>
      <c r="EU38" s="124"/>
      <c r="EV38" s="124"/>
      <c r="EW38" s="124"/>
      <c r="EX38" s="124"/>
      <c r="EY38" s="124"/>
      <c r="EZ38" s="124"/>
      <c r="FA38" s="124">
        <v>79747.543175555285</v>
      </c>
      <c r="FB38" s="124">
        <v>102191.16899679421</v>
      </c>
      <c r="FC38" s="124">
        <v>224076.18105754082</v>
      </c>
      <c r="FD38" s="124">
        <v>300978.12935270334</v>
      </c>
      <c r="FE38" s="124">
        <v>547740.73799638567</v>
      </c>
      <c r="FF38" s="124">
        <v>1034741.4168547047</v>
      </c>
      <c r="FG38" s="276"/>
      <c r="FH38" s="275"/>
      <c r="FI38" s="275"/>
      <c r="FJ38" s="275"/>
      <c r="FK38" s="275"/>
      <c r="FL38" s="275"/>
      <c r="FM38" s="275"/>
      <c r="FN38" s="275"/>
      <c r="FO38" s="275"/>
      <c r="FP38" s="275"/>
      <c r="FQ38" s="275"/>
      <c r="FR38" s="275"/>
      <c r="FS38" s="276"/>
      <c r="FT38" s="275"/>
      <c r="FU38" s="275"/>
      <c r="FV38" s="275"/>
      <c r="FW38" s="275"/>
      <c r="FX38" s="275"/>
      <c r="FY38" s="275"/>
      <c r="FZ38" s="311"/>
      <c r="GA38" s="134">
        <v>0.21451413839444894</v>
      </c>
      <c r="GB38" s="133">
        <v>7.0555712401582871E-2</v>
      </c>
      <c r="GC38" s="133">
        <v>0.47279556410568901</v>
      </c>
      <c r="GD38" s="133">
        <v>0.628091250765905</v>
      </c>
      <c r="GE38" s="133">
        <v>0.70644094511698097</v>
      </c>
      <c r="GF38" s="293">
        <v>0.15640090276171528</v>
      </c>
      <c r="GG38" s="133">
        <v>0.25369208743160659</v>
      </c>
      <c r="GH38" s="133">
        <v>0.34513244799047998</v>
      </c>
      <c r="GI38" s="133">
        <v>0.40330611305342884</v>
      </c>
      <c r="GJ38" s="276"/>
      <c r="GK38" s="275"/>
      <c r="GL38" s="275"/>
      <c r="GM38" s="275"/>
      <c r="GN38" s="275"/>
      <c r="GO38" s="275"/>
      <c r="GP38" s="316"/>
      <c r="GU38" s="241"/>
      <c r="HF38" s="325">
        <v>1945</v>
      </c>
      <c r="HG38" s="331">
        <v>0.24975262459920894</v>
      </c>
      <c r="HH38" s="331">
        <v>0.19064145403744082</v>
      </c>
      <c r="HI38" s="331">
        <v>0.15307097426830951</v>
      </c>
      <c r="HJ38" s="331">
        <v>3.5716963723438133E-2</v>
      </c>
      <c r="HK38" s="331">
        <v>3.6871750754382107E-2</v>
      </c>
      <c r="HL38" s="331">
        <v>4.9752399193144441E-2</v>
      </c>
      <c r="HM38" s="331">
        <v>3.0729860597344821E-2</v>
      </c>
      <c r="HN38" s="331">
        <v>0.45633406978355268</v>
      </c>
      <c r="HO38" s="331">
        <v>0.23318616698186717</v>
      </c>
      <c r="HP38" s="331">
        <v>0.14578040340056267</v>
      </c>
      <c r="HQ38" s="331">
        <v>2.7686121136185467E-2</v>
      </c>
      <c r="HR38" s="331">
        <v>4.9681378264937383E-2</v>
      </c>
      <c r="HS38" s="331"/>
      <c r="HT38" s="331">
        <v>0.57014134464055444</v>
      </c>
      <c r="HU38" s="330"/>
      <c r="HV38" s="296"/>
      <c r="HW38" s="297"/>
      <c r="HX38" s="297"/>
      <c r="HY38" s="296"/>
      <c r="HZ38" s="296"/>
      <c r="IA38" s="332">
        <v>0.35402184707050643</v>
      </c>
      <c r="IB38" s="330"/>
      <c r="IC38" s="296"/>
      <c r="ID38" s="297"/>
      <c r="IE38" s="297"/>
      <c r="IF38" s="296"/>
      <c r="IG38" s="296"/>
      <c r="IH38" s="330"/>
      <c r="II38" s="296"/>
      <c r="IJ38" s="297"/>
      <c r="IK38" s="297"/>
      <c r="IL38" s="296"/>
      <c r="IM38" s="296"/>
      <c r="IO38" s="204">
        <v>2387.1857805147083</v>
      </c>
      <c r="IP38" s="204">
        <f t="shared" si="14"/>
        <v>2915.2835683550975</v>
      </c>
      <c r="IS38" s="904"/>
      <c r="IW38" s="901"/>
    </row>
    <row r="39" spans="1:257" s="211" customFormat="1">
      <c r="A39" s="211">
        <v>1946</v>
      </c>
      <c r="B39" s="205">
        <v>2122.5451159341515</v>
      </c>
      <c r="C39" s="209">
        <v>20611.174049597321</v>
      </c>
      <c r="D39" s="205">
        <f>100</f>
        <v>100</v>
      </c>
      <c r="E39" s="209">
        <f t="shared" si="8"/>
        <v>15879.134809415118</v>
      </c>
      <c r="F39" s="209">
        <f t="shared" si="9"/>
        <v>4732.0392401822028</v>
      </c>
      <c r="G39" s="203">
        <v>9.710594085782791</v>
      </c>
      <c r="H39" s="203">
        <f t="shared" ref="H39:H102" si="25">100*G$38/G39</f>
        <v>112.9601765472966</v>
      </c>
      <c r="I39" s="839">
        <v>0.99693851683359835</v>
      </c>
      <c r="J39" s="238">
        <v>2263.1573584815524</v>
      </c>
      <c r="K39" s="205">
        <f t="shared" si="18"/>
        <v>100</v>
      </c>
      <c r="L39" s="205">
        <f t="shared" si="19"/>
        <v>100.00000000000001</v>
      </c>
      <c r="M39" s="204">
        <v>1413.6173925374767</v>
      </c>
      <c r="N39" s="205">
        <f t="shared" si="20"/>
        <v>100</v>
      </c>
      <c r="O39" s="209">
        <v>59297.344988542332</v>
      </c>
      <c r="P39" s="203">
        <v>11.121813268195762</v>
      </c>
      <c r="Q39" s="203">
        <f t="shared" ref="Q39:Q102" si="26">100*P$38/P39</f>
        <v>108.53432282003713</v>
      </c>
      <c r="R39" s="241"/>
      <c r="T39" s="205"/>
      <c r="U39" s="205"/>
      <c r="V39" s="205"/>
      <c r="X39" s="215"/>
      <c r="Y39" s="215"/>
      <c r="Z39" s="215"/>
      <c r="AA39" s="217"/>
      <c r="AB39" s="216"/>
      <c r="AP39" s="257">
        <v>1946</v>
      </c>
      <c r="AQ39" s="849">
        <v>0.77041389157185569</v>
      </c>
      <c r="AR39" s="849">
        <v>0.59492033584696191</v>
      </c>
      <c r="AS39" s="122">
        <v>2.6236049993432587E-2</v>
      </c>
      <c r="AT39" s="122">
        <v>9.3405496067294064E-3</v>
      </c>
      <c r="AU39" s="122">
        <f t="shared" si="15"/>
        <v>3.557659960016199E-2</v>
      </c>
      <c r="AV39" s="122">
        <v>1.3062650947295662E-2</v>
      </c>
      <c r="AW39" s="122">
        <f t="shared" si="11"/>
        <v>0.12685430517743609</v>
      </c>
      <c r="AX39" s="851">
        <f t="shared" si="16"/>
        <v>0.77220873397435918</v>
      </c>
      <c r="AY39" s="844">
        <v>0.80892332789559551</v>
      </c>
      <c r="AZ39" s="123">
        <v>3.2626427406199018E-3</v>
      </c>
      <c r="BA39" s="123">
        <v>1.1547310502595417E-2</v>
      </c>
      <c r="BB39" s="123">
        <v>4.1598694942903754E-2</v>
      </c>
      <c r="BC39" s="123">
        <f t="shared" si="12"/>
        <v>0.13466802391828536</v>
      </c>
      <c r="BD39" s="251">
        <v>0.2295861084281442</v>
      </c>
      <c r="BE39" s="252">
        <v>8.0877954093921442E-2</v>
      </c>
      <c r="BF39" s="252">
        <v>2.6371132619308658E-2</v>
      </c>
      <c r="BG39" s="252">
        <v>1.3844088105220686E-2</v>
      </c>
      <c r="BH39" s="252">
        <v>2.4551524468576329E-2</v>
      </c>
      <c r="BI39" s="252">
        <v>4.7995461367141758E-2</v>
      </c>
      <c r="BJ39" s="252">
        <f t="shared" si="13"/>
        <v>3.5945947773975327E-2</v>
      </c>
      <c r="BK39" s="252"/>
      <c r="BL39" s="284">
        <v>1946</v>
      </c>
      <c r="BM39" s="133"/>
      <c r="BN39" s="133"/>
      <c r="BO39" s="133">
        <v>0.37205089006839659</v>
      </c>
      <c r="BP39" s="133">
        <v>0.14156551756813207</v>
      </c>
      <c r="BQ39" s="133"/>
      <c r="BR39" s="133"/>
      <c r="BS39" s="133"/>
      <c r="BT39" s="133"/>
      <c r="BU39" s="133"/>
      <c r="BV39" s="133"/>
      <c r="BW39" s="133">
        <v>0.34183613274955588</v>
      </c>
      <c r="BX39" s="133">
        <v>0.10565307549946823</v>
      </c>
      <c r="BY39" s="133"/>
      <c r="BZ39" s="293">
        <f t="shared" si="10"/>
        <v>0.14156551756813207</v>
      </c>
      <c r="CA39" s="132">
        <f t="shared" si="21"/>
        <v>8.066691307130705E-2</v>
      </c>
      <c r="CB39" s="133">
        <v>3.8967072380791314E-2</v>
      </c>
      <c r="CC39" s="133">
        <v>1.6107990273720285E-2</v>
      </c>
      <c r="CD39" s="133">
        <v>3.7080811936462191E-3</v>
      </c>
      <c r="CE39" s="133">
        <v>2.1799040337113509E-2</v>
      </c>
      <c r="CF39" s="133">
        <v>8.4728886035729899E-5</v>
      </c>
      <c r="CG39" s="132">
        <f t="shared" si="22"/>
        <v>6.0898604496825069E-2</v>
      </c>
      <c r="CH39" s="133">
        <v>1.9726492467251104E-2</v>
      </c>
      <c r="CI39" s="133">
        <v>4.0430422696841661E-2</v>
      </c>
      <c r="CJ39" s="133">
        <v>7.4168933273230158E-4</v>
      </c>
      <c r="CK39" s="133">
        <f t="shared" si="23"/>
        <v>1.9969705221682989E-2</v>
      </c>
      <c r="CL39" s="133">
        <f t="shared" si="24"/>
        <v>4.092889927514208E-2</v>
      </c>
      <c r="CM39" s="134">
        <v>0.10252543338412602</v>
      </c>
      <c r="CN39" s="293">
        <v>0.4302152074096468</v>
      </c>
      <c r="CO39" s="133"/>
      <c r="CP39" s="133"/>
      <c r="CQ39" s="133"/>
      <c r="CR39" s="133"/>
      <c r="CS39" s="275"/>
      <c r="CT39" s="293">
        <v>0.39644765849569924</v>
      </c>
      <c r="CU39" s="133">
        <v>0.36699551227328814</v>
      </c>
      <c r="CV39" s="133">
        <v>0.36699551227328814</v>
      </c>
      <c r="CW39" s="133">
        <v>0.1327705253334413</v>
      </c>
      <c r="CX39" s="133">
        <v>0.1327705253334413</v>
      </c>
      <c r="CY39" s="133"/>
      <c r="DA39" s="266">
        <v>1946</v>
      </c>
      <c r="DB39" s="75">
        <v>20611.217472628065</v>
      </c>
      <c r="DC39" s="75">
        <v>14420.488078096587</v>
      </c>
      <c r="DD39" s="124"/>
      <c r="DE39" s="124"/>
      <c r="DF39" s="75"/>
      <c r="DG39" s="75"/>
      <c r="DH39" s="75">
        <v>76327.782023411346</v>
      </c>
      <c r="DI39" s="75">
        <v>114756.45665410782</v>
      </c>
      <c r="DJ39" s="75">
        <v>287368.39869564801</v>
      </c>
      <c r="DK39" s="75">
        <v>413057.9523338037</v>
      </c>
      <c r="DL39" s="75">
        <v>911531.79968142766</v>
      </c>
      <c r="DM39" s="75">
        <v>2839748.5928691733</v>
      </c>
      <c r="DN39" s="274">
        <v>20611.217472628065</v>
      </c>
      <c r="DO39" s="124">
        <v>14380.884073937232</v>
      </c>
      <c r="DP39" s="124"/>
      <c r="DQ39" s="124"/>
      <c r="DR39" s="124"/>
      <c r="DS39" s="275"/>
      <c r="DT39" s="275"/>
      <c r="DU39" s="124">
        <v>16167.251275725303</v>
      </c>
      <c r="DV39" s="124">
        <v>18516.723822602104</v>
      </c>
      <c r="DW39" s="124">
        <v>13048.842525195607</v>
      </c>
      <c r="DX39" s="124"/>
      <c r="DY39" s="124"/>
      <c r="DZ39" s="124"/>
      <c r="EA39" s="124">
        <v>76684.218060845582</v>
      </c>
      <c r="EB39" s="124">
        <v>116087.66086808319</v>
      </c>
      <c r="EC39" s="124">
        <v>291783.76692219183</v>
      </c>
      <c r="ED39" s="124">
        <v>419657.44457334682</v>
      </c>
      <c r="EE39" s="124">
        <v>928194.44072257145</v>
      </c>
      <c r="EF39" s="124">
        <v>2897677.1495194794</v>
      </c>
      <c r="EG39" s="124"/>
      <c r="EH39" s="274">
        <v>20611.216244103765</v>
      </c>
      <c r="EI39" s="124">
        <v>15072.841524445019</v>
      </c>
      <c r="EJ39" s="124">
        <v>11096.590587436702</v>
      </c>
      <c r="EK39" s="124">
        <v>3976.22054706882</v>
      </c>
      <c r="EL39" s="124">
        <f t="shared" si="17"/>
        <v>3976.22054706882</v>
      </c>
      <c r="EM39" s="124">
        <v>0</v>
      </c>
      <c r="EN39" s="124"/>
      <c r="EO39" s="124"/>
      <c r="EP39" s="124"/>
      <c r="EQ39" s="124"/>
      <c r="ER39" s="124"/>
      <c r="ES39" s="124"/>
      <c r="ET39" s="124"/>
      <c r="EU39" s="124"/>
      <c r="EV39" s="124"/>
      <c r="EW39" s="124"/>
      <c r="EX39" s="124"/>
      <c r="EY39" s="124"/>
      <c r="EZ39" s="124"/>
      <c r="FA39" s="124">
        <v>70456.588721032516</v>
      </c>
      <c r="FB39" s="124">
        <v>98219.12693634801</v>
      </c>
      <c r="FC39" s="124">
        <v>217763.85157715314</v>
      </c>
      <c r="FD39" s="124">
        <v>292394.83169352135</v>
      </c>
      <c r="FE39" s="124">
        <v>543591.21326153667</v>
      </c>
      <c r="FF39" s="124">
        <v>1290710.9033225945</v>
      </c>
      <c r="FG39" s="276"/>
      <c r="FH39" s="275"/>
      <c r="FI39" s="275"/>
      <c r="FJ39" s="275"/>
      <c r="FK39" s="275"/>
      <c r="FL39" s="275"/>
      <c r="FM39" s="275"/>
      <c r="FN39" s="275"/>
      <c r="FO39" s="275"/>
      <c r="FP39" s="275"/>
      <c r="FQ39" s="275"/>
      <c r="FR39" s="275"/>
      <c r="FS39" s="276"/>
      <c r="FT39" s="275"/>
      <c r="FU39" s="275"/>
      <c r="FV39" s="275"/>
      <c r="FW39" s="275"/>
      <c r="FX39" s="275"/>
      <c r="FY39" s="275"/>
      <c r="FZ39" s="311"/>
      <c r="GA39" s="134">
        <v>0.21012573768902051</v>
      </c>
      <c r="GB39" s="133">
        <v>7.2481816704070931E-2</v>
      </c>
      <c r="GC39" s="133">
        <v>0.44336596141052681</v>
      </c>
      <c r="GD39" s="133">
        <v>0.5731693380680063</v>
      </c>
      <c r="GE39" s="133">
        <v>0.67386351903915509</v>
      </c>
      <c r="GF39" s="293">
        <v>0.1718852026337612</v>
      </c>
      <c r="GG39" s="133">
        <v>0.2669869948244219</v>
      </c>
      <c r="GH39" s="133">
        <v>0.35605900870691898</v>
      </c>
      <c r="GI39" s="133">
        <v>0.43878139529205035</v>
      </c>
      <c r="GJ39" s="276"/>
      <c r="GK39" s="275"/>
      <c r="GL39" s="275"/>
      <c r="GM39" s="275"/>
      <c r="GN39" s="275"/>
      <c r="GO39" s="275"/>
      <c r="GP39" s="316"/>
      <c r="GU39" s="241"/>
      <c r="HF39" s="325">
        <v>1946</v>
      </c>
      <c r="HG39" s="331">
        <v>0.24516129032258063</v>
      </c>
      <c r="HH39" s="331">
        <v>0.19539401365558906</v>
      </c>
      <c r="HI39" s="331">
        <v>0.16264039562837265</v>
      </c>
      <c r="HJ39" s="331">
        <v>2.9857698540526098E-2</v>
      </c>
      <c r="HK39" s="331">
        <v>4.6733468229348214E-2</v>
      </c>
      <c r="HL39" s="331">
        <v>5.8084356947623095E-2</v>
      </c>
      <c r="HM39" s="331">
        <v>2.7964871910875249E-2</v>
      </c>
      <c r="HN39" s="331">
        <v>0.42997691324046239</v>
      </c>
      <c r="HO39" s="331">
        <v>0.22606277723983786</v>
      </c>
      <c r="HP39" s="331">
        <v>0.11658419246204688</v>
      </c>
      <c r="HQ39" s="331">
        <v>3.131330458559542E-2</v>
      </c>
      <c r="HR39" s="331">
        <v>5.6016638952982235E-2</v>
      </c>
      <c r="HS39" s="331"/>
      <c r="HT39" s="331">
        <v>0.57346316819339371</v>
      </c>
      <c r="HU39" s="330"/>
      <c r="HV39" s="296"/>
      <c r="HW39" s="297"/>
      <c r="HX39" s="297"/>
      <c r="HY39" s="296"/>
      <c r="HZ39" s="296"/>
      <c r="IA39" s="332">
        <v>0.19106699751861042</v>
      </c>
      <c r="IB39" s="330"/>
      <c r="IC39" s="296"/>
      <c r="ID39" s="297"/>
      <c r="IE39" s="297"/>
      <c r="IF39" s="296"/>
      <c r="IG39" s="296"/>
      <c r="IH39" s="330"/>
      <c r="II39" s="296"/>
      <c r="IJ39" s="297"/>
      <c r="IK39" s="297"/>
      <c r="IL39" s="296"/>
      <c r="IM39" s="296"/>
      <c r="IO39" s="204">
        <v>2920.6004738895394</v>
      </c>
      <c r="IP39" s="204">
        <f t="shared" si="14"/>
        <v>3566.7012767747278</v>
      </c>
      <c r="IS39" s="904"/>
      <c r="IW39" s="901"/>
    </row>
    <row r="40" spans="1:257" s="211" customFormat="1">
      <c r="A40" s="211">
        <v>1947</v>
      </c>
      <c r="B40" s="205">
        <v>2276.904906470153</v>
      </c>
      <c r="C40" s="209">
        <v>19961.663467282742</v>
      </c>
      <c r="D40" s="205">
        <f>D39*C40/C39</f>
        <v>96.848745341960424</v>
      </c>
      <c r="E40" s="209">
        <f t="shared" si="8"/>
        <v>15016.159062929288</v>
      </c>
      <c r="F40" s="209">
        <f t="shared" si="9"/>
        <v>4945.5044043534544</v>
      </c>
      <c r="G40" s="203">
        <v>8.7670167561933763</v>
      </c>
      <c r="H40" s="203">
        <f t="shared" si="25"/>
        <v>125.11786538268635</v>
      </c>
      <c r="I40" s="839">
        <v>0.98831236613385909</v>
      </c>
      <c r="J40" s="238">
        <v>2499.4278499632528</v>
      </c>
      <c r="K40" s="205">
        <f t="shared" si="18"/>
        <v>96.572972972797601</v>
      </c>
      <c r="L40" s="205">
        <f t="shared" si="19"/>
        <v>99.708432552038872</v>
      </c>
      <c r="M40" s="204">
        <v>1562.2452489014938</v>
      </c>
      <c r="N40" s="205">
        <f t="shared" si="20"/>
        <v>99.775375014075365</v>
      </c>
      <c r="O40" s="209">
        <v>60118.457600747046</v>
      </c>
      <c r="P40" s="203">
        <v>9.7253524094088473</v>
      </c>
      <c r="Q40" s="203">
        <f t="shared" si="26"/>
        <v>124.11873840445276</v>
      </c>
      <c r="R40" s="238">
        <f t="shared" ref="R40:R59" si="27">(W40*Y40+Z40*(X40-Y40))/X40</f>
        <v>3402.1236483231032</v>
      </c>
      <c r="S40" s="204">
        <f t="shared" ref="S40:S71" si="28">R40*AN40</f>
        <v>31553.562796980674</v>
      </c>
      <c r="T40" s="205"/>
      <c r="U40" s="205"/>
      <c r="V40" s="205"/>
      <c r="W40" s="204">
        <v>3546</v>
      </c>
      <c r="X40" s="204">
        <v>39107</v>
      </c>
      <c r="Y40" s="204">
        <f>X40*(1-AB$41)</f>
        <v>35927.843654396529</v>
      </c>
      <c r="Z40" s="204">
        <f t="shared" ref="Z40:Z59" si="29">AA40*W40</f>
        <v>1776.1680466864998</v>
      </c>
      <c r="AA40" s="218">
        <f t="shared" ref="AA40:AA57" si="30">AA41</f>
        <v>0.50089341418119004</v>
      </c>
      <c r="AB40" s="216">
        <f>1-Y40/X40</f>
        <v>8.1293792558965738E-2</v>
      </c>
      <c r="AG40" s="204">
        <v>1787</v>
      </c>
      <c r="AH40" s="204">
        <f>AG40*AN40</f>
        <v>16573.829333333335</v>
      </c>
      <c r="AM40" s="211">
        <v>37.5</v>
      </c>
      <c r="AN40" s="203">
        <f>AM$107/AM40</f>
        <v>9.2746666666666666</v>
      </c>
      <c r="AP40" s="257">
        <v>1947</v>
      </c>
      <c r="AQ40" s="849">
        <v>0.75224988576432239</v>
      </c>
      <c r="AR40" s="849">
        <v>0.62160667793039481</v>
      </c>
      <c r="AS40" s="122">
        <v>1.8464186257667929E-2</v>
      </c>
      <c r="AT40" s="122">
        <v>1.167362794791899E-2</v>
      </c>
      <c r="AU40" s="122">
        <f t="shared" si="15"/>
        <v>3.0137814205586921E-2</v>
      </c>
      <c r="AV40" s="122">
        <v>1.0056402138875693E-2</v>
      </c>
      <c r="AW40" s="122">
        <f t="shared" si="11"/>
        <v>9.0448991489464961E-2</v>
      </c>
      <c r="AX40" s="851">
        <f t="shared" si="16"/>
        <v>0.82633003965007223</v>
      </c>
      <c r="AY40" s="844">
        <v>0.86644528301886792</v>
      </c>
      <c r="AZ40" s="123">
        <v>3.3962264150943391E-3</v>
      </c>
      <c r="BA40" s="123">
        <v>1.521283220843923E-2</v>
      </c>
      <c r="BB40" s="123">
        <v>2.9433962264150942E-2</v>
      </c>
      <c r="BC40" s="123">
        <f t="shared" si="12"/>
        <v>8.5511696093447553E-2</v>
      </c>
      <c r="BD40" s="251">
        <v>0.24775011423567772</v>
      </c>
      <c r="BE40" s="252">
        <v>8.1126723518634175E-2</v>
      </c>
      <c r="BF40" s="252">
        <v>2.4320579078106256E-2</v>
      </c>
      <c r="BG40" s="252">
        <v>1.6562378371999906E-2</v>
      </c>
      <c r="BH40" s="252">
        <v>3.9136278781809891E-2</v>
      </c>
      <c r="BI40" s="252">
        <v>5.6086233384204216E-2</v>
      </c>
      <c r="BJ40" s="252">
        <f t="shared" si="13"/>
        <v>3.0517921100923294E-2</v>
      </c>
      <c r="BK40" s="252"/>
      <c r="BL40" s="284">
        <v>1947</v>
      </c>
      <c r="BM40" s="133"/>
      <c r="BN40" s="133"/>
      <c r="BO40" s="133">
        <v>0.37077611495238216</v>
      </c>
      <c r="BP40" s="133">
        <v>0.14574716809862265</v>
      </c>
      <c r="BQ40" s="133"/>
      <c r="BR40" s="133"/>
      <c r="BS40" s="133"/>
      <c r="BT40" s="133"/>
      <c r="BU40" s="133"/>
      <c r="BV40" s="133"/>
      <c r="BW40" s="133">
        <v>0.34367530423643594</v>
      </c>
      <c r="BX40" s="133">
        <v>0.11462546463168931</v>
      </c>
      <c r="BY40" s="133"/>
      <c r="BZ40" s="293">
        <f t="shared" si="10"/>
        <v>0.14574716809862265</v>
      </c>
      <c r="CA40" s="132">
        <f t="shared" si="21"/>
        <v>9.2596050291605891E-2</v>
      </c>
      <c r="CB40" s="133">
        <v>5.1716552902411395E-2</v>
      </c>
      <c r="CC40" s="133">
        <v>1.7392983196619426E-2</v>
      </c>
      <c r="CD40" s="133">
        <v>3.6390208699330307E-3</v>
      </c>
      <c r="CE40" s="133">
        <v>1.9768559992781844E-2</v>
      </c>
      <c r="CF40" s="133">
        <v>7.8933329860200513E-5</v>
      </c>
      <c r="CG40" s="132">
        <f t="shared" si="22"/>
        <v>5.3151117807016701E-2</v>
      </c>
      <c r="CH40" s="133">
        <v>1.9168902267741175E-2</v>
      </c>
      <c r="CI40" s="133">
        <v>3.3335755214654914E-2</v>
      </c>
      <c r="CJ40" s="133">
        <v>6.4646032462061204E-4</v>
      </c>
      <c r="CK40" s="133">
        <f t="shared" si="23"/>
        <v>1.9404918182839365E-2</v>
      </c>
      <c r="CL40" s="133">
        <f t="shared" si="24"/>
        <v>3.3746199624177332E-2</v>
      </c>
      <c r="CM40" s="134">
        <v>0.10881447524750629</v>
      </c>
      <c r="CN40" s="293">
        <v>0.42878461864916018</v>
      </c>
      <c r="CO40" s="133"/>
      <c r="CP40" s="133"/>
      <c r="CQ40" s="133"/>
      <c r="CR40" s="133"/>
      <c r="CS40" s="275"/>
      <c r="CT40" s="293">
        <v>0.39502612781056318</v>
      </c>
      <c r="CU40" s="133">
        <v>0.34347880643880307</v>
      </c>
      <c r="CV40" s="133">
        <v>0.34347880643880307</v>
      </c>
      <c r="CW40" s="133">
        <v>0.11955055203166751</v>
      </c>
      <c r="CX40" s="133">
        <v>0.11955055203166751</v>
      </c>
      <c r="CY40" s="133"/>
      <c r="DA40" s="266">
        <v>1947</v>
      </c>
      <c r="DB40" s="75">
        <v>19961.704974517328</v>
      </c>
      <c r="DC40" s="75">
        <v>14000.543908084052</v>
      </c>
      <c r="DD40" s="124"/>
      <c r="DE40" s="124"/>
      <c r="DF40" s="75"/>
      <c r="DG40" s="75"/>
      <c r="DH40" s="75">
        <v>73612.154572416795</v>
      </c>
      <c r="DI40" s="75">
        <v>111831.02493566893</v>
      </c>
      <c r="DJ40" s="75">
        <v>286914.60599109705</v>
      </c>
      <c r="DK40" s="75">
        <v>418346.28425670241</v>
      </c>
      <c r="DL40" s="75">
        <v>979990.86313385575</v>
      </c>
      <c r="DM40" s="75">
        <v>3356670.1993575851</v>
      </c>
      <c r="DN40" s="274">
        <v>19961.703784706991</v>
      </c>
      <c r="DO40" s="124">
        <v>13955.978184922022</v>
      </c>
      <c r="DP40" s="124"/>
      <c r="DQ40" s="124"/>
      <c r="DR40" s="124"/>
      <c r="DS40" s="275"/>
      <c r="DT40" s="275"/>
      <c r="DU40" s="124">
        <v>16443.976839034713</v>
      </c>
      <c r="DV40" s="124">
        <v>18241.323751191292</v>
      </c>
      <c r="DW40" s="124">
        <v>12669.369155326565</v>
      </c>
      <c r="DX40" s="124"/>
      <c r="DY40" s="124"/>
      <c r="DZ40" s="124"/>
      <c r="EA40" s="124">
        <v>74013.234182771732</v>
      </c>
      <c r="EB40" s="124">
        <v>113089.62773887091</v>
      </c>
      <c r="EC40" s="124">
        <v>290936.19704560889</v>
      </c>
      <c r="ED40" s="124">
        <v>424275.21018927125</v>
      </c>
      <c r="EE40" s="124">
        <v>994762.13636017649</v>
      </c>
      <c r="EF40" s="124">
        <v>3405179.1432455238</v>
      </c>
      <c r="EG40" s="124"/>
      <c r="EH40" s="274">
        <v>19998.165522396015</v>
      </c>
      <c r="EI40" s="124">
        <v>14597.578324667555</v>
      </c>
      <c r="EJ40" s="124">
        <v>11262.477854155029</v>
      </c>
      <c r="EK40" s="124">
        <v>3294.5584815105203</v>
      </c>
      <c r="EL40" s="124">
        <f t="shared" si="17"/>
        <v>3294.5584815105203</v>
      </c>
      <c r="EM40" s="124">
        <v>0</v>
      </c>
      <c r="EN40" s="124"/>
      <c r="EO40" s="124"/>
      <c r="EP40" s="124"/>
      <c r="EQ40" s="124"/>
      <c r="ER40" s="124"/>
      <c r="ES40" s="124"/>
      <c r="ET40" s="124"/>
      <c r="EU40" s="124"/>
      <c r="EV40" s="124"/>
      <c r="EW40" s="124"/>
      <c r="EX40" s="124"/>
      <c r="EY40" s="124"/>
      <c r="EZ40" s="124"/>
      <c r="FA40" s="124">
        <v>68603.45030195218</v>
      </c>
      <c r="FB40" s="124">
        <v>97391.158830092623</v>
      </c>
      <c r="FC40" s="124">
        <v>228811.97075447525</v>
      </c>
      <c r="FD40" s="124">
        <v>318268.20166306815</v>
      </c>
      <c r="FE40" s="124">
        <v>674488.38255108241</v>
      </c>
      <c r="FF40" s="124">
        <v>2061656.2641843783</v>
      </c>
      <c r="FG40" s="276"/>
      <c r="FH40" s="275"/>
      <c r="FI40" s="275"/>
      <c r="FJ40" s="275"/>
      <c r="FK40" s="275"/>
      <c r="FL40" s="275"/>
      <c r="FM40" s="275"/>
      <c r="FN40" s="275"/>
      <c r="FO40" s="275"/>
      <c r="FP40" s="275"/>
      <c r="FQ40" s="275"/>
      <c r="FR40" s="275"/>
      <c r="FS40" s="276"/>
      <c r="FT40" s="275"/>
      <c r="FU40" s="275"/>
      <c r="FV40" s="275"/>
      <c r="FW40" s="275"/>
      <c r="FX40" s="275"/>
      <c r="FY40" s="275"/>
      <c r="FZ40" s="311"/>
      <c r="GA40" s="134">
        <v>0.22952584853010949</v>
      </c>
      <c r="GB40" s="133">
        <v>7.5680378714739302E-2</v>
      </c>
      <c r="GC40" s="133">
        <v>0.49150295462212573</v>
      </c>
      <c r="GD40" s="133">
        <v>0.63815496634930391</v>
      </c>
      <c r="GE40" s="133">
        <v>0.75480983291309489</v>
      </c>
      <c r="GF40" s="293">
        <v>0.17365743986843746</v>
      </c>
      <c r="GG40" s="133">
        <v>0.26466958589264117</v>
      </c>
      <c r="GH40" s="133">
        <v>0.33263823252110347</v>
      </c>
      <c r="GI40" s="133">
        <v>0.38595406588388481</v>
      </c>
      <c r="GJ40" s="276"/>
      <c r="GK40" s="275"/>
      <c r="GL40" s="275"/>
      <c r="GM40" s="275"/>
      <c r="GN40" s="275"/>
      <c r="GO40" s="275"/>
      <c r="GP40" s="316"/>
      <c r="GU40" s="241"/>
      <c r="HF40" s="325">
        <v>1947</v>
      </c>
      <c r="HG40" s="331">
        <v>0.25251142616685729</v>
      </c>
      <c r="HH40" s="331">
        <v>0.19982058993779997</v>
      </c>
      <c r="HI40" s="331">
        <v>0.16040532206669691</v>
      </c>
      <c r="HJ40" s="331">
        <v>3.585453895189418E-2</v>
      </c>
      <c r="HK40" s="331">
        <v>3.5226228774905687E-2</v>
      </c>
      <c r="HL40" s="331">
        <v>5.6890291783744586E-2</v>
      </c>
      <c r="HM40" s="331">
        <v>3.2434262556152491E-2</v>
      </c>
      <c r="HN40" s="331">
        <v>0.42589611600144428</v>
      </c>
      <c r="HO40" s="331">
        <v>0.20599838382362895</v>
      </c>
      <c r="HP40" s="331">
        <v>0.13622490502052495</v>
      </c>
      <c r="HQ40" s="331">
        <v>3.1005501870758668E-2</v>
      </c>
      <c r="HR40" s="331">
        <v>5.2667325286531695E-2</v>
      </c>
      <c r="HS40" s="331"/>
      <c r="HT40" s="331">
        <v>0.53701810581117648</v>
      </c>
      <c r="HU40" s="330"/>
      <c r="HV40" s="296"/>
      <c r="HW40" s="297"/>
      <c r="HX40" s="297"/>
      <c r="HY40" s="296"/>
      <c r="HZ40" s="296"/>
      <c r="IA40" s="332">
        <v>0.15662100456621003</v>
      </c>
      <c r="IB40" s="330"/>
      <c r="IC40" s="296"/>
      <c r="ID40" s="297"/>
      <c r="IE40" s="297"/>
      <c r="IF40" s="296"/>
      <c r="IG40" s="296"/>
      <c r="IH40" s="330"/>
      <c r="II40" s="296"/>
      <c r="IJ40" s="297"/>
      <c r="IK40" s="297"/>
      <c r="IL40" s="296"/>
      <c r="IM40" s="296"/>
      <c r="IO40" s="204">
        <v>2812.2221909452114</v>
      </c>
      <c r="IP40" s="204">
        <f t="shared" si="14"/>
        <v>3434.3473435312012</v>
      </c>
      <c r="IS40" s="904"/>
      <c r="IW40" s="901"/>
    </row>
    <row r="41" spans="1:257" s="211" customFormat="1">
      <c r="A41" s="211">
        <v>1948</v>
      </c>
      <c r="B41" s="205">
        <v>2512.516452831117</v>
      </c>
      <c r="C41" s="209">
        <v>20894.835092671343</v>
      </c>
      <c r="D41" s="205">
        <f t="shared" ref="D41:D104" si="31">D40*C41/C40</f>
        <v>101.37624883663317</v>
      </c>
      <c r="E41" s="209">
        <f t="shared" si="8"/>
        <v>15425.55574342265</v>
      </c>
      <c r="F41" s="209">
        <f t="shared" si="9"/>
        <v>5469.2793492486935</v>
      </c>
      <c r="G41" s="203">
        <v>8.3162978173245126</v>
      </c>
      <c r="H41" s="203">
        <f t="shared" si="25"/>
        <v>131.89888654829971</v>
      </c>
      <c r="I41" s="839">
        <v>0.98709573052500055</v>
      </c>
      <c r="J41" s="238">
        <v>2741.9242982773694</v>
      </c>
      <c r="K41" s="205">
        <f t="shared" si="18"/>
        <v>98.301763689833265</v>
      </c>
      <c r="L41" s="205">
        <f t="shared" si="19"/>
        <v>103.75880028795325</v>
      </c>
      <c r="M41" s="204">
        <v>1709.6472240040016</v>
      </c>
      <c r="N41" s="205">
        <f t="shared" si="20"/>
        <v>103.57593408988605</v>
      </c>
      <c r="O41" s="209">
        <v>60825.465619867253</v>
      </c>
      <c r="P41" s="203">
        <v>9.023940030366882</v>
      </c>
      <c r="Q41" s="203">
        <f t="shared" si="26"/>
        <v>133.76623376623377</v>
      </c>
      <c r="R41" s="238">
        <f t="shared" si="27"/>
        <v>3522.051864916557</v>
      </c>
      <c r="S41" s="204">
        <f t="shared" si="28"/>
        <v>30246.163916493297</v>
      </c>
      <c r="T41" s="205">
        <f>$D$41*S41/S$41</f>
        <v>101.37624883663317</v>
      </c>
      <c r="U41" s="205">
        <f>T41/T$41*100</f>
        <v>100</v>
      </c>
      <c r="V41" s="205">
        <v>100</v>
      </c>
      <c r="W41" s="204">
        <v>3671</v>
      </c>
      <c r="X41" s="204">
        <v>40532</v>
      </c>
      <c r="Y41" s="204">
        <v>37237</v>
      </c>
      <c r="Z41" s="204">
        <f t="shared" si="29"/>
        <v>1838.7797234591487</v>
      </c>
      <c r="AA41" s="218">
        <f t="shared" si="30"/>
        <v>0.50089341418119004</v>
      </c>
      <c r="AB41" s="216">
        <f t="shared" ref="AB41:AB104" si="32">1-Y41/X41</f>
        <v>8.1293792558965738E-2</v>
      </c>
      <c r="AG41" s="204">
        <v>1889</v>
      </c>
      <c r="AH41" s="204">
        <f t="shared" ref="AH41:AH104" si="33">AG41*AN41</f>
        <v>16222.079012345679</v>
      </c>
      <c r="AM41" s="211">
        <v>40.5</v>
      </c>
      <c r="AN41" s="203">
        <f t="shared" ref="AN41:AN104" si="34">AM$107/AM41</f>
        <v>8.5876543209876548</v>
      </c>
      <c r="AP41" s="257">
        <v>1948</v>
      </c>
      <c r="AQ41" s="849">
        <v>0.73824730728949439</v>
      </c>
      <c r="AR41" s="849">
        <v>0.60596243821518492</v>
      </c>
      <c r="AS41" s="122">
        <v>1.2684661637276537E-2</v>
      </c>
      <c r="AT41" s="122">
        <v>1.1571972019971578E-2</v>
      </c>
      <c r="AU41" s="122">
        <f t="shared" si="15"/>
        <v>2.4256633657248117E-2</v>
      </c>
      <c r="AV41" s="122">
        <v>1.8120502089730033E-2</v>
      </c>
      <c r="AW41" s="122">
        <f t="shared" ref="AW41:AW70" si="35">AQ41-AR41-AS41-AT41-AV41</f>
        <v>8.9907733327331318E-2</v>
      </c>
      <c r="AX41" s="851">
        <f t="shared" si="16"/>
        <v>0.82081225658648338</v>
      </c>
      <c r="AY41" s="844">
        <v>0.87115570934256059</v>
      </c>
      <c r="AZ41" s="123">
        <v>3.4602076124567475E-3</v>
      </c>
      <c r="BA41" s="123">
        <v>1.5479876160990716E-2</v>
      </c>
      <c r="BB41" s="123">
        <v>2.0761245674740483E-2</v>
      </c>
      <c r="BC41" s="123">
        <f t="shared" ref="BC41:BC72" si="36">1-BB41-BA41-AZ41-AY41</f>
        <v>8.914296120925147E-2</v>
      </c>
      <c r="BD41" s="251">
        <v>0.26175269271050572</v>
      </c>
      <c r="BE41" s="252">
        <v>7.9938145055915816E-2</v>
      </c>
      <c r="BF41" s="252">
        <v>2.3872052007099964E-2</v>
      </c>
      <c r="BG41" s="252">
        <v>1.6907586099380836E-2</v>
      </c>
      <c r="BH41" s="252">
        <v>5.7067466548084034E-2</v>
      </c>
      <c r="BI41" s="252">
        <v>5.4817304608896229E-2</v>
      </c>
      <c r="BJ41" s="252">
        <f t="shared" ref="BJ41:BJ72" si="37">BD41-BE41-BF41-BG41-BH41-BI41</f>
        <v>2.9150138391128837E-2</v>
      </c>
      <c r="BK41" s="252"/>
      <c r="BL41" s="284">
        <v>1948</v>
      </c>
      <c r="BM41" s="133"/>
      <c r="BN41" s="133"/>
      <c r="BO41" s="133">
        <v>0.38908460948930002</v>
      </c>
      <c r="BP41" s="133">
        <v>0.15765946306209772</v>
      </c>
      <c r="BQ41" s="133"/>
      <c r="BR41" s="133"/>
      <c r="BS41" s="133"/>
      <c r="BT41" s="133"/>
      <c r="BU41" s="133"/>
      <c r="BV41" s="133"/>
      <c r="BW41" s="133">
        <v>0.36539612361648338</v>
      </c>
      <c r="BX41" s="133">
        <v>0.1295866530083899</v>
      </c>
      <c r="BY41" s="133"/>
      <c r="BZ41" s="293">
        <f t="shared" si="10"/>
        <v>0.15765946306209772</v>
      </c>
      <c r="CA41" s="132">
        <f t="shared" si="21"/>
        <v>0.10369717442810385</v>
      </c>
      <c r="CB41" s="133">
        <v>6.4073959976046702E-2</v>
      </c>
      <c r="CC41" s="133">
        <v>1.6290693776733606E-2</v>
      </c>
      <c r="CD41" s="133">
        <v>3.6684267000803281E-3</v>
      </c>
      <c r="CE41" s="133">
        <v>1.9576699064476302E-2</v>
      </c>
      <c r="CF41" s="133">
        <v>8.7394910766904057E-5</v>
      </c>
      <c r="CG41" s="132">
        <f t="shared" si="22"/>
        <v>5.3962288633993848E-2</v>
      </c>
      <c r="CH41" s="133">
        <v>2.0465408401524894E-2</v>
      </c>
      <c r="CI41" s="133">
        <v>3.2865949160363679E-2</v>
      </c>
      <c r="CJ41" s="133">
        <v>6.3093107210527698E-4</v>
      </c>
      <c r="CK41" s="133">
        <f t="shared" si="23"/>
        <v>2.0707522284503822E-2</v>
      </c>
      <c r="CL41" s="133">
        <f t="shared" si="24"/>
        <v>3.3254766349490025E-2</v>
      </c>
      <c r="CM41" s="134">
        <v>0.12166469381695068</v>
      </c>
      <c r="CN41" s="293">
        <v>0.44313320526133754</v>
      </c>
      <c r="CO41" s="133"/>
      <c r="CP41" s="133"/>
      <c r="CQ41" s="133"/>
      <c r="CR41" s="133"/>
      <c r="CS41" s="275"/>
      <c r="CT41" s="293">
        <v>0.41294134197747051</v>
      </c>
      <c r="CU41" s="133">
        <v>0.35013508333029786</v>
      </c>
      <c r="CV41" s="133">
        <v>0.35013508333029786</v>
      </c>
      <c r="CW41" s="133">
        <v>0.12242600017043</v>
      </c>
      <c r="CX41" s="133">
        <v>0.12242600017043001</v>
      </c>
      <c r="CY41" s="133"/>
      <c r="DA41" s="266">
        <v>1948</v>
      </c>
      <c r="DB41" s="75">
        <v>20894.749415149869</v>
      </c>
      <c r="DC41" s="75">
        <v>14232.715176591673</v>
      </c>
      <c r="DD41" s="124"/>
      <c r="DE41" s="124"/>
      <c r="DF41" s="75"/>
      <c r="DG41" s="75"/>
      <c r="DH41" s="75">
        <v>80853.057562173664</v>
      </c>
      <c r="DI41" s="75">
        <v>123024.97945768945</v>
      </c>
      <c r="DJ41" s="75">
        <v>325256.6520764539</v>
      </c>
      <c r="DK41" s="75">
        <v>483555.82841979235</v>
      </c>
      <c r="DL41" s="75">
        <v>1167295.8872611714</v>
      </c>
      <c r="DM41" s="75">
        <v>4015678.2822010336</v>
      </c>
      <c r="DN41" s="274">
        <v>20894.751905998099</v>
      </c>
      <c r="DO41" s="124">
        <v>14183.251654919708</v>
      </c>
      <c r="DP41" s="124"/>
      <c r="DQ41" s="124"/>
      <c r="DR41" s="124"/>
      <c r="DS41" s="275"/>
      <c r="DT41" s="275"/>
      <c r="DU41" s="124">
        <v>16896.046707552476</v>
      </c>
      <c r="DV41" s="124">
        <v>18333.589054550721</v>
      </c>
      <c r="DW41" s="124">
        <v>12928.437245280804</v>
      </c>
      <c r="DX41" s="124"/>
      <c r="DY41" s="124"/>
      <c r="DZ41" s="124"/>
      <c r="EA41" s="124">
        <v>81298.254165703664</v>
      </c>
      <c r="EB41" s="124">
        <v>124261.86527060808</v>
      </c>
      <c r="EC41" s="124">
        <v>329425.49736096093</v>
      </c>
      <c r="ED41" s="124">
        <v>489830.71598630754</v>
      </c>
      <c r="EE41" s="124">
        <v>1181823.3310462912</v>
      </c>
      <c r="EF41" s="124">
        <v>4058547.6888003177</v>
      </c>
      <c r="EG41" s="124"/>
      <c r="EH41" s="274">
        <v>20962.948839772736</v>
      </c>
      <c r="EI41" s="124">
        <v>14808.987110599104</v>
      </c>
      <c r="EJ41" s="124">
        <v>11658.113499804751</v>
      </c>
      <c r="EK41" s="124">
        <v>3075.1568848658799</v>
      </c>
      <c r="EL41" s="124">
        <f t="shared" si="17"/>
        <v>3075.1568848658799</v>
      </c>
      <c r="EM41" s="124">
        <v>0</v>
      </c>
      <c r="EN41" s="124"/>
      <c r="EO41" s="124"/>
      <c r="EP41" s="124"/>
      <c r="EQ41" s="124"/>
      <c r="ER41" s="124"/>
      <c r="ES41" s="124"/>
      <c r="ET41" s="124"/>
      <c r="EU41" s="124"/>
      <c r="EV41" s="124"/>
      <c r="EW41" s="124"/>
      <c r="EX41" s="124"/>
      <c r="EY41" s="124"/>
      <c r="EZ41" s="124"/>
      <c r="FA41" s="124">
        <v>76348.604402335448</v>
      </c>
      <c r="FB41" s="124">
        <v>109751.83534662954</v>
      </c>
      <c r="FC41" s="124">
        <v>270768.06421582843</v>
      </c>
      <c r="FD41" s="124">
        <v>388322.93448562262</v>
      </c>
      <c r="FE41" s="124">
        <v>859262.58056188095</v>
      </c>
      <c r="FF41" s="124">
        <v>2687063.9193430953</v>
      </c>
      <c r="FG41" s="276"/>
      <c r="FH41" s="275"/>
      <c r="FI41" s="275"/>
      <c r="FJ41" s="275"/>
      <c r="FK41" s="275"/>
      <c r="FL41" s="275"/>
      <c r="FM41" s="275"/>
      <c r="FN41" s="275"/>
      <c r="FO41" s="275"/>
      <c r="FP41" s="275"/>
      <c r="FQ41" s="275"/>
      <c r="FR41" s="275"/>
      <c r="FS41" s="276"/>
      <c r="FT41" s="275"/>
      <c r="FU41" s="275"/>
      <c r="FV41" s="275"/>
      <c r="FW41" s="275"/>
      <c r="FX41" s="275"/>
      <c r="FY41" s="275"/>
      <c r="FZ41" s="311"/>
      <c r="GA41" s="134">
        <v>0.24515639235223127</v>
      </c>
      <c r="GB41" s="133">
        <v>8.6886618950935621E-2</v>
      </c>
      <c r="GC41" s="133">
        <v>0.49437912929969874</v>
      </c>
      <c r="GD41" s="133">
        <v>0.66028689109757155</v>
      </c>
      <c r="GE41" s="133">
        <v>0.77564257056681452</v>
      </c>
      <c r="GF41" s="293">
        <v>0.16669662239338726</v>
      </c>
      <c r="GG41" s="133">
        <v>0.23430576371780049</v>
      </c>
      <c r="GH41" s="133">
        <v>0.28867042711031043</v>
      </c>
      <c r="GI41" s="133">
        <v>0.31954681066730373</v>
      </c>
      <c r="GJ41" s="276"/>
      <c r="GK41" s="275"/>
      <c r="GL41" s="275"/>
      <c r="GM41" s="275"/>
      <c r="GN41" s="275"/>
      <c r="GO41" s="275"/>
      <c r="GP41" s="316"/>
      <c r="GU41" s="241"/>
      <c r="HF41" s="325">
        <v>1948</v>
      </c>
      <c r="HG41" s="331">
        <v>0.23051813703223598</v>
      </c>
      <c r="HH41" s="331">
        <v>0.18074850495375366</v>
      </c>
      <c r="HI41" s="331">
        <v>0.14553896474385219</v>
      </c>
      <c r="HJ41" s="331">
        <v>2.8936285448088114E-2</v>
      </c>
      <c r="HK41" s="331">
        <v>2.7113527730183676E-2</v>
      </c>
      <c r="HL41" s="331">
        <v>5.6445849262166135E-2</v>
      </c>
      <c r="HM41" s="331">
        <v>3.3043302303414263E-2</v>
      </c>
      <c r="HN41" s="331">
        <v>0.37619817946048967</v>
      </c>
      <c r="HO41" s="331">
        <v>0.17726104099563281</v>
      </c>
      <c r="HP41" s="331">
        <v>0.1245249468212576</v>
      </c>
      <c r="HQ41" s="331">
        <v>2.8091361332353626E-2</v>
      </c>
      <c r="HR41" s="331">
        <v>4.6320830311245627E-2</v>
      </c>
      <c r="HS41" s="331"/>
      <c r="HT41" s="331">
        <v>0.4742039729581749</v>
      </c>
      <c r="HU41" s="330"/>
      <c r="HV41" s="296"/>
      <c r="HW41" s="297"/>
      <c r="HX41" s="297"/>
      <c r="HY41" s="296"/>
      <c r="HZ41" s="296"/>
      <c r="IA41" s="332">
        <v>0.14483884128926969</v>
      </c>
      <c r="IB41" s="330"/>
      <c r="IC41" s="296"/>
      <c r="ID41" s="297"/>
      <c r="IE41" s="297"/>
      <c r="IF41" s="296"/>
      <c r="IG41" s="296"/>
      <c r="IH41" s="330"/>
      <c r="II41" s="296"/>
      <c r="IJ41" s="297"/>
      <c r="IK41" s="297"/>
      <c r="IL41" s="296"/>
      <c r="IM41" s="296"/>
      <c r="IO41" s="204">
        <v>3251.4108697572869</v>
      </c>
      <c r="IP41" s="204">
        <f t="shared" si="14"/>
        <v>3970.6941788715017</v>
      </c>
      <c r="IS41" s="904"/>
      <c r="IW41" s="901"/>
    </row>
    <row r="42" spans="1:257" s="211" customFormat="1">
      <c r="A42" s="211">
        <v>1949</v>
      </c>
      <c r="B42" s="205">
        <v>2425.6880363044643</v>
      </c>
      <c r="C42" s="209">
        <v>20235.841658371184</v>
      </c>
      <c r="D42" s="205">
        <f t="shared" si="31"/>
        <v>98.178985872794215</v>
      </c>
      <c r="E42" s="209">
        <f t="shared" si="8"/>
        <v>14997.429209439697</v>
      </c>
      <c r="F42" s="209">
        <f t="shared" si="9"/>
        <v>5238.4124489314872</v>
      </c>
      <c r="G42" s="203">
        <v>8.3423100396704299</v>
      </c>
      <c r="H42" s="203">
        <f t="shared" si="25"/>
        <v>131.48761159594744</v>
      </c>
      <c r="I42" s="839">
        <v>0.98931874400527708</v>
      </c>
      <c r="J42" s="238">
        <v>2681.4180254657085</v>
      </c>
      <c r="K42" s="205">
        <f t="shared" si="18"/>
        <v>97.075006237710937</v>
      </c>
      <c r="L42" s="205">
        <f t="shared" si="19"/>
        <v>101.78652753370476</v>
      </c>
      <c r="M42" s="204">
        <v>1667.71625677006</v>
      </c>
      <c r="N42" s="205">
        <f t="shared" si="20"/>
        <v>101.3516464357801</v>
      </c>
      <c r="O42" s="209">
        <v>61536.661793876156</v>
      </c>
      <c r="P42" s="203">
        <v>9.1124100306645932</v>
      </c>
      <c r="Q42" s="203">
        <f t="shared" si="26"/>
        <v>132.46753246753252</v>
      </c>
      <c r="R42" s="238">
        <f t="shared" si="27"/>
        <v>3418.7485662549584</v>
      </c>
      <c r="S42" s="204">
        <f t="shared" si="28"/>
        <v>29726.018783586864</v>
      </c>
      <c r="T42" s="205">
        <f>$D$41*S42/S$41</f>
        <v>99.632875277914465</v>
      </c>
      <c r="U42" s="205">
        <f t="shared" ref="U42:U105" si="38">T42/T$41*100</f>
        <v>98.280293876795412</v>
      </c>
      <c r="V42" s="205">
        <f>V41*(R42*G42)/(R41*G41)</f>
        <v>97.370568849556221</v>
      </c>
      <c r="W42" s="204">
        <v>3569</v>
      </c>
      <c r="X42" s="204">
        <v>42182</v>
      </c>
      <c r="Y42" s="204">
        <v>38624</v>
      </c>
      <c r="Z42" s="204">
        <f t="shared" si="29"/>
        <v>1787.6885952126672</v>
      </c>
      <c r="AA42" s="218">
        <f t="shared" si="30"/>
        <v>0.50089341418119004</v>
      </c>
      <c r="AB42" s="216">
        <f t="shared" si="32"/>
        <v>8.4348774358731227E-2</v>
      </c>
      <c r="AG42" s="204">
        <v>1814</v>
      </c>
      <c r="AH42" s="204">
        <f t="shared" si="33"/>
        <v>15772.730000000001</v>
      </c>
      <c r="AM42" s="211">
        <v>40</v>
      </c>
      <c r="AN42" s="203">
        <f t="shared" si="34"/>
        <v>8.6950000000000003</v>
      </c>
      <c r="AP42" s="257">
        <v>1949</v>
      </c>
      <c r="AQ42" s="849">
        <v>0.74113197081849791</v>
      </c>
      <c r="AR42" s="849">
        <v>0.607208718510863</v>
      </c>
      <c r="AS42" s="122">
        <v>1.42766651316388E-2</v>
      </c>
      <c r="AT42" s="122">
        <v>1.3661880508745269E-2</v>
      </c>
      <c r="AU42" s="122">
        <f t="shared" si="15"/>
        <v>2.7938545640384067E-2</v>
      </c>
      <c r="AV42" s="122">
        <v>2.0398872008759984E-2</v>
      </c>
      <c r="AW42" s="122">
        <f t="shared" si="35"/>
        <v>8.5585834658490845E-2</v>
      </c>
      <c r="AX42" s="851">
        <f t="shared" si="16"/>
        <v>0.81929904850855162</v>
      </c>
      <c r="AY42" s="844">
        <v>0.86424221453287198</v>
      </c>
      <c r="AZ42" s="123">
        <v>4.1522491349480963E-3</v>
      </c>
      <c r="BA42" s="123">
        <v>1.7701693680568207E-2</v>
      </c>
      <c r="BB42" s="123">
        <v>2.2837370242214532E-2</v>
      </c>
      <c r="BC42" s="123">
        <f t="shared" si="36"/>
        <v>9.1066472409397248E-2</v>
      </c>
      <c r="BD42" s="251">
        <v>0.25886802918150209</v>
      </c>
      <c r="BE42" s="252">
        <v>8.2968554437918854E-2</v>
      </c>
      <c r="BF42" s="252">
        <v>2.7345062636413228E-2</v>
      </c>
      <c r="BG42" s="252">
        <v>1.8166966693947493E-2</v>
      </c>
      <c r="BH42" s="252">
        <v>5.7716312204589552E-2</v>
      </c>
      <c r="BI42" s="252">
        <v>4.6486606481902497E-2</v>
      </c>
      <c r="BJ42" s="252">
        <f t="shared" si="37"/>
        <v>2.6184526726730474E-2</v>
      </c>
      <c r="BK42" s="252"/>
      <c r="BL42" s="284">
        <v>1949</v>
      </c>
      <c r="BM42" s="133"/>
      <c r="BN42" s="133"/>
      <c r="BO42" s="133">
        <v>0.38358056460933948</v>
      </c>
      <c r="BP42" s="133">
        <v>0.1517338910703204</v>
      </c>
      <c r="BQ42" s="133"/>
      <c r="BR42" s="133"/>
      <c r="BS42" s="133"/>
      <c r="BT42" s="133"/>
      <c r="BU42" s="133"/>
      <c r="BV42" s="133"/>
      <c r="BW42" s="133">
        <v>0.36168681542486669</v>
      </c>
      <c r="BX42" s="133">
        <v>0.12537523101585088</v>
      </c>
      <c r="BY42" s="133"/>
      <c r="BZ42" s="293">
        <f t="shared" si="10"/>
        <v>0.1517338910703204</v>
      </c>
      <c r="CA42" s="132">
        <f t="shared" si="21"/>
        <v>0.10101194300561749</v>
      </c>
      <c r="CB42" s="133">
        <v>6.5596074571594734E-2</v>
      </c>
      <c r="CC42" s="133">
        <v>1.4776100334570009E-2</v>
      </c>
      <c r="CD42" s="133">
        <v>3.9369372235808203E-3</v>
      </c>
      <c r="CE42" s="133">
        <v>1.6588404115503393E-2</v>
      </c>
      <c r="CF42" s="133">
        <v>1.1442676036852732E-4</v>
      </c>
      <c r="CG42" s="132">
        <f t="shared" si="22"/>
        <v>5.0721948064702906E-2</v>
      </c>
      <c r="CH42" s="133">
        <v>2.2041379402165311E-2</v>
      </c>
      <c r="CI42" s="133">
        <v>2.7891204375366109E-2</v>
      </c>
      <c r="CJ42" s="133">
        <v>7.893642871714911E-4</v>
      </c>
      <c r="CK42" s="133">
        <f t="shared" si="23"/>
        <v>2.2389822771680983E-2</v>
      </c>
      <c r="CL42" s="133">
        <f t="shared" si="24"/>
        <v>2.8332125293021929E-2</v>
      </c>
      <c r="CM42" s="134">
        <v>0.12660753907662564</v>
      </c>
      <c r="CN42" s="293">
        <v>0.43687223558025406</v>
      </c>
      <c r="CO42" s="133"/>
      <c r="CP42" s="133"/>
      <c r="CQ42" s="133"/>
      <c r="CR42" s="133"/>
      <c r="CS42" s="275"/>
      <c r="CT42" s="293">
        <v>0.40723140956289805</v>
      </c>
      <c r="CU42" s="133">
        <v>0.34750996242854648</v>
      </c>
      <c r="CV42" s="133">
        <v>0.34750996242854654</v>
      </c>
      <c r="CW42" s="133">
        <v>0.11726960080682741</v>
      </c>
      <c r="CX42" s="133">
        <v>0.11726960080682737</v>
      </c>
      <c r="CY42" s="133"/>
      <c r="DA42" s="266">
        <v>1949</v>
      </c>
      <c r="DB42" s="75">
        <v>20235.841659170615</v>
      </c>
      <c r="DC42" s="75">
        <v>13893.492649981168</v>
      </c>
      <c r="DD42" s="124"/>
      <c r="DE42" s="124"/>
      <c r="DF42" s="75"/>
      <c r="DG42" s="75"/>
      <c r="DH42" s="75">
        <v>77316.982741875632</v>
      </c>
      <c r="DI42" s="75">
        <v>115636.16960111666</v>
      </c>
      <c r="DJ42" s="75">
        <v>303503.10519427503</v>
      </c>
      <c r="DK42" s="75">
        <v>452330.82500458218</v>
      </c>
      <c r="DL42" s="75">
        <v>1105107.5733306205</v>
      </c>
      <c r="DM42" s="75">
        <v>3895970.0099472948</v>
      </c>
      <c r="DN42" s="274">
        <v>20235.926089681383</v>
      </c>
      <c r="DO42" s="124">
        <v>13859.833911901695</v>
      </c>
      <c r="DP42" s="124"/>
      <c r="DQ42" s="124"/>
      <c r="DR42" s="124"/>
      <c r="DS42" s="275"/>
      <c r="DT42" s="275"/>
      <c r="DU42" s="124">
        <v>16526.104899252467</v>
      </c>
      <c r="DV42" s="124">
        <v>18051.71899247761</v>
      </c>
      <c r="DW42" s="124">
        <v>12661.568688717209</v>
      </c>
      <c r="DX42" s="124"/>
      <c r="DY42" s="124"/>
      <c r="DZ42" s="124"/>
      <c r="EA42" s="124">
        <v>77620.755689698577</v>
      </c>
      <c r="EB42" s="124">
        <v>116577.2806966605</v>
      </c>
      <c r="EC42" s="124">
        <v>307046.29940288456</v>
      </c>
      <c r="ED42" s="124">
        <v>457708.1665856149</v>
      </c>
      <c r="EE42" s="124">
        <v>1117653.3805519899</v>
      </c>
      <c r="EF42" s="124">
        <v>3927970.422622127</v>
      </c>
      <c r="EG42" s="124"/>
      <c r="EH42" s="274">
        <v>20235.926089681383</v>
      </c>
      <c r="EI42" s="124">
        <v>14352.098847260122</v>
      </c>
      <c r="EJ42" s="124">
        <v>11055.202239607979</v>
      </c>
      <c r="EK42" s="124">
        <v>3296.8027954065287</v>
      </c>
      <c r="EL42" s="124">
        <f t="shared" ref="EL42:EL73" si="39">EK42-EM42</f>
        <v>3296.8027954065287</v>
      </c>
      <c r="EM42" s="124">
        <v>0</v>
      </c>
      <c r="EN42" s="124"/>
      <c r="EO42" s="124"/>
      <c r="EP42" s="124"/>
      <c r="EQ42" s="124"/>
      <c r="ER42" s="124"/>
      <c r="ES42" s="124"/>
      <c r="ET42" s="124"/>
      <c r="EU42" s="124"/>
      <c r="EV42" s="124"/>
      <c r="EW42" s="124"/>
      <c r="EX42" s="124"/>
      <c r="EY42" s="124"/>
      <c r="EZ42" s="124"/>
      <c r="FA42" s="124">
        <v>73190.371271472686</v>
      </c>
      <c r="FB42" s="124">
        <v>103324.97130879949</v>
      </c>
      <c r="FC42" s="124">
        <v>253707.33228186955</v>
      </c>
      <c r="FD42" s="124">
        <v>365811.46564064152</v>
      </c>
      <c r="FE42" s="124">
        <v>823757.3930641599</v>
      </c>
      <c r="FF42" s="124">
        <v>2657708.5075513856</v>
      </c>
      <c r="FG42" s="276"/>
      <c r="FH42" s="275"/>
      <c r="FI42" s="275"/>
      <c r="FJ42" s="275"/>
      <c r="FK42" s="275"/>
      <c r="FL42" s="275"/>
      <c r="FM42" s="275"/>
      <c r="FN42" s="275"/>
      <c r="FO42" s="275"/>
      <c r="FP42" s="275"/>
      <c r="FQ42" s="275"/>
      <c r="FR42" s="275"/>
      <c r="FS42" s="276"/>
      <c r="FT42" s="275"/>
      <c r="FU42" s="275"/>
      <c r="FV42" s="275"/>
      <c r="FW42" s="275"/>
      <c r="FX42" s="275"/>
      <c r="FY42" s="275"/>
      <c r="FZ42" s="311"/>
      <c r="GA42" s="134">
        <v>0.24092548624048574</v>
      </c>
      <c r="GB42" s="133">
        <v>8.9819216013318839E-2</v>
      </c>
      <c r="GC42" s="133">
        <v>0.48457808662406032</v>
      </c>
      <c r="GD42" s="133">
        <v>0.66904313788602199</v>
      </c>
      <c r="GE42" s="133">
        <v>0.78885676438156993</v>
      </c>
      <c r="GF42" s="293">
        <v>0.17674225170821528</v>
      </c>
      <c r="GG42" s="133">
        <v>0.24520451369495483</v>
      </c>
      <c r="GH42" s="133">
        <v>0.30477882866049749</v>
      </c>
      <c r="GI42" s="133">
        <v>0.3333564445834446</v>
      </c>
      <c r="GJ42" s="276"/>
      <c r="GK42" s="275"/>
      <c r="GL42" s="275"/>
      <c r="GM42" s="275"/>
      <c r="GN42" s="275"/>
      <c r="GO42" s="275"/>
      <c r="GP42" s="316"/>
      <c r="GU42" s="241"/>
      <c r="HF42" s="325">
        <v>1949</v>
      </c>
      <c r="HG42" s="331">
        <v>0.22124936024614866</v>
      </c>
      <c r="HH42" s="331">
        <v>0.1780420872833679</v>
      </c>
      <c r="HI42" s="331">
        <v>0.14571090803182085</v>
      </c>
      <c r="HJ42" s="331">
        <v>2.601552366898343E-2</v>
      </c>
      <c r="HK42" s="331">
        <v>2.8635292932395556E-2</v>
      </c>
      <c r="HL42" s="331">
        <v>5.9199925486315634E-2</v>
      </c>
      <c r="HM42" s="331">
        <v>3.1860165944126245E-2</v>
      </c>
      <c r="HN42" s="331">
        <v>0.34789243282158266</v>
      </c>
      <c r="HO42" s="331">
        <v>0.15776511247208</v>
      </c>
      <c r="HP42" s="331">
        <v>0.11469759050165236</v>
      </c>
      <c r="HQ42" s="331">
        <v>2.4319091553279205E-2</v>
      </c>
      <c r="HR42" s="331">
        <v>5.111063829457111E-2</v>
      </c>
      <c r="HS42" s="331"/>
      <c r="HT42" s="331">
        <v>0.42973837213625177</v>
      </c>
      <c r="HU42" s="330"/>
      <c r="HV42" s="296"/>
      <c r="HW42" s="297"/>
      <c r="HX42" s="297"/>
      <c r="HY42" s="296"/>
      <c r="HZ42" s="296"/>
      <c r="IA42" s="332">
        <v>0.16125</v>
      </c>
      <c r="IB42" s="330"/>
      <c r="IC42" s="296"/>
      <c r="ID42" s="297"/>
      <c r="IE42" s="297"/>
      <c r="IF42" s="296"/>
      <c r="IG42" s="296"/>
      <c r="IH42" s="330"/>
      <c r="II42" s="296"/>
      <c r="IJ42" s="297"/>
      <c r="IK42" s="297"/>
      <c r="IL42" s="296"/>
      <c r="IM42" s="296"/>
      <c r="IO42" s="204">
        <v>3496.5064992602306</v>
      </c>
      <c r="IP42" s="204">
        <f t="shared" si="14"/>
        <v>4270.0103306339006</v>
      </c>
      <c r="IS42" s="904"/>
      <c r="IW42" s="901"/>
    </row>
    <row r="43" spans="1:257" s="211" customFormat="1">
      <c r="A43" s="211">
        <v>1950</v>
      </c>
      <c r="B43" s="205">
        <v>2664.0325670498082</v>
      </c>
      <c r="C43" s="209">
        <v>22034.23532557776</v>
      </c>
      <c r="D43" s="205">
        <f t="shared" si="31"/>
        <v>106.90431933938396</v>
      </c>
      <c r="E43" s="209">
        <f t="shared" si="8"/>
        <v>16078.653685495627</v>
      </c>
      <c r="F43" s="209">
        <f t="shared" si="9"/>
        <v>5955.5816400821332</v>
      </c>
      <c r="G43" s="203">
        <v>8.2710082444595709</v>
      </c>
      <c r="H43" s="203">
        <f t="shared" si="25"/>
        <v>132.62112548901595</v>
      </c>
      <c r="I43" s="839">
        <v>0.98271541031386056</v>
      </c>
      <c r="J43" s="238">
        <v>2923.1553037021872</v>
      </c>
      <c r="K43" s="205">
        <f t="shared" si="18"/>
        <v>104.79914491940765</v>
      </c>
      <c r="L43" s="205">
        <f t="shared" si="19"/>
        <v>110.01446497587052</v>
      </c>
      <c r="M43" s="204">
        <v>1821.3138179975535</v>
      </c>
      <c r="N43" s="205">
        <f t="shared" si="20"/>
        <v>109.74015161228446</v>
      </c>
      <c r="O43" s="209">
        <v>62446</v>
      </c>
      <c r="P43" s="203">
        <v>9.023940030366882</v>
      </c>
      <c r="Q43" s="203">
        <f t="shared" si="26"/>
        <v>133.76623376623377</v>
      </c>
      <c r="R43" s="238">
        <f t="shared" si="27"/>
        <v>3629.15499156347</v>
      </c>
      <c r="S43" s="204">
        <f t="shared" si="28"/>
        <v>31165.928544833951</v>
      </c>
      <c r="T43" s="205">
        <f t="shared" ref="T43:T106" si="40">$D$41*S43/S$41</f>
        <v>104.45902945275454</v>
      </c>
      <c r="U43" s="205">
        <f t="shared" si="38"/>
        <v>103.04092985437767</v>
      </c>
      <c r="V43" s="205">
        <f t="shared" ref="V43:V106" si="41">V42*(R43*G43)/(R42*G42)</f>
        <v>102.47978115537492</v>
      </c>
      <c r="W43" s="204">
        <v>3815</v>
      </c>
      <c r="X43" s="204">
        <v>43554</v>
      </c>
      <c r="Y43" s="204">
        <v>39303</v>
      </c>
      <c r="Z43" s="204">
        <f t="shared" si="29"/>
        <v>1910.9083751012399</v>
      </c>
      <c r="AA43" s="218">
        <f t="shared" si="30"/>
        <v>0.50089341418119004</v>
      </c>
      <c r="AB43" s="216">
        <f t="shared" si="32"/>
        <v>9.7602975616476129E-2</v>
      </c>
      <c r="AG43" s="204">
        <v>1971</v>
      </c>
      <c r="AH43" s="204">
        <f t="shared" si="33"/>
        <v>16926.266666666666</v>
      </c>
      <c r="AM43" s="211">
        <v>40.5</v>
      </c>
      <c r="AN43" s="203">
        <f t="shared" si="34"/>
        <v>8.5876543209876548</v>
      </c>
      <c r="AP43" s="257">
        <v>1950</v>
      </c>
      <c r="AQ43" s="849">
        <v>0.72971235207019958</v>
      </c>
      <c r="AR43" s="849">
        <v>0.60644239992688487</v>
      </c>
      <c r="AS43" s="122">
        <v>1.3238471783995938E-2</v>
      </c>
      <c r="AT43" s="122">
        <v>1.5636151658187152E-2</v>
      </c>
      <c r="AU43" s="122">
        <f t="shared" si="15"/>
        <v>2.8874623442183091E-2</v>
      </c>
      <c r="AV43" s="122">
        <v>1.9186093973374143E-2</v>
      </c>
      <c r="AW43" s="122">
        <f t="shared" si="35"/>
        <v>7.5209234727757479E-2</v>
      </c>
      <c r="AX43" s="851">
        <f t="shared" si="16"/>
        <v>0.83107048716717358</v>
      </c>
      <c r="AY43" s="844">
        <v>0.87743217665615147</v>
      </c>
      <c r="AZ43" s="123">
        <v>5.0473186119873821E-3</v>
      </c>
      <c r="BA43" s="123">
        <v>2.0288892578449277E-2</v>
      </c>
      <c r="BB43" s="123">
        <v>2.1451104100946371E-2</v>
      </c>
      <c r="BC43" s="123">
        <f t="shared" si="36"/>
        <v>7.5780508052465501E-2</v>
      </c>
      <c r="BD43" s="251">
        <v>0.27028764792980042</v>
      </c>
      <c r="BE43" s="252">
        <v>8.2696791458068117E-2</v>
      </c>
      <c r="BF43" s="252">
        <v>2.7724873929370585E-2</v>
      </c>
      <c r="BG43" s="252">
        <v>2.1553998718074289E-2</v>
      </c>
      <c r="BH43" s="252">
        <v>4.3385350512122334E-2</v>
      </c>
      <c r="BI43" s="252">
        <v>7.2981653431725496E-2</v>
      </c>
      <c r="BJ43" s="252">
        <f t="shared" si="37"/>
        <v>2.1944979880439586E-2</v>
      </c>
      <c r="BK43" s="252"/>
      <c r="BL43" s="284">
        <v>1950</v>
      </c>
      <c r="BM43" s="133"/>
      <c r="BN43" s="133"/>
      <c r="BO43" s="133">
        <v>0.38987795789324931</v>
      </c>
      <c r="BP43" s="133">
        <v>0.15848027813737375</v>
      </c>
      <c r="BQ43" s="133"/>
      <c r="BR43" s="133"/>
      <c r="BS43" s="133"/>
      <c r="BT43" s="133"/>
      <c r="BU43" s="133"/>
      <c r="BV43" s="133"/>
      <c r="BW43" s="133">
        <v>0.362386501833182</v>
      </c>
      <c r="BX43" s="133">
        <v>0.12735411975240213</v>
      </c>
      <c r="BY43" s="133"/>
      <c r="BZ43" s="293">
        <f t="shared" si="10"/>
        <v>0.15848027813737375</v>
      </c>
      <c r="CA43" s="132">
        <f t="shared" si="21"/>
        <v>0.10644430780715877</v>
      </c>
      <c r="CB43" s="133">
        <v>6.2605234759536277E-2</v>
      </c>
      <c r="CC43" s="133">
        <v>1.960901143164933E-2</v>
      </c>
      <c r="CD43" s="133">
        <v>4.1635425714111008E-3</v>
      </c>
      <c r="CE43" s="133">
        <v>1.9936410348484881E-2</v>
      </c>
      <c r="CF43" s="133">
        <v>1.3010869607717087E-4</v>
      </c>
      <c r="CG43" s="132">
        <f t="shared" si="22"/>
        <v>5.2035970330214926E-2</v>
      </c>
      <c r="CH43" s="133">
        <v>2.1327059380078249E-2</v>
      </c>
      <c r="CI43" s="133">
        <v>2.9892349526662622E-2</v>
      </c>
      <c r="CJ43" s="133">
        <v>8.1656142347405318E-4</v>
      </c>
      <c r="CK43" s="133">
        <f t="shared" si="23"/>
        <v>2.1667064357441829E-2</v>
      </c>
      <c r="CL43" s="133">
        <f t="shared" si="24"/>
        <v>3.0368905972773096E-2</v>
      </c>
      <c r="CM43" s="134">
        <v>0.1374382621676597</v>
      </c>
      <c r="CN43" s="293">
        <v>0.44144641510755928</v>
      </c>
      <c r="CO43" s="133"/>
      <c r="CP43" s="133"/>
      <c r="CQ43" s="133"/>
      <c r="CR43" s="133"/>
      <c r="CS43" s="275"/>
      <c r="CT43" s="293">
        <v>0.41317107090782512</v>
      </c>
      <c r="CU43" s="133">
        <v>0.35563366960951426</v>
      </c>
      <c r="CV43" s="133">
        <v>0.35563366960951437</v>
      </c>
      <c r="CW43" s="133">
        <v>0.1281953503997858</v>
      </c>
      <c r="CX43" s="133">
        <v>0.12819535039978583</v>
      </c>
      <c r="CY43" s="133"/>
      <c r="DA43" s="266">
        <v>1950</v>
      </c>
      <c r="DB43" s="75">
        <v>22034.235324353453</v>
      </c>
      <c r="DC43" s="75">
        <v>14992.556499117591</v>
      </c>
      <c r="DD43" s="124"/>
      <c r="DE43" s="124"/>
      <c r="DF43" s="75"/>
      <c r="DG43" s="75"/>
      <c r="DH43" s="75">
        <v>85409.34475147615</v>
      </c>
      <c r="DI43" s="75">
        <v>129125.12800904155</v>
      </c>
      <c r="DJ43" s="75">
        <v>343644.68393682467</v>
      </c>
      <c r="DK43" s="75">
        <v>509650.17466815142</v>
      </c>
      <c r="DL43" s="75">
        <v>1233067.0164108099</v>
      </c>
      <c r="DM43" s="75">
        <v>3535528.4272520551</v>
      </c>
      <c r="DN43" s="274">
        <v>22034.235324353453</v>
      </c>
      <c r="DO43" s="124">
        <v>14937.302947061362</v>
      </c>
      <c r="DP43" s="124"/>
      <c r="DQ43" s="124"/>
      <c r="DR43" s="124"/>
      <c r="DS43" s="275"/>
      <c r="DT43" s="275"/>
      <c r="DU43" s="124">
        <v>17857.65634721917</v>
      </c>
      <c r="DV43" s="124">
        <v>19483.322943221163</v>
      </c>
      <c r="DW43" s="124">
        <v>13674.779034201407</v>
      </c>
      <c r="DX43" s="124"/>
      <c r="DY43" s="124"/>
      <c r="DZ43" s="124"/>
      <c r="EA43" s="124">
        <v>85906.626719982189</v>
      </c>
      <c r="EB43" s="124">
        <v>130542.30348228074</v>
      </c>
      <c r="EC43" s="124">
        <v>349199.17427478801</v>
      </c>
      <c r="ED43" s="124">
        <v>518082.74876558094</v>
      </c>
      <c r="EE43" s="124">
        <v>1252881.3324206108</v>
      </c>
      <c r="EF43" s="124">
        <v>3570845.7247238662</v>
      </c>
      <c r="EG43" s="124"/>
      <c r="EH43" s="274">
        <v>22083.750973445578</v>
      </c>
      <c r="EI43" s="124">
        <v>15665.379459648884</v>
      </c>
      <c r="EJ43" s="124">
        <v>12118.571000048514</v>
      </c>
      <c r="EK43" s="124">
        <v>3491.7910725876091</v>
      </c>
      <c r="EL43" s="124">
        <f t="shared" si="39"/>
        <v>3491.7910725876091</v>
      </c>
      <c r="EM43" s="124">
        <v>0</v>
      </c>
      <c r="EN43" s="124"/>
      <c r="EO43" s="124"/>
      <c r="EP43" s="124"/>
      <c r="EQ43" s="124"/>
      <c r="ER43" s="124"/>
      <c r="ES43" s="124"/>
      <c r="ET43" s="124"/>
      <c r="EU43" s="124"/>
      <c r="EV43" s="124"/>
      <c r="EW43" s="124"/>
      <c r="EX43" s="124"/>
      <c r="EY43" s="124"/>
      <c r="EZ43" s="124"/>
      <c r="FA43" s="124">
        <v>79849.094597615738</v>
      </c>
      <c r="FB43" s="124">
        <v>113259.29627880499</v>
      </c>
      <c r="FC43" s="124">
        <v>280615.06441503181</v>
      </c>
      <c r="FD43" s="124">
        <v>401498.81556468073</v>
      </c>
      <c r="FE43" s="124">
        <v>889395.03697026335</v>
      </c>
      <c r="FF43" s="124">
        <v>2054011.5771630211</v>
      </c>
      <c r="FG43" s="276"/>
      <c r="FH43" s="275"/>
      <c r="FI43" s="275"/>
      <c r="FJ43" s="275"/>
      <c r="FK43" s="275"/>
      <c r="FL43" s="275"/>
      <c r="FM43" s="275"/>
      <c r="FN43" s="275"/>
      <c r="FO43" s="275"/>
      <c r="FP43" s="275"/>
      <c r="FQ43" s="275"/>
      <c r="FR43" s="275"/>
      <c r="FS43" s="276"/>
      <c r="FT43" s="275"/>
      <c r="FU43" s="275"/>
      <c r="FV43" s="275"/>
      <c r="FW43" s="275"/>
      <c r="FX43" s="275"/>
      <c r="FY43" s="275"/>
      <c r="FZ43" s="311"/>
      <c r="GA43" s="134">
        <v>0.25360901126809476</v>
      </c>
      <c r="GB43" s="133">
        <v>9.7007038767595144E-2</v>
      </c>
      <c r="GC43" s="133">
        <v>0.49943782230364336</v>
      </c>
      <c r="GD43" s="133">
        <v>0.67495002882464472</v>
      </c>
      <c r="GE43" s="133">
        <v>0.78843075648659466</v>
      </c>
      <c r="GF43" s="293">
        <v>0.16734141110383577</v>
      </c>
      <c r="GG43" s="133">
        <v>0.23233288460041102</v>
      </c>
      <c r="GH43" s="133">
        <v>0.29158763602416476</v>
      </c>
      <c r="GI43" s="133">
        <v>0.32539589424432924</v>
      </c>
      <c r="GJ43" s="276"/>
      <c r="GK43" s="275"/>
      <c r="GL43" s="275"/>
      <c r="GM43" s="275"/>
      <c r="GN43" s="275"/>
      <c r="GO43" s="275"/>
      <c r="GP43" s="316"/>
      <c r="GU43" s="241"/>
      <c r="HF43" s="325">
        <v>1950</v>
      </c>
      <c r="HG43" s="331">
        <v>0.24456928838951308</v>
      </c>
      <c r="HH43" s="331">
        <v>0.19149066454691432</v>
      </c>
      <c r="HI43" s="331">
        <v>0.15536598287801451</v>
      </c>
      <c r="HJ43" s="331">
        <v>2.6315351856327156E-2</v>
      </c>
      <c r="HK43" s="331">
        <v>2.9798021036102438E-2</v>
      </c>
      <c r="HL43" s="331">
        <v>5.9778716623731694E-2</v>
      </c>
      <c r="HM43" s="331">
        <v>3.9473893361853217E-2</v>
      </c>
      <c r="HN43" s="331">
        <v>0.39594222747219293</v>
      </c>
      <c r="HO43" s="331">
        <v>0.16049636767670794</v>
      </c>
      <c r="HP43" s="331">
        <v>0.1684562534344094</v>
      </c>
      <c r="HQ43" s="331">
        <v>1.855057603692413E-2</v>
      </c>
      <c r="HR43" s="331">
        <v>4.8439030324151471E-2</v>
      </c>
      <c r="HS43" s="331"/>
      <c r="HT43" s="331">
        <v>0.49054421305766888</v>
      </c>
      <c r="HU43" s="330"/>
      <c r="HV43" s="296"/>
      <c r="HW43" s="297"/>
      <c r="HX43" s="297"/>
      <c r="HY43" s="296"/>
      <c r="HZ43" s="296"/>
      <c r="IA43" s="332">
        <v>0.14719101123595504</v>
      </c>
      <c r="IB43" s="330"/>
      <c r="IC43" s="296"/>
      <c r="ID43" s="297"/>
      <c r="IE43" s="297"/>
      <c r="IF43" s="296"/>
      <c r="IG43" s="296"/>
      <c r="IH43" s="330"/>
      <c r="II43" s="296"/>
      <c r="IJ43" s="297"/>
      <c r="IK43" s="297"/>
      <c r="IL43" s="296"/>
      <c r="IM43" s="296"/>
      <c r="IO43" s="204">
        <v>3746.1272128887917</v>
      </c>
      <c r="IP43" s="204">
        <f t="shared" si="14"/>
        <v>4574.8526142560459</v>
      </c>
      <c r="IS43" s="904"/>
      <c r="IW43" s="901"/>
    </row>
    <row r="44" spans="1:257" s="211" customFormat="1">
      <c r="A44" s="211">
        <v>1951</v>
      </c>
      <c r="B44" s="205">
        <v>3035.9244488515728</v>
      </c>
      <c r="C44" s="209">
        <v>23579.897322705328</v>
      </c>
      <c r="D44" s="205">
        <f t="shared" si="31"/>
        <v>114.40346515906505</v>
      </c>
      <c r="E44" s="209">
        <f t="shared" si="8"/>
        <v>17386.22393139244</v>
      </c>
      <c r="F44" s="209">
        <f t="shared" si="9"/>
        <v>6193.6733913128892</v>
      </c>
      <c r="G44" s="203">
        <v>7.7669578805312876</v>
      </c>
      <c r="H44" s="203">
        <f t="shared" si="25"/>
        <v>141.22780619921758</v>
      </c>
      <c r="I44" s="839">
        <v>0.97976583715983545</v>
      </c>
      <c r="J44" s="238">
        <v>3249.7839507641902</v>
      </c>
      <c r="K44" s="205">
        <f t="shared" si="18"/>
        <v>107.97320850032878</v>
      </c>
      <c r="L44" s="205">
        <f t="shared" si="19"/>
        <v>114.85367272678931</v>
      </c>
      <c r="M44" s="204">
        <v>2019.9840628944619</v>
      </c>
      <c r="N44" s="205">
        <f t="shared" si="20"/>
        <v>114.29341587879091</v>
      </c>
      <c r="O44" s="209">
        <v>63059.890213245293</v>
      </c>
      <c r="P44" s="203">
        <v>8.3628030358541423</v>
      </c>
      <c r="Q44" s="203">
        <f t="shared" si="26"/>
        <v>144.34137291280146</v>
      </c>
      <c r="R44" s="238">
        <f t="shared" si="27"/>
        <v>3971.7093024586693</v>
      </c>
      <c r="S44" s="204">
        <f t="shared" si="28"/>
        <v>31610.079986158471</v>
      </c>
      <c r="T44" s="205">
        <f t="shared" si="40"/>
        <v>105.94769450003716</v>
      </c>
      <c r="U44" s="205">
        <f t="shared" si="38"/>
        <v>104.50938530066429</v>
      </c>
      <c r="V44" s="205">
        <f t="shared" si="41"/>
        <v>105.31800492602255</v>
      </c>
      <c r="W44" s="204">
        <v>4194</v>
      </c>
      <c r="X44" s="204">
        <v>44673</v>
      </c>
      <c r="Y44" s="204">
        <v>39929</v>
      </c>
      <c r="Z44" s="204">
        <f t="shared" si="29"/>
        <v>2100.746979075911</v>
      </c>
      <c r="AA44" s="218">
        <f t="shared" si="30"/>
        <v>0.50089341418119004</v>
      </c>
      <c r="AB44" s="216">
        <f t="shared" si="32"/>
        <v>0.10619389788015132</v>
      </c>
      <c r="AG44" s="204">
        <v>2200</v>
      </c>
      <c r="AH44" s="204">
        <f t="shared" si="33"/>
        <v>17509.382151029749</v>
      </c>
      <c r="AM44" s="211">
        <v>43.7</v>
      </c>
      <c r="AN44" s="203">
        <f t="shared" si="34"/>
        <v>7.9588100686498855</v>
      </c>
      <c r="AP44" s="257">
        <v>1951</v>
      </c>
      <c r="AQ44" s="849">
        <v>0.73733246983442402</v>
      </c>
      <c r="AR44" s="849">
        <v>0.59981393981227116</v>
      </c>
      <c r="AS44" s="122">
        <v>1.3798900521823707E-2</v>
      </c>
      <c r="AT44" s="122">
        <v>1.7235340446385704E-2</v>
      </c>
      <c r="AU44" s="122">
        <f t="shared" si="15"/>
        <v>3.1034240968209413E-2</v>
      </c>
      <c r="AV44" s="122">
        <v>1.4562367200691673E-2</v>
      </c>
      <c r="AW44" s="122">
        <f t="shared" si="35"/>
        <v>9.1921921853251765E-2</v>
      </c>
      <c r="AX44" s="851">
        <f t="shared" si="16"/>
        <v>0.81349182946868714</v>
      </c>
      <c r="AY44" s="844">
        <v>0.86327057557826781</v>
      </c>
      <c r="AZ44" s="123">
        <v>5.9171597633136102E-3</v>
      </c>
      <c r="BA44" s="123">
        <v>2.1630191670677496E-2</v>
      </c>
      <c r="BB44" s="123">
        <v>2.205486820871436E-2</v>
      </c>
      <c r="BC44" s="123">
        <f t="shared" si="36"/>
        <v>8.712720477902669E-2</v>
      </c>
      <c r="BD44" s="251">
        <v>0.26266753016557609</v>
      </c>
      <c r="BE44" s="252">
        <v>7.3188134501796787E-2</v>
      </c>
      <c r="BF44" s="252">
        <v>2.7348354777848631E-2</v>
      </c>
      <c r="BG44" s="252">
        <v>2.1555957328497563E-2</v>
      </c>
      <c r="BH44" s="252">
        <v>3.8995948953747576E-2</v>
      </c>
      <c r="BI44" s="252">
        <v>7.9240104869151159E-2</v>
      </c>
      <c r="BJ44" s="252">
        <f t="shared" si="37"/>
        <v>2.2339029734534346E-2</v>
      </c>
      <c r="BK44" s="252"/>
      <c r="BL44" s="284">
        <v>1951</v>
      </c>
      <c r="BM44" s="133"/>
      <c r="BN44" s="133"/>
      <c r="BO44" s="133">
        <v>0.37706730818979001</v>
      </c>
      <c r="BP44" s="133">
        <v>0.14943208955529014</v>
      </c>
      <c r="BQ44" s="133"/>
      <c r="BR44" s="133"/>
      <c r="BS44" s="133"/>
      <c r="BT44" s="133"/>
      <c r="BU44" s="133"/>
      <c r="BV44" s="133"/>
      <c r="BW44" s="133">
        <v>0.35110870842380876</v>
      </c>
      <c r="BX44" s="133">
        <v>0.11966191249621956</v>
      </c>
      <c r="BY44" s="133"/>
      <c r="BZ44" s="293">
        <f t="shared" si="10"/>
        <v>0.14943208955529014</v>
      </c>
      <c r="CA44" s="132">
        <f t="shared" si="21"/>
        <v>9.9880940016081721E-2</v>
      </c>
      <c r="CB44" s="133">
        <v>5.7563251088328937E-2</v>
      </c>
      <c r="CC44" s="133">
        <v>1.8076428114569533E-2</v>
      </c>
      <c r="CD44" s="133">
        <v>3.8727393979967797E-3</v>
      </c>
      <c r="CE44" s="133">
        <v>2.0242107295135814E-2</v>
      </c>
      <c r="CF44" s="133">
        <v>1.2641412005065034E-4</v>
      </c>
      <c r="CG44" s="132">
        <f t="shared" si="22"/>
        <v>4.9551149539208396E-2</v>
      </c>
      <c r="CH44" s="133">
        <v>1.9184829527590975E-2</v>
      </c>
      <c r="CI44" s="133">
        <v>2.9558589884225793E-2</v>
      </c>
      <c r="CJ44" s="133">
        <v>8.0773012739162708E-4</v>
      </c>
      <c r="CK44" s="133">
        <f t="shared" si="23"/>
        <v>1.9502742488669594E-2</v>
      </c>
      <c r="CL44" s="133">
        <f t="shared" si="24"/>
        <v>3.0048407050538802E-2</v>
      </c>
      <c r="CM44" s="134">
        <v>0.13532612377240136</v>
      </c>
      <c r="CN44" s="293">
        <v>0.43050025573159056</v>
      </c>
      <c r="CO44" s="133"/>
      <c r="CP44" s="133"/>
      <c r="CQ44" s="133"/>
      <c r="CR44" s="133"/>
      <c r="CS44" s="275"/>
      <c r="CT44" s="293">
        <v>0.40082173420161343</v>
      </c>
      <c r="CU44" s="133">
        <v>0.34217551487253894</v>
      </c>
      <c r="CV44" s="133">
        <v>0.34217551487253883</v>
      </c>
      <c r="CW44" s="133">
        <v>0.117871051449221</v>
      </c>
      <c r="CX44" s="133">
        <v>0.11787105144922103</v>
      </c>
      <c r="CY44" s="133"/>
      <c r="DA44" s="266">
        <v>1951</v>
      </c>
      <c r="DB44" s="75">
        <v>23579.849433824824</v>
      </c>
      <c r="DC44" s="75">
        <v>16377.76660672554</v>
      </c>
      <c r="DD44" s="124"/>
      <c r="DE44" s="124"/>
      <c r="DF44" s="75"/>
      <c r="DG44" s="75"/>
      <c r="DH44" s="75">
        <v>88398.594877718395</v>
      </c>
      <c r="DI44" s="75">
        <v>132875.70569395725</v>
      </c>
      <c r="DJ44" s="75">
        <v>347225.17848701566</v>
      </c>
      <c r="DK44" s="75">
        <v>510061.46142167173</v>
      </c>
      <c r="DL44" s="75">
        <v>1195187.348113281</v>
      </c>
      <c r="DM44" s="75">
        <v>4021577.2228753711</v>
      </c>
      <c r="DN44" s="274">
        <v>23579.849433824824</v>
      </c>
      <c r="DO44" s="124">
        <v>16320.731722595203</v>
      </c>
      <c r="DP44" s="124"/>
      <c r="DQ44" s="124"/>
      <c r="DR44" s="124"/>
      <c r="DS44" s="275"/>
      <c r="DT44" s="275"/>
      <c r="DU44" s="124">
        <v>18978.410545546471</v>
      </c>
      <c r="DV44" s="124">
        <v>20434.384027059936</v>
      </c>
      <c r="DW44" s="124">
        <v>14920.798024945374</v>
      </c>
      <c r="DX44" s="124"/>
      <c r="DY44" s="124"/>
      <c r="DZ44" s="124"/>
      <c r="EA44" s="124">
        <v>88911.908834891452</v>
      </c>
      <c r="EB44" s="124">
        <v>134362.0345988668</v>
      </c>
      <c r="EC44" s="124">
        <v>352358.63823176833</v>
      </c>
      <c r="ED44" s="124">
        <v>517539.26922772522</v>
      </c>
      <c r="EE44" s="124">
        <v>1210130.383853704</v>
      </c>
      <c r="EF44" s="124">
        <v>4051103.1128019211</v>
      </c>
      <c r="EG44" s="124"/>
      <c r="EH44" s="274">
        <v>23579.849433824824</v>
      </c>
      <c r="EI44" s="124">
        <v>17000.842734238264</v>
      </c>
      <c r="EJ44" s="124">
        <v>13181.460396517832</v>
      </c>
      <c r="EK44" s="124">
        <v>3819.4174134424288</v>
      </c>
      <c r="EL44" s="124">
        <f t="shared" si="39"/>
        <v>3819.4174134424288</v>
      </c>
      <c r="EM44" s="124">
        <v>0</v>
      </c>
      <c r="EN44" s="124"/>
      <c r="EO44" s="124"/>
      <c r="EP44" s="124"/>
      <c r="EQ44" s="124"/>
      <c r="ER44" s="124"/>
      <c r="ES44" s="124"/>
      <c r="ET44" s="124"/>
      <c r="EU44" s="124"/>
      <c r="EV44" s="124"/>
      <c r="EW44" s="124"/>
      <c r="EX44" s="124"/>
      <c r="EY44" s="124"/>
      <c r="EZ44" s="124"/>
      <c r="FA44" s="124">
        <v>82790.909730103886</v>
      </c>
      <c r="FB44" s="124">
        <v>116434.53904712062</v>
      </c>
      <c r="FC44" s="124">
        <v>282161.00478054438</v>
      </c>
      <c r="FD44" s="124">
        <v>398376.67504641658</v>
      </c>
      <c r="FE44" s="124">
        <v>843635.8776528521</v>
      </c>
      <c r="FF44" s="124">
        <v>2538168.9549531918</v>
      </c>
      <c r="FG44" s="276"/>
      <c r="FH44" s="275"/>
      <c r="FI44" s="275"/>
      <c r="FJ44" s="275"/>
      <c r="FK44" s="275"/>
      <c r="FL44" s="275"/>
      <c r="FM44" s="275"/>
      <c r="FN44" s="275"/>
      <c r="FO44" s="275"/>
      <c r="FP44" s="275"/>
      <c r="FQ44" s="275"/>
      <c r="FR44" s="275"/>
      <c r="FS44" s="276"/>
      <c r="FT44" s="275"/>
      <c r="FU44" s="275"/>
      <c r="FV44" s="275"/>
      <c r="FW44" s="275"/>
      <c r="FX44" s="275"/>
      <c r="FY44" s="275"/>
      <c r="FZ44" s="311"/>
      <c r="GA44" s="134">
        <v>0.24711849734856495</v>
      </c>
      <c r="GB44" s="133">
        <v>9.4949674382026172E-2</v>
      </c>
      <c r="GC44" s="133">
        <v>0.49932968753595713</v>
      </c>
      <c r="GD44" s="133">
        <v>0.67185873987418787</v>
      </c>
      <c r="GE44" s="133">
        <v>0.77991983302613754</v>
      </c>
      <c r="GF44" s="293">
        <v>0.15689800940431964</v>
      </c>
      <c r="GG44" s="133">
        <v>0.22656139467074954</v>
      </c>
      <c r="GH44" s="133">
        <v>0.28643083953264137</v>
      </c>
      <c r="GI44" s="133">
        <v>0.32389545951486848</v>
      </c>
      <c r="GJ44" s="276"/>
      <c r="GK44" s="275"/>
      <c r="GL44" s="275"/>
      <c r="GM44" s="275"/>
      <c r="GN44" s="275"/>
      <c r="GO44" s="275"/>
      <c r="GP44" s="316"/>
      <c r="GU44" s="241"/>
      <c r="HF44" s="325">
        <v>1951</v>
      </c>
      <c r="HG44" s="331">
        <v>0.26266234764805146</v>
      </c>
      <c r="HH44" s="331">
        <v>0.20323839861016735</v>
      </c>
      <c r="HI44" s="331">
        <v>0.16064127488901725</v>
      </c>
      <c r="HJ44" s="331">
        <v>3.6219961821126252E-2</v>
      </c>
      <c r="HK44" s="331">
        <v>3.036021707976377E-2</v>
      </c>
      <c r="HL44" s="331">
        <v>5.4266846887075844E-2</v>
      </c>
      <c r="HM44" s="331">
        <v>3.9794249101051386E-2</v>
      </c>
      <c r="HN44" s="331">
        <v>0.43368798073113435</v>
      </c>
      <c r="HO44" s="331">
        <v>0.17864436144786355</v>
      </c>
      <c r="HP44" s="331">
        <v>0.18796434036137022</v>
      </c>
      <c r="HQ44" s="331">
        <v>1.9131616738372992E-2</v>
      </c>
      <c r="HR44" s="331">
        <v>4.7947662183527598E-2</v>
      </c>
      <c r="HS44" s="331"/>
      <c r="HT44" s="331">
        <v>0.53751117992655517</v>
      </c>
      <c r="HU44" s="330"/>
      <c r="HV44" s="296"/>
      <c r="HW44" s="297"/>
      <c r="HX44" s="297"/>
      <c r="HY44" s="296"/>
      <c r="HZ44" s="296"/>
      <c r="IA44" s="332">
        <v>0.17532467532467533</v>
      </c>
      <c r="IB44" s="330"/>
      <c r="IC44" s="296"/>
      <c r="ID44" s="297"/>
      <c r="IE44" s="297"/>
      <c r="IF44" s="296"/>
      <c r="IG44" s="296"/>
      <c r="IH44" s="330"/>
      <c r="II44" s="296"/>
      <c r="IJ44" s="297"/>
      <c r="IK44" s="297"/>
      <c r="IL44" s="296"/>
      <c r="IM44" s="296"/>
      <c r="IO44" s="204">
        <v>3803.6093045125945</v>
      </c>
      <c r="IP44" s="204">
        <f t="shared" si="14"/>
        <v>4645.0510037376653</v>
      </c>
      <c r="IS44" s="904"/>
      <c r="IW44" s="901"/>
    </row>
    <row r="45" spans="1:257" s="211" customFormat="1">
      <c r="A45" s="211">
        <v>1952</v>
      </c>
      <c r="B45" s="205">
        <v>3181.4673921516655</v>
      </c>
      <c r="C45" s="209">
        <v>24184.681320763069</v>
      </c>
      <c r="D45" s="205">
        <f t="shared" si="31"/>
        <v>117.33771818415926</v>
      </c>
      <c r="E45" s="209">
        <f t="shared" si="8"/>
        <v>18069.705705875993</v>
      </c>
      <c r="F45" s="209">
        <f t="shared" si="9"/>
        <v>6114.9756148870738</v>
      </c>
      <c r="G45" s="203">
        <v>7.6017379214459506</v>
      </c>
      <c r="H45" s="203">
        <f t="shared" si="25"/>
        <v>144.29732169726151</v>
      </c>
      <c r="I45" s="839">
        <v>0.98048981101719235</v>
      </c>
      <c r="J45" s="238">
        <v>3426.7869762487489</v>
      </c>
      <c r="K45" s="205">
        <f t="shared" si="18"/>
        <v>111.41947130651958</v>
      </c>
      <c r="L45" s="205">
        <f t="shared" si="19"/>
        <v>118.53304692082031</v>
      </c>
      <c r="M45" s="204">
        <v>2126.4864499442479</v>
      </c>
      <c r="N45" s="205">
        <f t="shared" si="20"/>
        <v>117.76000950845372</v>
      </c>
      <c r="O45" s="209">
        <v>63684.1301574846</v>
      </c>
      <c r="P45" s="203">
        <v>8.1839758011251824</v>
      </c>
      <c r="Q45" s="203">
        <f t="shared" si="26"/>
        <v>147.49536178107613</v>
      </c>
      <c r="R45" s="238">
        <f t="shared" si="27"/>
        <v>4214.7054428641486</v>
      </c>
      <c r="S45" s="204">
        <f t="shared" si="28"/>
        <v>32941.001191643838</v>
      </c>
      <c r="T45" s="205">
        <f t="shared" si="40"/>
        <v>110.4085510794615</v>
      </c>
      <c r="U45" s="205">
        <f t="shared" si="38"/>
        <v>108.90968283644406</v>
      </c>
      <c r="V45" s="205">
        <f t="shared" si="41"/>
        <v>109.3841358632834</v>
      </c>
      <c r="W45" s="204">
        <v>4457</v>
      </c>
      <c r="X45" s="204">
        <v>45538</v>
      </c>
      <c r="Y45" s="204">
        <v>40578</v>
      </c>
      <c r="Z45" s="204">
        <f t="shared" si="29"/>
        <v>2232.4819470055641</v>
      </c>
      <c r="AA45" s="218">
        <f t="shared" si="30"/>
        <v>0.50089341418119004</v>
      </c>
      <c r="AB45" s="216">
        <f t="shared" si="32"/>
        <v>0.10892002283806934</v>
      </c>
      <c r="AG45" s="204">
        <v>2315</v>
      </c>
      <c r="AH45" s="204">
        <f t="shared" si="33"/>
        <v>18093.415730337078</v>
      </c>
      <c r="AM45" s="211">
        <v>44.5</v>
      </c>
      <c r="AN45" s="203">
        <f t="shared" si="34"/>
        <v>7.8157303370786515</v>
      </c>
      <c r="AP45" s="257">
        <v>1952</v>
      </c>
      <c r="AQ45" s="849">
        <v>0.74715500552669101</v>
      </c>
      <c r="AR45" s="849">
        <v>0.61085605781427887</v>
      </c>
      <c r="AS45" s="122">
        <v>1.3363075515104978E-2</v>
      </c>
      <c r="AT45" s="122">
        <v>1.7733705476812252E-2</v>
      </c>
      <c r="AU45" s="122">
        <f t="shared" si="15"/>
        <v>3.109678099191723E-2</v>
      </c>
      <c r="AV45" s="122">
        <v>1.3545286699613345E-2</v>
      </c>
      <c r="AW45" s="122">
        <f t="shared" si="35"/>
        <v>9.1656880020881557E-2</v>
      </c>
      <c r="AX45" s="851">
        <f t="shared" si="16"/>
        <v>0.81757607631052265</v>
      </c>
      <c r="AY45" s="844">
        <v>0.86606557377049176</v>
      </c>
      <c r="AZ45" s="123">
        <v>5.9612518628912063E-3</v>
      </c>
      <c r="BA45" s="123">
        <v>2.172719428974822E-2</v>
      </c>
      <c r="BB45" s="123">
        <v>2.0367610531544955E-2</v>
      </c>
      <c r="BC45" s="123">
        <f t="shared" si="36"/>
        <v>8.5878369545323907E-2</v>
      </c>
      <c r="BD45" s="251">
        <v>0.25284499447330883</v>
      </c>
      <c r="BE45" s="252">
        <v>6.9597693720090864E-2</v>
      </c>
      <c r="BF45" s="252">
        <v>3.0312721593043688E-2</v>
      </c>
      <c r="BG45" s="252">
        <v>2.1043713281941805E-2</v>
      </c>
      <c r="BH45" s="252">
        <v>4.3473772473715637E-2</v>
      </c>
      <c r="BI45" s="252">
        <v>6.4622725154400831E-2</v>
      </c>
      <c r="BJ45" s="252">
        <f t="shared" si="37"/>
        <v>2.3794368250116008E-2</v>
      </c>
      <c r="BK45" s="252"/>
      <c r="BL45" s="284">
        <v>1952</v>
      </c>
      <c r="BM45" s="133"/>
      <c r="BN45" s="133"/>
      <c r="BO45" s="133">
        <v>0.36505685915892222</v>
      </c>
      <c r="BP45" s="133">
        <v>0.14196335787489817</v>
      </c>
      <c r="BQ45" s="133"/>
      <c r="BR45" s="133"/>
      <c r="BS45" s="133"/>
      <c r="BT45" s="133"/>
      <c r="BU45" s="133"/>
      <c r="BV45" s="133"/>
      <c r="BW45" s="133">
        <v>0.33824063847744679</v>
      </c>
      <c r="BX45" s="133">
        <v>0.11384525193389453</v>
      </c>
      <c r="BY45" s="133"/>
      <c r="BZ45" s="293">
        <f t="shared" si="10"/>
        <v>0.14196335787489817</v>
      </c>
      <c r="CA45" s="132">
        <f t="shared" si="21"/>
        <v>9.5788641365900332E-2</v>
      </c>
      <c r="CB45" s="133">
        <v>5.6800741379741927E-2</v>
      </c>
      <c r="CC45" s="133">
        <v>1.6369419344706211E-2</v>
      </c>
      <c r="CD45" s="133">
        <v>4.0624677607685447E-3</v>
      </c>
      <c r="CE45" s="133">
        <v>1.8416397108777585E-2</v>
      </c>
      <c r="CF45" s="133">
        <v>1.3961577190605754E-4</v>
      </c>
      <c r="CG45" s="132">
        <f t="shared" si="22"/>
        <v>4.6174716508997876E-2</v>
      </c>
      <c r="CH45" s="133">
        <v>1.7210528138279894E-2</v>
      </c>
      <c r="CI45" s="133">
        <v>2.8124818953021824E-2</v>
      </c>
      <c r="CJ45" s="133">
        <v>8.3936941769616473E-4</v>
      </c>
      <c r="CK45" s="133">
        <f t="shared" si="23"/>
        <v>1.7529175549373457E-2</v>
      </c>
      <c r="CL45" s="133">
        <f t="shared" si="24"/>
        <v>2.8645540959624426E-2</v>
      </c>
      <c r="CM45" s="134">
        <v>0.14261275184641528</v>
      </c>
      <c r="CN45" s="293">
        <v>0.42032930015849007</v>
      </c>
      <c r="CO45" s="133"/>
      <c r="CP45" s="133"/>
      <c r="CQ45" s="133"/>
      <c r="CR45" s="133"/>
      <c r="CS45" s="275"/>
      <c r="CT45" s="293">
        <v>0.38896305501251432</v>
      </c>
      <c r="CU45" s="133">
        <v>0.33211509029250325</v>
      </c>
      <c r="CV45" s="133">
        <v>0.33211509029250325</v>
      </c>
      <c r="CW45" s="133">
        <v>0.1079087598547829</v>
      </c>
      <c r="CX45" s="133">
        <v>0.1079087598547829</v>
      </c>
      <c r="CY45" s="133"/>
      <c r="DA45" s="266">
        <v>1952</v>
      </c>
      <c r="DB45" s="75">
        <v>24184.589939002533</v>
      </c>
      <c r="DC45" s="75">
        <v>17103.606872065673</v>
      </c>
      <c r="DD45" s="124"/>
      <c r="DE45" s="124"/>
      <c r="DF45" s="75"/>
      <c r="DG45" s="75"/>
      <c r="DH45" s="75">
        <v>87913.437541434294</v>
      </c>
      <c r="DI45" s="75">
        <v>130986.63072776576</v>
      </c>
      <c r="DJ45" s="75">
        <v>338340.39021445252</v>
      </c>
      <c r="DK45" s="75">
        <v>495904.4960339432</v>
      </c>
      <c r="DL45" s="75">
        <v>1164109.4536801549</v>
      </c>
      <c r="DM45" s="75">
        <v>3935327.5418519285</v>
      </c>
      <c r="DN45" s="274">
        <v>24184.662014688562</v>
      </c>
      <c r="DO45" s="124">
        <v>17062.125137754181</v>
      </c>
      <c r="DP45" s="124"/>
      <c r="DQ45" s="124"/>
      <c r="DR45" s="124"/>
      <c r="DS45" s="275"/>
      <c r="DT45" s="275"/>
      <c r="DU45" s="124">
        <v>19766.811720593261</v>
      </c>
      <c r="DV45" s="124">
        <v>21280.757375610101</v>
      </c>
      <c r="DW45" s="124">
        <v>15576.822172760996</v>
      </c>
      <c r="DX45" s="124"/>
      <c r="DY45" s="124"/>
      <c r="DZ45" s="124"/>
      <c r="EA45" s="124">
        <v>88287.493907097931</v>
      </c>
      <c r="EB45" s="124">
        <v>132277.83809771604</v>
      </c>
      <c r="EC45" s="124">
        <v>343332.51872840227</v>
      </c>
      <c r="ED45" s="124">
        <v>502837.88477330143</v>
      </c>
      <c r="EE45" s="124">
        <v>1177866.8598652517</v>
      </c>
      <c r="EF45" s="124">
        <v>3964260.9898328152</v>
      </c>
      <c r="EG45" s="124"/>
      <c r="EH45" s="274">
        <v>24177.254075678855</v>
      </c>
      <c r="EI45" s="124">
        <v>17774.493231724933</v>
      </c>
      <c r="EJ45" s="124">
        <v>13377.591338631906</v>
      </c>
      <c r="EK45" s="124">
        <v>4405.118960762079</v>
      </c>
      <c r="EL45" s="124">
        <f t="shared" si="39"/>
        <v>4405.118960762079</v>
      </c>
      <c r="EM45" s="124">
        <v>0</v>
      </c>
      <c r="EN45" s="124"/>
      <c r="EO45" s="124"/>
      <c r="EP45" s="124"/>
      <c r="EQ45" s="124"/>
      <c r="ER45" s="124"/>
      <c r="ES45" s="124"/>
      <c r="ET45" s="124"/>
      <c r="EU45" s="124"/>
      <c r="EV45" s="124"/>
      <c r="EW45" s="124"/>
      <c r="EX45" s="124"/>
      <c r="EY45" s="124"/>
      <c r="EZ45" s="124"/>
      <c r="FA45" s="124">
        <v>81802.101671264099</v>
      </c>
      <c r="FB45" s="124">
        <v>114550.55874891748</v>
      </c>
      <c r="FC45" s="124">
        <v>275330.04063046892</v>
      </c>
      <c r="FD45" s="124">
        <v>390235.95183525712</v>
      </c>
      <c r="FE45" s="124">
        <v>861705.28782519849</v>
      </c>
      <c r="FF45" s="124">
        <v>2564810.5582193136</v>
      </c>
      <c r="FG45" s="276"/>
      <c r="FH45" s="275"/>
      <c r="FI45" s="275"/>
      <c r="FJ45" s="275"/>
      <c r="FK45" s="275"/>
      <c r="FL45" s="275"/>
      <c r="FM45" s="275"/>
      <c r="FN45" s="275"/>
      <c r="FO45" s="275"/>
      <c r="FP45" s="275"/>
      <c r="FQ45" s="275"/>
      <c r="FR45" s="275"/>
      <c r="FS45" s="276"/>
      <c r="FT45" s="275"/>
      <c r="FU45" s="275"/>
      <c r="FV45" s="275"/>
      <c r="FW45" s="275"/>
      <c r="FX45" s="275"/>
      <c r="FY45" s="275"/>
      <c r="FZ45" s="311"/>
      <c r="GA45" s="134">
        <v>0.23697492685341776</v>
      </c>
      <c r="GB45" s="133">
        <v>9.123110835962725E-2</v>
      </c>
      <c r="GC45" s="133">
        <v>0.49109827933120492</v>
      </c>
      <c r="GD45" s="133">
        <v>0.67852143377369056</v>
      </c>
      <c r="GE45" s="133">
        <v>0.80474974751572637</v>
      </c>
      <c r="GF45" s="293">
        <v>0.15719900517804508</v>
      </c>
      <c r="GG45" s="133">
        <v>0.2332854223871853</v>
      </c>
      <c r="GH45" s="133">
        <v>0.29871376902858154</v>
      </c>
      <c r="GI45" s="133">
        <v>0.3365401949588987</v>
      </c>
      <c r="GJ45" s="276"/>
      <c r="GK45" s="275"/>
      <c r="GL45" s="275"/>
      <c r="GM45" s="275"/>
      <c r="GN45" s="275"/>
      <c r="GO45" s="275"/>
      <c r="GP45" s="316"/>
      <c r="GU45" s="241"/>
      <c r="HF45" s="325">
        <v>1952</v>
      </c>
      <c r="HG45" s="331">
        <v>0.26248030034715525</v>
      </c>
      <c r="HH45" s="331">
        <v>0.20674688676979791</v>
      </c>
      <c r="HI45" s="331">
        <v>0.16205076557718073</v>
      </c>
      <c r="HJ45" s="331">
        <v>4.2516378528691862E-2</v>
      </c>
      <c r="HK45" s="331">
        <v>2.9375164856383695E-2</v>
      </c>
      <c r="HL45" s="331">
        <v>5.5245582642650171E-2</v>
      </c>
      <c r="HM45" s="331">
        <v>3.4913639549455006E-2</v>
      </c>
      <c r="HN45" s="331">
        <v>0.4265466494790256</v>
      </c>
      <c r="HO45" s="331">
        <v>0.18435169967685236</v>
      </c>
      <c r="HP45" s="331">
        <v>0.1669217081503111</v>
      </c>
      <c r="HQ45" s="331">
        <v>2.307067904160618E-2</v>
      </c>
      <c r="HR45" s="331">
        <v>5.220256261025593E-2</v>
      </c>
      <c r="HS45" s="331"/>
      <c r="HT45" s="331">
        <v>0.49500236875191717</v>
      </c>
      <c r="HU45" s="330"/>
      <c r="HV45" s="296"/>
      <c r="HW45" s="297"/>
      <c r="HX45" s="297"/>
      <c r="HY45" s="296"/>
      <c r="HZ45" s="296"/>
      <c r="IA45" s="332">
        <v>0.19969372128637061</v>
      </c>
      <c r="IB45" s="330"/>
      <c r="IC45" s="296"/>
      <c r="ID45" s="297"/>
      <c r="IE45" s="297"/>
      <c r="IF45" s="296"/>
      <c r="IG45" s="296"/>
      <c r="IH45" s="330"/>
      <c r="II45" s="296"/>
      <c r="IJ45" s="297"/>
      <c r="IK45" s="297"/>
      <c r="IL45" s="296"/>
      <c r="IM45" s="296"/>
      <c r="IO45" s="204">
        <v>3841.4291393785638</v>
      </c>
      <c r="IP45" s="204">
        <f t="shared" si="14"/>
        <v>4691.2374145493495</v>
      </c>
      <c r="IS45" s="904"/>
      <c r="IW45" s="901"/>
    </row>
    <row r="46" spans="1:257" s="211" customFormat="1">
      <c r="A46" s="211">
        <v>1953</v>
      </c>
      <c r="B46" s="205">
        <v>3323.9778092631268</v>
      </c>
      <c r="C46" s="209">
        <v>24942.036466117628</v>
      </c>
      <c r="D46" s="205">
        <f t="shared" si="31"/>
        <v>121.01220632118684</v>
      </c>
      <c r="E46" s="209">
        <f t="shared" si="8"/>
        <v>18684.07433000832</v>
      </c>
      <c r="F46" s="209">
        <f t="shared" si="9"/>
        <v>6257.9621361093077</v>
      </c>
      <c r="G46" s="203">
        <v>7.5036711727166674</v>
      </c>
      <c r="H46" s="203">
        <f t="shared" si="25"/>
        <v>146.18316782024274</v>
      </c>
      <c r="I46" s="839">
        <v>0.98198407729509107</v>
      </c>
      <c r="J46" s="238">
        <v>3606.4636572026698</v>
      </c>
      <c r="K46" s="205">
        <f t="shared" si="18"/>
        <v>116.38316362730025</v>
      </c>
      <c r="L46" s="205">
        <f t="shared" si="19"/>
        <v>123.13876737172062</v>
      </c>
      <c r="M46" s="204">
        <v>2237.2067592944918</v>
      </c>
      <c r="N46" s="205">
        <f t="shared" si="20"/>
        <v>122.29317952787211</v>
      </c>
      <c r="O46" s="209">
        <v>64273.150689587965</v>
      </c>
      <c r="P46" s="203">
        <v>8.1226726116036456</v>
      </c>
      <c r="Q46" s="203">
        <f t="shared" si="26"/>
        <v>148.60853432282008</v>
      </c>
      <c r="R46" s="238">
        <f t="shared" si="27"/>
        <v>4424.8129367862457</v>
      </c>
      <c r="S46" s="204">
        <f t="shared" si="28"/>
        <v>34351.561147639652</v>
      </c>
      <c r="T46" s="205">
        <f t="shared" si="40"/>
        <v>115.13633333617425</v>
      </c>
      <c r="U46" s="205">
        <f t="shared" si="38"/>
        <v>113.57328235898265</v>
      </c>
      <c r="V46" s="205">
        <f t="shared" si="41"/>
        <v>113.3555865960035</v>
      </c>
      <c r="W46" s="204">
        <v>4706</v>
      </c>
      <c r="X46" s="204">
        <v>46385</v>
      </c>
      <c r="Y46" s="204">
        <v>40832</v>
      </c>
      <c r="Z46" s="204">
        <f t="shared" si="29"/>
        <v>2357.2044071366804</v>
      </c>
      <c r="AA46" s="218">
        <f t="shared" si="30"/>
        <v>0.50089341418119004</v>
      </c>
      <c r="AB46" s="216">
        <f t="shared" si="32"/>
        <v>0.11971542524523016</v>
      </c>
      <c r="AG46" s="204">
        <v>2336</v>
      </c>
      <c r="AH46" s="204">
        <f t="shared" si="33"/>
        <v>18135.285714285714</v>
      </c>
      <c r="AM46" s="211">
        <v>44.8</v>
      </c>
      <c r="AN46" s="203">
        <f t="shared" si="34"/>
        <v>7.7633928571428577</v>
      </c>
      <c r="AP46" s="257">
        <v>1953</v>
      </c>
      <c r="AQ46" s="849">
        <v>0.7490997920474376</v>
      </c>
      <c r="AR46" s="849">
        <v>0.62045938598398986</v>
      </c>
      <c r="AS46" s="122">
        <v>1.2978480622925913E-2</v>
      </c>
      <c r="AT46" s="122">
        <v>1.8713158107474571E-2</v>
      </c>
      <c r="AU46" s="122">
        <f t="shared" si="15"/>
        <v>3.1691638730400484E-2</v>
      </c>
      <c r="AV46" s="122">
        <v>1.2031256343214851E-2</v>
      </c>
      <c r="AW46" s="122">
        <f t="shared" si="35"/>
        <v>8.4917510989832398E-2</v>
      </c>
      <c r="AX46" s="851">
        <f t="shared" si="16"/>
        <v>0.8282733389741731</v>
      </c>
      <c r="AY46" s="844">
        <v>0.87115545243619497</v>
      </c>
      <c r="AZ46" s="123">
        <v>6.4965197215777256E-3</v>
      </c>
      <c r="BA46" s="123">
        <v>2.2273781902552203E-2</v>
      </c>
      <c r="BB46" s="123">
        <v>1.9489559164733179E-2</v>
      </c>
      <c r="BC46" s="123">
        <f t="shared" si="36"/>
        <v>8.0584686774941905E-2</v>
      </c>
      <c r="BD46" s="251">
        <v>0.2509002079525624</v>
      </c>
      <c r="BE46" s="252">
        <v>6.7962272378648408E-2</v>
      </c>
      <c r="BF46" s="252">
        <v>3.369545501885713E-2</v>
      </c>
      <c r="BG46" s="252">
        <v>2.3002496089436192E-2</v>
      </c>
      <c r="BH46" s="252">
        <v>4.0603023297723001E-2</v>
      </c>
      <c r="BI46" s="252">
        <v>6.4529975177622614E-2</v>
      </c>
      <c r="BJ46" s="252">
        <f t="shared" si="37"/>
        <v>2.1106985990275065E-2</v>
      </c>
      <c r="BK46" s="252"/>
      <c r="BL46" s="284">
        <v>1953</v>
      </c>
      <c r="BM46" s="133"/>
      <c r="BN46" s="133"/>
      <c r="BO46" s="133">
        <v>0.35491354504905642</v>
      </c>
      <c r="BP46" s="133">
        <v>0.13259632478488506</v>
      </c>
      <c r="BQ46" s="133"/>
      <c r="BR46" s="133"/>
      <c r="BS46" s="133"/>
      <c r="BT46" s="133"/>
      <c r="BU46" s="133"/>
      <c r="BV46" s="133"/>
      <c r="BW46" s="133">
        <v>0.32844385544191657</v>
      </c>
      <c r="BX46" s="133">
        <v>0.10620564595075523</v>
      </c>
      <c r="BY46" s="133"/>
      <c r="BZ46" s="293">
        <f t="shared" si="10"/>
        <v>0.13259632478488506</v>
      </c>
      <c r="CA46" s="132">
        <f t="shared" si="21"/>
        <v>9.0098382268101768E-2</v>
      </c>
      <c r="CB46" s="133">
        <v>5.3407994860363683E-2</v>
      </c>
      <c r="CC46" s="133">
        <v>1.6011745897933749E-2</v>
      </c>
      <c r="CD46" s="133">
        <v>4.0890964010001111E-3</v>
      </c>
      <c r="CE46" s="133">
        <v>1.6399615972194383E-2</v>
      </c>
      <c r="CF46" s="133">
        <v>1.8992913660984426E-4</v>
      </c>
      <c r="CG46" s="132">
        <f t="shared" si="22"/>
        <v>4.2497942516783328E-2</v>
      </c>
      <c r="CH46" s="133">
        <v>1.705232242042214E-2</v>
      </c>
      <c r="CI46" s="133">
        <v>2.4488700199517308E-2</v>
      </c>
      <c r="CJ46" s="133">
        <v>9.5691989684388234E-4</v>
      </c>
      <c r="CK46" s="133">
        <f t="shared" si="23"/>
        <v>1.7445131879177893E-2</v>
      </c>
      <c r="CL46" s="133">
        <f t="shared" si="24"/>
        <v>2.5052810637605435E-2</v>
      </c>
      <c r="CM46" s="134">
        <v>0.16560953627686653</v>
      </c>
      <c r="CN46" s="293">
        <v>0.4101299513853548</v>
      </c>
      <c r="CO46" s="133"/>
      <c r="CP46" s="133"/>
      <c r="CQ46" s="133"/>
      <c r="CR46" s="133"/>
      <c r="CS46" s="275"/>
      <c r="CT46" s="293">
        <v>0.37886326506764456</v>
      </c>
      <c r="CU46" s="133">
        <v>0.32306951062083611</v>
      </c>
      <c r="CV46" s="133">
        <v>0.32306951062083611</v>
      </c>
      <c r="CW46" s="133">
        <v>9.9018850353359417E-2</v>
      </c>
      <c r="CX46" s="133">
        <v>9.9018850353359417E-2</v>
      </c>
      <c r="CY46" s="133"/>
      <c r="DA46" s="266">
        <v>1953</v>
      </c>
      <c r="DB46" s="75">
        <v>24941.988321521847</v>
      </c>
      <c r="DC46" s="75">
        <v>17912.570614251737</v>
      </c>
      <c r="DD46" s="124"/>
      <c r="DE46" s="124"/>
      <c r="DF46" s="75"/>
      <c r="DG46" s="75"/>
      <c r="DH46" s="75">
        <v>88206.747686952818</v>
      </c>
      <c r="DI46" s="75">
        <v>129312.222712099</v>
      </c>
      <c r="DJ46" s="75">
        <v>326155.3182924664</v>
      </c>
      <c r="DK46" s="75">
        <v>476572.72177450045</v>
      </c>
      <c r="DL46" s="75">
        <v>1115880.1852611771</v>
      </c>
      <c r="DM46" s="75">
        <v>3851400.9641144685</v>
      </c>
      <c r="DN46" s="274">
        <v>24941.915475262504</v>
      </c>
      <c r="DO46" s="124">
        <v>17877.4066438878</v>
      </c>
      <c r="DP46" s="124"/>
      <c r="DQ46" s="124"/>
      <c r="DR46" s="124"/>
      <c r="DS46" s="275"/>
      <c r="DT46" s="275"/>
      <c r="DU46" s="124">
        <v>20708.278546550871</v>
      </c>
      <c r="DV46" s="124">
        <v>22416.496315060922</v>
      </c>
      <c r="DW46" s="124">
        <v>16347.209882150515</v>
      </c>
      <c r="DX46" s="124"/>
      <c r="DY46" s="124"/>
      <c r="DZ46" s="124"/>
      <c r="EA46" s="124">
        <v>88522.49495763483</v>
      </c>
      <c r="EB46" s="124">
        <v>130485.35035313061</v>
      </c>
      <c r="EC46" s="124">
        <v>330721.59842613206</v>
      </c>
      <c r="ED46" s="124">
        <v>483099.28175601008</v>
      </c>
      <c r="EE46" s="124">
        <v>1129136.3432533469</v>
      </c>
      <c r="EF46" s="124">
        <v>3879440.6482397416</v>
      </c>
      <c r="EG46" s="124"/>
      <c r="EH46" s="274">
        <v>24934.673962420675</v>
      </c>
      <c r="EI46" s="124">
        <v>18602.923506347539</v>
      </c>
      <c r="EJ46" s="124">
        <v>13911.477019420705</v>
      </c>
      <c r="EK46" s="124">
        <v>4699.6094768160501</v>
      </c>
      <c r="EL46" s="124">
        <f t="shared" si="39"/>
        <v>4699.6094768160501</v>
      </c>
      <c r="EM46" s="124">
        <v>0</v>
      </c>
      <c r="EN46" s="124"/>
      <c r="EO46" s="124"/>
      <c r="EP46" s="124"/>
      <c r="EQ46" s="124"/>
      <c r="ER46" s="124"/>
      <c r="ES46" s="124"/>
      <c r="ET46" s="124"/>
      <c r="EU46" s="124"/>
      <c r="EV46" s="124"/>
      <c r="EW46" s="124"/>
      <c r="EX46" s="124"/>
      <c r="EY46" s="124"/>
      <c r="EZ46" s="124"/>
      <c r="FA46" s="124">
        <v>81920.42806707893</v>
      </c>
      <c r="FB46" s="124">
        <v>112624.32511109779</v>
      </c>
      <c r="FC46" s="124">
        <v>264897.99809834204</v>
      </c>
      <c r="FD46" s="124">
        <v>375495.68792856828</v>
      </c>
      <c r="FE46" s="124">
        <v>795664.92957294162</v>
      </c>
      <c r="FF46" s="124">
        <v>2511833.1406876976</v>
      </c>
      <c r="FG46" s="276"/>
      <c r="FH46" s="275"/>
      <c r="FI46" s="275"/>
      <c r="FJ46" s="275"/>
      <c r="FK46" s="275"/>
      <c r="FL46" s="275"/>
      <c r="FM46" s="275"/>
      <c r="FN46" s="275"/>
      <c r="FO46" s="275"/>
      <c r="FP46" s="275"/>
      <c r="FQ46" s="275"/>
      <c r="FR46" s="275"/>
      <c r="FS46" s="276"/>
      <c r="FT46" s="275"/>
      <c r="FU46" s="275"/>
      <c r="FV46" s="275"/>
      <c r="FW46" s="275"/>
      <c r="FX46" s="275"/>
      <c r="FY46" s="275"/>
      <c r="FZ46" s="311"/>
      <c r="GA46" s="134">
        <v>0.23476365203976518</v>
      </c>
      <c r="GB46" s="133">
        <v>9.4694946368940811E-2</v>
      </c>
      <c r="GC46" s="133">
        <v>0.48938956670535116</v>
      </c>
      <c r="GD46" s="133">
        <v>0.68410691262559686</v>
      </c>
      <c r="GE46" s="133">
        <v>0.80694352459139673</v>
      </c>
      <c r="GF46" s="293">
        <v>0.15378304379277605</v>
      </c>
      <c r="GG46" s="133">
        <v>0.23011241505847052</v>
      </c>
      <c r="GH46" s="133">
        <v>0.29705294791601955</v>
      </c>
      <c r="GI46" s="133">
        <v>0.33530926094122721</v>
      </c>
      <c r="GJ46" s="276"/>
      <c r="GK46" s="275"/>
      <c r="GL46" s="275"/>
      <c r="GM46" s="275"/>
      <c r="GN46" s="275"/>
      <c r="GO46" s="275"/>
      <c r="GP46" s="316"/>
      <c r="GU46" s="241"/>
      <c r="HF46" s="325">
        <v>1953</v>
      </c>
      <c r="HG46" s="331">
        <v>0.2621956426453485</v>
      </c>
      <c r="HH46" s="331">
        <v>0.20710572475302869</v>
      </c>
      <c r="HI46" s="331">
        <v>0.16178292824575705</v>
      </c>
      <c r="HJ46" s="331">
        <v>4.3392853763753951E-2</v>
      </c>
      <c r="HK46" s="331">
        <v>2.82054626056201E-2</v>
      </c>
      <c r="HL46" s="331">
        <v>5.513528246252386E-2</v>
      </c>
      <c r="HM46" s="331">
        <v>3.5049329413859132E-2</v>
      </c>
      <c r="HN46" s="331">
        <v>0.42731959077994452</v>
      </c>
      <c r="HO46" s="331">
        <v>0.17375591366160442</v>
      </c>
      <c r="HP46" s="331">
        <v>0.17413081492286006</v>
      </c>
      <c r="HQ46" s="331">
        <v>2.326669662255362E-2</v>
      </c>
      <c r="HR46" s="331">
        <v>5.6166165572926453E-2</v>
      </c>
      <c r="HS46" s="331"/>
      <c r="HT46" s="331">
        <v>0.5169300403054542</v>
      </c>
      <c r="HU46" s="330"/>
      <c r="HV46" s="296"/>
      <c r="HW46" s="297"/>
      <c r="HX46" s="297"/>
      <c r="HY46" s="296"/>
      <c r="HZ46" s="296"/>
      <c r="IA46" s="332">
        <v>0.20441347270615567</v>
      </c>
      <c r="IB46" s="330"/>
      <c r="IC46" s="296"/>
      <c r="ID46" s="297"/>
      <c r="IE46" s="297"/>
      <c r="IF46" s="296"/>
      <c r="IG46" s="296"/>
      <c r="IH46" s="330"/>
      <c r="II46" s="296"/>
      <c r="IJ46" s="297"/>
      <c r="IK46" s="297"/>
      <c r="IL46" s="296"/>
      <c r="IM46" s="296"/>
      <c r="IO46" s="204">
        <v>3974.4919921849305</v>
      </c>
      <c r="IP46" s="204">
        <f t="shared" si="14"/>
        <v>4853.7366852434025</v>
      </c>
      <c r="IS46" s="904"/>
      <c r="IW46" s="901"/>
    </row>
    <row r="47" spans="1:257" s="211" customFormat="1">
      <c r="A47" s="211">
        <v>1954</v>
      </c>
      <c r="B47" s="205">
        <v>3291.8160520955694</v>
      </c>
      <c r="C47" s="209">
        <v>24430.797957968145</v>
      </c>
      <c r="D47" s="205">
        <f t="shared" si="31"/>
        <v>118.53181142995321</v>
      </c>
      <c r="E47" s="209">
        <f t="shared" si="8"/>
        <v>18166.23656703662</v>
      </c>
      <c r="F47" s="209">
        <f t="shared" si="9"/>
        <v>6264.5613909315261</v>
      </c>
      <c r="G47" s="203">
        <v>7.4216777521379127</v>
      </c>
      <c r="H47" s="203">
        <f t="shared" si="25"/>
        <v>147.7981743404554</v>
      </c>
      <c r="I47" s="839">
        <v>0.98416815693322213</v>
      </c>
      <c r="J47" s="238">
        <v>3580.4971730405696</v>
      </c>
      <c r="K47" s="205">
        <f t="shared" si="18"/>
        <v>114.97106892474747</v>
      </c>
      <c r="L47" s="205">
        <f t="shared" si="19"/>
        <v>120.91630750726831</v>
      </c>
      <c r="M47" s="204">
        <v>2222.026896557189</v>
      </c>
      <c r="N47" s="205">
        <f t="shared" si="20"/>
        <v>120.13615403882474</v>
      </c>
      <c r="O47" s="209">
        <v>64928.229507237309</v>
      </c>
      <c r="P47" s="203">
        <v>8.08231150545903</v>
      </c>
      <c r="Q47" s="203">
        <f t="shared" si="26"/>
        <v>149.35064935064943</v>
      </c>
      <c r="R47" s="238">
        <f t="shared" si="27"/>
        <v>4397.261449079303</v>
      </c>
      <c r="S47" s="204">
        <f t="shared" si="28"/>
        <v>33835.564867030567</v>
      </c>
      <c r="T47" s="205">
        <f t="shared" si="40"/>
        <v>113.40686551056085</v>
      </c>
      <c r="U47" s="205">
        <f t="shared" si="38"/>
        <v>111.86729318946777</v>
      </c>
      <c r="V47" s="205">
        <f t="shared" si="41"/>
        <v>111.41883193538031</v>
      </c>
      <c r="W47" s="204">
        <v>4684</v>
      </c>
      <c r="X47" s="204">
        <v>46962</v>
      </c>
      <c r="Y47" s="204">
        <v>41202</v>
      </c>
      <c r="Z47" s="204">
        <f t="shared" si="29"/>
        <v>2346.1847520246943</v>
      </c>
      <c r="AA47" s="218">
        <f t="shared" si="30"/>
        <v>0.50089341418119004</v>
      </c>
      <c r="AB47" s="216">
        <f t="shared" si="32"/>
        <v>0.12265235722499046</v>
      </c>
      <c r="AG47" s="204">
        <v>2295</v>
      </c>
      <c r="AH47" s="204">
        <f t="shared" si="33"/>
        <v>17659.314159292036</v>
      </c>
      <c r="AM47" s="211">
        <v>45.2</v>
      </c>
      <c r="AN47" s="203">
        <f t="shared" si="34"/>
        <v>7.6946902654867255</v>
      </c>
      <c r="AP47" s="257">
        <v>1954</v>
      </c>
      <c r="AQ47" s="849">
        <v>0.7435793377805604</v>
      </c>
      <c r="AR47" s="849">
        <v>0.61397661422189276</v>
      </c>
      <c r="AS47" s="122">
        <v>1.4135917516355758E-2</v>
      </c>
      <c r="AT47" s="122">
        <v>1.8948144755966231E-2</v>
      </c>
      <c r="AU47" s="122">
        <f t="shared" si="15"/>
        <v>3.3084062272321989E-2</v>
      </c>
      <c r="AV47" s="122">
        <v>1.4643379928757102E-2</v>
      </c>
      <c r="AW47" s="122">
        <f t="shared" si="35"/>
        <v>8.187528135758855E-2</v>
      </c>
      <c r="AX47" s="851">
        <f t="shared" si="16"/>
        <v>0.8257042430125795</v>
      </c>
      <c r="AY47" s="844">
        <v>0.86731809701492535</v>
      </c>
      <c r="AZ47" s="123">
        <v>6.9962686567164182E-3</v>
      </c>
      <c r="BA47" s="123">
        <v>2.2388059701492536E-2</v>
      </c>
      <c r="BB47" s="123">
        <v>2.1455223880597014E-2</v>
      </c>
      <c r="BC47" s="123">
        <f t="shared" si="36"/>
        <v>8.1842350746268666E-2</v>
      </c>
      <c r="BD47" s="251">
        <v>0.25642066221943965</v>
      </c>
      <c r="BE47" s="252">
        <v>7.3562368351139329E-2</v>
      </c>
      <c r="BF47" s="252">
        <v>3.7548485846580118E-2</v>
      </c>
      <c r="BG47" s="252">
        <v>2.3888661478265367E-2</v>
      </c>
      <c r="BH47" s="252">
        <v>4.5490945225653459E-2</v>
      </c>
      <c r="BI47" s="252">
        <v>5.6004521262695769E-2</v>
      </c>
      <c r="BJ47" s="252">
        <f t="shared" si="37"/>
        <v>1.992568005510563E-2</v>
      </c>
      <c r="BK47" s="252"/>
      <c r="BL47" s="284">
        <v>1954</v>
      </c>
      <c r="BM47" s="133"/>
      <c r="BN47" s="133"/>
      <c r="BO47" s="133">
        <v>0.35901067818536497</v>
      </c>
      <c r="BP47" s="133">
        <v>0.13487352232759914</v>
      </c>
      <c r="BQ47" s="133"/>
      <c r="BR47" s="133"/>
      <c r="BS47" s="133"/>
      <c r="BT47" s="133"/>
      <c r="BU47" s="133"/>
      <c r="BV47" s="133"/>
      <c r="BW47" s="133">
        <v>0.33007906807043652</v>
      </c>
      <c r="BX47" s="133">
        <v>0.10748157441100774</v>
      </c>
      <c r="BY47" s="133"/>
      <c r="BZ47" s="293">
        <f t="shared" si="10"/>
        <v>0.13487352232759914</v>
      </c>
      <c r="CA47" s="132">
        <f t="shared" si="21"/>
        <v>9.1874611451816329E-2</v>
      </c>
      <c r="CB47" s="133">
        <v>5.5019912792002454E-2</v>
      </c>
      <c r="CC47" s="133">
        <v>1.5711724957528324E-2</v>
      </c>
      <c r="CD47" s="133">
        <v>5.2890328136185969E-3</v>
      </c>
      <c r="CE47" s="133">
        <v>1.5625758733372595E-2</v>
      </c>
      <c r="CF47" s="133">
        <v>2.2818215529435811E-4</v>
      </c>
      <c r="CG47" s="132">
        <f t="shared" si="22"/>
        <v>4.2998910875782795E-2</v>
      </c>
      <c r="CH47" s="133">
        <v>1.7326861519394617E-2</v>
      </c>
      <c r="CI47" s="133">
        <v>2.451395947864124E-2</v>
      </c>
      <c r="CJ47" s="133">
        <v>1.1580898777469404E-3</v>
      </c>
      <c r="CK47" s="133">
        <f t="shared" si="23"/>
        <v>1.7806442523306463E-2</v>
      </c>
      <c r="CL47" s="133">
        <f t="shared" si="24"/>
        <v>2.5192468352476335E-2</v>
      </c>
      <c r="CM47" s="134">
        <v>0.16460128304958765</v>
      </c>
      <c r="CN47" s="293">
        <v>0.41197528698266211</v>
      </c>
      <c r="CO47" s="133"/>
      <c r="CP47" s="133"/>
      <c r="CQ47" s="133"/>
      <c r="CR47" s="133"/>
      <c r="CS47" s="275"/>
      <c r="CT47" s="293">
        <v>0.38208273984951807</v>
      </c>
      <c r="CU47" s="133">
        <v>0.33636110590333096</v>
      </c>
      <c r="CV47" s="133">
        <v>0.33636110590333101</v>
      </c>
      <c r="CW47" s="133">
        <v>0.1077356180416074</v>
      </c>
      <c r="CX47" s="133">
        <v>0.10773561804160744</v>
      </c>
      <c r="CY47" s="133"/>
      <c r="DA47" s="266">
        <v>1954</v>
      </c>
      <c r="DB47" s="75">
        <v>24430.824221163813</v>
      </c>
      <c r="DC47" s="75">
        <v>17411.608952049835</v>
      </c>
      <c r="DD47" s="124"/>
      <c r="DE47" s="124"/>
      <c r="DF47" s="75"/>
      <c r="DG47" s="75"/>
      <c r="DH47" s="75">
        <v>87603.76164318966</v>
      </c>
      <c r="DI47" s="75">
        <v>127935.69966396803</v>
      </c>
      <c r="DJ47" s="75">
        <v>324591.06322051282</v>
      </c>
      <c r="DK47" s="75">
        <v>471914.79951261153</v>
      </c>
      <c r="DL47" s="75">
        <v>1108110.937879672</v>
      </c>
      <c r="DM47" s="75">
        <v>3811954.0848909714</v>
      </c>
      <c r="DN47" s="274">
        <v>24430.821308782961</v>
      </c>
      <c r="DO47" s="124">
        <v>17399.883980101473</v>
      </c>
      <c r="DP47" s="124"/>
      <c r="DQ47" s="124"/>
      <c r="DR47" s="124"/>
      <c r="DS47" s="275"/>
      <c r="DT47" s="275"/>
      <c r="DU47" s="124">
        <v>20151.954256692759</v>
      </c>
      <c r="DV47" s="124">
        <v>21945.715588952196</v>
      </c>
      <c r="DW47" s="124">
        <v>15962.140765416629</v>
      </c>
      <c r="DX47" s="124"/>
      <c r="DY47" s="124"/>
      <c r="DZ47" s="124"/>
      <c r="EA47" s="124">
        <v>87709.257266916364</v>
      </c>
      <c r="EB47" s="124">
        <v>128661.83048718126</v>
      </c>
      <c r="EC47" s="124">
        <v>329507.0923271724</v>
      </c>
      <c r="ED47" s="124">
        <v>479002.11392250232</v>
      </c>
      <c r="EE47" s="124">
        <v>1121270.0149072094</v>
      </c>
      <c r="EF47" s="124">
        <v>3837944.262625597</v>
      </c>
      <c r="EG47" s="124"/>
      <c r="EH47" s="274">
        <v>24409.539085711633</v>
      </c>
      <c r="EI47" s="124">
        <v>18161.595951014657</v>
      </c>
      <c r="EJ47" s="124">
        <v>13601.780050411709</v>
      </c>
      <c r="EK47" s="124">
        <v>4583.4454337937295</v>
      </c>
      <c r="EL47" s="124">
        <f t="shared" si="39"/>
        <v>4583.4454337937295</v>
      </c>
      <c r="EM47" s="124">
        <v>0</v>
      </c>
      <c r="EN47" s="124"/>
      <c r="EO47" s="124"/>
      <c r="EP47" s="124"/>
      <c r="EQ47" s="124"/>
      <c r="ER47" s="124"/>
      <c r="ES47" s="124"/>
      <c r="ET47" s="124"/>
      <c r="EU47" s="124"/>
      <c r="EV47" s="124"/>
      <c r="EW47" s="124"/>
      <c r="EX47" s="124"/>
      <c r="EY47" s="124"/>
      <c r="EZ47" s="124"/>
      <c r="FA47" s="124">
        <v>80641.027297984416</v>
      </c>
      <c r="FB47" s="124">
        <v>111091.8000637314</v>
      </c>
      <c r="FC47" s="124">
        <v>262586.31384219893</v>
      </c>
      <c r="FD47" s="124">
        <v>369231.13556192821</v>
      </c>
      <c r="FE47" s="124">
        <v>781486.96251411608</v>
      </c>
      <c r="FF47" s="124">
        <v>2451024.5248523243</v>
      </c>
      <c r="FG47" s="276"/>
      <c r="FH47" s="275"/>
      <c r="FI47" s="275"/>
      <c r="FJ47" s="275"/>
      <c r="FK47" s="275"/>
      <c r="FL47" s="275"/>
      <c r="FM47" s="275"/>
      <c r="FN47" s="275"/>
      <c r="FO47" s="275"/>
      <c r="FP47" s="275"/>
      <c r="FQ47" s="275"/>
      <c r="FR47" s="275"/>
      <c r="FS47" s="276"/>
      <c r="FT47" s="275"/>
      <c r="FU47" s="275"/>
      <c r="FV47" s="275"/>
      <c r="FW47" s="275"/>
      <c r="FX47" s="275"/>
      <c r="FY47" s="275"/>
      <c r="FZ47" s="311"/>
      <c r="GA47" s="134">
        <v>0.239552282149671</v>
      </c>
      <c r="GB47" s="133">
        <v>9.9735645464038486E-2</v>
      </c>
      <c r="GC47" s="133">
        <v>0.48937684958099736</v>
      </c>
      <c r="GD47" s="133">
        <v>0.68667950065940742</v>
      </c>
      <c r="GE47" s="133">
        <v>0.8175194370111325</v>
      </c>
      <c r="GF47" s="293">
        <v>0.16140883276130638</v>
      </c>
      <c r="GG47" s="133">
        <v>0.24185251365713498</v>
      </c>
      <c r="GH47" s="133">
        <v>0.31135482961627525</v>
      </c>
      <c r="GI47" s="133">
        <v>0.34957107387322045</v>
      </c>
      <c r="GJ47" s="276"/>
      <c r="GK47" s="275"/>
      <c r="GL47" s="275"/>
      <c r="GM47" s="275"/>
      <c r="GN47" s="275"/>
      <c r="GO47" s="275"/>
      <c r="GP47" s="316"/>
      <c r="GU47" s="241"/>
      <c r="HF47" s="325">
        <v>1954</v>
      </c>
      <c r="HG47" s="331">
        <v>0.24883855981416955</v>
      </c>
      <c r="HH47" s="331">
        <v>0.19677633479321566</v>
      </c>
      <c r="HI47" s="331">
        <v>0.15677650599227128</v>
      </c>
      <c r="HJ47" s="331">
        <v>3.7587017473567186E-2</v>
      </c>
      <c r="HK47" s="331">
        <v>3.23835004087831E-2</v>
      </c>
      <c r="HL47" s="331">
        <v>5.3267796322483407E-2</v>
      </c>
      <c r="HM47" s="331">
        <v>3.3538191787437582E-2</v>
      </c>
      <c r="HN47" s="331">
        <v>0.40864260250320106</v>
      </c>
      <c r="HO47" s="331">
        <v>0.16932289683416341</v>
      </c>
      <c r="HP47" s="331">
        <v>0.15938846609734872</v>
      </c>
      <c r="HQ47" s="331">
        <v>2.4792232903526584E-2</v>
      </c>
      <c r="HR47" s="331">
        <v>5.513900666816228E-2</v>
      </c>
      <c r="HS47" s="331"/>
      <c r="HT47" s="331">
        <v>0.50013230508973094</v>
      </c>
      <c r="HU47" s="330"/>
      <c r="HV47" s="296"/>
      <c r="HW47" s="297"/>
      <c r="HX47" s="297"/>
      <c r="HY47" s="296"/>
      <c r="HZ47" s="296"/>
      <c r="IA47" s="332">
        <v>0.19570267131242744</v>
      </c>
      <c r="IB47" s="330"/>
      <c r="IC47" s="296"/>
      <c r="ID47" s="297"/>
      <c r="IE47" s="297"/>
      <c r="IF47" s="296"/>
      <c r="IG47" s="296"/>
      <c r="IH47" s="330"/>
      <c r="II47" s="296"/>
      <c r="IJ47" s="297"/>
      <c r="IK47" s="297"/>
      <c r="IL47" s="296"/>
      <c r="IM47" s="296"/>
      <c r="IO47" s="204">
        <v>4070.6262114438791</v>
      </c>
      <c r="IP47" s="204">
        <f t="shared" si="14"/>
        <v>4971.1378996984549</v>
      </c>
      <c r="IS47" s="904"/>
      <c r="IW47" s="901"/>
    </row>
    <row r="48" spans="1:257" s="211" customFormat="1">
      <c r="A48" s="211">
        <v>1955</v>
      </c>
      <c r="B48" s="205">
        <v>3575.6661524752681</v>
      </c>
      <c r="C48" s="209">
        <v>26166.276479911874</v>
      </c>
      <c r="D48" s="205">
        <f t="shared" si="31"/>
        <v>126.95189714543741</v>
      </c>
      <c r="E48" s="209">
        <f t="shared" si="8"/>
        <v>19067.047483800427</v>
      </c>
      <c r="F48" s="209">
        <f t="shared" si="9"/>
        <v>7099.2289961114484</v>
      </c>
      <c r="G48" s="203">
        <v>7.3178745901090814</v>
      </c>
      <c r="H48" s="203">
        <f t="shared" si="25"/>
        <v>149.89467348781221</v>
      </c>
      <c r="I48" s="839">
        <v>0.98153613084397984</v>
      </c>
      <c r="J48" s="238">
        <v>3812.3091946422883</v>
      </c>
      <c r="K48" s="205">
        <f t="shared" si="18"/>
        <v>122.87254752342336</v>
      </c>
      <c r="L48" s="205">
        <f t="shared" si="19"/>
        <v>126.94410173409256</v>
      </c>
      <c r="M48" s="204">
        <v>2367.8112712534021</v>
      </c>
      <c r="N48" s="205">
        <f t="shared" si="20"/>
        <v>126.22761184163022</v>
      </c>
      <c r="O48" s="209">
        <v>65589.450007413092</v>
      </c>
      <c r="P48" s="203">
        <v>8.1125445908909235</v>
      </c>
      <c r="Q48" s="203">
        <f t="shared" si="26"/>
        <v>148.7940630797774</v>
      </c>
      <c r="R48" s="238">
        <f t="shared" si="27"/>
        <v>4655.5976600382783</v>
      </c>
      <c r="S48" s="204">
        <f t="shared" si="28"/>
        <v>35982.597025806957</v>
      </c>
      <c r="T48" s="205">
        <f t="shared" si="40"/>
        <v>120.60308606234062</v>
      </c>
      <c r="U48" s="205">
        <f t="shared" si="38"/>
        <v>118.96582034386705</v>
      </c>
      <c r="V48" s="205">
        <f t="shared" si="41"/>
        <v>116.31470489352189</v>
      </c>
      <c r="W48" s="204">
        <v>4962</v>
      </c>
      <c r="X48" s="204">
        <v>47874</v>
      </c>
      <c r="Y48" s="204">
        <v>41951</v>
      </c>
      <c r="Z48" s="204">
        <f t="shared" si="29"/>
        <v>2485.4331211670651</v>
      </c>
      <c r="AA48" s="218">
        <f t="shared" si="30"/>
        <v>0.50089341418119004</v>
      </c>
      <c r="AB48" s="216">
        <f t="shared" si="32"/>
        <v>0.12372059990809203</v>
      </c>
      <c r="AG48" s="204">
        <v>2324</v>
      </c>
      <c r="AH48" s="204">
        <f t="shared" si="33"/>
        <v>17961.937777777777</v>
      </c>
      <c r="AM48" s="211">
        <v>45</v>
      </c>
      <c r="AN48" s="203">
        <f t="shared" si="34"/>
        <v>7.7288888888888891</v>
      </c>
      <c r="AP48" s="257">
        <v>1955</v>
      </c>
      <c r="AQ48" s="849">
        <v>0.72868783980167762</v>
      </c>
      <c r="AR48" s="849">
        <v>0.60528566527926819</v>
      </c>
      <c r="AS48" s="122">
        <v>1.4696271508044541E-2</v>
      </c>
      <c r="AT48" s="122">
        <v>2.0428757147926156E-2</v>
      </c>
      <c r="AU48" s="122">
        <f t="shared" si="15"/>
        <v>3.5125028655970697E-2</v>
      </c>
      <c r="AV48" s="122">
        <v>1.2486154270012607E-2</v>
      </c>
      <c r="AW48" s="122">
        <f t="shared" si="35"/>
        <v>7.5790991596426119E-2</v>
      </c>
      <c r="AX48" s="851">
        <f t="shared" si="16"/>
        <v>0.83065152486146188</v>
      </c>
      <c r="AY48" s="844">
        <v>0.86925941966219133</v>
      </c>
      <c r="AZ48" s="123">
        <v>7.795582503248159E-3</v>
      </c>
      <c r="BA48" s="123">
        <v>2.4412482049645558E-2</v>
      </c>
      <c r="BB48" s="123">
        <v>2.252057167605024E-2</v>
      </c>
      <c r="BC48" s="123">
        <f t="shared" si="36"/>
        <v>7.6011944108864693E-2</v>
      </c>
      <c r="BD48" s="251">
        <v>0.27131216019832249</v>
      </c>
      <c r="BE48" s="252">
        <v>7.2788434715831615E-2</v>
      </c>
      <c r="BF48" s="252">
        <v>3.6718092833849164E-2</v>
      </c>
      <c r="BG48" s="252">
        <v>2.5622583365759264E-2</v>
      </c>
      <c r="BH48" s="252">
        <v>5.6606577920782247E-2</v>
      </c>
      <c r="BI48" s="252">
        <v>6.3606145066510383E-2</v>
      </c>
      <c r="BJ48" s="252">
        <f t="shared" si="37"/>
        <v>1.597032629558981E-2</v>
      </c>
      <c r="BK48" s="252"/>
      <c r="BL48" s="284">
        <v>1955</v>
      </c>
      <c r="BM48" s="133"/>
      <c r="BN48" s="133"/>
      <c r="BO48" s="133">
        <v>0.36535122751169263</v>
      </c>
      <c r="BP48" s="133">
        <v>0.14128702502276624</v>
      </c>
      <c r="BQ48" s="133"/>
      <c r="BR48" s="133"/>
      <c r="BS48" s="133"/>
      <c r="BT48" s="133"/>
      <c r="BU48" s="133"/>
      <c r="BV48" s="133"/>
      <c r="BW48" s="133">
        <v>0.33362126691216248</v>
      </c>
      <c r="BX48" s="133">
        <v>0.11419364315068359</v>
      </c>
      <c r="BY48" s="133"/>
      <c r="BZ48" s="293">
        <f t="shared" si="10"/>
        <v>0.14128702502276624</v>
      </c>
      <c r="CA48" s="132">
        <f t="shared" si="21"/>
        <v>0.10057348650014042</v>
      </c>
      <c r="CB48" s="133">
        <v>6.5247699764041836E-2</v>
      </c>
      <c r="CC48" s="133">
        <v>1.5688878057513886E-2</v>
      </c>
      <c r="CD48" s="133">
        <v>4.0467883896534466E-3</v>
      </c>
      <c r="CE48" s="133">
        <v>1.5325578161670394E-2</v>
      </c>
      <c r="CF48" s="133">
        <v>2.6454212726085999E-4</v>
      </c>
      <c r="CG48" s="132">
        <f t="shared" si="22"/>
        <v>4.0713538522625881E-2</v>
      </c>
      <c r="CH48" s="133">
        <v>1.6074700016765347E-2</v>
      </c>
      <c r="CI48" s="133">
        <v>2.3411409754391627E-2</v>
      </c>
      <c r="CJ48" s="133">
        <v>1.2274287514689054E-3</v>
      </c>
      <c r="CK48" s="133">
        <f t="shared" si="23"/>
        <v>1.6574383299979737E-2</v>
      </c>
      <c r="CL48" s="133">
        <f t="shared" si="24"/>
        <v>2.4139155222646144E-2</v>
      </c>
      <c r="CM48" s="134">
        <v>0.17731051660075695</v>
      </c>
      <c r="CN48" s="293">
        <v>0.4161097206545481</v>
      </c>
      <c r="CO48" s="133"/>
      <c r="CP48" s="133"/>
      <c r="CQ48" s="133"/>
      <c r="CR48" s="133"/>
      <c r="CS48" s="275"/>
      <c r="CT48" s="293">
        <v>0.38764417117097771</v>
      </c>
      <c r="CU48" s="133">
        <v>0.33937798425770482</v>
      </c>
      <c r="CV48" s="133">
        <v>0.33937798425770482</v>
      </c>
      <c r="CW48" s="133">
        <v>0.1105754552013183</v>
      </c>
      <c r="CX48" s="133">
        <v>0.11057545520131828</v>
      </c>
      <c r="CY48" s="133"/>
      <c r="DA48" s="266">
        <v>1955</v>
      </c>
      <c r="DB48" s="75">
        <v>26166.202145620864</v>
      </c>
      <c r="DC48" s="75">
        <v>18465.863723150545</v>
      </c>
      <c r="DD48" s="124"/>
      <c r="DE48" s="124"/>
      <c r="DF48" s="75"/>
      <c r="DG48" s="75"/>
      <c r="DH48" s="75">
        <v>95469.247947853713</v>
      </c>
      <c r="DI48" s="75">
        <v>140862.77271277661</v>
      </c>
      <c r="DJ48" s="75">
        <v>364398.52256758785</v>
      </c>
      <c r="DK48" s="75">
        <v>532292.04713475681</v>
      </c>
      <c r="DL48" s="75">
        <v>1298510.601577749</v>
      </c>
      <c r="DM48" s="75">
        <v>4774879.8128976412</v>
      </c>
      <c r="DN48" s="274">
        <v>26166.20058599368</v>
      </c>
      <c r="DO48" s="124">
        <v>18451.496125302234</v>
      </c>
      <c r="DP48" s="124"/>
      <c r="DQ48" s="124"/>
      <c r="DR48" s="124"/>
      <c r="DS48" s="275"/>
      <c r="DT48" s="275"/>
      <c r="DU48" s="124">
        <v>21246.039561389902</v>
      </c>
      <c r="DV48" s="124">
        <v>23553.073177686514</v>
      </c>
      <c r="DW48" s="124">
        <v>16975.766855072197</v>
      </c>
      <c r="DX48" s="124"/>
      <c r="DY48" s="124"/>
      <c r="DZ48" s="124"/>
      <c r="EA48" s="124">
        <v>95598.540732216672</v>
      </c>
      <c r="EB48" s="124">
        <v>141542.46461711806</v>
      </c>
      <c r="EC48" s="124">
        <v>369694.4857299095</v>
      </c>
      <c r="ED48" s="124">
        <v>539557.15677808342</v>
      </c>
      <c r="EE48" s="124">
        <v>1310053.8456489355</v>
      </c>
      <c r="EF48" s="124">
        <v>4795330.1004160084</v>
      </c>
      <c r="EG48" s="124"/>
      <c r="EH48" s="274">
        <v>26145.412315258</v>
      </c>
      <c r="EI48" s="124">
        <v>19350.900894618022</v>
      </c>
      <c r="EJ48" s="124">
        <v>14759.24392380075</v>
      </c>
      <c r="EK48" s="124">
        <v>4614.8118209878694</v>
      </c>
      <c r="EL48" s="124">
        <f t="shared" si="39"/>
        <v>4614.8118209878694</v>
      </c>
      <c r="EM48" s="124">
        <v>0</v>
      </c>
      <c r="EN48" s="124"/>
      <c r="EO48" s="124"/>
      <c r="EP48" s="124"/>
      <c r="EQ48" s="124"/>
      <c r="ER48" s="124"/>
      <c r="ES48" s="124"/>
      <c r="ET48" s="124"/>
      <c r="EU48" s="124"/>
      <c r="EV48" s="124"/>
      <c r="EW48" s="124"/>
      <c r="EX48" s="124"/>
      <c r="EY48" s="124"/>
      <c r="EZ48" s="124"/>
      <c r="FA48" s="124">
        <v>87296.015101017765</v>
      </c>
      <c r="FB48" s="124">
        <v>122981.90402765924</v>
      </c>
      <c r="FC48" s="124">
        <v>298801.39504256804</v>
      </c>
      <c r="FD48" s="124">
        <v>423880.47878017765</v>
      </c>
      <c r="FE48" s="124">
        <v>950966.64535512042</v>
      </c>
      <c r="FF48" s="124">
        <v>3361257.4815932242</v>
      </c>
      <c r="FG48" s="276"/>
      <c r="FH48" s="275"/>
      <c r="FI48" s="275"/>
      <c r="FJ48" s="275"/>
      <c r="FK48" s="275"/>
      <c r="FL48" s="275"/>
      <c r="FM48" s="275"/>
      <c r="FN48" s="275"/>
      <c r="FO48" s="275"/>
      <c r="FP48" s="275"/>
      <c r="FQ48" s="275"/>
      <c r="FR48" s="275"/>
      <c r="FS48" s="276"/>
      <c r="FT48" s="275"/>
      <c r="FU48" s="275"/>
      <c r="FV48" s="275"/>
      <c r="FW48" s="275"/>
      <c r="FX48" s="275"/>
      <c r="FY48" s="275"/>
      <c r="FZ48" s="311"/>
      <c r="GA48" s="134">
        <v>0.25565955300735638</v>
      </c>
      <c r="GB48" s="133">
        <v>0.10652807252336065</v>
      </c>
      <c r="GC48" s="133">
        <v>0.51449523471508229</v>
      </c>
      <c r="GD48" s="133">
        <v>0.71739128649161077</v>
      </c>
      <c r="GE48" s="133">
        <v>0.85660259480288758</v>
      </c>
      <c r="GF48" s="293">
        <v>0.15815482603519898</v>
      </c>
      <c r="GG48" s="133">
        <v>0.23461597954217189</v>
      </c>
      <c r="GH48" s="133">
        <v>0.2932101003300695</v>
      </c>
      <c r="GI48" s="133">
        <v>0.32311277957848505</v>
      </c>
      <c r="GJ48" s="276"/>
      <c r="GK48" s="275"/>
      <c r="GL48" s="275"/>
      <c r="GM48" s="275"/>
      <c r="GN48" s="275"/>
      <c r="GO48" s="275"/>
      <c r="GP48" s="316"/>
      <c r="GU48" s="241"/>
      <c r="HF48" s="325">
        <v>1955</v>
      </c>
      <c r="HG48" s="331">
        <v>0.25582628135206398</v>
      </c>
      <c r="HH48" s="331">
        <v>0.20260662478220659</v>
      </c>
      <c r="HI48" s="331">
        <v>0.16140314402943204</v>
      </c>
      <c r="HJ48" s="331">
        <v>3.8213474355744806E-2</v>
      </c>
      <c r="HK48" s="331">
        <v>3.351419084887846E-2</v>
      </c>
      <c r="HL48" s="331">
        <v>5.3925543536654734E-2</v>
      </c>
      <c r="HM48" s="331">
        <v>3.5749935288154025E-2</v>
      </c>
      <c r="HN48" s="331">
        <v>0.4094498274513077</v>
      </c>
      <c r="HO48" s="331">
        <v>0.15904898813284668</v>
      </c>
      <c r="HP48" s="331">
        <v>0.1758436504706043</v>
      </c>
      <c r="HQ48" s="331">
        <v>2.3232924049832505E-2</v>
      </c>
      <c r="HR48" s="331">
        <v>5.1324264798024245E-2</v>
      </c>
      <c r="HS48" s="331"/>
      <c r="HT48" s="331">
        <v>0.48817062479465739</v>
      </c>
      <c r="HU48" s="330"/>
      <c r="HV48" s="296"/>
      <c r="HW48" s="297"/>
      <c r="HX48" s="297"/>
      <c r="HY48" s="296"/>
      <c r="HZ48" s="296"/>
      <c r="IA48" s="332">
        <v>0.18246822033898305</v>
      </c>
      <c r="IB48" s="330"/>
      <c r="IC48" s="296"/>
      <c r="ID48" s="297"/>
      <c r="IE48" s="297"/>
      <c r="IF48" s="296"/>
      <c r="IG48" s="296"/>
      <c r="IH48" s="330"/>
      <c r="II48" s="296"/>
      <c r="IJ48" s="297"/>
      <c r="IK48" s="297"/>
      <c r="IL48" s="296"/>
      <c r="IM48" s="296"/>
      <c r="IO48" s="204">
        <v>4168.8741304338428</v>
      </c>
      <c r="IP48" s="204">
        <f t="shared" si="14"/>
        <v>5091.120410567285</v>
      </c>
      <c r="IS48" s="904"/>
      <c r="IW48" s="901"/>
    </row>
    <row r="49" spans="1:275" s="211" customFormat="1">
      <c r="A49" s="211">
        <v>1956</v>
      </c>
      <c r="B49" s="205">
        <v>3757.7247065947181</v>
      </c>
      <c r="C49" s="209">
        <v>26670.406593810538</v>
      </c>
      <c r="D49" s="205">
        <f t="shared" si="31"/>
        <v>129.39780397580796</v>
      </c>
      <c r="E49" s="209">
        <f t="shared" si="8"/>
        <v>19700.048001689131</v>
      </c>
      <c r="F49" s="209">
        <f t="shared" si="9"/>
        <v>6970.3585921214062</v>
      </c>
      <c r="G49" s="203">
        <v>7.0974881547348607</v>
      </c>
      <c r="H49" s="203">
        <f t="shared" si="25"/>
        <v>154.54910221687228</v>
      </c>
      <c r="I49" s="839">
        <v>0.97997752003500016</v>
      </c>
      <c r="J49" s="238">
        <v>4070.3975079872562</v>
      </c>
      <c r="K49" s="205">
        <f t="shared" si="18"/>
        <v>129.25683967054536</v>
      </c>
      <c r="L49" s="205">
        <f t="shared" si="19"/>
        <v>131.4561618428996</v>
      </c>
      <c r="M49" s="204">
        <v>2527.8941629959436</v>
      </c>
      <c r="N49" s="205">
        <f t="shared" si="20"/>
        <v>130.70309845157416</v>
      </c>
      <c r="O49" s="209">
        <v>66257.212286740687</v>
      </c>
      <c r="P49" s="203">
        <v>7.9929493389367572</v>
      </c>
      <c r="Q49" s="203">
        <f t="shared" si="26"/>
        <v>151.02040816326536</v>
      </c>
      <c r="R49" s="238">
        <f t="shared" si="27"/>
        <v>5013.2215018460856</v>
      </c>
      <c r="S49" s="204">
        <f t="shared" si="28"/>
        <v>38153.138694574802</v>
      </c>
      <c r="T49" s="205">
        <f t="shared" si="40"/>
        <v>127.87810357962984</v>
      </c>
      <c r="U49" s="205">
        <f t="shared" si="38"/>
        <v>126.14207474346793</v>
      </c>
      <c r="V49" s="205">
        <f t="shared" si="41"/>
        <v>121.47748431592341</v>
      </c>
      <c r="W49" s="204">
        <v>5341</v>
      </c>
      <c r="X49" s="204">
        <v>48902</v>
      </c>
      <c r="Y49" s="204">
        <v>42889</v>
      </c>
      <c r="Z49" s="204">
        <f t="shared" si="29"/>
        <v>2675.2717251417362</v>
      </c>
      <c r="AA49" s="218">
        <f t="shared" si="30"/>
        <v>0.50089341418119004</v>
      </c>
      <c r="AB49" s="216">
        <f t="shared" si="32"/>
        <v>0.1229602061265388</v>
      </c>
      <c r="AG49" s="204">
        <v>2435</v>
      </c>
      <c r="AH49" s="204">
        <f t="shared" si="33"/>
        <v>18531.575492341355</v>
      </c>
      <c r="AM49" s="211">
        <v>45.7</v>
      </c>
      <c r="AN49" s="203">
        <f t="shared" si="34"/>
        <v>7.6105032822757108</v>
      </c>
      <c r="AP49" s="257">
        <v>1956</v>
      </c>
      <c r="AQ49" s="849">
        <v>0.73864820667042119</v>
      </c>
      <c r="AR49" s="849">
        <v>0.61330323911845908</v>
      </c>
      <c r="AS49" s="122">
        <v>1.5385810711321573E-2</v>
      </c>
      <c r="AT49" s="122">
        <v>2.1911680889188614E-2</v>
      </c>
      <c r="AU49" s="122">
        <f t="shared" si="15"/>
        <v>3.7297491600510185E-2</v>
      </c>
      <c r="AV49" s="122">
        <v>1.1956415657080633E-2</v>
      </c>
      <c r="AW49" s="122">
        <f t="shared" si="35"/>
        <v>7.6091060294371293E-2</v>
      </c>
      <c r="AX49" s="851">
        <f t="shared" si="16"/>
        <v>0.83030491860668654</v>
      </c>
      <c r="AY49" s="844">
        <v>0.8638541666666667</v>
      </c>
      <c r="AZ49" s="123">
        <v>8.4134615384615398E-3</v>
      </c>
      <c r="BA49" s="123">
        <v>2.5535593792172739E-2</v>
      </c>
      <c r="BB49" s="123">
        <v>2.2836538461538464E-2</v>
      </c>
      <c r="BC49" s="123">
        <f t="shared" si="36"/>
        <v>7.936023954116056E-2</v>
      </c>
      <c r="BD49" s="251">
        <v>0.26135179332957875</v>
      </c>
      <c r="BE49" s="252">
        <v>7.5074642708564815E-2</v>
      </c>
      <c r="BF49" s="252">
        <v>3.6176447629141933E-2</v>
      </c>
      <c r="BG49" s="252">
        <v>2.5817597166141078E-2</v>
      </c>
      <c r="BH49" s="252">
        <v>4.9975178367686085E-2</v>
      </c>
      <c r="BI49" s="252">
        <v>5.9840740439182152E-2</v>
      </c>
      <c r="BJ49" s="252">
        <f t="shared" si="37"/>
        <v>1.4467187018862696E-2</v>
      </c>
      <c r="BK49" s="252"/>
      <c r="BL49" s="284">
        <v>1956</v>
      </c>
      <c r="BM49" s="133"/>
      <c r="BN49" s="133"/>
      <c r="BO49" s="133">
        <v>0.35759182887184732</v>
      </c>
      <c r="BP49" s="133">
        <v>0.1338850724154842</v>
      </c>
      <c r="BQ49" s="133"/>
      <c r="BR49" s="133"/>
      <c r="BS49" s="133"/>
      <c r="BT49" s="133"/>
      <c r="BU49" s="133"/>
      <c r="BV49" s="133"/>
      <c r="BW49" s="133">
        <v>0.32288661810335401</v>
      </c>
      <c r="BX49" s="133">
        <v>0.10642983751315552</v>
      </c>
      <c r="BY49" s="133"/>
      <c r="BZ49" s="293">
        <f t="shared" si="10"/>
        <v>0.1338850724154842</v>
      </c>
      <c r="CA49" s="132">
        <f t="shared" si="21"/>
        <v>9.4435449897031939E-2</v>
      </c>
      <c r="CB49" s="133">
        <v>6.0601535133811626E-2</v>
      </c>
      <c r="CC49" s="133">
        <v>1.4892347991195268E-2</v>
      </c>
      <c r="CD49" s="133">
        <v>4.6535982238905477E-3</v>
      </c>
      <c r="CE49" s="133">
        <v>1.4005008340500252E-2</v>
      </c>
      <c r="CF49" s="133">
        <v>2.8296020763424271E-4</v>
      </c>
      <c r="CG49" s="132">
        <f t="shared" si="22"/>
        <v>3.9449622518452215E-2</v>
      </c>
      <c r="CH49" s="133">
        <v>1.627901069853855E-2</v>
      </c>
      <c r="CI49" s="133">
        <v>2.186741956880342E-2</v>
      </c>
      <c r="CJ49" s="133">
        <v>1.3031922511102458E-3</v>
      </c>
      <c r="CK49" s="133">
        <f t="shared" si="23"/>
        <v>1.6835148729001614E-2</v>
      </c>
      <c r="CL49" s="133">
        <f t="shared" si="24"/>
        <v>2.2614473789450602E-2</v>
      </c>
      <c r="CM49" s="134">
        <v>0.17839407938012372</v>
      </c>
      <c r="CN49" s="293">
        <v>0.4094437834432858</v>
      </c>
      <c r="CO49" s="133"/>
      <c r="CP49" s="133"/>
      <c r="CQ49" s="133"/>
      <c r="CR49" s="133"/>
      <c r="CS49" s="275"/>
      <c r="CT49" s="293">
        <v>0.37993315285768409</v>
      </c>
      <c r="CU49" s="133">
        <v>0.33462139769151833</v>
      </c>
      <c r="CV49" s="133">
        <v>0.33462139769151833</v>
      </c>
      <c r="CW49" s="133">
        <v>0.1067208171329697</v>
      </c>
      <c r="CX49" s="133">
        <v>0.10672081713296967</v>
      </c>
      <c r="CY49" s="133"/>
      <c r="DA49" s="266">
        <v>1956</v>
      </c>
      <c r="DB49" s="75">
        <v>26670.381596066061</v>
      </c>
      <c r="DC49" s="75">
        <v>19044.757612756061</v>
      </c>
      <c r="DD49" s="124"/>
      <c r="DE49" s="124"/>
      <c r="DF49" s="75"/>
      <c r="DG49" s="75"/>
      <c r="DH49" s="75">
        <v>95300.997445856046</v>
      </c>
      <c r="DI49" s="75">
        <v>139912.14099145975</v>
      </c>
      <c r="DJ49" s="75">
        <v>352117.75891878956</v>
      </c>
      <c r="DK49" s="75">
        <v>514908.69913561415</v>
      </c>
      <c r="DL49" s="75">
        <v>1232568.2676871109</v>
      </c>
      <c r="DM49" s="75">
        <v>4418982.7206664328</v>
      </c>
      <c r="DN49" s="274">
        <v>26670.381596066061</v>
      </c>
      <c r="DO49" s="124">
        <v>19036.967849354154</v>
      </c>
      <c r="DP49" s="124"/>
      <c r="DQ49" s="124"/>
      <c r="DR49" s="124"/>
      <c r="DS49" s="275"/>
      <c r="DT49" s="275"/>
      <c r="DU49" s="124">
        <v>22060.633684913279</v>
      </c>
      <c r="DV49" s="124">
        <v>24843.871524302191</v>
      </c>
      <c r="DW49" s="124">
        <v>17500.399610551769</v>
      </c>
      <c r="DX49" s="124"/>
      <c r="DY49" s="124"/>
      <c r="DZ49" s="124"/>
      <c r="EA49" s="124">
        <v>95371.105316473215</v>
      </c>
      <c r="EB49" s="124">
        <v>140853.28047868141</v>
      </c>
      <c r="EC49" s="124">
        <v>357076.59713379014</v>
      </c>
      <c r="ED49" s="124">
        <v>521411.53235064069</v>
      </c>
      <c r="EE49" s="124">
        <v>1243135.4165629775</v>
      </c>
      <c r="EF49" s="124">
        <v>4436949.7487889705</v>
      </c>
      <c r="EG49" s="124"/>
      <c r="EH49" s="274">
        <v>26650.423180978683</v>
      </c>
      <c r="EI49" s="124">
        <v>20043.237626554419</v>
      </c>
      <c r="EJ49" s="124">
        <v>15394.217178365361</v>
      </c>
      <c r="EK49" s="124">
        <v>4671.2152719609294</v>
      </c>
      <c r="EL49" s="124">
        <f t="shared" si="39"/>
        <v>4671.2152719609294</v>
      </c>
      <c r="EM49" s="124">
        <v>0</v>
      </c>
      <c r="EN49" s="124"/>
      <c r="EO49" s="124"/>
      <c r="EP49" s="124"/>
      <c r="EQ49" s="124"/>
      <c r="ER49" s="124"/>
      <c r="ES49" s="124"/>
      <c r="ET49" s="124"/>
      <c r="EU49" s="124"/>
      <c r="EV49" s="124"/>
      <c r="EW49" s="124"/>
      <c r="EX49" s="124"/>
      <c r="EY49" s="124"/>
      <c r="EZ49" s="124"/>
      <c r="FA49" s="124">
        <v>86115.09317079703</v>
      </c>
      <c r="FB49" s="124">
        <v>121042.92313476306</v>
      </c>
      <c r="FC49" s="124">
        <v>283852.43796831637</v>
      </c>
      <c r="FD49" s="124">
        <v>395172.5464923688</v>
      </c>
      <c r="FE49" s="124">
        <v>882165.68985590746</v>
      </c>
      <c r="FF49" s="124">
        <v>2992546.7056005704</v>
      </c>
      <c r="FG49" s="276"/>
      <c r="FH49" s="275"/>
      <c r="FI49" s="275"/>
      <c r="FJ49" s="275"/>
      <c r="FK49" s="275"/>
      <c r="FL49" s="275"/>
      <c r="FM49" s="275"/>
      <c r="FN49" s="275"/>
      <c r="FO49" s="275"/>
      <c r="FP49" s="275"/>
      <c r="FQ49" s="275"/>
      <c r="FR49" s="275"/>
      <c r="FS49" s="276"/>
      <c r="FT49" s="275"/>
      <c r="FU49" s="275"/>
      <c r="FV49" s="275"/>
      <c r="FW49" s="275"/>
      <c r="FX49" s="275"/>
      <c r="FY49" s="275"/>
      <c r="FZ49" s="311"/>
      <c r="GA49" s="134">
        <v>0.24452257330638572</v>
      </c>
      <c r="GB49" s="133">
        <v>0.10118404484410523</v>
      </c>
      <c r="GC49" s="133">
        <v>0.5017563443451355</v>
      </c>
      <c r="GD49" s="133">
        <v>0.71156904717909819</v>
      </c>
      <c r="GE49" s="133">
        <v>0.85901281993820922</v>
      </c>
      <c r="GF49" s="293">
        <v>0.15935948828111962</v>
      </c>
      <c r="GG49" s="133">
        <v>0.2449764187271446</v>
      </c>
      <c r="GH49" s="133">
        <v>0.31907720734527523</v>
      </c>
      <c r="GI49" s="133">
        <v>0.35908720756763146</v>
      </c>
      <c r="GJ49" s="276"/>
      <c r="GK49" s="275"/>
      <c r="GL49" s="275"/>
      <c r="GM49" s="275"/>
      <c r="GN49" s="275"/>
      <c r="GO49" s="275"/>
      <c r="GP49" s="316"/>
      <c r="GU49" s="241"/>
      <c r="HF49" s="325">
        <v>1956</v>
      </c>
      <c r="HG49" s="331">
        <v>0.25866799700673482</v>
      </c>
      <c r="HH49" s="331">
        <v>0.20460573971180362</v>
      </c>
      <c r="HI49" s="331">
        <v>0.16278630316300152</v>
      </c>
      <c r="HJ49" s="331">
        <v>4.0421106872696573E-2</v>
      </c>
      <c r="HK49" s="331">
        <v>3.4269328680776458E-2</v>
      </c>
      <c r="HL49" s="331">
        <v>5.3982896572714142E-2</v>
      </c>
      <c r="HM49" s="331">
        <v>3.4112971036814377E-2</v>
      </c>
      <c r="HN49" s="331">
        <v>0.42879381491930552</v>
      </c>
      <c r="HO49" s="331">
        <v>0.16874634215647333</v>
      </c>
      <c r="HP49" s="331">
        <v>0.17599247910081781</v>
      </c>
      <c r="HQ49" s="331">
        <v>2.8235695859741752E-2</v>
      </c>
      <c r="HR49" s="331">
        <v>5.5819297802272662E-2</v>
      </c>
      <c r="HS49" s="331"/>
      <c r="HT49" s="331">
        <v>0.51298182775490042</v>
      </c>
      <c r="HU49" s="330"/>
      <c r="HV49" s="296"/>
      <c r="HW49" s="297"/>
      <c r="HX49" s="297"/>
      <c r="HY49" s="296"/>
      <c r="HZ49" s="296"/>
      <c r="IA49" s="332">
        <v>0.17809927662758795</v>
      </c>
      <c r="IB49" s="330"/>
      <c r="IC49" s="296"/>
      <c r="ID49" s="297"/>
      <c r="IE49" s="297"/>
      <c r="IF49" s="296"/>
      <c r="IG49" s="296"/>
      <c r="IH49" s="330"/>
      <c r="II49" s="296"/>
      <c r="IJ49" s="297"/>
      <c r="IK49" s="297"/>
      <c r="IL49" s="296"/>
      <c r="IM49" s="296"/>
      <c r="IO49" s="204">
        <v>4349.3376136413954</v>
      </c>
      <c r="IP49" s="204">
        <f t="shared" si="14"/>
        <v>5311.5063694555247</v>
      </c>
      <c r="IS49" s="904"/>
      <c r="IW49" s="901"/>
    </row>
    <row r="50" spans="1:275" s="211" customFormat="1">
      <c r="A50" s="211">
        <v>1957</v>
      </c>
      <c r="B50" s="205">
        <v>3892.412023970724</v>
      </c>
      <c r="C50" s="209">
        <v>26721.021233801406</v>
      </c>
      <c r="D50" s="205">
        <f t="shared" si="31"/>
        <v>129.64337290783035</v>
      </c>
      <c r="E50" s="209">
        <f t="shared" si="8"/>
        <v>19813.156817976636</v>
      </c>
      <c r="F50" s="209">
        <f t="shared" si="9"/>
        <v>6907.8644158247698</v>
      </c>
      <c r="G50" s="203">
        <v>6.8649004959507813</v>
      </c>
      <c r="H50" s="203">
        <f t="shared" si="25"/>
        <v>159.7853345370649</v>
      </c>
      <c r="I50" s="839">
        <v>0.98011885035394652</v>
      </c>
      <c r="J50" s="238">
        <v>4234.6711467161958</v>
      </c>
      <c r="K50" s="205">
        <f t="shared" si="18"/>
        <v>129.84739151039736</v>
      </c>
      <c r="L50" s="205">
        <f t="shared" si="19"/>
        <v>132.27975574284031</v>
      </c>
      <c r="M50" s="204">
        <v>2631.1407228812827</v>
      </c>
      <c r="N50" s="205">
        <f t="shared" si="20"/>
        <v>131.58326021850621</v>
      </c>
      <c r="O50" s="209">
        <v>66947.445008315946</v>
      </c>
      <c r="P50" s="203">
        <v>7.717984296434782</v>
      </c>
      <c r="Q50" s="203">
        <f t="shared" si="26"/>
        <v>156.40074211502784</v>
      </c>
      <c r="R50" s="238">
        <f t="shared" si="27"/>
        <v>5105.2319767786448</v>
      </c>
      <c r="S50" s="204">
        <f t="shared" si="28"/>
        <v>37618.637320415524</v>
      </c>
      <c r="T50" s="205">
        <f t="shared" si="40"/>
        <v>126.08661212108011</v>
      </c>
      <c r="U50" s="205">
        <f t="shared" si="38"/>
        <v>124.37490395237197</v>
      </c>
      <c r="V50" s="205">
        <f t="shared" si="41"/>
        <v>119.65309779692393</v>
      </c>
      <c r="W50" s="204">
        <v>5443</v>
      </c>
      <c r="X50" s="204">
        <v>49673</v>
      </c>
      <c r="Y50" s="204">
        <v>43497</v>
      </c>
      <c r="Z50" s="204">
        <f t="shared" si="29"/>
        <v>2726.3628533882174</v>
      </c>
      <c r="AA50" s="218">
        <f t="shared" si="30"/>
        <v>0.50089341418119004</v>
      </c>
      <c r="AB50" s="216">
        <f t="shared" si="32"/>
        <v>0.12433313872727636</v>
      </c>
      <c r="AG50" s="204">
        <v>2446</v>
      </c>
      <c r="AH50" s="204">
        <f t="shared" si="33"/>
        <v>18023.703389830509</v>
      </c>
      <c r="AM50" s="211">
        <v>47.2</v>
      </c>
      <c r="AN50" s="203">
        <f t="shared" si="34"/>
        <v>7.3686440677966099</v>
      </c>
      <c r="AP50" s="257">
        <v>1957</v>
      </c>
      <c r="AQ50" s="849">
        <v>0.74148202063899804</v>
      </c>
      <c r="AR50" s="849">
        <v>0.61546192052229276</v>
      </c>
      <c r="AS50" s="122">
        <v>1.6415391961013839E-2</v>
      </c>
      <c r="AT50" s="122">
        <v>2.4022207942947835E-2</v>
      </c>
      <c r="AU50" s="122">
        <f t="shared" si="15"/>
        <v>4.0437599903961674E-2</v>
      </c>
      <c r="AV50" s="122">
        <v>1.1968175543192456E-2</v>
      </c>
      <c r="AW50" s="122">
        <f t="shared" si="35"/>
        <v>7.3614324669551146E-2</v>
      </c>
      <c r="AX50" s="851">
        <f t="shared" si="16"/>
        <v>0.83004294560223724</v>
      </c>
      <c r="AY50" s="844">
        <v>0.86721292775665404</v>
      </c>
      <c r="AZ50" s="123">
        <v>9.5057034220532317E-3</v>
      </c>
      <c r="BA50" s="123">
        <v>2.7496497898739244E-2</v>
      </c>
      <c r="BB50" s="123">
        <v>2.4334600760456276E-2</v>
      </c>
      <c r="BC50" s="123">
        <f t="shared" si="36"/>
        <v>7.1450270162097262E-2</v>
      </c>
      <c r="BD50" s="251">
        <v>0.25851797936100207</v>
      </c>
      <c r="BE50" s="252">
        <v>7.367792748014422E-2</v>
      </c>
      <c r="BF50" s="252">
        <v>3.738079887908928E-2</v>
      </c>
      <c r="BG50" s="252">
        <v>2.6441079445227354E-2</v>
      </c>
      <c r="BH50" s="252">
        <v>4.8418518103664807E-2</v>
      </c>
      <c r="BI50" s="252">
        <v>5.5552020556424352E-2</v>
      </c>
      <c r="BJ50" s="252">
        <f t="shared" si="37"/>
        <v>1.7047634896452023E-2</v>
      </c>
      <c r="BK50" s="252"/>
      <c r="BL50" s="284">
        <v>1957</v>
      </c>
      <c r="BM50" s="133"/>
      <c r="BN50" s="133"/>
      <c r="BO50" s="133">
        <v>0.35761986970884663</v>
      </c>
      <c r="BP50" s="133">
        <v>0.13166288086124753</v>
      </c>
      <c r="BQ50" s="133"/>
      <c r="BR50" s="133"/>
      <c r="BS50" s="133"/>
      <c r="BT50" s="133"/>
      <c r="BU50" s="133"/>
      <c r="BV50" s="133"/>
      <c r="BW50" s="133">
        <v>0.31919758444121105</v>
      </c>
      <c r="BX50" s="133">
        <v>0.10502738397697375</v>
      </c>
      <c r="BY50" s="133"/>
      <c r="BZ50" s="293">
        <f t="shared" si="10"/>
        <v>0.13166288086124753</v>
      </c>
      <c r="CA50" s="132">
        <f t="shared" si="21"/>
        <v>9.1320469012923983E-2</v>
      </c>
      <c r="CB50" s="133">
        <v>5.7976447933022791E-2</v>
      </c>
      <c r="CC50" s="133">
        <v>1.4059030292487232E-2</v>
      </c>
      <c r="CD50" s="133">
        <v>4.7647254147739288E-3</v>
      </c>
      <c r="CE50" s="133">
        <v>1.4214017116131615E-2</v>
      </c>
      <c r="CF50" s="133">
        <v>3.0624825650842302E-4</v>
      </c>
      <c r="CG50" s="132">
        <f t="shared" si="22"/>
        <v>4.0342411848323531E-2</v>
      </c>
      <c r="CH50" s="133">
        <v>1.6426965681267468E-2</v>
      </c>
      <c r="CI50" s="133">
        <v>2.245633917292305E-2</v>
      </c>
      <c r="CJ50" s="133">
        <v>1.4591069941330113E-3</v>
      </c>
      <c r="CK50" s="133">
        <f t="shared" si="23"/>
        <v>1.7043392206939633E-2</v>
      </c>
      <c r="CL50" s="133">
        <f t="shared" si="24"/>
        <v>2.3299019641383895E-2</v>
      </c>
      <c r="CM50" s="134">
        <v>0.17347684348357023</v>
      </c>
      <c r="CN50" s="293">
        <v>0.41012519135631803</v>
      </c>
      <c r="CO50" s="133"/>
      <c r="CP50" s="133"/>
      <c r="CQ50" s="133"/>
      <c r="CR50" s="133"/>
      <c r="CS50" s="275"/>
      <c r="CT50" s="293">
        <v>0.38004578825546292</v>
      </c>
      <c r="CU50" s="133">
        <v>0.32988589698885884</v>
      </c>
      <c r="CV50" s="133">
        <v>0.32988589698885884</v>
      </c>
      <c r="CW50" s="133">
        <v>0.10160969512973959</v>
      </c>
      <c r="CX50" s="133">
        <v>0.10160969512973962</v>
      </c>
      <c r="CY50" s="133"/>
      <c r="DA50" s="266">
        <v>1957</v>
      </c>
      <c r="DB50" s="75">
        <v>26721.046033544935</v>
      </c>
      <c r="DC50" s="75">
        <v>19103.776186760606</v>
      </c>
      <c r="DD50" s="124"/>
      <c r="DE50" s="124"/>
      <c r="DF50" s="75"/>
      <c r="DG50" s="75"/>
      <c r="DH50" s="75">
        <v>95276.474654603924</v>
      </c>
      <c r="DI50" s="75">
        <v>139833.89580229938</v>
      </c>
      <c r="DJ50" s="75">
        <v>347294.14286585711</v>
      </c>
      <c r="DK50" s="75">
        <v>506070.27995649161</v>
      </c>
      <c r="DL50" s="75">
        <v>1196906.7453069766</v>
      </c>
      <c r="DM50" s="75">
        <v>4169118.8791538919</v>
      </c>
      <c r="DN50" s="274">
        <v>26721.109741483211</v>
      </c>
      <c r="DO50" s="124">
        <v>19072.36971164753</v>
      </c>
      <c r="DP50" s="124"/>
      <c r="DQ50" s="124"/>
      <c r="DR50" s="124"/>
      <c r="DS50" s="275"/>
      <c r="DT50" s="275"/>
      <c r="DU50" s="124">
        <v>22171.980678722182</v>
      </c>
      <c r="DV50" s="124">
        <v>24927.106389181467</v>
      </c>
      <c r="DW50" s="124">
        <v>17513.4549950047</v>
      </c>
      <c r="DX50" s="124"/>
      <c r="DY50" s="124"/>
      <c r="DZ50" s="124"/>
      <c r="EA50" s="124">
        <v>95559.770010004315</v>
      </c>
      <c r="EB50" s="124">
        <v>141302.58719988674</v>
      </c>
      <c r="EC50" s="124">
        <v>351816.99004025373</v>
      </c>
      <c r="ED50" s="124">
        <v>512388.99900209147</v>
      </c>
      <c r="EE50" s="124">
        <v>1208147.1671277131</v>
      </c>
      <c r="EF50" s="124">
        <v>4188913.217382757</v>
      </c>
      <c r="EG50" s="124"/>
      <c r="EH50" s="274">
        <v>26701.995767302476</v>
      </c>
      <c r="EI50" s="124">
        <v>20191.8915773917</v>
      </c>
      <c r="EJ50" s="124">
        <v>15260.072330589839</v>
      </c>
      <c r="EK50" s="124">
        <v>4952.9674495987001</v>
      </c>
      <c r="EL50" s="124">
        <f t="shared" si="39"/>
        <v>4952.9674495987001</v>
      </c>
      <c r="EM50" s="124">
        <v>0</v>
      </c>
      <c r="EN50" s="124"/>
      <c r="EO50" s="124"/>
      <c r="EP50" s="124"/>
      <c r="EQ50" s="124"/>
      <c r="ER50" s="124"/>
      <c r="ES50" s="124"/>
      <c r="ET50" s="124"/>
      <c r="EU50" s="124"/>
      <c r="EV50" s="124"/>
      <c r="EW50" s="124"/>
      <c r="EX50" s="124"/>
      <c r="EY50" s="124"/>
      <c r="EZ50" s="124"/>
      <c r="FA50" s="124">
        <v>85292.933476499456</v>
      </c>
      <c r="FB50" s="124">
        <v>120604.88280381887</v>
      </c>
      <c r="FC50" s="124">
        <v>280644.15620315156</v>
      </c>
      <c r="FD50" s="124">
        <v>390602.24368181609</v>
      </c>
      <c r="FE50" s="124">
        <v>859689.72376725788</v>
      </c>
      <c r="FF50" s="124">
        <v>2800777.7141704173</v>
      </c>
      <c r="FG50" s="276"/>
      <c r="FH50" s="275"/>
      <c r="FI50" s="275"/>
      <c r="FJ50" s="275"/>
      <c r="FK50" s="275"/>
      <c r="FL50" s="275"/>
      <c r="FM50" s="275"/>
      <c r="FN50" s="275"/>
      <c r="FO50" s="275"/>
      <c r="FP50" s="275"/>
      <c r="FQ50" s="275"/>
      <c r="FR50" s="275"/>
      <c r="FS50" s="276"/>
      <c r="FT50" s="275"/>
      <c r="FU50" s="275"/>
      <c r="FV50" s="275"/>
      <c r="FW50" s="275"/>
      <c r="FX50" s="275"/>
      <c r="FY50" s="275"/>
      <c r="FZ50" s="311"/>
      <c r="GA50" s="134">
        <v>0.24018873050987405</v>
      </c>
      <c r="GB50" s="133">
        <v>9.5272856176178422E-2</v>
      </c>
      <c r="GC50" s="133">
        <v>0.50043472682388745</v>
      </c>
      <c r="GD50" s="133">
        <v>0.7006770274297619</v>
      </c>
      <c r="GE50" s="133">
        <v>0.85004729042093652</v>
      </c>
      <c r="GF50" s="293">
        <v>0.1588749824872685</v>
      </c>
      <c r="GG50" s="133">
        <v>0.24535447721457843</v>
      </c>
      <c r="GH50" s="133">
        <v>0.31916795183122904</v>
      </c>
      <c r="GI50" s="133">
        <v>0.36630042112291772</v>
      </c>
      <c r="GJ50" s="276"/>
      <c r="GK50" s="275"/>
      <c r="GL50" s="275"/>
      <c r="GM50" s="275"/>
      <c r="GN50" s="275"/>
      <c r="GO50" s="275"/>
      <c r="GP50" s="316"/>
      <c r="GU50" s="241"/>
      <c r="HF50" s="325">
        <v>1957</v>
      </c>
      <c r="HG50" s="331">
        <v>0.25989465561252717</v>
      </c>
      <c r="HH50" s="331">
        <v>0.20828132938361413</v>
      </c>
      <c r="HI50" s="331">
        <v>0.16647729786175641</v>
      </c>
      <c r="HJ50" s="331">
        <v>4.1924321399955382E-2</v>
      </c>
      <c r="HK50" s="331">
        <v>3.7345165483684092E-2</v>
      </c>
      <c r="HL50" s="331">
        <v>5.4558887784982121E-2</v>
      </c>
      <c r="HM50" s="331">
        <v>3.2648923193134817E-2</v>
      </c>
      <c r="HN50" s="331">
        <v>0.42157566723418011</v>
      </c>
      <c r="HO50" s="331">
        <v>0.16599617374540279</v>
      </c>
      <c r="HP50" s="331">
        <v>0.16740833103434152</v>
      </c>
      <c r="HQ50" s="331">
        <v>3.0673235031065626E-2</v>
      </c>
      <c r="HR50" s="331">
        <v>5.7497927423370197E-2</v>
      </c>
      <c r="HS50" s="331"/>
      <c r="HT50" s="331">
        <v>0.50500254327361815</v>
      </c>
      <c r="HU50" s="330"/>
      <c r="HV50" s="296"/>
      <c r="HW50" s="297"/>
      <c r="HX50" s="297"/>
      <c r="HY50" s="296"/>
      <c r="HZ50" s="296"/>
      <c r="IA50" s="332">
        <v>0.1843109203624225</v>
      </c>
      <c r="IB50" s="330"/>
      <c r="IC50" s="296"/>
      <c r="ID50" s="297"/>
      <c r="IE50" s="297"/>
      <c r="IF50" s="296"/>
      <c r="IG50" s="296"/>
      <c r="IH50" s="330"/>
      <c r="II50" s="296"/>
      <c r="IJ50" s="297"/>
      <c r="IK50" s="297"/>
      <c r="IL50" s="296"/>
      <c r="IM50" s="296"/>
      <c r="IO50" s="204">
        <v>4481.5311884992961</v>
      </c>
      <c r="IP50" s="204">
        <f t="shared" si="14"/>
        <v>5472.9440588766911</v>
      </c>
      <c r="IS50" s="904"/>
      <c r="IW50" s="901"/>
    </row>
    <row r="51" spans="1:275" s="211" customFormat="1">
      <c r="A51" s="211">
        <v>1958</v>
      </c>
      <c r="B51" s="205">
        <v>3878.2009415859784</v>
      </c>
      <c r="C51" s="209">
        <v>25977.650913529455</v>
      </c>
      <c r="D51" s="205">
        <f t="shared" si="31"/>
        <v>126.03673546697834</v>
      </c>
      <c r="E51" s="209">
        <f t="shared" si="8"/>
        <v>19376.160398764696</v>
      </c>
      <c r="F51" s="209">
        <f t="shared" si="9"/>
        <v>6601.4905147647587</v>
      </c>
      <c r="G51" s="203">
        <v>6.6983767228177644</v>
      </c>
      <c r="H51" s="203">
        <f t="shared" si="25"/>
        <v>163.75764871100409</v>
      </c>
      <c r="I51" s="839">
        <v>0.9874595236914635</v>
      </c>
      <c r="J51" s="238">
        <v>4216.9424619745114</v>
      </c>
      <c r="K51" s="205">
        <f t="shared" si="18"/>
        <v>125.86961322038798</v>
      </c>
      <c r="L51" s="205">
        <f t="shared" si="19"/>
        <v>128.53064653448695</v>
      </c>
      <c r="M51" s="204">
        <v>2620.1557554979104</v>
      </c>
      <c r="N51" s="205">
        <f t="shared" si="20"/>
        <v>127.85537707568531</v>
      </c>
      <c r="O51" s="209">
        <v>67546.014388339216</v>
      </c>
      <c r="P51" s="203">
        <v>7.5130031892546425</v>
      </c>
      <c r="Q51" s="203">
        <f t="shared" si="26"/>
        <v>160.66790352504643</v>
      </c>
      <c r="R51" s="238">
        <f t="shared" si="27"/>
        <v>5192.0141894588578</v>
      </c>
      <c r="S51" s="204">
        <f t="shared" si="28"/>
        <v>37232.629589562697</v>
      </c>
      <c r="T51" s="205">
        <f t="shared" si="40"/>
        <v>124.79282769658779</v>
      </c>
      <c r="U51" s="205">
        <f t="shared" si="38"/>
        <v>123.09868349704891</v>
      </c>
      <c r="V51" s="205">
        <f t="shared" si="41"/>
        <v>118.73524675277372</v>
      </c>
      <c r="W51" s="204">
        <v>5565</v>
      </c>
      <c r="X51" s="204">
        <v>50474</v>
      </c>
      <c r="Y51" s="204">
        <v>43696</v>
      </c>
      <c r="Z51" s="204">
        <f t="shared" si="29"/>
        <v>2787.4718499183227</v>
      </c>
      <c r="AA51" s="218">
        <f t="shared" si="30"/>
        <v>0.50089341418119004</v>
      </c>
      <c r="AB51" s="216">
        <f t="shared" si="32"/>
        <v>0.13428695962277604</v>
      </c>
      <c r="AG51" s="204">
        <v>2474</v>
      </c>
      <c r="AH51" s="204">
        <f t="shared" si="33"/>
        <v>17741.385567010311</v>
      </c>
      <c r="AM51" s="211">
        <v>48.5</v>
      </c>
      <c r="AN51" s="203">
        <f t="shared" si="34"/>
        <v>7.171134020618557</v>
      </c>
      <c r="AP51" s="257">
        <v>1958</v>
      </c>
      <c r="AQ51" s="849">
        <v>0.74587808048007032</v>
      </c>
      <c r="AR51" s="849">
        <v>0.61076502135235999</v>
      </c>
      <c r="AS51" s="122">
        <v>1.6192340409079877E-2</v>
      </c>
      <c r="AT51" s="122">
        <v>2.5140739056202965E-2</v>
      </c>
      <c r="AU51" s="122">
        <f t="shared" si="15"/>
        <v>4.1333079465282842E-2</v>
      </c>
      <c r="AV51" s="122">
        <v>1.4523913319044311E-2</v>
      </c>
      <c r="AW51" s="122">
        <f t="shared" si="35"/>
        <v>7.9256066343383169E-2</v>
      </c>
      <c r="AX51" s="851">
        <f t="shared" si="16"/>
        <v>0.81885369383593176</v>
      </c>
      <c r="AY51" s="844">
        <v>0.85835910976989804</v>
      </c>
      <c r="AZ51" s="123">
        <v>1.0562052055827989E-2</v>
      </c>
      <c r="BA51" s="123">
        <v>2.8092676050745499E-2</v>
      </c>
      <c r="BB51" s="123">
        <v>2.3764617125612973E-2</v>
      </c>
      <c r="BC51" s="123">
        <f t="shared" si="36"/>
        <v>7.9221544997915561E-2</v>
      </c>
      <c r="BD51" s="251">
        <v>0.25412191951992963</v>
      </c>
      <c r="BE51" s="252">
        <v>7.4207398475452657E-2</v>
      </c>
      <c r="BF51" s="252">
        <v>3.9639321941014799E-2</v>
      </c>
      <c r="BG51" s="252">
        <v>2.7340021387973978E-2</v>
      </c>
      <c r="BH51" s="252">
        <v>4.2087633002077525E-2</v>
      </c>
      <c r="BI51" s="252">
        <v>4.9225301756815762E-2</v>
      </c>
      <c r="BJ51" s="252">
        <f t="shared" si="37"/>
        <v>2.1622242956594914E-2</v>
      </c>
      <c r="BK51" s="252"/>
      <c r="BL51" s="284">
        <v>1958</v>
      </c>
      <c r="BM51" s="133"/>
      <c r="BN51" s="133"/>
      <c r="BO51" s="133">
        <v>0.35703807073178495</v>
      </c>
      <c r="BP51" s="133">
        <v>0.12471966914256878</v>
      </c>
      <c r="BQ51" s="133"/>
      <c r="BR51" s="133"/>
      <c r="BS51" s="133"/>
      <c r="BT51" s="133"/>
      <c r="BU51" s="133"/>
      <c r="BV51" s="133"/>
      <c r="BW51" s="133">
        <v>0.31759316201171567</v>
      </c>
      <c r="BX51" s="133">
        <v>9.7004749117140743E-2</v>
      </c>
      <c r="BY51" s="133"/>
      <c r="BZ51" s="293">
        <f t="shared" si="10"/>
        <v>0.12471966914256878</v>
      </c>
      <c r="CA51" s="132">
        <f t="shared" si="21"/>
        <v>8.4279188801362689E-2</v>
      </c>
      <c r="CB51" s="133">
        <v>5.1491486634944454E-2</v>
      </c>
      <c r="CC51" s="133">
        <v>1.3714988780439091E-2</v>
      </c>
      <c r="CD51" s="133">
        <v>5.1863493967004423E-3</v>
      </c>
      <c r="CE51" s="133">
        <v>1.3502856301681951E-2</v>
      </c>
      <c r="CF51" s="133">
        <v>3.8350768759674761E-4</v>
      </c>
      <c r="CG51" s="132">
        <f t="shared" si="22"/>
        <v>4.0440480341206064E-2</v>
      </c>
      <c r="CH51" s="133">
        <v>1.655332715965134E-2</v>
      </c>
      <c r="CI51" s="133">
        <v>2.2182909254642301E-2</v>
      </c>
      <c r="CJ51" s="133">
        <v>1.7042439269124262E-3</v>
      </c>
      <c r="CK51" s="133">
        <f t="shared" si="23"/>
        <v>1.7281609251393753E-2</v>
      </c>
      <c r="CL51" s="133">
        <f t="shared" si="24"/>
        <v>2.3158871089812315E-2</v>
      </c>
      <c r="CM51" s="134">
        <v>0.18369411616377052</v>
      </c>
      <c r="CN51" s="293">
        <v>0.40757362124679786</v>
      </c>
      <c r="CO51" s="133"/>
      <c r="CP51" s="133"/>
      <c r="CQ51" s="133"/>
      <c r="CR51" s="133"/>
      <c r="CS51" s="275"/>
      <c r="CT51" s="293">
        <v>0.37913339550071923</v>
      </c>
      <c r="CU51" s="133">
        <v>0.33561535507763746</v>
      </c>
      <c r="CV51" s="133">
        <v>0.33561535507763735</v>
      </c>
      <c r="CW51" s="133">
        <v>0.1020574545358145</v>
      </c>
      <c r="CX51" s="133">
        <v>0.10205745453581454</v>
      </c>
      <c r="CY51" s="133"/>
      <c r="DA51" s="266">
        <v>1958</v>
      </c>
      <c r="DB51" s="75">
        <v>25977.697158413757</v>
      </c>
      <c r="DC51" s="75">
        <v>18584.64312290875</v>
      </c>
      <c r="DD51" s="124"/>
      <c r="DE51" s="124"/>
      <c r="DF51" s="75"/>
      <c r="DG51" s="75"/>
      <c r="DH51" s="75">
        <v>92515.183477958868</v>
      </c>
      <c r="DI51" s="75">
        <v>133411.32128576451</v>
      </c>
      <c r="DJ51" s="75">
        <v>319365.26953191479</v>
      </c>
      <c r="DK51" s="75">
        <v>458965.372908702</v>
      </c>
      <c r="DL51" s="75">
        <v>1059307.6698350145</v>
      </c>
      <c r="DM51" s="75">
        <v>3641534.730808245</v>
      </c>
      <c r="DN51" s="274">
        <v>25977.697158413757</v>
      </c>
      <c r="DO51" s="124">
        <v>18558.521922316024</v>
      </c>
      <c r="DP51" s="124"/>
      <c r="DQ51" s="124"/>
      <c r="DR51" s="124"/>
      <c r="DS51" s="275"/>
      <c r="DT51" s="275"/>
      <c r="DU51" s="124">
        <v>21479.754959602549</v>
      </c>
      <c r="DV51" s="124">
        <v>24091.99284105558</v>
      </c>
      <c r="DW51" s="124">
        <v>17099.858951007125</v>
      </c>
      <c r="DX51" s="124"/>
      <c r="DY51" s="124"/>
      <c r="DZ51" s="124"/>
      <c r="EA51" s="124">
        <v>92750.274283293358</v>
      </c>
      <c r="EB51" s="124">
        <v>134920.55516370991</v>
      </c>
      <c r="EC51" s="124">
        <v>323992.99877980893</v>
      </c>
      <c r="ED51" s="124">
        <v>465285.72533110459</v>
      </c>
      <c r="EE51" s="124">
        <v>1071426.3220688072</v>
      </c>
      <c r="EF51" s="124">
        <v>3667018.9538228302</v>
      </c>
      <c r="EG51" s="124"/>
      <c r="EH51" s="274">
        <v>25953.051410852528</v>
      </c>
      <c r="EI51" s="124">
        <v>19669.6799297451</v>
      </c>
      <c r="EJ51" s="124">
        <v>14401.162506200262</v>
      </c>
      <c r="EK51" s="124">
        <v>5295.8670696498493</v>
      </c>
      <c r="EL51" s="124">
        <f t="shared" si="39"/>
        <v>5295.8670696498493</v>
      </c>
      <c r="EM51" s="124">
        <v>0</v>
      </c>
      <c r="EN51" s="124"/>
      <c r="EO51" s="124"/>
      <c r="EP51" s="124"/>
      <c r="EQ51" s="124"/>
      <c r="ER51" s="124"/>
      <c r="ES51" s="124"/>
      <c r="ET51" s="124"/>
      <c r="EU51" s="124"/>
      <c r="EV51" s="124"/>
      <c r="EW51" s="124"/>
      <c r="EX51" s="124"/>
      <c r="EY51" s="124"/>
      <c r="EZ51" s="124"/>
      <c r="FA51" s="124">
        <v>82503.394740819393</v>
      </c>
      <c r="FB51" s="124">
        <v>114164.5681249865</v>
      </c>
      <c r="FC51" s="124">
        <v>251996.01456943166</v>
      </c>
      <c r="FD51" s="124">
        <v>341435.09397888265</v>
      </c>
      <c r="FE51" s="124">
        <v>717838.78095926647</v>
      </c>
      <c r="FF51" s="124">
        <v>2271569.9442260601</v>
      </c>
      <c r="FG51" s="276"/>
      <c r="FH51" s="275"/>
      <c r="FI51" s="275"/>
      <c r="FJ51" s="275"/>
      <c r="FK51" s="275"/>
      <c r="FL51" s="275"/>
      <c r="FM51" s="275"/>
      <c r="FN51" s="275"/>
      <c r="FO51" s="275"/>
      <c r="FP51" s="275"/>
      <c r="FQ51" s="275"/>
      <c r="FR51" s="275"/>
      <c r="FS51" s="276"/>
      <c r="FT51" s="275"/>
      <c r="FU51" s="275"/>
      <c r="FV51" s="275"/>
      <c r="FW51" s="275"/>
      <c r="FX51" s="275"/>
      <c r="FY51" s="275"/>
      <c r="FZ51" s="311"/>
      <c r="GA51" s="134">
        <v>0.235358076304577</v>
      </c>
      <c r="GB51" s="133">
        <v>0.10000822462340682</v>
      </c>
      <c r="GC51" s="133">
        <v>0.47888865139114845</v>
      </c>
      <c r="GD51" s="133">
        <v>0.68448362811430241</v>
      </c>
      <c r="GE51" s="133">
        <v>0.838069339074207</v>
      </c>
      <c r="GF51" s="293">
        <v>0.16708290074666324</v>
      </c>
      <c r="GG51" s="133">
        <v>0.25760022891247758</v>
      </c>
      <c r="GH51" s="133">
        <v>0.34882603433800052</v>
      </c>
      <c r="GI51" s="133">
        <v>0.41359447664342758</v>
      </c>
      <c r="GJ51" s="276"/>
      <c r="GK51" s="275"/>
      <c r="GL51" s="275"/>
      <c r="GM51" s="275"/>
      <c r="GN51" s="275"/>
      <c r="GO51" s="275"/>
      <c r="GP51" s="316"/>
      <c r="GU51" s="241"/>
      <c r="HF51" s="325">
        <v>1958</v>
      </c>
      <c r="HG51" s="331">
        <v>0.25355788543679064</v>
      </c>
      <c r="HH51" s="331">
        <v>0.2045076818596829</v>
      </c>
      <c r="HI51" s="331">
        <v>0.16400836189824844</v>
      </c>
      <c r="HJ51" s="331">
        <v>4.0902460130114969E-2</v>
      </c>
      <c r="HK51" s="331">
        <v>3.6791319042485879E-2</v>
      </c>
      <c r="HL51" s="331">
        <v>5.3999476019568303E-2</v>
      </c>
      <c r="HM51" s="331">
        <v>3.2315106706079288E-2</v>
      </c>
      <c r="HN51" s="331">
        <v>0.41982747510495133</v>
      </c>
      <c r="HO51" s="331">
        <v>0.17015409175442861</v>
      </c>
      <c r="HP51" s="331">
        <v>0.15869605524568448</v>
      </c>
      <c r="HQ51" s="331">
        <v>3.0046008139165335E-2</v>
      </c>
      <c r="HR51" s="331">
        <v>6.093131996567288E-2</v>
      </c>
      <c r="HS51" s="331"/>
      <c r="HT51" s="331">
        <v>0.5178597112945913</v>
      </c>
      <c r="HU51" s="330"/>
      <c r="HV51" s="296"/>
      <c r="HW51" s="297"/>
      <c r="HX51" s="297"/>
      <c r="HY51" s="296"/>
      <c r="HZ51" s="296"/>
      <c r="IA51" s="332">
        <v>0.19425996204933588</v>
      </c>
      <c r="IB51" s="330"/>
      <c r="IC51" s="296"/>
      <c r="ID51" s="297"/>
      <c r="IE51" s="297"/>
      <c r="IF51" s="296"/>
      <c r="IG51" s="296"/>
      <c r="IH51" s="330"/>
      <c r="II51" s="296"/>
      <c r="IJ51" s="297"/>
      <c r="IK51" s="297"/>
      <c r="IL51" s="296"/>
      <c r="IM51" s="296"/>
      <c r="IO51" s="204">
        <v>4587.3003518404839</v>
      </c>
      <c r="IP51" s="204">
        <f t="shared" si="14"/>
        <v>5602.1116781060364</v>
      </c>
      <c r="IS51" s="904"/>
      <c r="IW51" s="901"/>
    </row>
    <row r="52" spans="1:275" s="211" customFormat="1">
      <c r="A52" s="211">
        <v>1959</v>
      </c>
      <c r="B52" s="205">
        <v>4169.7362070279469</v>
      </c>
      <c r="C52" s="209">
        <v>27565.735080993472</v>
      </c>
      <c r="D52" s="205">
        <f t="shared" si="31"/>
        <v>133.74170250884876</v>
      </c>
      <c r="E52" s="209">
        <f t="shared" si="8"/>
        <v>20163.063856425291</v>
      </c>
      <c r="F52" s="209">
        <f t="shared" si="9"/>
        <v>7402.6712245681802</v>
      </c>
      <c r="G52" s="203">
        <v>6.610906232996796</v>
      </c>
      <c r="H52" s="203">
        <f t="shared" si="25"/>
        <v>165.92436553315275</v>
      </c>
      <c r="I52" s="839">
        <v>0.98117898323829777</v>
      </c>
      <c r="J52" s="238">
        <v>4501.4266353782095</v>
      </c>
      <c r="K52" s="205">
        <f t="shared" si="18"/>
        <v>133.4376093140902</v>
      </c>
      <c r="L52" s="205">
        <f t="shared" si="19"/>
        <v>135.40996364079268</v>
      </c>
      <c r="M52" s="204">
        <v>2782.9498975315805</v>
      </c>
      <c r="N52" s="205">
        <f t="shared" si="20"/>
        <v>134.02589145701194</v>
      </c>
      <c r="O52" s="209">
        <v>68143.847453790891</v>
      </c>
      <c r="P52" s="203">
        <v>7.4613674285037508</v>
      </c>
      <c r="Q52" s="203">
        <f t="shared" si="26"/>
        <v>161.77979213075611</v>
      </c>
      <c r="R52" s="238">
        <f t="shared" si="27"/>
        <v>5558.3056892735749</v>
      </c>
      <c r="S52" s="204">
        <f t="shared" si="28"/>
        <v>39533.307131479538</v>
      </c>
      <c r="T52" s="205">
        <f t="shared" si="40"/>
        <v>132.50402239969631</v>
      </c>
      <c r="U52" s="205">
        <f t="shared" si="38"/>
        <v>130.70519369208981</v>
      </c>
      <c r="V52" s="205">
        <f t="shared" si="41"/>
        <v>125.45201596604535</v>
      </c>
      <c r="W52" s="204">
        <v>5976</v>
      </c>
      <c r="X52" s="204">
        <v>51435</v>
      </c>
      <c r="Y52" s="204">
        <v>44232</v>
      </c>
      <c r="Z52" s="204">
        <f t="shared" si="29"/>
        <v>2993.3390431467915</v>
      </c>
      <c r="AA52" s="218">
        <f t="shared" si="30"/>
        <v>0.50089341418119004</v>
      </c>
      <c r="AB52" s="216">
        <f t="shared" si="32"/>
        <v>0.14004082822980457</v>
      </c>
      <c r="AG52" s="204">
        <v>2606</v>
      </c>
      <c r="AH52" s="204">
        <f t="shared" si="33"/>
        <v>18535.108384458079</v>
      </c>
      <c r="AM52" s="211">
        <v>48.9</v>
      </c>
      <c r="AN52" s="203">
        <f t="shared" si="34"/>
        <v>7.112474437627812</v>
      </c>
      <c r="AP52" s="257">
        <v>1959</v>
      </c>
      <c r="AQ52" s="849">
        <v>0.7314538791431574</v>
      </c>
      <c r="AR52" s="849">
        <v>0.60685094611578938</v>
      </c>
      <c r="AS52" s="122">
        <v>1.8462529039227661E-2</v>
      </c>
      <c r="AT52" s="122">
        <v>2.6094023712695327E-2</v>
      </c>
      <c r="AU52" s="122">
        <f t="shared" si="15"/>
        <v>4.4556552751922988E-2</v>
      </c>
      <c r="AV52" s="122">
        <v>1.30570082593006E-2</v>
      </c>
      <c r="AW52" s="122">
        <f t="shared" si="35"/>
        <v>6.6989372016144438E-2</v>
      </c>
      <c r="AX52" s="851">
        <f t="shared" si="16"/>
        <v>0.82965032166712838</v>
      </c>
      <c r="AY52" s="844">
        <v>0.8640237513098149</v>
      </c>
      <c r="AZ52" s="123">
        <v>1.0827803003842123E-2</v>
      </c>
      <c r="BA52" s="123">
        <v>2.9652370535139819E-2</v>
      </c>
      <c r="BB52" s="123">
        <v>2.759343346140412E-2</v>
      </c>
      <c r="BC52" s="123">
        <f t="shared" si="36"/>
        <v>6.7902641689799093E-2</v>
      </c>
      <c r="BD52" s="251">
        <v>0.26854612085684265</v>
      </c>
      <c r="BE52" s="252">
        <v>7.3857232072153375E-2</v>
      </c>
      <c r="BF52" s="252">
        <v>3.9696776731307309E-2</v>
      </c>
      <c r="BG52" s="252">
        <v>2.936589806608883E-2</v>
      </c>
      <c r="BH52" s="252">
        <v>5.3172287347461829E-2</v>
      </c>
      <c r="BI52" s="252">
        <v>5.6336144223472051E-2</v>
      </c>
      <c r="BJ52" s="252">
        <f t="shared" si="37"/>
        <v>1.611778241635925E-2</v>
      </c>
      <c r="BK52" s="252"/>
      <c r="BL52" s="284">
        <v>1959</v>
      </c>
      <c r="BM52" s="133"/>
      <c r="BN52" s="133"/>
      <c r="BO52" s="133">
        <v>0.36163480767026834</v>
      </c>
      <c r="BP52" s="133">
        <v>0.13066154113420073</v>
      </c>
      <c r="BQ52" s="133"/>
      <c r="BR52" s="133"/>
      <c r="BS52" s="133"/>
      <c r="BT52" s="133"/>
      <c r="BU52" s="133"/>
      <c r="BV52" s="133"/>
      <c r="BW52" s="133">
        <v>0.32048485555380263</v>
      </c>
      <c r="BX52" s="133">
        <v>0.10370451175992128</v>
      </c>
      <c r="BY52" s="133"/>
      <c r="BZ52" s="293">
        <f t="shared" si="10"/>
        <v>0.13066154113420073</v>
      </c>
      <c r="CA52" s="132">
        <f t="shared" si="21"/>
        <v>9.1871603011265984E-2</v>
      </c>
      <c r="CB52" s="133">
        <v>5.9593210778098142E-2</v>
      </c>
      <c r="CC52" s="133">
        <v>1.3054642093899929E-2</v>
      </c>
      <c r="CD52" s="133">
        <v>5.2377031135159499E-3</v>
      </c>
      <c r="CE52" s="133">
        <v>1.3573473663219744E-2</v>
      </c>
      <c r="CF52" s="133">
        <v>4.125733625322179E-4</v>
      </c>
      <c r="CG52" s="132">
        <f t="shared" si="22"/>
        <v>3.87899381229347E-2</v>
      </c>
      <c r="CH52" s="133">
        <v>1.5767963819618275E-2</v>
      </c>
      <c r="CI52" s="133">
        <v>2.1258876004615412E-2</v>
      </c>
      <c r="CJ52" s="133">
        <v>1.7630982987010164E-3</v>
      </c>
      <c r="CK52" s="133">
        <f t="shared" si="23"/>
        <v>1.6518783233759934E-2</v>
      </c>
      <c r="CL52" s="133">
        <f t="shared" si="24"/>
        <v>2.227115488917477E-2</v>
      </c>
      <c r="CM52" s="134">
        <v>0.1896303426126161</v>
      </c>
      <c r="CN52" s="293">
        <v>0.41097238766807992</v>
      </c>
      <c r="CO52" s="133"/>
      <c r="CP52" s="133"/>
      <c r="CQ52" s="133"/>
      <c r="CR52" s="133"/>
      <c r="CS52" s="275"/>
      <c r="CT52" s="293">
        <v>0.38291963648087785</v>
      </c>
      <c r="CU52" s="133">
        <v>0.34003626034210938</v>
      </c>
      <c r="CV52" s="133">
        <v>0.34003626034210938</v>
      </c>
      <c r="CW52" s="133">
        <v>0.1064744460659322</v>
      </c>
      <c r="CX52" s="133">
        <v>0.1064744460659322</v>
      </c>
      <c r="CY52" s="133"/>
      <c r="DA52" s="266">
        <v>1959</v>
      </c>
      <c r="DB52" s="75">
        <v>27565.685062888871</v>
      </c>
      <c r="DC52" s="75">
        <v>19574.427479683291</v>
      </c>
      <c r="DD52" s="124"/>
      <c r="DE52" s="124"/>
      <c r="DF52" s="75"/>
      <c r="DG52" s="75"/>
      <c r="DH52" s="75">
        <v>99487.003311739085</v>
      </c>
      <c r="DI52" s="75">
        <v>144604.91098233129</v>
      </c>
      <c r="DJ52" s="75">
        <v>355780.18154059548</v>
      </c>
      <c r="DK52" s="75">
        <v>519547.6399381879</v>
      </c>
      <c r="DL52" s="75">
        <v>1217945.4200643064</v>
      </c>
      <c r="DM52" s="75">
        <v>4297061.617855276</v>
      </c>
      <c r="DN52" s="274">
        <v>27565.685062888871</v>
      </c>
      <c r="DO52" s="124">
        <v>19552.193163190965</v>
      </c>
      <c r="DP52" s="124"/>
      <c r="DQ52" s="124"/>
      <c r="DR52" s="124"/>
      <c r="DS52" s="275"/>
      <c r="DT52" s="275"/>
      <c r="DU52" s="124">
        <v>22706.170205150858</v>
      </c>
      <c r="DV52" s="124">
        <v>25627.229095340852</v>
      </c>
      <c r="DW52" s="124">
        <v>18041.055172096785</v>
      </c>
      <c r="DX52" s="124"/>
      <c r="DY52" s="124"/>
      <c r="DZ52" s="124"/>
      <c r="EA52" s="124">
        <v>99687.112160170043</v>
      </c>
      <c r="EB52" s="124">
        <v>146113.31725975106</v>
      </c>
      <c r="EC52" s="124">
        <v>360177.48927370767</v>
      </c>
      <c r="ED52" s="124">
        <v>525616.88995609805</v>
      </c>
      <c r="EE52" s="124">
        <v>1228240.7756580238</v>
      </c>
      <c r="EF52" s="124">
        <v>4311835.3449072726</v>
      </c>
      <c r="EG52" s="124"/>
      <c r="EH52" s="274">
        <v>27571.682169350366</v>
      </c>
      <c r="EI52" s="124">
        <v>20819.219526365348</v>
      </c>
      <c r="EJ52" s="124">
        <v>15554.609448699644</v>
      </c>
      <c r="EK52" s="124">
        <v>5257.984390552454</v>
      </c>
      <c r="EL52" s="124">
        <f t="shared" si="39"/>
        <v>5257.984390552454</v>
      </c>
      <c r="EM52" s="124">
        <v>0</v>
      </c>
      <c r="EN52" s="124"/>
      <c r="EO52" s="124"/>
      <c r="EP52" s="124"/>
      <c r="EQ52" s="124"/>
      <c r="ER52" s="124"/>
      <c r="ES52" s="124"/>
      <c r="ET52" s="124"/>
      <c r="EU52" s="124"/>
      <c r="EV52" s="124"/>
      <c r="EW52" s="124"/>
      <c r="EX52" s="124"/>
      <c r="EY52" s="124"/>
      <c r="EZ52" s="124"/>
      <c r="FA52" s="124">
        <v>88343.845956215533</v>
      </c>
      <c r="FB52" s="124">
        <v>123995.62392181964</v>
      </c>
      <c r="FC52" s="124">
        <v>285868.59107746452</v>
      </c>
      <c r="FD52" s="124">
        <v>402492.76634077181</v>
      </c>
      <c r="FE52" s="124">
        <v>885769.64605141268</v>
      </c>
      <c r="FF52" s="124">
        <v>2968017.8960418976</v>
      </c>
      <c r="FG52" s="276"/>
      <c r="FH52" s="275"/>
      <c r="FI52" s="275"/>
      <c r="FJ52" s="275"/>
      <c r="FK52" s="275"/>
      <c r="FL52" s="275"/>
      <c r="FM52" s="275"/>
      <c r="FN52" s="275"/>
      <c r="FO52" s="275"/>
      <c r="FP52" s="275"/>
      <c r="FQ52" s="275"/>
      <c r="FR52" s="275"/>
      <c r="FS52" s="276"/>
      <c r="FT52" s="275"/>
      <c r="FU52" s="275"/>
      <c r="FV52" s="275"/>
      <c r="FW52" s="275"/>
      <c r="FX52" s="275"/>
      <c r="FY52" s="275"/>
      <c r="FZ52" s="311"/>
      <c r="GA52" s="134">
        <v>0.24921826812715012</v>
      </c>
      <c r="GB52" s="133">
        <v>0.10272794211821379</v>
      </c>
      <c r="GC52" s="133">
        <v>0.50722249530593055</v>
      </c>
      <c r="GD52" s="133">
        <v>0.71175194926453733</v>
      </c>
      <c r="GE52" s="133">
        <v>0.86290115882532936</v>
      </c>
      <c r="GF52" s="293">
        <v>0.16375175469482972</v>
      </c>
      <c r="GG52" s="133">
        <v>0.25442671185442811</v>
      </c>
      <c r="GH52" s="133">
        <v>0.33296394432470378</v>
      </c>
      <c r="GI52" s="133">
        <v>0.37885997313921776</v>
      </c>
      <c r="GJ52" s="276"/>
      <c r="GK52" s="275"/>
      <c r="GL52" s="275"/>
      <c r="GM52" s="275"/>
      <c r="GN52" s="275"/>
      <c r="GO52" s="275"/>
      <c r="GP52" s="316"/>
      <c r="GU52" s="241"/>
      <c r="HF52" s="325">
        <v>1959</v>
      </c>
      <c r="HG52" s="331">
        <v>0.26588337684943431</v>
      </c>
      <c r="HH52" s="331">
        <v>0.21532101613221</v>
      </c>
      <c r="HI52" s="331">
        <v>0.17351821406934007</v>
      </c>
      <c r="HJ52" s="331">
        <v>4.1665474321153723E-2</v>
      </c>
      <c r="HK52" s="331">
        <v>4.1813670364341061E-2</v>
      </c>
      <c r="HL52" s="331">
        <v>5.5945223701443794E-2</v>
      </c>
      <c r="HM52" s="331">
        <v>3.409384568240148E-2</v>
      </c>
      <c r="HN52" s="331">
        <v>0.42456049499255888</v>
      </c>
      <c r="HO52" s="331">
        <v>0.16348388420083787</v>
      </c>
      <c r="HP52" s="331">
        <v>0.17447341415408377</v>
      </c>
      <c r="HQ52" s="331">
        <v>2.7507013016987575E-2</v>
      </c>
      <c r="HR52" s="331">
        <v>5.9096183620649723E-2</v>
      </c>
      <c r="HS52" s="331"/>
      <c r="HT52" s="331">
        <v>0.49541899522404786</v>
      </c>
      <c r="HU52" s="330"/>
      <c r="HV52" s="296"/>
      <c r="HW52" s="297"/>
      <c r="HX52" s="297"/>
      <c r="HY52" s="296"/>
      <c r="HZ52" s="296"/>
      <c r="IA52" s="332">
        <v>0.18059181897302001</v>
      </c>
      <c r="IB52" s="330"/>
      <c r="IC52" s="296"/>
      <c r="ID52" s="297"/>
      <c r="IE52" s="297"/>
      <c r="IF52" s="296"/>
      <c r="IG52" s="296"/>
      <c r="IH52" s="330"/>
      <c r="II52" s="296"/>
      <c r="IJ52" s="297"/>
      <c r="IK52" s="297"/>
      <c r="IL52" s="296"/>
      <c r="IM52" s="296"/>
      <c r="IO52" s="204">
        <v>4490.5200231291983</v>
      </c>
      <c r="IP52" s="204">
        <f t="shared" si="14"/>
        <v>5483.9214206342513</v>
      </c>
      <c r="IS52" s="904"/>
      <c r="IW52" s="901"/>
    </row>
    <row r="53" spans="1:275" s="211" customFormat="1">
      <c r="A53" s="211">
        <v>1960</v>
      </c>
      <c r="B53" s="205">
        <v>4311.2431904097966</v>
      </c>
      <c r="C53" s="209">
        <v>28080.216458067884</v>
      </c>
      <c r="D53" s="205">
        <f t="shared" si="31"/>
        <v>136.23783094790031</v>
      </c>
      <c r="E53" s="209">
        <f t="shared" si="8"/>
        <v>20613.5104465818</v>
      </c>
      <c r="F53" s="209">
        <f t="shared" si="9"/>
        <v>7466.7060114860842</v>
      </c>
      <c r="G53" s="203">
        <v>6.5132527249985106</v>
      </c>
      <c r="H53" s="203">
        <f t="shared" si="25"/>
        <v>168.41207744006419</v>
      </c>
      <c r="I53" s="839">
        <v>0.97786969140583746</v>
      </c>
      <c r="J53" s="238">
        <v>4630.5402543176479</v>
      </c>
      <c r="K53" s="205">
        <f t="shared" si="18"/>
        <v>134.94631136671472</v>
      </c>
      <c r="L53" s="205">
        <f t="shared" si="19"/>
        <v>137.23631295557934</v>
      </c>
      <c r="M53" s="204">
        <v>2857.064502511736</v>
      </c>
      <c r="N53" s="205">
        <f t="shared" si="20"/>
        <v>135.56272644331364</v>
      </c>
      <c r="O53" s="209">
        <v>68681</v>
      </c>
      <c r="P53" s="203">
        <v>7.3353308165357811</v>
      </c>
      <c r="Q53" s="203">
        <f t="shared" si="26"/>
        <v>164.55951364503028</v>
      </c>
      <c r="R53" s="238">
        <f t="shared" si="27"/>
        <v>5774.4570081694164</v>
      </c>
      <c r="S53" s="204">
        <f t="shared" si="28"/>
        <v>40409.58043141495</v>
      </c>
      <c r="T53" s="205">
        <f t="shared" si="40"/>
        <v>135.44103286979791</v>
      </c>
      <c r="U53" s="205">
        <f t="shared" si="38"/>
        <v>133.60233232545406</v>
      </c>
      <c r="V53" s="205">
        <f t="shared" si="41"/>
        <v>128.40540398959865</v>
      </c>
      <c r="W53" s="204">
        <v>6227</v>
      </c>
      <c r="X53" s="204">
        <v>52799</v>
      </c>
      <c r="Y53" s="204">
        <v>45111</v>
      </c>
      <c r="Z53" s="204">
        <f t="shared" si="29"/>
        <v>3119.0632901062704</v>
      </c>
      <c r="AA53" s="218">
        <f t="shared" si="30"/>
        <v>0.50089341418119004</v>
      </c>
      <c r="AB53" s="216">
        <f t="shared" si="32"/>
        <v>0.14560881834883233</v>
      </c>
      <c r="AG53" s="204">
        <v>2639</v>
      </c>
      <c r="AH53" s="204">
        <f t="shared" si="33"/>
        <v>18467.690140845069</v>
      </c>
      <c r="AM53" s="211">
        <v>49.7</v>
      </c>
      <c r="AN53" s="203">
        <f t="shared" si="34"/>
        <v>6.9979879275653918</v>
      </c>
      <c r="AP53" s="257">
        <v>1960</v>
      </c>
      <c r="AQ53" s="849">
        <v>0.7340937160282901</v>
      </c>
      <c r="AR53" s="849">
        <v>0.60327995622981756</v>
      </c>
      <c r="AS53" s="122">
        <v>2.0835717526413021E-2</v>
      </c>
      <c r="AT53" s="122">
        <v>2.6818812851014305E-2</v>
      </c>
      <c r="AU53" s="122">
        <f t="shared" si="15"/>
        <v>4.7654530377427326E-2</v>
      </c>
      <c r="AV53" s="122">
        <v>1.2459676630437034E-2</v>
      </c>
      <c r="AW53" s="122">
        <f t="shared" si="35"/>
        <v>7.0699552790608161E-2</v>
      </c>
      <c r="AX53" s="851">
        <f t="shared" si="16"/>
        <v>0.82180237081142471</v>
      </c>
      <c r="AY53" s="844">
        <v>0.85431599867505803</v>
      </c>
      <c r="AZ53" s="123">
        <v>1.1262007287181186E-2</v>
      </c>
      <c r="BA53" s="123">
        <v>2.9880929551437393E-2</v>
      </c>
      <c r="BB53" s="123">
        <v>3.0804902285525012E-2</v>
      </c>
      <c r="BC53" s="123">
        <f t="shared" si="36"/>
        <v>7.3736162200798372E-2</v>
      </c>
      <c r="BD53" s="251">
        <v>0.26590628397171001</v>
      </c>
      <c r="BE53" s="252">
        <v>7.0904917958869718E-2</v>
      </c>
      <c r="BF53" s="252">
        <v>4.1396354954840731E-2</v>
      </c>
      <c r="BG53" s="252">
        <v>3.0724215106603617E-2</v>
      </c>
      <c r="BH53" s="252">
        <v>5.1679118041965864E-2</v>
      </c>
      <c r="BI53" s="252">
        <v>5.2145684694495507E-2</v>
      </c>
      <c r="BJ53" s="252">
        <f t="shared" si="37"/>
        <v>1.905599321493457E-2</v>
      </c>
      <c r="BK53" s="252"/>
      <c r="BL53" s="284">
        <v>1960</v>
      </c>
      <c r="BM53" s="133"/>
      <c r="BN53" s="133"/>
      <c r="BO53" s="133">
        <v>0.35631595891745727</v>
      </c>
      <c r="BP53" s="133">
        <v>0.12591519166871309</v>
      </c>
      <c r="BQ53" s="133"/>
      <c r="BR53" s="133"/>
      <c r="BS53" s="133"/>
      <c r="BT53" s="133"/>
      <c r="BU53" s="133"/>
      <c r="BV53" s="133"/>
      <c r="BW53" s="133">
        <v>0.31368427590478104</v>
      </c>
      <c r="BX53" s="133">
        <v>0.10015657326110061</v>
      </c>
      <c r="BY53" s="133"/>
      <c r="BZ53" s="293">
        <f t="shared" si="10"/>
        <v>0.12591519166871309</v>
      </c>
      <c r="CA53" s="132">
        <f t="shared" si="21"/>
        <v>8.9344193842615285E-2</v>
      </c>
      <c r="CB53" s="133">
        <v>5.8340282474695401E-2</v>
      </c>
      <c r="CC53" s="133">
        <v>1.2291751784323776E-2</v>
      </c>
      <c r="CD53" s="133">
        <v>6.1673815942116812E-3</v>
      </c>
      <c r="CE53" s="133">
        <v>1.2109362937611673E-2</v>
      </c>
      <c r="CF53" s="133">
        <v>4.3541505177275907E-4</v>
      </c>
      <c r="CG53" s="132">
        <f t="shared" si="22"/>
        <v>3.6570997826097795E-2</v>
      </c>
      <c r="CH53" s="133">
        <v>1.559848627147448E-2</v>
      </c>
      <c r="CI53" s="133">
        <v>1.9097265151978047E-2</v>
      </c>
      <c r="CJ53" s="133">
        <v>1.8752464026452682E-3</v>
      </c>
      <c r="CK53" s="133">
        <f t="shared" si="23"/>
        <v>1.6441557946455469E-2</v>
      </c>
      <c r="CL53" s="133">
        <f t="shared" si="24"/>
        <v>2.0129439879642327E-2</v>
      </c>
      <c r="CM53" s="134">
        <v>0.18843740650117197</v>
      </c>
      <c r="CN53" s="293">
        <v>0.4060900948360826</v>
      </c>
      <c r="CO53" s="133"/>
      <c r="CP53" s="133"/>
      <c r="CQ53" s="133"/>
      <c r="CR53" s="133"/>
      <c r="CS53" s="275"/>
      <c r="CT53" s="293">
        <v>0.37759203413807096</v>
      </c>
      <c r="CU53" s="133">
        <v>0.33475096015672107</v>
      </c>
      <c r="CV53" s="133">
        <v>0.33475096015672112</v>
      </c>
      <c r="CW53" s="133">
        <v>0.10034579956956319</v>
      </c>
      <c r="CX53" s="133">
        <v>0.10034579956956322</v>
      </c>
      <c r="CY53" s="133"/>
      <c r="DA53" s="267">
        <v>1960</v>
      </c>
      <c r="DB53" s="75">
        <v>28086.668945799272</v>
      </c>
      <c r="DC53" s="75">
        <v>20093.690186766609</v>
      </c>
      <c r="DD53" s="124"/>
      <c r="DE53" s="124"/>
      <c r="DF53" s="75"/>
      <c r="DG53" s="75"/>
      <c r="DH53" s="75">
        <v>100023.47777709321</v>
      </c>
      <c r="DI53" s="75">
        <v>143842.55069664118</v>
      </c>
      <c r="DJ53" s="75">
        <v>350131.30927429814</v>
      </c>
      <c r="DK53" s="75">
        <v>506779.53628565953</v>
      </c>
      <c r="DL53" s="75">
        <v>1229187.5425561236</v>
      </c>
      <c r="DM53" s="75">
        <v>4636034.4035537066</v>
      </c>
      <c r="DN53" s="274">
        <v>28086.668945799272</v>
      </c>
      <c r="DO53" s="124">
        <v>20087.711741755149</v>
      </c>
      <c r="DP53" s="124"/>
      <c r="DQ53" s="124"/>
      <c r="DR53" s="124"/>
      <c r="DS53" s="275"/>
      <c r="DT53" s="275"/>
      <c r="DU53" s="124">
        <v>23030.351842157805</v>
      </c>
      <c r="DV53" s="124">
        <v>25937.16630353608</v>
      </c>
      <c r="DW53" s="124">
        <v>18534.38987774443</v>
      </c>
      <c r="DX53" s="124"/>
      <c r="DY53" s="124"/>
      <c r="DZ53" s="124"/>
      <c r="EA53" s="124">
        <v>100077.28378219635</v>
      </c>
      <c r="EB53" s="124">
        <v>145164.90694224124</v>
      </c>
      <c r="EC53" s="124">
        <v>353653.83036460064</v>
      </c>
      <c r="ED53" s="124">
        <v>511597.02986596333</v>
      </c>
      <c r="EE53" s="124">
        <v>1237192.4837477054</v>
      </c>
      <c r="EF53" s="124">
        <v>4646574.1759015089</v>
      </c>
      <c r="EG53" s="124"/>
      <c r="EH53" s="274">
        <v>28086.668945799272</v>
      </c>
      <c r="EI53" s="124">
        <v>21418.13614995436</v>
      </c>
      <c r="EJ53" s="124">
        <v>16057.564923820562</v>
      </c>
      <c r="EK53" s="124">
        <v>5355.6507330342638</v>
      </c>
      <c r="EL53" s="124">
        <f t="shared" si="39"/>
        <v>5355.6507330342638</v>
      </c>
      <c r="EM53" s="124">
        <v>0</v>
      </c>
      <c r="EN53" s="124"/>
      <c r="EO53" s="124"/>
      <c r="EP53" s="124"/>
      <c r="EQ53" s="124"/>
      <c r="ER53" s="124"/>
      <c r="ES53" s="124"/>
      <c r="ET53" s="124"/>
      <c r="EU53" s="124"/>
      <c r="EV53" s="124"/>
      <c r="EW53" s="124"/>
      <c r="EX53" s="124"/>
      <c r="EY53" s="124"/>
      <c r="EZ53" s="124"/>
      <c r="FA53" s="124">
        <v>88103.464108403437</v>
      </c>
      <c r="FB53" s="124">
        <v>123063.66094289909</v>
      </c>
      <c r="FC53" s="124">
        <v>281306.45159302244</v>
      </c>
      <c r="FD53" s="124">
        <v>390881.96731728228</v>
      </c>
      <c r="FE53" s="124">
        <v>893297.86097562232</v>
      </c>
      <c r="FF53" s="124">
        <v>3259156.1778678917</v>
      </c>
      <c r="FG53" s="276"/>
      <c r="FH53" s="275"/>
      <c r="FI53" s="275"/>
      <c r="FJ53" s="275"/>
      <c r="FK53" s="275"/>
      <c r="FL53" s="275"/>
      <c r="FM53" s="275"/>
      <c r="FN53" s="275"/>
      <c r="FO53" s="275"/>
      <c r="FP53" s="275"/>
      <c r="FQ53" s="275"/>
      <c r="FR53" s="275"/>
      <c r="FS53" s="276"/>
      <c r="FT53" s="275"/>
      <c r="FU53" s="275"/>
      <c r="FV53" s="275"/>
      <c r="FW53" s="275"/>
      <c r="FX53" s="275"/>
      <c r="FY53" s="275"/>
      <c r="FZ53" s="311"/>
      <c r="GA53" s="134">
        <v>0.24626173913366586</v>
      </c>
      <c r="GB53" s="133">
        <v>0.10160522002069461</v>
      </c>
      <c r="GC53" s="133">
        <v>0.50701022873563273</v>
      </c>
      <c r="GD53" s="133">
        <v>0.71907831991666993</v>
      </c>
      <c r="GE53" s="133">
        <v>0.8746054774262888</v>
      </c>
      <c r="GF53" s="293">
        <v>0.16321858017170404</v>
      </c>
      <c r="GG53" s="133">
        <v>0.25930422592617847</v>
      </c>
      <c r="GH53" s="133">
        <v>0.34496651811162476</v>
      </c>
      <c r="GI53" s="133">
        <v>0.39434524635337392</v>
      </c>
      <c r="GJ53" s="276"/>
      <c r="GK53" s="275"/>
      <c r="GL53" s="275"/>
      <c r="GM53" s="275"/>
      <c r="GN53" s="275"/>
      <c r="GO53" s="275"/>
      <c r="GP53" s="316"/>
      <c r="GU53" s="241"/>
      <c r="HF53" s="325">
        <v>1960</v>
      </c>
      <c r="HG53" s="331">
        <v>0.27374315642108943</v>
      </c>
      <c r="HH53" s="331">
        <v>0.22445650900118916</v>
      </c>
      <c r="HI53" s="331">
        <v>0.18168441791032208</v>
      </c>
      <c r="HJ53" s="331">
        <v>4.418233924440098E-2</v>
      </c>
      <c r="HK53" s="331">
        <v>4.7131560291553201E-2</v>
      </c>
      <c r="HL53" s="331">
        <v>5.7088034480142623E-2</v>
      </c>
      <c r="HM53" s="331">
        <v>3.3282483894225279E-2</v>
      </c>
      <c r="HN53" s="331">
        <v>0.43197902475472977</v>
      </c>
      <c r="HO53" s="331">
        <v>0.16393859854760259</v>
      </c>
      <c r="HP53" s="331">
        <v>0.17050815722332943</v>
      </c>
      <c r="HQ53" s="331">
        <v>3.297969411293962E-2</v>
      </c>
      <c r="HR53" s="331">
        <v>6.4552574870858095E-2</v>
      </c>
      <c r="HS53" s="331"/>
      <c r="HT53" s="331">
        <v>0.50443411746639488</v>
      </c>
      <c r="HU53" s="333">
        <v>1.9076891018962289E-2</v>
      </c>
      <c r="HV53" s="334"/>
      <c r="HW53" s="334"/>
      <c r="HX53" s="334"/>
      <c r="HY53" s="334"/>
      <c r="HZ53" s="334"/>
      <c r="IA53" s="332">
        <v>0.17712023338195459</v>
      </c>
      <c r="IB53" s="333">
        <v>5.1052302563033967E-2</v>
      </c>
      <c r="IC53" s="332"/>
      <c r="ID53" s="332"/>
      <c r="IE53" s="332"/>
      <c r="IF53" s="332"/>
      <c r="IG53" s="332"/>
      <c r="IH53" s="335"/>
      <c r="II53" s="336"/>
      <c r="IJ53" s="336"/>
      <c r="IK53" s="336"/>
      <c r="IL53" s="336"/>
      <c r="IM53" s="336"/>
      <c r="IO53" s="204">
        <v>4766.2035324169256</v>
      </c>
      <c r="IP53" s="204">
        <f t="shared" si="14"/>
        <v>5820.5921612415004</v>
      </c>
      <c r="IS53" s="905">
        <v>8.9344193842615285E-2</v>
      </c>
      <c r="IT53" s="839">
        <v>3.3833706137362536E-2</v>
      </c>
      <c r="IU53" s="839">
        <f>IS53-IT53</f>
        <v>5.5510487705252749E-2</v>
      </c>
      <c r="IV53" s="839">
        <v>0</v>
      </c>
      <c r="IW53" s="132">
        <v>8.9344193842615299E-2</v>
      </c>
      <c r="IX53" s="839">
        <v>3.3833706137362536E-2</v>
      </c>
      <c r="IY53" s="839">
        <f t="shared" ref="IY53:IY77" si="42">IX53-IZ53</f>
        <v>3.3833706137362529E-3</v>
      </c>
      <c r="IZ53" s="894">
        <f t="shared" ref="IZ53:IZ78" si="43">(1-IZ$4)*IX53</f>
        <v>3.0450335523626283E-2</v>
      </c>
      <c r="JA53" s="894">
        <f t="shared" ref="JA53:JA78" si="44">IX53-JB53</f>
        <v>8.4584265343406323E-3</v>
      </c>
      <c r="JB53" s="894">
        <f t="shared" ref="JB53:JB78" si="45">(1-JB$4)*IX53</f>
        <v>2.5375279603021904E-2</v>
      </c>
      <c r="JC53" s="839">
        <f>IW53-IX53</f>
        <v>5.5510487705252763E-2</v>
      </c>
      <c r="JD53" s="839">
        <v>0</v>
      </c>
      <c r="JE53" s="839">
        <v>3.6570997826097795E-2</v>
      </c>
    </row>
    <row r="54" spans="1:275" s="211" customFormat="1">
      <c r="A54" s="211">
        <v>1961</v>
      </c>
      <c r="B54" s="205">
        <v>4421.5128118936209</v>
      </c>
      <c r="C54" s="209">
        <v>28447.684601869816</v>
      </c>
      <c r="D54" s="205">
        <f t="shared" si="31"/>
        <v>138.02068981327926</v>
      </c>
      <c r="E54" s="209">
        <f t="shared" si="8"/>
        <v>20845.441444977743</v>
      </c>
      <c r="F54" s="209">
        <f t="shared" si="9"/>
        <v>7602.2431568920738</v>
      </c>
      <c r="G54" s="203">
        <v>6.433925629559897</v>
      </c>
      <c r="H54" s="203">
        <f t="shared" si="25"/>
        <v>170.48851439462331</v>
      </c>
      <c r="I54" s="839">
        <v>0.98195290079979614</v>
      </c>
      <c r="J54" s="238">
        <v>4732.1740724752817</v>
      </c>
      <c r="K54" s="205">
        <f t="shared" si="18"/>
        <v>136.52449805868918</v>
      </c>
      <c r="L54" s="205">
        <f t="shared" si="19"/>
        <v>138.54032306953277</v>
      </c>
      <c r="M54" s="204">
        <v>2945.6532928852407</v>
      </c>
      <c r="N54" s="205">
        <f t="shared" si="20"/>
        <v>138.06385154271319</v>
      </c>
      <c r="O54" s="209">
        <v>69997.277539357485</v>
      </c>
      <c r="P54" s="203">
        <v>7.2617321795805765</v>
      </c>
      <c r="Q54" s="203">
        <f t="shared" si="26"/>
        <v>166.22734655359469</v>
      </c>
      <c r="R54" s="238">
        <f t="shared" si="27"/>
        <v>5987.4799247237306</v>
      </c>
      <c r="S54" s="204">
        <f t="shared" si="28"/>
        <v>41482.97844260784</v>
      </c>
      <c r="T54" s="205">
        <f t="shared" si="40"/>
        <v>139.03874741581015</v>
      </c>
      <c r="U54" s="205">
        <f t="shared" si="38"/>
        <v>137.1512055450678</v>
      </c>
      <c r="V54" s="205">
        <f t="shared" si="41"/>
        <v>131.52076498166196</v>
      </c>
      <c r="W54" s="204">
        <v>6471</v>
      </c>
      <c r="X54" s="204">
        <v>53557</v>
      </c>
      <c r="Y54" s="204">
        <v>45539</v>
      </c>
      <c r="Z54" s="204">
        <f t="shared" si="29"/>
        <v>3241.281283166481</v>
      </c>
      <c r="AA54" s="218">
        <f t="shared" si="30"/>
        <v>0.50089341418119004</v>
      </c>
      <c r="AB54" s="216">
        <f t="shared" si="32"/>
        <v>0.14970965513378265</v>
      </c>
      <c r="AG54" s="204">
        <v>2699</v>
      </c>
      <c r="AH54" s="204">
        <f t="shared" si="33"/>
        <v>18699.446215139444</v>
      </c>
      <c r="AM54" s="211">
        <v>50.2</v>
      </c>
      <c r="AN54" s="203">
        <f t="shared" si="34"/>
        <v>6.9282868525896415</v>
      </c>
      <c r="AP54" s="257">
        <v>1961</v>
      </c>
      <c r="AQ54" s="849">
        <v>0.7327640803360006</v>
      </c>
      <c r="AR54" s="849">
        <v>0.60410346276194093</v>
      </c>
      <c r="AS54" s="122">
        <v>2.0873180958555552E-2</v>
      </c>
      <c r="AT54" s="122">
        <v>2.7464711787573096E-2</v>
      </c>
      <c r="AU54" s="122">
        <f t="shared" si="15"/>
        <v>4.8337892746128652E-2</v>
      </c>
      <c r="AV54" s="122">
        <v>1.3874201984773439E-2</v>
      </c>
      <c r="AW54" s="122">
        <f t="shared" si="35"/>
        <v>6.6448522843157581E-2</v>
      </c>
      <c r="AX54" s="851">
        <f t="shared" si="16"/>
        <v>0.82441740660232166</v>
      </c>
      <c r="AY54" s="844">
        <v>0.85792992606878804</v>
      </c>
      <c r="AZ54" s="123">
        <v>1.2214721954355511E-2</v>
      </c>
      <c r="BA54" s="123">
        <v>3.0080021654908726E-2</v>
      </c>
      <c r="BB54" s="123">
        <v>3.0858244937319187E-2</v>
      </c>
      <c r="BC54" s="123">
        <f t="shared" si="36"/>
        <v>6.8917085384628596E-2</v>
      </c>
      <c r="BD54" s="251">
        <v>0.26723591966399934</v>
      </c>
      <c r="BE54" s="252">
        <v>7.2892033780522336E-2</v>
      </c>
      <c r="BF54" s="252">
        <v>4.2937060122404551E-2</v>
      </c>
      <c r="BG54" s="252">
        <v>3.15459329650623E-2</v>
      </c>
      <c r="BH54" s="252">
        <v>5.1443001827678941E-2</v>
      </c>
      <c r="BI54" s="252">
        <v>5.042352188733662E-2</v>
      </c>
      <c r="BJ54" s="252">
        <f t="shared" si="37"/>
        <v>1.7994369080994582E-2</v>
      </c>
      <c r="BK54" s="252"/>
      <c r="BL54" s="284">
        <v>1961</v>
      </c>
      <c r="BM54" s="133"/>
      <c r="BN54" s="133"/>
      <c r="BO54" s="133">
        <v>0.3583255172905388</v>
      </c>
      <c r="BP54" s="133">
        <v>0.12453469169407759</v>
      </c>
      <c r="BQ54" s="133"/>
      <c r="BR54" s="133"/>
      <c r="BS54" s="133"/>
      <c r="BT54" s="133"/>
      <c r="BU54" s="133"/>
      <c r="BV54" s="133"/>
      <c r="BW54" s="133">
        <v>0.31313132658540022</v>
      </c>
      <c r="BX54" s="133">
        <v>9.6557325937502436E-2</v>
      </c>
      <c r="BY54" s="133"/>
      <c r="BZ54" s="293">
        <f t="shared" si="10"/>
        <v>0.12453469169407759</v>
      </c>
      <c r="CA54" s="132">
        <f t="shared" si="21"/>
        <v>8.7881817054304312E-2</v>
      </c>
      <c r="CB54" s="133">
        <v>5.7822497821757232E-2</v>
      </c>
      <c r="CC54" s="133">
        <v>1.1652355788895601E-2</v>
      </c>
      <c r="CD54" s="133">
        <v>5.9452452392857909E-3</v>
      </c>
      <c r="CE54" s="133">
        <v>1.195266048230193E-2</v>
      </c>
      <c r="CF54" s="133">
        <v>5.0905772206376126E-4</v>
      </c>
      <c r="CG54" s="132">
        <f t="shared" si="22"/>
        <v>3.6652874639773292E-2</v>
      </c>
      <c r="CH54" s="133">
        <v>1.523160101212988E-2</v>
      </c>
      <c r="CI54" s="133">
        <v>1.9385247657540378E-2</v>
      </c>
      <c r="CJ54" s="133">
        <v>2.0360259701030356E-3</v>
      </c>
      <c r="CK54" s="133">
        <f t="shared" si="23"/>
        <v>1.6127463472715882E-2</v>
      </c>
      <c r="CL54" s="133">
        <f t="shared" si="24"/>
        <v>2.052541116705741E-2</v>
      </c>
      <c r="CM54" s="134">
        <v>0.20001610305803616</v>
      </c>
      <c r="CN54" s="293">
        <v>0.406160992181887</v>
      </c>
      <c r="CO54" s="133"/>
      <c r="CP54" s="133"/>
      <c r="CQ54" s="133"/>
      <c r="CR54" s="133"/>
      <c r="CS54" s="275"/>
      <c r="CT54" s="293">
        <v>0.37910624087066253</v>
      </c>
      <c r="CU54" s="133">
        <v>0.3425477280551974</v>
      </c>
      <c r="CV54" s="133">
        <v>0.34254772805519734</v>
      </c>
      <c r="CW54" s="133">
        <v>0.10640656153200091</v>
      </c>
      <c r="CX54" s="133">
        <v>0.10640656153200087</v>
      </c>
      <c r="CY54" s="133"/>
      <c r="DA54" s="267">
        <v>1961</v>
      </c>
      <c r="DB54" s="75">
        <v>28428.739528028811</v>
      </c>
      <c r="DC54" s="75">
        <v>20276.170184727634</v>
      </c>
      <c r="DD54" s="124"/>
      <c r="DE54" s="124"/>
      <c r="DF54" s="75"/>
      <c r="DG54" s="75"/>
      <c r="DH54" s="75">
        <v>101801.86361773944</v>
      </c>
      <c r="DI54" s="75">
        <v>146601.5040362665</v>
      </c>
      <c r="DJ54" s="75">
        <v>350461.98751377512</v>
      </c>
      <c r="DK54" s="75">
        <v>503677.07579433423</v>
      </c>
      <c r="DL54" s="75">
        <v>1236845.8726216941</v>
      </c>
      <c r="DM54" s="75">
        <v>4743673.7550274581</v>
      </c>
      <c r="DN54" s="274">
        <v>28428.737833543892</v>
      </c>
      <c r="DO54" s="124">
        <v>20268.883373605531</v>
      </c>
      <c r="DP54" s="124"/>
      <c r="DQ54" s="124"/>
      <c r="DR54" s="124"/>
      <c r="DS54" s="275"/>
      <c r="DT54" s="275"/>
      <c r="DU54" s="124">
        <v>23258.605711128512</v>
      </c>
      <c r="DV54" s="124">
        <v>26251.040622674111</v>
      </c>
      <c r="DW54" s="124">
        <v>18757.881631769953</v>
      </c>
      <c r="DX54" s="124"/>
      <c r="DY54" s="124"/>
      <c r="DZ54" s="124"/>
      <c r="EA54" s="124">
        <v>101867.42797298913</v>
      </c>
      <c r="EB54" s="124">
        <v>147889.46159501924</v>
      </c>
      <c r="EC54" s="124">
        <v>354036.43123743054</v>
      </c>
      <c r="ED54" s="124">
        <v>508195.53333177831</v>
      </c>
      <c r="EE54" s="124">
        <v>1244296.5753728163</v>
      </c>
      <c r="EF54" s="124">
        <v>4754909.5982786119</v>
      </c>
      <c r="EG54" s="124"/>
      <c r="EH54" s="274">
        <v>28434.460109122039</v>
      </c>
      <c r="EI54" s="124">
        <v>21702.812430621754</v>
      </c>
      <c r="EJ54" s="124">
        <v>15999.91854538336</v>
      </c>
      <c r="EK54" s="124">
        <v>5710.9963259535925</v>
      </c>
      <c r="EL54" s="124">
        <f t="shared" si="39"/>
        <v>5710.9963259535925</v>
      </c>
      <c r="EM54" s="124">
        <v>0</v>
      </c>
      <c r="EN54" s="124"/>
      <c r="EO54" s="124"/>
      <c r="EP54" s="124"/>
      <c r="EQ54" s="124"/>
      <c r="ER54" s="124"/>
      <c r="ES54" s="124"/>
      <c r="ET54" s="124"/>
      <c r="EU54" s="124"/>
      <c r="EV54" s="124"/>
      <c r="EW54" s="124"/>
      <c r="EX54" s="124"/>
      <c r="EY54" s="124"/>
      <c r="EZ54" s="124"/>
      <c r="FA54" s="124">
        <v>89019.289215624667</v>
      </c>
      <c r="FB54" s="124">
        <v>124161.30251556729</v>
      </c>
      <c r="FC54" s="124">
        <v>274500.30686002376</v>
      </c>
      <c r="FD54" s="124">
        <v>376788.42249286128</v>
      </c>
      <c r="FE54" s="124">
        <v>867255.22677258949</v>
      </c>
      <c r="FF54" s="124">
        <v>3231153.1360405763</v>
      </c>
      <c r="FG54" s="276"/>
      <c r="FH54" s="275"/>
      <c r="FI54" s="275"/>
      <c r="FJ54" s="275"/>
      <c r="FK54" s="275"/>
      <c r="FL54" s="275"/>
      <c r="FM54" s="275"/>
      <c r="FN54" s="275"/>
      <c r="FO54" s="275"/>
      <c r="FP54" s="275"/>
      <c r="FQ54" s="275"/>
      <c r="FR54" s="275"/>
      <c r="FS54" s="276"/>
      <c r="FT54" s="275"/>
      <c r="FU54" s="275"/>
      <c r="FV54" s="275"/>
      <c r="FW54" s="275"/>
      <c r="FX54" s="275"/>
      <c r="FY54" s="275"/>
      <c r="FZ54" s="311"/>
      <c r="GA54" s="134">
        <v>0.24828026757655883</v>
      </c>
      <c r="GB54" s="133">
        <v>0.10702616539557393</v>
      </c>
      <c r="GC54" s="133">
        <v>0.50028963324202103</v>
      </c>
      <c r="GD54" s="133">
        <v>0.71613202406478549</v>
      </c>
      <c r="GE54" s="133">
        <v>0.87357037449217034</v>
      </c>
      <c r="GF54" s="293">
        <v>0.16719344581418236</v>
      </c>
      <c r="GG54" s="133">
        <v>0.26372779944733765</v>
      </c>
      <c r="GH54" s="133">
        <v>0.35547897550331892</v>
      </c>
      <c r="GI54" s="133">
        <v>0.40063197049295918</v>
      </c>
      <c r="GJ54" s="276"/>
      <c r="GK54" s="275"/>
      <c r="GL54" s="275"/>
      <c r="GM54" s="275"/>
      <c r="GN54" s="275"/>
      <c r="GO54" s="275"/>
      <c r="GP54" s="316"/>
      <c r="GU54" s="241"/>
      <c r="HF54" s="325">
        <v>1961</v>
      </c>
      <c r="HG54" s="331">
        <v>0.27170195253437246</v>
      </c>
      <c r="HH54" s="331">
        <v>0.22276990841660693</v>
      </c>
      <c r="HI54" s="331">
        <v>0.18086626496952191</v>
      </c>
      <c r="HJ54" s="331">
        <v>4.3308288377124297E-2</v>
      </c>
      <c r="HK54" s="331">
        <v>4.7059347406261449E-2</v>
      </c>
      <c r="HL54" s="331">
        <v>5.7052956953672643E-2</v>
      </c>
      <c r="HM54" s="331">
        <v>3.3445672232463509E-2</v>
      </c>
      <c r="HN54" s="331">
        <v>0.44022547962168823</v>
      </c>
      <c r="HO54" s="331">
        <v>0.17076033209513189</v>
      </c>
      <c r="HP54" s="331">
        <v>0.167981389267568</v>
      </c>
      <c r="HQ54" s="331">
        <v>3.6136539879828955E-2</v>
      </c>
      <c r="HR54" s="331">
        <v>6.5347218379159369E-2</v>
      </c>
      <c r="HS54" s="331"/>
      <c r="HT54" s="331">
        <v>0.51488700986552915</v>
      </c>
      <c r="HU54" s="333">
        <v>2.0416331456154457E-2</v>
      </c>
      <c r="HV54" s="334"/>
      <c r="HW54" s="334"/>
      <c r="HX54" s="334"/>
      <c r="HY54" s="334"/>
      <c r="HZ54" s="334"/>
      <c r="IA54" s="332">
        <v>0.18081255028157683</v>
      </c>
      <c r="IB54" s="333">
        <v>5.7320997586484311E-2</v>
      </c>
      <c r="IC54" s="332"/>
      <c r="ID54" s="332"/>
      <c r="IE54" s="332"/>
      <c r="IF54" s="332"/>
      <c r="IG54" s="332"/>
      <c r="IH54" s="335"/>
      <c r="II54" s="336"/>
      <c r="IJ54" s="336"/>
      <c r="IK54" s="336"/>
      <c r="IL54" s="336"/>
      <c r="IM54" s="336"/>
      <c r="IO54" s="204">
        <v>4921.9539658403273</v>
      </c>
      <c r="IP54" s="204">
        <f t="shared" si="14"/>
        <v>6010.7980023744549</v>
      </c>
      <c r="IS54" s="905">
        <v>8.7881817054304312E-2</v>
      </c>
      <c r="IT54" s="839">
        <v>3.3540542543134107E-2</v>
      </c>
      <c r="IU54" s="839">
        <f t="shared" ref="IU54:IU107" si="46">IS54-IT54</f>
        <v>5.4341274511170205E-2</v>
      </c>
      <c r="IV54" s="839">
        <v>0</v>
      </c>
      <c r="IW54" s="132">
        <v>8.7881817054304312E-2</v>
      </c>
      <c r="IX54" s="839">
        <v>3.3540542543134107E-2</v>
      </c>
      <c r="IY54" s="839">
        <f t="shared" si="42"/>
        <v>3.3540542543134093E-3</v>
      </c>
      <c r="IZ54" s="894">
        <f t="shared" si="43"/>
        <v>3.0186488288820697E-2</v>
      </c>
      <c r="JA54" s="894">
        <f t="shared" si="44"/>
        <v>8.3851356357835249E-3</v>
      </c>
      <c r="JB54" s="894">
        <f t="shared" si="45"/>
        <v>2.5155406907350582E-2</v>
      </c>
      <c r="JC54" s="839">
        <f t="shared" ref="JC54:JC107" si="47">IW54-IX54</f>
        <v>5.4341274511170205E-2</v>
      </c>
      <c r="JD54" s="839">
        <v>0</v>
      </c>
      <c r="JE54" s="839">
        <v>3.6652874639773292E-2</v>
      </c>
    </row>
    <row r="55" spans="1:275" s="211" customFormat="1">
      <c r="A55" s="211">
        <v>1962</v>
      </c>
      <c r="B55" s="205">
        <v>4704.893634416052</v>
      </c>
      <c r="C55" s="209">
        <v>29873.69781773485</v>
      </c>
      <c r="D55" s="205">
        <f t="shared" si="31"/>
        <v>144.93933118923181</v>
      </c>
      <c r="E55" s="209">
        <f t="shared" si="8"/>
        <v>21666.377634911707</v>
      </c>
      <c r="F55" s="209">
        <f t="shared" si="9"/>
        <v>8207.3201828231449</v>
      </c>
      <c r="G55" s="203">
        <v>6.3494948321913824</v>
      </c>
      <c r="H55" s="203">
        <f t="shared" si="25"/>
        <v>172.75554218076036</v>
      </c>
      <c r="I55" s="839">
        <v>0.97802463846082488</v>
      </c>
      <c r="J55" s="238">
        <v>4954.1374567436087</v>
      </c>
      <c r="K55" s="205">
        <f t="shared" si="18"/>
        <v>141.5083849773155</v>
      </c>
      <c r="L55" s="205">
        <f t="shared" si="19"/>
        <v>143.13527414506089</v>
      </c>
      <c r="M55" s="204">
        <v>3103.2301084484866</v>
      </c>
      <c r="N55" s="205">
        <f t="shared" si="20"/>
        <v>143.54083687568237</v>
      </c>
      <c r="O55" s="209">
        <v>71254.48789333165</v>
      </c>
      <c r="P55" s="203">
        <v>7.1895957672006343</v>
      </c>
      <c r="Q55" s="203">
        <f t="shared" si="26"/>
        <v>167.89517946215926</v>
      </c>
      <c r="R55" s="238">
        <f t="shared" si="27"/>
        <v>6162.6562051680658</v>
      </c>
      <c r="S55" s="204">
        <f t="shared" si="28"/>
        <v>42275.578464644052</v>
      </c>
      <c r="T55" s="205">
        <f t="shared" si="40"/>
        <v>141.69530965899921</v>
      </c>
      <c r="U55" s="205">
        <f t="shared" si="38"/>
        <v>139.77170321949851</v>
      </c>
      <c r="V55" s="205">
        <f t="shared" si="41"/>
        <v>133.59227139791412</v>
      </c>
      <c r="W55" s="204">
        <v>6670</v>
      </c>
      <c r="X55" s="204">
        <v>54764</v>
      </c>
      <c r="Y55" s="204">
        <v>46418</v>
      </c>
      <c r="Z55" s="204">
        <f t="shared" si="29"/>
        <v>3340.9590725885378</v>
      </c>
      <c r="AA55" s="218">
        <f t="shared" si="30"/>
        <v>0.50089341418119004</v>
      </c>
      <c r="AB55" s="216">
        <f t="shared" si="32"/>
        <v>0.15239938645825724</v>
      </c>
      <c r="AE55" s="204">
        <v>33017.373126400002</v>
      </c>
      <c r="AF55" s="204">
        <v>35239.696317599999</v>
      </c>
      <c r="AG55" s="204">
        <v>2804</v>
      </c>
      <c r="AH55" s="204">
        <f t="shared" si="33"/>
        <v>19235.329388560156</v>
      </c>
      <c r="AI55" s="204">
        <v>17778.585529600001</v>
      </c>
      <c r="AJ55" s="204">
        <v>19365.9592376</v>
      </c>
      <c r="AK55" s="204">
        <v>4000</v>
      </c>
      <c r="AL55" s="204">
        <v>4855.38671875</v>
      </c>
      <c r="AM55" s="211">
        <v>50.7</v>
      </c>
      <c r="AN55" s="203">
        <f t="shared" si="34"/>
        <v>6.8599605522682445</v>
      </c>
      <c r="AP55" s="257">
        <v>1962</v>
      </c>
      <c r="AQ55" s="849">
        <v>0.72526601049198602</v>
      </c>
      <c r="AR55" s="849">
        <v>0.59494322573911707</v>
      </c>
      <c r="AS55" s="122">
        <v>2.2466048178025631E-2</v>
      </c>
      <c r="AT55" s="122">
        <v>2.7674827950698543E-2</v>
      </c>
      <c r="AU55" s="122">
        <f t="shared" si="15"/>
        <v>5.0140876128724171E-2</v>
      </c>
      <c r="AV55" s="122">
        <v>1.2978659226338587E-2</v>
      </c>
      <c r="AW55" s="122">
        <f t="shared" si="35"/>
        <v>6.7203249397806183E-2</v>
      </c>
      <c r="AX55" s="851">
        <f t="shared" si="16"/>
        <v>0.82031036493153153</v>
      </c>
      <c r="AY55" s="844">
        <v>0.85122559327125269</v>
      </c>
      <c r="AZ55" s="123">
        <v>1.2616401321718235E-2</v>
      </c>
      <c r="BA55" s="123">
        <v>3.030782122021787E-2</v>
      </c>
      <c r="BB55" s="123">
        <v>3.3643736857915288E-2</v>
      </c>
      <c r="BC55" s="123">
        <f t="shared" si="36"/>
        <v>7.2206447328895806E-2</v>
      </c>
      <c r="BD55" s="251">
        <v>0.27473398950801392</v>
      </c>
      <c r="BE55" s="252">
        <v>7.3136201727242306E-2</v>
      </c>
      <c r="BF55" s="252">
        <v>4.2986995855130501E-2</v>
      </c>
      <c r="BG55" s="252">
        <v>3.2648249959676114E-2</v>
      </c>
      <c r="BH55" s="252">
        <v>6.0153272019838069E-2</v>
      </c>
      <c r="BI55" s="252">
        <v>4.909889100040972E-2</v>
      </c>
      <c r="BJ55" s="252">
        <f t="shared" si="37"/>
        <v>1.6710378945717225E-2</v>
      </c>
      <c r="BK55" s="252"/>
      <c r="BL55" s="284">
        <v>1962</v>
      </c>
      <c r="BM55" s="133">
        <v>0.19504523277282715</v>
      </c>
      <c r="BN55" s="133">
        <v>0.44403329491615295</v>
      </c>
      <c r="BO55" s="133">
        <v>0.3609214723110199</v>
      </c>
      <c r="BP55" s="133">
        <v>0.12573906779289246</v>
      </c>
      <c r="BQ55" s="133"/>
      <c r="BR55" s="133"/>
      <c r="BS55" s="133"/>
      <c r="BT55" s="133"/>
      <c r="BU55" s="133">
        <v>0.22503232955932617</v>
      </c>
      <c r="BV55" s="133">
        <v>0.45478922128677368</v>
      </c>
      <c r="BW55" s="133">
        <v>0.32017844915390015</v>
      </c>
      <c r="BX55" s="133">
        <v>0.10066854953765869</v>
      </c>
      <c r="BY55" s="133"/>
      <c r="BZ55" s="293">
        <f t="shared" si="10"/>
        <v>0.12573906779289246</v>
      </c>
      <c r="CA55" s="132">
        <f t="shared" si="21"/>
        <v>9.0269645746465538E-2</v>
      </c>
      <c r="CB55" s="133">
        <v>6.1510271943349119E-2</v>
      </c>
      <c r="CC55" s="133">
        <v>1.0643310426852858E-2</v>
      </c>
      <c r="CD55" s="133">
        <v>6.1299714273464765E-3</v>
      </c>
      <c r="CE55" s="133">
        <v>1.1538276816370175E-2</v>
      </c>
      <c r="CF55" s="133">
        <v>4.4781513254688976E-4</v>
      </c>
      <c r="CG55" s="132">
        <f t="shared" si="22"/>
        <v>3.5471256694950694E-2</v>
      </c>
      <c r="CH55" s="133">
        <v>1.5172025027972824E-2</v>
      </c>
      <c r="CI55" s="133">
        <v>1.8574848763109747E-2</v>
      </c>
      <c r="CJ55" s="133">
        <v>1.7243829038681234E-3</v>
      </c>
      <c r="CK55" s="133">
        <f t="shared" si="23"/>
        <v>1.5947278485145169E-2</v>
      </c>
      <c r="CL55" s="133">
        <f t="shared" si="24"/>
        <v>1.9523978209805525E-2</v>
      </c>
      <c r="CM55" s="134">
        <v>0.20615759937153891</v>
      </c>
      <c r="CN55" s="293">
        <v>0.40742546319961553</v>
      </c>
      <c r="CO55" s="133">
        <v>0.10523933172225952</v>
      </c>
      <c r="CP55" s="133">
        <v>0.48733520507812506</v>
      </c>
      <c r="CQ55" s="133">
        <v>0.1228764057159424</v>
      </c>
      <c r="CR55" s="133">
        <v>0.503580242395401</v>
      </c>
      <c r="CS55" s="133">
        <v>0.37354335188865662</v>
      </c>
      <c r="CT55" s="293">
        <v>0.38098782300949091</v>
      </c>
      <c r="CU55" s="133">
        <v>0.34259352087974548</v>
      </c>
      <c r="CV55" s="133">
        <v>0.3370090507522045</v>
      </c>
      <c r="CW55" s="133">
        <v>0.10065866261720657</v>
      </c>
      <c r="CX55" s="133">
        <v>9.9499062481040373E-2</v>
      </c>
      <c r="CY55" s="133">
        <v>9.4582267105579376E-2</v>
      </c>
      <c r="DA55" s="267">
        <v>1962</v>
      </c>
      <c r="DB55" s="75">
        <v>29872.66741228976</v>
      </c>
      <c r="DC55" s="75">
        <v>21148.145065687218</v>
      </c>
      <c r="DD55" s="124">
        <v>23441.005398871479</v>
      </c>
      <c r="DE55" s="124">
        <v>13574.917877647355</v>
      </c>
      <c r="DF55" s="75">
        <v>10413.167617039993</v>
      </c>
      <c r="DG55" s="75">
        <v>34566.866876496249</v>
      </c>
      <c r="DH55" s="75">
        <v>108393.36853171264</v>
      </c>
      <c r="DI55" s="75">
        <v>156285.59805072338</v>
      </c>
      <c r="DJ55" s="75">
        <v>374719.58398824476</v>
      </c>
      <c r="DK55" s="75">
        <v>542727.98315422516</v>
      </c>
      <c r="DL55" s="75">
        <v>1323971.8200520577</v>
      </c>
      <c r="DM55" s="75">
        <v>5048757.6610377235</v>
      </c>
      <c r="DN55" s="274">
        <v>29872.66741228976</v>
      </c>
      <c r="DO55" s="124">
        <v>21212.200342209682</v>
      </c>
      <c r="DP55" s="124">
        <v>16380.22310071398</v>
      </c>
      <c r="DQ55" s="124">
        <v>2448.6361058070015</v>
      </c>
      <c r="DR55" s="124">
        <v>2384.0728134606697</v>
      </c>
      <c r="DS55" s="124">
        <v>22502.727726429173</v>
      </c>
      <c r="DT55" s="124">
        <v>13207.124660325402</v>
      </c>
      <c r="DU55" s="124">
        <v>23365.586296397647</v>
      </c>
      <c r="DV55" s="124">
        <v>27080.264546096605</v>
      </c>
      <c r="DW55" s="124">
        <v>19668.646727588384</v>
      </c>
      <c r="DX55" s="124">
        <v>11653.042737950609</v>
      </c>
      <c r="DY55" s="124">
        <v>6287.5591104613877</v>
      </c>
      <c r="DZ55" s="124">
        <v>33161.14734753353</v>
      </c>
      <c r="EA55" s="124">
        <v>107816.87104301045</v>
      </c>
      <c r="EB55" s="124">
        <v>156525.08198935498</v>
      </c>
      <c r="EC55" s="124">
        <v>375616.13529084309</v>
      </c>
      <c r="ED55" s="124">
        <v>543663.03884472616</v>
      </c>
      <c r="EE55" s="124">
        <v>1324075.5370738071</v>
      </c>
      <c r="EF55" s="124">
        <v>5038214.5809513126</v>
      </c>
      <c r="EG55" s="124"/>
      <c r="EH55" s="274">
        <v>29882.808803929373</v>
      </c>
      <c r="EI55" s="124">
        <v>22572.197138583058</v>
      </c>
      <c r="EJ55" s="124">
        <v>16753.353071694801</v>
      </c>
      <c r="EK55" s="124">
        <v>5811.9620171499291</v>
      </c>
      <c r="EL55" s="124">
        <f t="shared" si="39"/>
        <v>5811.9620171499291</v>
      </c>
      <c r="EM55" s="124">
        <v>0</v>
      </c>
      <c r="EN55" s="124">
        <v>23811.933593139089</v>
      </c>
      <c r="EO55" s="124">
        <v>14853.568989469917</v>
      </c>
      <c r="EP55" s="124"/>
      <c r="EQ55" s="124">
        <v>13445.095624952464</v>
      </c>
      <c r="ER55" s="124">
        <v>8428.2301933561157</v>
      </c>
      <c r="ES55" s="124">
        <v>5016.8654315963477</v>
      </c>
      <c r="ET55" s="124">
        <f t="shared" ref="ET55:ET86" si="48">ES55-EU55</f>
        <v>5016.8654315963477</v>
      </c>
      <c r="EU55" s="124">
        <v>0</v>
      </c>
      <c r="EV55" s="124">
        <f t="shared" ref="EV55:EV86" si="49">ER55+ET55</f>
        <v>13445.095624952464</v>
      </c>
      <c r="EW55" s="124">
        <v>13691.017623091553</v>
      </c>
      <c r="EX55" s="124">
        <v>33965.589418710057</v>
      </c>
      <c r="EY55" s="124">
        <v>27159.756669618153</v>
      </c>
      <c r="EZ55" s="124">
        <v>6805.8327490919055</v>
      </c>
      <c r="FA55" s="124">
        <v>95678.313792046189</v>
      </c>
      <c r="FB55" s="124">
        <v>134344.20593151965</v>
      </c>
      <c r="FC55" s="124">
        <v>300825.90184027475</v>
      </c>
      <c r="FD55" s="124">
        <v>424096.02196642337</v>
      </c>
      <c r="FE55" s="124">
        <v>994042.3457160613</v>
      </c>
      <c r="FF55" s="124">
        <v>3750856.9384110384</v>
      </c>
      <c r="FG55" s="274">
        <v>11653.042737950609</v>
      </c>
      <c r="FH55" s="124"/>
      <c r="FI55" s="124"/>
      <c r="FJ55" s="124"/>
      <c r="FK55" s="124">
        <v>13449.196157848337</v>
      </c>
      <c r="FL55" s="124"/>
      <c r="FM55" s="124"/>
      <c r="FN55" s="124"/>
      <c r="FO55" s="124"/>
      <c r="FP55" s="124">
        <v>13445.095624952464</v>
      </c>
      <c r="FQ55" s="124">
        <v>10522.563895721134</v>
      </c>
      <c r="FR55" s="124"/>
      <c r="FS55" s="274">
        <v>17778.585529600001</v>
      </c>
      <c r="FT55" s="124">
        <v>33969.797351200003</v>
      </c>
      <c r="FU55" s="124">
        <v>9206.767578125</v>
      </c>
      <c r="FV55" s="124">
        <v>35557.171059200002</v>
      </c>
      <c r="FW55" s="124">
        <v>21588.282429450701</v>
      </c>
      <c r="FX55" s="124">
        <v>33969.797352223897</v>
      </c>
      <c r="FY55" s="124">
        <v>2793.7777261642082</v>
      </c>
      <c r="FZ55" s="311"/>
      <c r="GA55" s="134">
        <v>0.25582912712547184</v>
      </c>
      <c r="GB55" s="133">
        <v>0.11238770817796322</v>
      </c>
      <c r="GC55" s="133">
        <v>0.50646550586379402</v>
      </c>
      <c r="GD55" s="133">
        <v>0.72667869557799059</v>
      </c>
      <c r="GE55" s="133">
        <v>0.89032316330228389</v>
      </c>
      <c r="GF55" s="293">
        <v>0.16397247998839731</v>
      </c>
      <c r="GG55" s="133">
        <v>0.25869564711339682</v>
      </c>
      <c r="GH55" s="133">
        <v>0.34193175477134319</v>
      </c>
      <c r="GI55" s="133">
        <v>0.39025752545326103</v>
      </c>
      <c r="GJ55" s="276"/>
      <c r="GK55" s="275"/>
      <c r="GL55" s="275"/>
      <c r="GM55" s="275"/>
      <c r="GN55" s="275"/>
      <c r="GO55" s="275"/>
      <c r="GP55" s="316">
        <v>1962</v>
      </c>
      <c r="GQ55" s="218">
        <v>3.7757701825866419</v>
      </c>
      <c r="GR55" s="218"/>
      <c r="GS55" s="218"/>
      <c r="GT55" s="319">
        <v>3.6936417711467433</v>
      </c>
      <c r="GU55" s="322">
        <v>0.38033253432987901</v>
      </c>
      <c r="GV55" s="218">
        <v>0.5402897434160685</v>
      </c>
      <c r="GW55" s="218">
        <v>0.66117261829009122</v>
      </c>
      <c r="GX55" s="218">
        <v>0.24872271697284573</v>
      </c>
      <c r="GY55" s="218">
        <v>5.0960973504349416E-2</v>
      </c>
      <c r="GZ55" s="218">
        <v>3.6717463809902179E-2</v>
      </c>
      <c r="HA55" s="218">
        <v>3.2203422563860197E-2</v>
      </c>
      <c r="HB55" s="218">
        <v>2.8492199568803903E-2</v>
      </c>
      <c r="HC55" s="218">
        <v>2.0446227143638782E-2</v>
      </c>
      <c r="HD55" s="218">
        <v>3.1493439498503979E-2</v>
      </c>
      <c r="HF55" s="325">
        <v>1962</v>
      </c>
      <c r="HG55" s="331">
        <v>0.27241882681846619</v>
      </c>
      <c r="HH55" s="331">
        <v>0.23894424736499786</v>
      </c>
      <c r="HI55" s="331">
        <v>0.19193442165851593</v>
      </c>
      <c r="HJ55" s="331">
        <v>5.1110342144966125E-2</v>
      </c>
      <c r="HK55" s="331">
        <v>5.0504669547080994E-2</v>
      </c>
      <c r="HL55" s="331">
        <v>5.7051818817853928E-2</v>
      </c>
      <c r="HM55" s="331">
        <v>3.326760071922763E-2</v>
      </c>
      <c r="HN55" s="331">
        <v>0.39265713095664978</v>
      </c>
      <c r="HO55" s="331">
        <v>0.13214932382106781</v>
      </c>
      <c r="HP55" s="331">
        <v>0.16324998438358307</v>
      </c>
      <c r="HQ55" s="331">
        <v>3.1891681253910065E-2</v>
      </c>
      <c r="HR55" s="331">
        <v>6.5375502221286297E-2</v>
      </c>
      <c r="HS55" s="331"/>
      <c r="HT55" s="331">
        <v>0.43564328551292419</v>
      </c>
      <c r="HU55" s="333">
        <v>1.9318011958146485E-2</v>
      </c>
      <c r="HV55" s="334">
        <v>1.6864327962038159E-2</v>
      </c>
      <c r="HW55" s="334">
        <v>1.4540632662829012E-2</v>
      </c>
      <c r="HX55" s="334">
        <v>2.3985029076559132E-2</v>
      </c>
      <c r="HY55" s="337">
        <f>HY$57</f>
        <v>2.6595441522658803E-2</v>
      </c>
      <c r="HZ55" s="334">
        <v>7.6331654327077558E-3</v>
      </c>
      <c r="IA55" s="332">
        <v>0.18366965620328846</v>
      </c>
      <c r="IB55" s="333">
        <v>5.4559043348281017E-2</v>
      </c>
      <c r="IC55" s="332">
        <v>5.3643040814171802E-2</v>
      </c>
      <c r="ID55" s="332">
        <v>6.8382972327526659E-2</v>
      </c>
      <c r="IE55" s="332">
        <v>4.8628886626021176E-2</v>
      </c>
      <c r="IF55" s="332">
        <v>6.2636219990963582E-2</v>
      </c>
      <c r="IG55" s="332">
        <v>4.767414261550585E-2</v>
      </c>
      <c r="IH55" s="333">
        <v>2.8853043913841248E-2</v>
      </c>
      <c r="II55" s="332">
        <v>2.7584988828392751E-2</v>
      </c>
      <c r="IJ55" s="332">
        <v>2.4103992909658697E-2</v>
      </c>
      <c r="IK55" s="332">
        <v>3.8832480933908502E-2</v>
      </c>
      <c r="IL55" s="332">
        <v>4.026555016025668E-2</v>
      </c>
      <c r="IM55" s="332">
        <v>1.5419637583136135E-2</v>
      </c>
      <c r="IO55" s="204">
        <v>5266.3368309413909</v>
      </c>
      <c r="IP55" s="204">
        <f t="shared" si="14"/>
        <v>6431.3659012146163</v>
      </c>
      <c r="IS55" s="905">
        <v>9.0269645746465524E-2</v>
      </c>
      <c r="IT55" s="839">
        <v>3.8386109558631407E-2</v>
      </c>
      <c r="IU55" s="839">
        <f t="shared" si="46"/>
        <v>5.1883536187834117E-2</v>
      </c>
      <c r="IV55" s="839">
        <v>0</v>
      </c>
      <c r="IW55" s="132">
        <v>9.026964574646551E-2</v>
      </c>
      <c r="IX55" s="839">
        <v>3.8386109558631407E-2</v>
      </c>
      <c r="IY55" s="839">
        <f t="shared" si="42"/>
        <v>3.8386109558631379E-3</v>
      </c>
      <c r="IZ55" s="894">
        <f t="shared" si="43"/>
        <v>3.4547498602768269E-2</v>
      </c>
      <c r="JA55" s="894">
        <f t="shared" si="44"/>
        <v>9.5965273896578517E-3</v>
      </c>
      <c r="JB55" s="894">
        <f t="shared" si="45"/>
        <v>2.8789582168973555E-2</v>
      </c>
      <c r="JC55" s="839">
        <f t="shared" si="47"/>
        <v>5.1883536187834103E-2</v>
      </c>
      <c r="JD55" s="839">
        <v>0</v>
      </c>
      <c r="JE55" s="839">
        <v>3.5471256694950694E-2</v>
      </c>
      <c r="JG55" s="205">
        <v>8.9934782608695656</v>
      </c>
      <c r="JH55" s="205">
        <v>3.883695652173913</v>
      </c>
      <c r="JI55" s="205">
        <v>2.3157010915197316</v>
      </c>
      <c r="JJ55" s="205"/>
      <c r="JK55" s="205"/>
      <c r="JL55" s="205">
        <v>2.120409233997901</v>
      </c>
      <c r="JM55" s="205">
        <v>6.7462365591397839</v>
      </c>
      <c r="JN55" s="205">
        <v>3.204301075268817</v>
      </c>
      <c r="JO55" s="205">
        <v>2.1053691275167785</v>
      </c>
    </row>
    <row r="56" spans="1:275" s="211" customFormat="1">
      <c r="A56" s="211">
        <v>1963</v>
      </c>
      <c r="B56" s="205">
        <v>4922.8341832013712</v>
      </c>
      <c r="C56" s="209">
        <v>30882.728516278647</v>
      </c>
      <c r="D56" s="205">
        <f t="shared" si="31"/>
        <v>149.83488297155986</v>
      </c>
      <c r="E56" s="209">
        <f t="shared" si="8"/>
        <v>22256.984439207259</v>
      </c>
      <c r="F56" s="209">
        <f t="shared" si="9"/>
        <v>8625.7440770713874</v>
      </c>
      <c r="G56" s="203">
        <v>6.2733635477023686</v>
      </c>
      <c r="H56" s="203">
        <f t="shared" si="25"/>
        <v>174.85204132811717</v>
      </c>
      <c r="I56" s="839">
        <v>0.97417616954983444</v>
      </c>
      <c r="J56" s="238">
        <v>5145.7030333740367</v>
      </c>
      <c r="K56" s="205">
        <f t="shared" si="18"/>
        <v>145.05889250813667</v>
      </c>
      <c r="L56" s="205">
        <f t="shared" si="19"/>
        <v>146.88742673003955</v>
      </c>
      <c r="M56" s="204">
        <v>3239.7275016543654</v>
      </c>
      <c r="N56" s="205">
        <f t="shared" si="20"/>
        <v>148.05778853728117</v>
      </c>
      <c r="O56" s="209">
        <v>72464.471041222045</v>
      </c>
      <c r="P56" s="203">
        <v>7.0956141231849399</v>
      </c>
      <c r="Q56" s="203">
        <f t="shared" si="26"/>
        <v>170.11895667357857</v>
      </c>
      <c r="R56" s="238">
        <f t="shared" si="27"/>
        <v>6479.1117621719668</v>
      </c>
      <c r="S56" s="204">
        <f t="shared" si="28"/>
        <v>43841.149238976854</v>
      </c>
      <c r="T56" s="205">
        <f t="shared" si="40"/>
        <v>146.94264260437072</v>
      </c>
      <c r="U56" s="205">
        <f t="shared" si="38"/>
        <v>144.94780019052328</v>
      </c>
      <c r="V56" s="205">
        <f t="shared" si="41"/>
        <v>138.76826132786951</v>
      </c>
      <c r="W56" s="204">
        <v>6998</v>
      </c>
      <c r="X56" s="204">
        <v>55270</v>
      </c>
      <c r="Y56" s="204">
        <v>47059</v>
      </c>
      <c r="Z56" s="204">
        <f t="shared" si="29"/>
        <v>3505.2521124399677</v>
      </c>
      <c r="AA56" s="218">
        <f t="shared" si="30"/>
        <v>0.50089341418119004</v>
      </c>
      <c r="AB56" s="216">
        <f t="shared" si="32"/>
        <v>0.14856160665822327</v>
      </c>
      <c r="AE56" s="204">
        <v>34406.750679500001</v>
      </c>
      <c r="AF56" s="204">
        <v>36906.555180675001</v>
      </c>
      <c r="AG56" s="204">
        <v>2878</v>
      </c>
      <c r="AH56" s="204">
        <f t="shared" si="33"/>
        <v>19474.093385214012</v>
      </c>
      <c r="AI56" s="204">
        <v>18455.49944765</v>
      </c>
      <c r="AJ56" s="204">
        <v>20020.654582525</v>
      </c>
      <c r="AK56" s="204">
        <v>2873</v>
      </c>
      <c r="AL56" s="204">
        <v>4231.2177734375</v>
      </c>
      <c r="AM56" s="211">
        <v>51.4</v>
      </c>
      <c r="AN56" s="203">
        <f t="shared" si="34"/>
        <v>6.7665369649805456</v>
      </c>
      <c r="AP56" s="257">
        <v>1963</v>
      </c>
      <c r="AQ56" s="849">
        <v>0.72069358856926591</v>
      </c>
      <c r="AR56" s="849">
        <v>0.59143963061502991</v>
      </c>
      <c r="AS56" s="122">
        <v>2.3506853027135725E-2</v>
      </c>
      <c r="AT56" s="122">
        <v>2.843159409753504E-2</v>
      </c>
      <c r="AU56" s="122">
        <f t="shared" si="15"/>
        <v>5.1938447124670765E-2</v>
      </c>
      <c r="AV56" s="122">
        <v>1.2403890990970662E-2</v>
      </c>
      <c r="AW56" s="122">
        <f t="shared" si="35"/>
        <v>6.4911619838594559E-2</v>
      </c>
      <c r="AX56" s="851">
        <f t="shared" si="16"/>
        <v>0.82065338168078705</v>
      </c>
      <c r="AY56" s="844">
        <v>0.85262813211845101</v>
      </c>
      <c r="AZ56" s="123">
        <v>1.3097949886104783E-2</v>
      </c>
      <c r="BA56" s="123">
        <v>3.1156336170722932E-2</v>
      </c>
      <c r="BB56" s="123">
        <v>3.530751708428246E-2</v>
      </c>
      <c r="BC56" s="123">
        <f t="shared" si="36"/>
        <v>6.7810064740438825E-2</v>
      </c>
      <c r="BD56" s="251">
        <v>0.27930641143073409</v>
      </c>
      <c r="BE56" s="252">
        <v>7.4772737021874147E-2</v>
      </c>
      <c r="BF56" s="252">
        <v>4.3038731835498736E-2</v>
      </c>
      <c r="BG56" s="252">
        <v>3.4099133305469348E-2</v>
      </c>
      <c r="BH56" s="252">
        <v>6.2990258236383517E-2</v>
      </c>
      <c r="BI56" s="252">
        <v>5.0724219663266366E-2</v>
      </c>
      <c r="BJ56" s="252">
        <f t="shared" si="37"/>
        <v>1.368133136824199E-2</v>
      </c>
      <c r="BK56" s="252"/>
      <c r="BL56" s="284">
        <v>1963</v>
      </c>
      <c r="BM56" s="133">
        <v>0.19102069735527039</v>
      </c>
      <c r="BN56" s="133">
        <v>0.44360852241516113</v>
      </c>
      <c r="BO56" s="133">
        <v>0.36536902189254761</v>
      </c>
      <c r="BP56" s="133">
        <v>0.127462238073349</v>
      </c>
      <c r="BQ56" s="133"/>
      <c r="BR56" s="133"/>
      <c r="BS56" s="133"/>
      <c r="BT56" s="133"/>
      <c r="BU56" s="133">
        <v>0.21977570652961731</v>
      </c>
      <c r="BV56" s="133">
        <v>0.45529399812221527</v>
      </c>
      <c r="BW56" s="133">
        <v>0.32493029534816742</v>
      </c>
      <c r="BX56" s="133">
        <v>0.10268303379416466</v>
      </c>
      <c r="BY56" s="133">
        <v>0.23676529014088823</v>
      </c>
      <c r="BZ56" s="293">
        <f t="shared" si="10"/>
        <v>0.127462238073349</v>
      </c>
      <c r="CA56" s="132">
        <f t="shared" si="21"/>
        <v>9.1815505488057045E-2</v>
      </c>
      <c r="CB56" s="133">
        <v>6.4287974799279474E-2</v>
      </c>
      <c r="CC56" s="133">
        <v>9.7297632704123858E-3</v>
      </c>
      <c r="CD56" s="133">
        <v>5.6949868972147287E-3</v>
      </c>
      <c r="CE56" s="133">
        <v>1.1451571561593656E-2</v>
      </c>
      <c r="CF56" s="133">
        <v>6.5120895955680057E-4</v>
      </c>
      <c r="CG56" s="132">
        <f t="shared" si="22"/>
        <v>3.5646738962317799E-2</v>
      </c>
      <c r="CH56" s="133">
        <v>1.4664483510365672E-2</v>
      </c>
      <c r="CI56" s="133">
        <v>1.8496934092533512E-2</v>
      </c>
      <c r="CJ56" s="133">
        <v>2.4853213594186125E-3</v>
      </c>
      <c r="CK56" s="133">
        <f t="shared" si="23"/>
        <v>1.5763530436814544E-2</v>
      </c>
      <c r="CL56" s="133">
        <f t="shared" si="24"/>
        <v>1.9883208525503251E-2</v>
      </c>
      <c r="CM56" s="134">
        <v>0.20762080813219305</v>
      </c>
      <c r="CN56" s="293">
        <v>0.41089648008346558</v>
      </c>
      <c r="CO56" s="133">
        <v>0.10214908367271484</v>
      </c>
      <c r="CP56" s="133">
        <v>0.48923526706012505</v>
      </c>
      <c r="CQ56" s="133">
        <v>0.11860699800321416</v>
      </c>
      <c r="CR56" s="133">
        <v>0.50650784967429208</v>
      </c>
      <c r="CS56" s="133">
        <v>0.3774408251047135</v>
      </c>
      <c r="CT56" s="293">
        <v>0.38531476259231573</v>
      </c>
      <c r="CU56" s="133">
        <v>0.3378481287671965</v>
      </c>
      <c r="CV56" s="133">
        <v>0.3378481287671965</v>
      </c>
      <c r="CW56" s="133">
        <v>9.91651029594353E-2</v>
      </c>
      <c r="CX56" s="133">
        <v>9.91651029594353E-2</v>
      </c>
      <c r="CY56" s="133">
        <v>9.4694798180676526E-2</v>
      </c>
      <c r="DA56" s="267">
        <v>1963</v>
      </c>
      <c r="DB56" s="75">
        <v>30882.590992237852</v>
      </c>
      <c r="DC56" s="75">
        <v>21823.091975947784</v>
      </c>
      <c r="DD56" s="124">
        <v>24262.000789853842</v>
      </c>
      <c r="DE56" s="124">
        <v>14169.001136971905</v>
      </c>
      <c r="DF56" s="75">
        <v>10908.532676426503</v>
      </c>
      <c r="DG56" s="75">
        <v>35664.034652300252</v>
      </c>
      <c r="DH56" s="75">
        <v>112418.08213884846</v>
      </c>
      <c r="DI56" s="75">
        <v>162308.87116761017</v>
      </c>
      <c r="DJ56" s="75">
        <v>390109.1793093335</v>
      </c>
      <c r="DK56" s="75">
        <v>567396.06153131137</v>
      </c>
      <c r="DL56" s="75">
        <v>1404313.5920192341</v>
      </c>
      <c r="DM56" s="75">
        <v>5438919.3996729357</v>
      </c>
      <c r="DN56" s="274">
        <v>30882.590992237852</v>
      </c>
      <c r="DO56" s="124">
        <v>21776.721030995897</v>
      </c>
      <c r="DP56" s="124">
        <v>16853.635388794475</v>
      </c>
      <c r="DQ56" s="124">
        <v>2441.6799711382178</v>
      </c>
      <c r="DR56" s="124">
        <v>2481.5026455260063</v>
      </c>
      <c r="DS56" s="124">
        <v>23271.141633101877</v>
      </c>
      <c r="DT56" s="124">
        <v>13740.151903471327</v>
      </c>
      <c r="DU56" s="124">
        <v>24567.178344670192</v>
      </c>
      <c r="DV56" s="124">
        <v>27786.99565030248</v>
      </c>
      <c r="DW56" s="124">
        <v>20214.492286299974</v>
      </c>
      <c r="DX56" s="124">
        <v>11837.594729563254</v>
      </c>
      <c r="DY56" s="124">
        <v>6309.2567425926682</v>
      </c>
      <c r="DZ56" s="124">
        <v>34388.492866794695</v>
      </c>
      <c r="EA56" s="124">
        <v>112835.42064341546</v>
      </c>
      <c r="EB56" s="124">
        <v>164005.0632606021</v>
      </c>
      <c r="EC56" s="124">
        <v>393636.41653744841</v>
      </c>
      <c r="ED56" s="124">
        <v>571626.76280137885</v>
      </c>
      <c r="EE56" s="124">
        <v>1409427.8743142262</v>
      </c>
      <c r="EF56" s="124">
        <v>5440328.7207264667</v>
      </c>
      <c r="EG56" s="124">
        <v>9653.0822562512658</v>
      </c>
      <c r="EH56" s="274">
        <v>30882.590992237852</v>
      </c>
      <c r="EI56" s="124">
        <v>23164.335088903725</v>
      </c>
      <c r="EJ56" s="124">
        <v>17183.730727691414</v>
      </c>
      <c r="EK56" s="124">
        <v>5980.7075148940903</v>
      </c>
      <c r="EL56" s="124">
        <f t="shared" si="39"/>
        <v>5980.7075148940903</v>
      </c>
      <c r="EM56" s="124">
        <v>0</v>
      </c>
      <c r="EN56" s="124">
        <v>24655.761600475991</v>
      </c>
      <c r="EO56" s="124">
        <v>15442.02516703416</v>
      </c>
      <c r="EP56" s="124"/>
      <c r="EQ56" s="124">
        <v>13574.546958454999</v>
      </c>
      <c r="ER56" s="124">
        <v>8403.541484804533</v>
      </c>
      <c r="ES56" s="124">
        <v>5171.005473650469</v>
      </c>
      <c r="ET56" s="124">
        <f t="shared" si="48"/>
        <v>5171.005473650469</v>
      </c>
      <c r="EU56" s="124">
        <v>0</v>
      </c>
      <c r="EV56" s="124">
        <f t="shared" si="49"/>
        <v>13574.546958455001</v>
      </c>
      <c r="EW56" s="124">
        <v>13897.562144477306</v>
      </c>
      <c r="EX56" s="124">
        <v>35151.802347748635</v>
      </c>
      <c r="EY56" s="124">
        <v>28158.967281300014</v>
      </c>
      <c r="EZ56" s="124">
        <v>6992.8350664486161</v>
      </c>
      <c r="FA56" s="124">
        <v>100346.89412224501</v>
      </c>
      <c r="FB56" s="124">
        <v>141172.40092026084</v>
      </c>
      <c r="FC56" s="124">
        <v>317111.81345073244</v>
      </c>
      <c r="FD56" s="124">
        <v>448747.40437832248</v>
      </c>
      <c r="FE56" s="124">
        <v>1066435.6571856292</v>
      </c>
      <c r="FF56" s="124">
        <v>4090882.0969219361</v>
      </c>
      <c r="FG56" s="274">
        <v>11837.594729563254</v>
      </c>
      <c r="FH56" s="124"/>
      <c r="FI56" s="124"/>
      <c r="FJ56" s="124"/>
      <c r="FK56" s="124">
        <v>13620.803022045784</v>
      </c>
      <c r="FL56" s="124"/>
      <c r="FM56" s="124"/>
      <c r="FN56" s="124"/>
      <c r="FO56" s="124"/>
      <c r="FP56" s="124">
        <v>13574.546958454999</v>
      </c>
      <c r="FQ56" s="124">
        <v>10652.680494671298</v>
      </c>
      <c r="FR56" s="124"/>
      <c r="FS56" s="274">
        <v>18455.49944765</v>
      </c>
      <c r="FT56" s="124">
        <v>35037.256448075001</v>
      </c>
      <c r="FU56" s="124">
        <v>8923.60546875</v>
      </c>
      <c r="FV56" s="124">
        <v>36910.998895299999</v>
      </c>
      <c r="FW56" s="124">
        <v>22366.165427390435</v>
      </c>
      <c r="FX56" s="124">
        <v>34882.962791700615</v>
      </c>
      <c r="FY56" s="124">
        <v>3094.1190809396503</v>
      </c>
      <c r="FZ56" s="311"/>
      <c r="GA56" s="134">
        <v>0.26005040763475545</v>
      </c>
      <c r="GB56" s="133">
        <v>0.11395157202966837</v>
      </c>
      <c r="GC56" s="133">
        <v>0.5152113558362964</v>
      </c>
      <c r="GD56" s="133">
        <v>0.73292926127283853</v>
      </c>
      <c r="GE56" s="133">
        <v>0.89189704567229044</v>
      </c>
      <c r="GF56" s="293">
        <v>0.16077972343598795</v>
      </c>
      <c r="GG56" s="133">
        <v>0.25331898166077338</v>
      </c>
      <c r="GH56" s="133">
        <v>0.33015122338303737</v>
      </c>
      <c r="GI56" s="133">
        <v>0.37662979609520031</v>
      </c>
      <c r="GJ56" s="276"/>
      <c r="GK56" s="275"/>
      <c r="GL56" s="275"/>
      <c r="GM56" s="275"/>
      <c r="GN56" s="275"/>
      <c r="GO56" s="275"/>
      <c r="GP56" s="316">
        <v>1963</v>
      </c>
      <c r="GQ56" s="218">
        <v>3.7966727522786927</v>
      </c>
      <c r="GR56" s="218"/>
      <c r="GS56" s="218"/>
      <c r="GT56" s="319">
        <v>3.7093626528240646</v>
      </c>
      <c r="GU56" s="322">
        <v>0.37886301071086703</v>
      </c>
      <c r="GV56" s="218">
        <v>0.53937797595383397</v>
      </c>
      <c r="GW56" s="218">
        <v>0.66144042586123919</v>
      </c>
      <c r="GX56" s="218">
        <v>0.24601133966288713</v>
      </c>
      <c r="GY56" s="218">
        <v>5.0017041427873388E-2</v>
      </c>
      <c r="GZ56" s="218">
        <v>3.5294641728959408E-2</v>
      </c>
      <c r="HA56" s="218">
        <v>3.1919737102094017E-2</v>
      </c>
      <c r="HB56" s="218">
        <v>2.7147670166638774E-2</v>
      </c>
      <c r="HC56" s="218">
        <v>2.4249253306106222E-2</v>
      </c>
      <c r="HD56" s="218">
        <v>3.2861304987463702E-2</v>
      </c>
      <c r="HF56" s="325">
        <v>1963</v>
      </c>
      <c r="HG56" s="331">
        <v>0.27797584169319939</v>
      </c>
      <c r="HH56" s="331">
        <v>0.23660292476415634</v>
      </c>
      <c r="HI56" s="331">
        <v>0.19651798158884048</v>
      </c>
      <c r="HJ56" s="331">
        <v>4.9111723899841309E-2</v>
      </c>
      <c r="HK56" s="331">
        <v>5.4510008543729782E-2</v>
      </c>
      <c r="HL56" s="331">
        <v>5.937398225069046E-2</v>
      </c>
      <c r="HM56" s="331">
        <v>3.3522269337140642E-2</v>
      </c>
      <c r="HN56" s="331">
        <v>0.38534396886825562</v>
      </c>
      <c r="HO56" s="331">
        <v>0.12763495743274689</v>
      </c>
      <c r="HP56" s="331">
        <v>0.16078658401966095</v>
      </c>
      <c r="HQ56" s="331">
        <v>3.2859690487384796E-2</v>
      </c>
      <c r="HR56" s="331">
        <v>6.4084459329023957E-2</v>
      </c>
      <c r="HS56" s="331"/>
      <c r="HT56" s="331">
        <v>0.42753253877162933</v>
      </c>
      <c r="HU56" s="333">
        <v>1.9366396046593716E-2</v>
      </c>
      <c r="HV56" s="334">
        <v>1.7431528517183447E-2</v>
      </c>
      <c r="HW56" s="334">
        <v>1.5008507085386889E-2</v>
      </c>
      <c r="HX56" s="334">
        <v>2.4818187436225003E-2</v>
      </c>
      <c r="HY56" s="337">
        <f>HY$57</f>
        <v>2.6595441522658803E-2</v>
      </c>
      <c r="HZ56" s="334">
        <v>6.4018835736895834E-3</v>
      </c>
      <c r="IA56" s="332">
        <v>0.18249205788916342</v>
      </c>
      <c r="IB56" s="333">
        <v>5.4359336392516763E-2</v>
      </c>
      <c r="IC56" s="332">
        <v>4.9993020751123073E-2</v>
      </c>
      <c r="ID56" s="332">
        <v>5.8685898363025853E-2</v>
      </c>
      <c r="IE56" s="332">
        <v>5.1625178924025371E-2</v>
      </c>
      <c r="IF56" s="338">
        <f t="shared" ref="IF56:IG59" si="50">IF$55+(IF$60-IF$55)/5</f>
        <v>6.2498790595782339E-2</v>
      </c>
      <c r="IG56" s="338">
        <f t="shared" si="50"/>
        <v>4.7275548432488275E-2</v>
      </c>
      <c r="IH56" s="333">
        <v>2.826467901468277E-2</v>
      </c>
      <c r="II56" s="332">
        <v>2.7522509403528943E-2</v>
      </c>
      <c r="IJ56" s="332">
        <v>2.3614701192235941E-2</v>
      </c>
      <c r="IK56" s="332">
        <v>3.9287897018527432E-2</v>
      </c>
      <c r="IL56" s="332">
        <v>3.5881653167387943E-2</v>
      </c>
      <c r="IM56" s="332">
        <v>1.6501742632827145E-2</v>
      </c>
      <c r="IO56" s="204">
        <v>5347.8936218429062</v>
      </c>
      <c r="IP56" s="204">
        <f t="shared" si="14"/>
        <v>6530.9648408294861</v>
      </c>
      <c r="IS56" s="905">
        <v>9.1815505488057045E-2</v>
      </c>
      <c r="IT56" s="839">
        <v>4.0671984056687017E-2</v>
      </c>
      <c r="IU56" s="839">
        <f t="shared" si="46"/>
        <v>5.1143521431370027E-2</v>
      </c>
      <c r="IV56" s="839">
        <v>0</v>
      </c>
      <c r="IW56" s="132">
        <v>9.1815505488057059E-2</v>
      </c>
      <c r="IX56" s="839">
        <v>4.0671984056687017E-2</v>
      </c>
      <c r="IY56" s="839">
        <f t="shared" si="42"/>
        <v>4.0671984056687011E-3</v>
      </c>
      <c r="IZ56" s="894">
        <f t="shared" si="43"/>
        <v>3.6604785651018316E-2</v>
      </c>
      <c r="JA56" s="894">
        <f t="shared" si="44"/>
        <v>1.0167996014171753E-2</v>
      </c>
      <c r="JB56" s="894">
        <f t="shared" si="45"/>
        <v>3.0503988042515265E-2</v>
      </c>
      <c r="JC56" s="839">
        <f t="shared" si="47"/>
        <v>5.1143521431370041E-2</v>
      </c>
      <c r="JD56" s="839">
        <v>0</v>
      </c>
      <c r="JE56" s="839">
        <v>3.5646738962317799E-2</v>
      </c>
      <c r="JG56" s="205">
        <v>10.262240585966738</v>
      </c>
      <c r="JH56" s="205">
        <v>4.4051485381330577</v>
      </c>
      <c r="JI56" s="205">
        <v>2.3296014872442807</v>
      </c>
      <c r="JJ56" s="205"/>
      <c r="JK56" s="205"/>
      <c r="JL56" s="205">
        <v>2.1357965711988034</v>
      </c>
      <c r="JM56" s="205">
        <v>7.6043544166580173</v>
      </c>
      <c r="JN56" s="205">
        <v>3.5859225379381279</v>
      </c>
      <c r="JO56" s="205">
        <v>2.1206131298726967</v>
      </c>
    </row>
    <row r="57" spans="1:275" s="211" customFormat="1">
      <c r="A57" s="211">
        <v>1964</v>
      </c>
      <c r="B57" s="205">
        <v>5208.2307683745748</v>
      </c>
      <c r="C57" s="209">
        <v>32143.878696948192</v>
      </c>
      <c r="D57" s="205">
        <f t="shared" si="31"/>
        <v>155.95365222572656</v>
      </c>
      <c r="E57" s="209">
        <f t="shared" si="8"/>
        <v>23087.442844363399</v>
      </c>
      <c r="F57" s="209">
        <f t="shared" si="9"/>
        <v>9056.4358525847947</v>
      </c>
      <c r="G57" s="203">
        <v>6.1717462467547124</v>
      </c>
      <c r="H57" s="203">
        <f t="shared" si="25"/>
        <v>177.73096599458322</v>
      </c>
      <c r="I57" s="839">
        <v>0.9720471834772586</v>
      </c>
      <c r="J57" s="238">
        <v>5464.2075082549791</v>
      </c>
      <c r="K57" s="205">
        <f t="shared" si="18"/>
        <v>152.05004568956198</v>
      </c>
      <c r="L57" s="205">
        <f t="shared" si="19"/>
        <v>153.45275613565119</v>
      </c>
      <c r="M57" s="204">
        <v>3446.1095016701374</v>
      </c>
      <c r="N57" s="205">
        <f t="shared" si="20"/>
        <v>154.93853828747052</v>
      </c>
      <c r="O57" s="209">
        <v>73659.622212014569</v>
      </c>
      <c r="P57" s="203">
        <v>7.0040578119180381</v>
      </c>
      <c r="Q57" s="203">
        <f t="shared" si="26"/>
        <v>172.3427338849979</v>
      </c>
      <c r="R57" s="238">
        <f t="shared" si="27"/>
        <v>6774.6117674420475</v>
      </c>
      <c r="S57" s="204">
        <f t="shared" si="28"/>
        <v>45224.759553096817</v>
      </c>
      <c r="T57" s="205">
        <f t="shared" si="40"/>
        <v>151.58009758492349</v>
      </c>
      <c r="U57" s="205">
        <f t="shared" si="38"/>
        <v>149.52229868871291</v>
      </c>
      <c r="V57" s="205">
        <f t="shared" si="41"/>
        <v>142.74690250739761</v>
      </c>
      <c r="W57" s="204">
        <v>7336</v>
      </c>
      <c r="X57" s="204">
        <v>56149</v>
      </c>
      <c r="Y57" s="204">
        <v>47540</v>
      </c>
      <c r="Z57" s="204">
        <f t="shared" si="29"/>
        <v>3674.5540864332102</v>
      </c>
      <c r="AA57" s="218">
        <f t="shared" si="30"/>
        <v>0.50089341418119004</v>
      </c>
      <c r="AB57" s="216">
        <f t="shared" si="32"/>
        <v>0.15332419099182537</v>
      </c>
      <c r="AC57" s="214"/>
      <c r="AD57" s="204"/>
      <c r="AE57" s="204">
        <v>35796.1282326</v>
      </c>
      <c r="AF57" s="204">
        <v>38573.414043749995</v>
      </c>
      <c r="AG57" s="204">
        <v>3014</v>
      </c>
      <c r="AH57" s="204">
        <f t="shared" si="33"/>
        <v>20120.330134357006</v>
      </c>
      <c r="AI57" s="204">
        <v>19132.413365699998</v>
      </c>
      <c r="AJ57" s="204">
        <v>20675.349927449999</v>
      </c>
      <c r="AK57" s="204">
        <v>6206</v>
      </c>
      <c r="AL57" s="204">
        <v>7034.7685546875</v>
      </c>
      <c r="AM57" s="211">
        <v>52.1</v>
      </c>
      <c r="AN57" s="203">
        <f t="shared" si="34"/>
        <v>6.6756238003838773</v>
      </c>
      <c r="AP57" s="257">
        <v>1964</v>
      </c>
      <c r="AQ57" s="849">
        <v>0.71825317230790098</v>
      </c>
      <c r="AR57" s="849">
        <v>0.5934821161137227</v>
      </c>
      <c r="AS57" s="122">
        <v>2.2312711678786068E-2</v>
      </c>
      <c r="AT57" s="122">
        <v>3.020149684444769E-2</v>
      </c>
      <c r="AU57" s="122">
        <f t="shared" si="15"/>
        <v>5.2514208523233755E-2</v>
      </c>
      <c r="AV57" s="122">
        <v>1.2256603708990732E-2</v>
      </c>
      <c r="AW57" s="122">
        <f t="shared" si="35"/>
        <v>6.0000243961953789E-2</v>
      </c>
      <c r="AX57" s="851">
        <f t="shared" si="16"/>
        <v>0.82628540881586054</v>
      </c>
      <c r="AY57" s="844">
        <v>0.8579246284501062</v>
      </c>
      <c r="AZ57" s="123">
        <v>1.3800424628450107E-2</v>
      </c>
      <c r="BA57" s="123">
        <v>3.3257905911275011E-2</v>
      </c>
      <c r="BB57" s="123">
        <v>3.3439490445859872E-2</v>
      </c>
      <c r="BC57" s="123">
        <f t="shared" si="36"/>
        <v>6.1577550564308803E-2</v>
      </c>
      <c r="BD57" s="251">
        <v>0.28174682769209902</v>
      </c>
      <c r="BE57" s="252">
        <v>7.3229273483432014E-2</v>
      </c>
      <c r="BF57" s="252">
        <v>4.1711726839614924E-2</v>
      </c>
      <c r="BG57" s="252">
        <v>3.5355214901983324E-2</v>
      </c>
      <c r="BH57" s="252">
        <v>6.5225375931126067E-2</v>
      </c>
      <c r="BI57" s="252">
        <v>5.0267978499023105E-2</v>
      </c>
      <c r="BJ57" s="252">
        <f t="shared" si="37"/>
        <v>1.5957258036919594E-2</v>
      </c>
      <c r="BK57" s="252"/>
      <c r="BL57" s="284">
        <v>1964</v>
      </c>
      <c r="BM57" s="133">
        <v>0.18699616193771362</v>
      </c>
      <c r="BN57" s="133">
        <v>0.44318374991416931</v>
      </c>
      <c r="BO57" s="133">
        <v>0.36982008814811707</v>
      </c>
      <c r="BP57" s="133">
        <v>0.12919537723064423</v>
      </c>
      <c r="BQ57" s="133"/>
      <c r="BR57" s="133"/>
      <c r="BS57" s="133"/>
      <c r="BT57" s="133"/>
      <c r="BU57" s="133">
        <v>0.21450012922286987</v>
      </c>
      <c r="BV57" s="133">
        <v>0.45581254363059998</v>
      </c>
      <c r="BW57" s="133">
        <v>0.32968732714653015</v>
      </c>
      <c r="BX57" s="133">
        <v>0.10469751805067062</v>
      </c>
      <c r="BY57" s="133">
        <v>0.2351056988795906</v>
      </c>
      <c r="BZ57" s="293">
        <f t="shared" si="10"/>
        <v>0.12919537723064423</v>
      </c>
      <c r="CA57" s="132">
        <f t="shared" si="21"/>
        <v>9.3416926388392094E-2</v>
      </c>
      <c r="CB57" s="133">
        <v>6.7055786697820793E-2</v>
      </c>
      <c r="CC57" s="133">
        <v>8.8210382320243943E-3</v>
      </c>
      <c r="CD57" s="133">
        <v>5.2624803364115557E-3</v>
      </c>
      <c r="CE57" s="133">
        <v>1.1365968302480109E-2</v>
      </c>
      <c r="CF57" s="133">
        <v>9.1165281965524547E-4</v>
      </c>
      <c r="CG57" s="132">
        <f t="shared" si="22"/>
        <v>3.5766660050870376E-2</v>
      </c>
      <c r="CH57" s="133">
        <v>1.4160539215315085E-2</v>
      </c>
      <c r="CI57" s="133">
        <v>1.8420260153061592E-2</v>
      </c>
      <c r="CJ57" s="133">
        <v>3.1858606824936987E-3</v>
      </c>
      <c r="CK57" s="133">
        <f t="shared" si="23"/>
        <v>1.5545204601173304E-2</v>
      </c>
      <c r="CL57" s="133">
        <f t="shared" si="24"/>
        <v>2.0221455449697071E-2</v>
      </c>
      <c r="CM57" s="134">
        <v>0.22248927774786548</v>
      </c>
      <c r="CN57" s="293">
        <v>0.41437473893165583</v>
      </c>
      <c r="CO57" s="133">
        <v>9.8473608493804932E-2</v>
      </c>
      <c r="CP57" s="133">
        <v>0.4871516525745393</v>
      </c>
      <c r="CQ57" s="133">
        <v>0.11365091800689697</v>
      </c>
      <c r="CR57" s="133">
        <v>0.50501078367233276</v>
      </c>
      <c r="CS57" s="133">
        <v>0.38133829832077021</v>
      </c>
      <c r="CT57" s="293">
        <v>0.38964170217514044</v>
      </c>
      <c r="CU57" s="133">
        <v>0.34414061903953552</v>
      </c>
      <c r="CV57" s="133">
        <v>0.34423159200285275</v>
      </c>
      <c r="CW57" s="133">
        <v>0.10193661600351334</v>
      </c>
      <c r="CX57" s="133">
        <v>0.10479103530661327</v>
      </c>
      <c r="CY57" s="133">
        <v>9.47982892394066E-2</v>
      </c>
      <c r="DA57" s="267">
        <v>1964</v>
      </c>
      <c r="DB57" s="75">
        <v>32145.437095068148</v>
      </c>
      <c r="DC57" s="75">
        <v>22673.810932386892</v>
      </c>
      <c r="DD57" s="124">
        <v>25082.996180836206</v>
      </c>
      <c r="DE57" s="124">
        <v>14763.084396296455</v>
      </c>
      <c r="DF57" s="75">
        <v>11403.897735813012</v>
      </c>
      <c r="DG57" s="75">
        <v>36761.202428104254</v>
      </c>
      <c r="DH57" s="75">
        <v>117390.07255919943</v>
      </c>
      <c r="DI57" s="75">
        <v>169719.18906328711</v>
      </c>
      <c r="DJ57" s="75">
        <v>408926.14858881838</v>
      </c>
      <c r="DK57" s="75">
        <v>597229.98752984742</v>
      </c>
      <c r="DL57" s="75">
        <v>1498899.4220944205</v>
      </c>
      <c r="DM57" s="75">
        <v>5885349.6902759895</v>
      </c>
      <c r="DN57" s="274">
        <v>32145.437095068148</v>
      </c>
      <c r="DO57" s="124">
        <v>22508.23190556699</v>
      </c>
      <c r="DP57" s="124">
        <v>17562.218678548721</v>
      </c>
      <c r="DQ57" s="124">
        <v>2448.0660736983882</v>
      </c>
      <c r="DR57" s="124">
        <v>2496.8559631089229</v>
      </c>
      <c r="DS57" s="124">
        <v>24039.555539774581</v>
      </c>
      <c r="DT57" s="124">
        <v>14273.179146617254</v>
      </c>
      <c r="DU57" s="124">
        <v>25197.765957688</v>
      </c>
      <c r="DV57" s="124">
        <v>28992.090483020722</v>
      </c>
      <c r="DW57" s="124">
        <v>20916.866656617018</v>
      </c>
      <c r="DX57" s="124">
        <v>12022.146721175901</v>
      </c>
      <c r="DY57" s="124">
        <v>6330.9543747239495</v>
      </c>
      <c r="DZ57" s="124">
        <v>35615.838386055861</v>
      </c>
      <c r="EA57" s="124">
        <v>118880.28380057853</v>
      </c>
      <c r="EB57" s="124">
        <v>172992.41731887849</v>
      </c>
      <c r="EC57" s="124">
        <v>415304.18717412732</v>
      </c>
      <c r="ED57" s="124">
        <v>605057.49324739212</v>
      </c>
      <c r="EE57" s="124">
        <v>1509437.2780678573</v>
      </c>
      <c r="EF57" s="124">
        <v>5902529.7796783522</v>
      </c>
      <c r="EG57" s="124">
        <v>9930.3314237714094</v>
      </c>
      <c r="EH57" s="274">
        <v>32150.120226530595</v>
      </c>
      <c r="EI57" s="124">
        <v>23945.147801784584</v>
      </c>
      <c r="EJ57" s="124">
        <v>17883.380308350395</v>
      </c>
      <c r="EK57" s="124">
        <v>6057.1188530152176</v>
      </c>
      <c r="EL57" s="124">
        <f t="shared" si="39"/>
        <v>6057.1188530152176</v>
      </c>
      <c r="EM57" s="124">
        <v>0</v>
      </c>
      <c r="EN57" s="124">
        <v>25499.58960781289</v>
      </c>
      <c r="EO57" s="124">
        <v>16030.481344598404</v>
      </c>
      <c r="EP57" s="124"/>
      <c r="EQ57" s="124">
        <v>13789.732268439282</v>
      </c>
      <c r="ER57" s="124">
        <v>8673.6801011307707</v>
      </c>
      <c r="ES57" s="124">
        <v>5116.0521673085132</v>
      </c>
      <c r="ET57" s="124">
        <f t="shared" si="48"/>
        <v>5116.0521673085132</v>
      </c>
      <c r="EU57" s="124">
        <v>0</v>
      </c>
      <c r="EV57" s="124">
        <f t="shared" si="49"/>
        <v>13789.732268439284</v>
      </c>
      <c r="EW57" s="124">
        <v>14104.106665863059</v>
      </c>
      <c r="EX57" s="124">
        <v>36628.957777523523</v>
      </c>
      <c r="EY57" s="124">
        <v>29395.50556737493</v>
      </c>
      <c r="EZ57" s="124">
        <v>7233.4522101485982</v>
      </c>
      <c r="FA57" s="124">
        <v>105994.87204924469</v>
      </c>
      <c r="FB57" s="124">
        <v>149404.71740084505</v>
      </c>
      <c r="FC57" s="124">
        <v>336603.77927484171</v>
      </c>
      <c r="FD57" s="124">
        <v>478068.88266294095</v>
      </c>
      <c r="FE57" s="124">
        <v>1150889.4690890466</v>
      </c>
      <c r="FF57" s="124">
        <v>4479980.2270228015</v>
      </c>
      <c r="FG57" s="274">
        <v>12022.146721175901</v>
      </c>
      <c r="FH57" s="124"/>
      <c r="FI57" s="124"/>
      <c r="FJ57" s="124"/>
      <c r="FK57" s="124">
        <v>13792.409886243231</v>
      </c>
      <c r="FL57" s="124"/>
      <c r="FM57" s="124"/>
      <c r="FN57" s="124"/>
      <c r="FO57" s="124"/>
      <c r="FP57" s="124">
        <v>13789.732268439282</v>
      </c>
      <c r="FQ57" s="124">
        <v>10782.797093621462</v>
      </c>
      <c r="FR57" s="124"/>
      <c r="FS57" s="274">
        <v>19132.413365699998</v>
      </c>
      <c r="FT57" s="124">
        <v>36104.715544949999</v>
      </c>
      <c r="FU57" s="124">
        <v>8640.4443359375</v>
      </c>
      <c r="FV57" s="124">
        <v>38264.826731399997</v>
      </c>
      <c r="FW57" s="124">
        <v>23144.048425330173</v>
      </c>
      <c r="FX57" s="124">
        <v>35796.128231177332</v>
      </c>
      <c r="FY57" s="124">
        <v>3394.460435715092</v>
      </c>
      <c r="FZ57" s="311"/>
      <c r="GA57" s="134">
        <v>0.2624764569180274</v>
      </c>
      <c r="GB57" s="133">
        <v>0.11093616886686025</v>
      </c>
      <c r="GC57" s="133">
        <v>0.52410124878099285</v>
      </c>
      <c r="GD57" s="133">
        <v>0.73901279461733183</v>
      </c>
      <c r="GE57" s="133">
        <v>0.89328072545159276</v>
      </c>
      <c r="GF57" s="293">
        <v>0.15942340212912751</v>
      </c>
      <c r="GG57" s="133">
        <v>0.25085068004868022</v>
      </c>
      <c r="GH57" s="133">
        <v>0.32239726727963275</v>
      </c>
      <c r="GI57" s="133">
        <v>0.36777824717592994</v>
      </c>
      <c r="GJ57" s="276"/>
      <c r="GK57" s="275"/>
      <c r="GL57" s="275"/>
      <c r="GM57" s="275"/>
      <c r="GN57" s="275"/>
      <c r="GO57" s="275"/>
      <c r="GP57" s="316">
        <v>1964</v>
      </c>
      <c r="GQ57" s="218">
        <v>3.817575321970744</v>
      </c>
      <c r="GR57" s="218"/>
      <c r="GS57" s="218"/>
      <c r="GT57" s="319">
        <v>3.7250835345013864</v>
      </c>
      <c r="GU57" s="322">
        <v>0.37739348709185505</v>
      </c>
      <c r="GV57" s="218">
        <v>0.53846620849159943</v>
      </c>
      <c r="GW57" s="218">
        <v>0.66170823343238705</v>
      </c>
      <c r="GX57" s="218">
        <v>0.2432999623529285</v>
      </c>
      <c r="GY57" s="218">
        <v>4.9073109351397359E-2</v>
      </c>
      <c r="GZ57" s="218">
        <v>3.3871819648016645E-2</v>
      </c>
      <c r="HA57" s="218">
        <v>3.1636051640327845E-2</v>
      </c>
      <c r="HB57" s="218">
        <v>2.5803140764473646E-2</v>
      </c>
      <c r="HC57" s="218">
        <v>2.8052279468573662E-2</v>
      </c>
      <c r="HD57" s="218">
        <v>3.4229170476423432E-2</v>
      </c>
      <c r="HF57" s="325">
        <v>1964</v>
      </c>
      <c r="HG57" s="331">
        <v>0.26530948281288147</v>
      </c>
      <c r="HH57" s="331">
        <v>0.23426160216331482</v>
      </c>
      <c r="HI57" s="331">
        <v>0.20110154151916504</v>
      </c>
      <c r="HJ57" s="331">
        <v>4.7113105654716492E-2</v>
      </c>
      <c r="HK57" s="331">
        <v>5.8515347540378571E-2</v>
      </c>
      <c r="HL57" s="331">
        <v>6.1696145683526993E-2</v>
      </c>
      <c r="HM57" s="331">
        <v>3.3776937955053654E-2</v>
      </c>
      <c r="HN57" s="331">
        <v>0.37803080677986145</v>
      </c>
      <c r="HO57" s="331">
        <v>0.12312059104442596</v>
      </c>
      <c r="HP57" s="331">
        <v>0.15832318365573883</v>
      </c>
      <c r="HQ57" s="331">
        <v>3.3827699720859528E-2</v>
      </c>
      <c r="HR57" s="331">
        <v>6.2793416436761618E-2</v>
      </c>
      <c r="HS57" s="331"/>
      <c r="HT57" s="331">
        <v>0.41942179203033447</v>
      </c>
      <c r="HU57" s="333">
        <v>1.870294262699326E-2</v>
      </c>
      <c r="HV57" s="334">
        <v>1.7821946554856066E-2</v>
      </c>
      <c r="HW57" s="334">
        <v>1.5325618849601597E-2</v>
      </c>
      <c r="HX57" s="334">
        <v>2.5397842825138166E-2</v>
      </c>
      <c r="HY57" s="334">
        <v>2.6595441522658803E-2</v>
      </c>
      <c r="HZ57" s="334">
        <v>5.20734877227369E-3</v>
      </c>
      <c r="IA57" s="332">
        <v>0.17935229327634392</v>
      </c>
      <c r="IB57" s="333">
        <v>5.2112444517507808E-2</v>
      </c>
      <c r="IC57" s="332">
        <v>4.6208666907558725E-2</v>
      </c>
      <c r="ID57" s="332">
        <v>4.9213385151233524E-2</v>
      </c>
      <c r="IE57" s="332">
        <v>5.4004935829854904E-2</v>
      </c>
      <c r="IF57" s="338">
        <f t="shared" si="50"/>
        <v>6.2498790595782339E-2</v>
      </c>
      <c r="IG57" s="338">
        <f t="shared" si="50"/>
        <v>4.7275548432488275E-2</v>
      </c>
      <c r="IH57" s="333">
        <v>2.7676314115524292E-2</v>
      </c>
      <c r="II57" s="332">
        <v>2.7248570705624944E-2</v>
      </c>
      <c r="IJ57" s="332">
        <v>2.2974744846578687E-2</v>
      </c>
      <c r="IK57" s="332">
        <v>3.9402995705838995E-2</v>
      </c>
      <c r="IL57" s="332">
        <v>3.1525934955425328E-2</v>
      </c>
      <c r="IM57" s="332">
        <v>1.7377992469391753E-2</v>
      </c>
      <c r="IO57" s="204">
        <v>5670.156592854898</v>
      </c>
      <c r="IP57" s="204">
        <f t="shared" si="14"/>
        <v>6924.5194404543163</v>
      </c>
      <c r="IS57" s="905">
        <v>9.3416926388392107E-2</v>
      </c>
      <c r="IT57" s="839">
        <v>4.2450639159507517E-2</v>
      </c>
      <c r="IU57" s="839">
        <f t="shared" si="46"/>
        <v>5.0966287228884591E-2</v>
      </c>
      <c r="IV57" s="839">
        <v>0</v>
      </c>
      <c r="IW57" s="132">
        <v>9.3416926388392107E-2</v>
      </c>
      <c r="IX57" s="839">
        <v>4.2450639159507517E-2</v>
      </c>
      <c r="IY57" s="839">
        <f t="shared" si="42"/>
        <v>4.2450639159507531E-3</v>
      </c>
      <c r="IZ57" s="894">
        <f t="shared" si="43"/>
        <v>3.8205575243556764E-2</v>
      </c>
      <c r="JA57" s="894">
        <f t="shared" si="44"/>
        <v>1.0612659789876883E-2</v>
      </c>
      <c r="JB57" s="894">
        <f t="shared" si="45"/>
        <v>3.1837979369630634E-2</v>
      </c>
      <c r="JC57" s="839">
        <f t="shared" si="47"/>
        <v>5.0966287228884591E-2</v>
      </c>
      <c r="JD57" s="839">
        <v>0</v>
      </c>
      <c r="JE57" s="839">
        <v>3.5766660050870376E-2</v>
      </c>
      <c r="JG57" s="205">
        <v>11.790076335877863</v>
      </c>
      <c r="JH57" s="205">
        <v>5.0330788804071247</v>
      </c>
      <c r="JI57" s="205">
        <v>2.3425176946410513</v>
      </c>
      <c r="JJ57" s="205"/>
      <c r="JK57" s="205"/>
      <c r="JL57" s="205">
        <v>2.1501067109319423</v>
      </c>
      <c r="JM57" s="205">
        <v>8.6068376068376082</v>
      </c>
      <c r="JN57" s="205">
        <v>4.0317460317460316</v>
      </c>
      <c r="JO57" s="205">
        <v>2.1347668079951547</v>
      </c>
    </row>
    <row r="58" spans="1:275" s="211" customFormat="1">
      <c r="A58" s="211">
        <v>1965</v>
      </c>
      <c r="B58" s="205">
        <v>5582.7379004745708</v>
      </c>
      <c r="C58" s="209">
        <v>33808.383017931817</v>
      </c>
      <c r="D58" s="205">
        <f t="shared" si="31"/>
        <v>164.02938976973195</v>
      </c>
      <c r="E58" s="209">
        <f t="shared" si="8"/>
        <v>24106.844599026608</v>
      </c>
      <c r="F58" s="209">
        <f t="shared" si="9"/>
        <v>9701.5384189052111</v>
      </c>
      <c r="G58" s="203">
        <v>6.0558786066345469</v>
      </c>
      <c r="H58" s="203">
        <f t="shared" si="25"/>
        <v>181.13150767378872</v>
      </c>
      <c r="I58" s="839">
        <v>0.97214928397603073</v>
      </c>
      <c r="J58" s="238">
        <v>5779.9323877499273</v>
      </c>
      <c r="K58" s="205">
        <f t="shared" si="18"/>
        <v>158.2826342513884</v>
      </c>
      <c r="L58" s="205">
        <f t="shared" si="19"/>
        <v>159.27197553732105</v>
      </c>
      <c r="M58" s="204">
        <v>3654.00575784894</v>
      </c>
      <c r="N58" s="205">
        <f t="shared" si="20"/>
        <v>161.20136237956231</v>
      </c>
      <c r="O58" s="209">
        <v>74772.263448492304</v>
      </c>
      <c r="P58" s="203">
        <v>6.892882291093942</v>
      </c>
      <c r="Q58" s="203">
        <f t="shared" si="26"/>
        <v>175.12245539927204</v>
      </c>
      <c r="R58" s="238">
        <f t="shared" si="27"/>
        <v>7069.3508172546126</v>
      </c>
      <c r="S58" s="204">
        <f t="shared" si="28"/>
        <v>46478.642991326167</v>
      </c>
      <c r="T58" s="205">
        <f t="shared" si="40"/>
        <v>155.78274621821865</v>
      </c>
      <c r="U58" s="205">
        <f t="shared" si="38"/>
        <v>153.66789361999477</v>
      </c>
      <c r="V58" s="205">
        <f t="shared" si="41"/>
        <v>146.16080101184738</v>
      </c>
      <c r="W58" s="204">
        <v>7704</v>
      </c>
      <c r="X58" s="204">
        <v>57436</v>
      </c>
      <c r="Y58" s="204">
        <v>47956</v>
      </c>
      <c r="Z58" s="204">
        <f t="shared" si="29"/>
        <v>3858.8828628518881</v>
      </c>
      <c r="AA58" s="218">
        <f>AA59</f>
        <v>0.50089341418119004</v>
      </c>
      <c r="AB58" s="216">
        <f t="shared" si="32"/>
        <v>0.16505327669057734</v>
      </c>
      <c r="AC58" s="214"/>
      <c r="AD58" s="204"/>
      <c r="AE58" s="204">
        <v>37908.4731579</v>
      </c>
      <c r="AF58" s="204">
        <v>40621.334308874997</v>
      </c>
      <c r="AG58" s="204">
        <v>3187</v>
      </c>
      <c r="AH58" s="204">
        <f t="shared" si="33"/>
        <v>20953.470699432892</v>
      </c>
      <c r="AI58" s="204">
        <v>20454.223367250001</v>
      </c>
      <c r="AJ58" s="204">
        <v>22108.503811725001</v>
      </c>
      <c r="AK58" s="204">
        <v>6500</v>
      </c>
      <c r="AL58" s="204">
        <v>7359.1767578125</v>
      </c>
      <c r="AM58" s="211">
        <v>52.9</v>
      </c>
      <c r="AN58" s="203">
        <f t="shared" si="34"/>
        <v>6.5746691871455578</v>
      </c>
      <c r="AP58" s="257">
        <v>1965</v>
      </c>
      <c r="AQ58" s="849">
        <v>0.71304340660836807</v>
      </c>
      <c r="AR58" s="849">
        <v>0.5865357912081649</v>
      </c>
      <c r="AS58" s="122">
        <v>2.1307944266870563E-2</v>
      </c>
      <c r="AT58" s="122">
        <v>3.0914660625579626E-2</v>
      </c>
      <c r="AU58" s="122">
        <f t="shared" si="15"/>
        <v>5.2222604892450189E-2</v>
      </c>
      <c r="AV58" s="122">
        <v>1.029294583073025E-2</v>
      </c>
      <c r="AW58" s="122">
        <f t="shared" si="35"/>
        <v>6.3992064677022731E-2</v>
      </c>
      <c r="AX58" s="851">
        <f t="shared" si="16"/>
        <v>0.82258076545165193</v>
      </c>
      <c r="AY58" s="844">
        <v>0.85441791779473286</v>
      </c>
      <c r="AZ58" s="123">
        <v>1.4521289687423087E-2</v>
      </c>
      <c r="BA58" s="123">
        <v>3.4042773682915146E-2</v>
      </c>
      <c r="BB58" s="123">
        <v>3.2242185577159729E-2</v>
      </c>
      <c r="BC58" s="123">
        <f t="shared" si="36"/>
        <v>6.4775833257769144E-2</v>
      </c>
      <c r="BD58" s="251">
        <v>0.28695659339163182</v>
      </c>
      <c r="BE58" s="252">
        <v>7.3396471727404836E-2</v>
      </c>
      <c r="BF58" s="252">
        <v>4.052078039848965E-2</v>
      </c>
      <c r="BG58" s="252">
        <v>3.6159201272315519E-2</v>
      </c>
      <c r="BH58" s="252">
        <v>7.1063318623851318E-2</v>
      </c>
      <c r="BI58" s="252">
        <v>5.0814365741654363E-2</v>
      </c>
      <c r="BJ58" s="252">
        <f t="shared" si="37"/>
        <v>1.500245562791612E-2</v>
      </c>
      <c r="BK58" s="252"/>
      <c r="BL58" s="284">
        <v>1965</v>
      </c>
      <c r="BM58" s="133">
        <v>0.19129836559295654</v>
      </c>
      <c r="BN58" s="133">
        <v>0.44235366582870483</v>
      </c>
      <c r="BO58" s="133">
        <v>0.3663424551486969</v>
      </c>
      <c r="BP58" s="133">
        <v>0.127784363925457</v>
      </c>
      <c r="BQ58" s="133"/>
      <c r="BR58" s="133"/>
      <c r="BS58" s="133"/>
      <c r="BT58" s="133"/>
      <c r="BU58" s="133">
        <v>0.21931338310241699</v>
      </c>
      <c r="BV58" s="133">
        <v>0.45395876467227936</v>
      </c>
      <c r="BW58" s="133">
        <v>0.32672785222530365</v>
      </c>
      <c r="BX58" s="133">
        <v>0.10321642458438873</v>
      </c>
      <c r="BY58" s="133">
        <v>0.22199888526312769</v>
      </c>
      <c r="BZ58" s="293">
        <f t="shared" si="10"/>
        <v>0.127784363925457</v>
      </c>
      <c r="CA58" s="132">
        <f t="shared" si="21"/>
        <v>9.2059185087906975E-2</v>
      </c>
      <c r="CB58" s="133">
        <v>6.5819745142743538E-2</v>
      </c>
      <c r="CC58" s="133">
        <v>8.9453236676449478E-3</v>
      </c>
      <c r="CD58" s="133">
        <v>4.9728465697036778E-3</v>
      </c>
      <c r="CE58" s="133">
        <v>1.1335518901012413E-2</v>
      </c>
      <c r="CF58" s="133">
        <v>9.857508068024073E-4</v>
      </c>
      <c r="CG58" s="132">
        <f t="shared" si="22"/>
        <v>3.5725186834739457E-2</v>
      </c>
      <c r="CH58" s="133">
        <v>1.4225384836842256E-2</v>
      </c>
      <c r="CI58" s="133">
        <v>1.8328440843280381E-2</v>
      </c>
      <c r="CJ58" s="133">
        <v>3.1713611546168208E-3</v>
      </c>
      <c r="CK58" s="133">
        <f t="shared" si="23"/>
        <v>1.5611207606931708E-2</v>
      </c>
      <c r="CL58" s="133">
        <f t="shared" si="24"/>
        <v>2.0113979227807749E-2</v>
      </c>
      <c r="CM58" s="134">
        <v>0.23712394949927554</v>
      </c>
      <c r="CN58" s="293">
        <v>0.41050601005554205</v>
      </c>
      <c r="CO58" s="133">
        <v>0.10043132501080854</v>
      </c>
      <c r="CP58" s="133">
        <v>0.48848571439467647</v>
      </c>
      <c r="CQ58" s="133">
        <v>0.11585725355124615</v>
      </c>
      <c r="CR58" s="133">
        <v>0.50552882480688033</v>
      </c>
      <c r="CS58" s="133">
        <v>0.37799383699893951</v>
      </c>
      <c r="CT58" s="293">
        <v>0.386319950222969</v>
      </c>
      <c r="CU58" s="133">
        <v>0.34781024128956567</v>
      </c>
      <c r="CV58" s="133">
        <v>0.34781024128956567</v>
      </c>
      <c r="CW58" s="133">
        <v>0.10891912753229199</v>
      </c>
      <c r="CX58" s="133">
        <v>0.10891912753229198</v>
      </c>
      <c r="CY58" s="133">
        <v>9.534415541502049E-2</v>
      </c>
      <c r="DA58" s="267">
        <v>1965</v>
      </c>
      <c r="DB58" s="75">
        <v>33808.519975317751</v>
      </c>
      <c r="DC58" s="75">
        <v>23991.966656234112</v>
      </c>
      <c r="DD58" s="124">
        <v>26528.158709831299</v>
      </c>
      <c r="DE58" s="124">
        <v>15890.521885941325</v>
      </c>
      <c r="DF58" s="75">
        <v>12322.213432031858</v>
      </c>
      <c r="DG58" s="75">
        <v>38524.730531983441</v>
      </c>
      <c r="DH58" s="75">
        <v>122157.49984707053</v>
      </c>
      <c r="DI58" s="75">
        <v>176374.26098507058</v>
      </c>
      <c r="DJ58" s="75">
        <v>424962.49366722413</v>
      </c>
      <c r="DK58" s="75">
        <v>621571.19410802517</v>
      </c>
      <c r="DL58" s="75">
        <v>1561158.387870094</v>
      </c>
      <c r="DM58" s="75">
        <v>6105146.0454495633</v>
      </c>
      <c r="DN58" s="274">
        <v>33808.519975317751</v>
      </c>
      <c r="DO58" s="124">
        <v>23803.359736240094</v>
      </c>
      <c r="DP58" s="124">
        <v>18102.645207885747</v>
      </c>
      <c r="DQ58" s="124">
        <v>2801.5083545236625</v>
      </c>
      <c r="DR58" s="124">
        <v>2899.1097470741051</v>
      </c>
      <c r="DS58" s="124">
        <v>25383.829153812509</v>
      </c>
      <c r="DT58" s="124">
        <v>15330.636420034181</v>
      </c>
      <c r="DU58" s="124">
        <v>26569.065907881715</v>
      </c>
      <c r="DV58" s="124">
        <v>30241.135878895278</v>
      </c>
      <c r="DW58" s="124">
        <v>22144.354815963303</v>
      </c>
      <c r="DX58" s="124">
        <v>12932.302401878685</v>
      </c>
      <c r="DY58" s="124">
        <v>6790.8689155510992</v>
      </c>
      <c r="DZ58" s="124">
        <v>37336.785137292994</v>
      </c>
      <c r="EA58" s="124">
        <v>123854.96212701668</v>
      </c>
      <c r="EB58" s="124">
        <v>180047.78939253732</v>
      </c>
      <c r="EC58" s="124">
        <v>432020.02203070867</v>
      </c>
      <c r="ED58" s="124">
        <v>630479.74634380033</v>
      </c>
      <c r="EE58" s="124">
        <v>1575952.8254849995</v>
      </c>
      <c r="EF58" s="124">
        <v>6133104.9204102568</v>
      </c>
      <c r="EG58" s="124">
        <v>9033.3948845758514</v>
      </c>
      <c r="EH58" s="274">
        <v>33808.519975317751</v>
      </c>
      <c r="EI58" s="124">
        <v>25291.483174295452</v>
      </c>
      <c r="EJ58" s="124">
        <v>19026.574541612965</v>
      </c>
      <c r="EK58" s="124">
        <v>6264.8061775787282</v>
      </c>
      <c r="EL58" s="124">
        <f t="shared" si="39"/>
        <v>6269.4838361477541</v>
      </c>
      <c r="EM58" s="124">
        <v>-4.6776585690256196</v>
      </c>
      <c r="EN58" s="124">
        <v>26834.222315593084</v>
      </c>
      <c r="EO58" s="124">
        <v>17112.862610459997</v>
      </c>
      <c r="EP58" s="124"/>
      <c r="EQ58" s="124">
        <v>14829.261713769858</v>
      </c>
      <c r="ER58" s="124">
        <v>9685.2486270531863</v>
      </c>
      <c r="ES58" s="124">
        <v>5144.0130867166727</v>
      </c>
      <c r="ET58" s="124">
        <f t="shared" si="48"/>
        <v>5186.8189547951179</v>
      </c>
      <c r="EU58" s="124">
        <v>-42.805868078444981</v>
      </c>
      <c r="EV58" s="124">
        <f t="shared" si="49"/>
        <v>14872.067581848303</v>
      </c>
      <c r="EW58" s="124">
        <v>15136.836781879072</v>
      </c>
      <c r="EX58" s="124">
        <v>38369.029475968986</v>
      </c>
      <c r="EY58" s="124">
        <v>30703.231934812688</v>
      </c>
      <c r="EZ58" s="124">
        <v>7665.7975411562984</v>
      </c>
      <c r="FA58" s="124">
        <v>110461.85118451845</v>
      </c>
      <c r="FB58" s="124">
        <v>155474.47360616867</v>
      </c>
      <c r="FC58" s="124">
        <v>348959.45523421851</v>
      </c>
      <c r="FD58" s="124">
        <v>496226.71753326239</v>
      </c>
      <c r="FE58" s="124">
        <v>1198753.2944246216</v>
      </c>
      <c r="FF58" s="124">
        <v>4655902.8501026854</v>
      </c>
      <c r="FG58" s="274">
        <v>12932.302401878685</v>
      </c>
      <c r="FH58" s="124"/>
      <c r="FI58" s="124"/>
      <c r="FJ58" s="124"/>
      <c r="FK58" s="124">
        <v>14825.321451651595</v>
      </c>
      <c r="FL58" s="124"/>
      <c r="FM58" s="124"/>
      <c r="FN58" s="124"/>
      <c r="FO58" s="124"/>
      <c r="FP58" s="124">
        <v>14872.067581848303</v>
      </c>
      <c r="FQ58" s="124">
        <v>11470.612081241656</v>
      </c>
      <c r="FR58" s="124"/>
      <c r="FS58" s="274">
        <v>20454.223367250001</v>
      </c>
      <c r="FT58" s="124">
        <v>38209.902174675</v>
      </c>
      <c r="FU58" s="124">
        <v>9175.689453125</v>
      </c>
      <c r="FV58" s="124">
        <v>40467.040652700001</v>
      </c>
      <c r="FW58" s="124">
        <v>24225.665224505778</v>
      </c>
      <c r="FX58" s="124">
        <v>37761.337796966494</v>
      </c>
      <c r="FY58" s="124">
        <v>3757.1252662967281</v>
      </c>
      <c r="FZ58" s="311"/>
      <c r="GA58" s="134">
        <v>0.26823983518960215</v>
      </c>
      <c r="GB58" s="133">
        <v>0.12179463418022453</v>
      </c>
      <c r="GC58" s="133">
        <v>0.52242143206911518</v>
      </c>
      <c r="GD58" s="133">
        <v>0.73526928260464364</v>
      </c>
      <c r="GE58" s="133">
        <v>0.89159793652448072</v>
      </c>
      <c r="GF58" s="293">
        <v>0.15840580049945113</v>
      </c>
      <c r="GG58" s="133">
        <v>0.24806602839246053</v>
      </c>
      <c r="GH58" s="133">
        <v>0.32068905457127644</v>
      </c>
      <c r="GI58" s="133">
        <v>0.3664378954115271</v>
      </c>
      <c r="GJ58" s="276"/>
      <c r="GK58" s="275"/>
      <c r="GL58" s="275"/>
      <c r="GM58" s="275"/>
      <c r="GN58" s="275"/>
      <c r="GO58" s="275"/>
      <c r="GP58" s="316">
        <v>1965</v>
      </c>
      <c r="GQ58" s="218">
        <v>3.8332415288527093</v>
      </c>
      <c r="GR58" s="218"/>
      <c r="GS58" s="218"/>
      <c r="GT58" s="319">
        <v>3.7356512779313555</v>
      </c>
      <c r="GU58" s="322">
        <v>0.37604541084827242</v>
      </c>
      <c r="GV58" s="218">
        <v>0.53813595739202369</v>
      </c>
      <c r="GW58" s="218">
        <v>0.66491950345971773</v>
      </c>
      <c r="GX58" s="218">
        <v>0.23372322749175534</v>
      </c>
      <c r="GY58" s="218">
        <v>4.9241679409542272E-2</v>
      </c>
      <c r="GZ58" s="218">
        <v>3.613563218665921E-2</v>
      </c>
      <c r="HA58" s="218">
        <v>3.0097905498261048E-2</v>
      </c>
      <c r="HB58" s="218">
        <v>2.5903704735044428E-2</v>
      </c>
      <c r="HC58" s="218">
        <v>2.744780950595746E-2</v>
      </c>
      <c r="HD58" s="218">
        <v>3.5930768794586648E-2</v>
      </c>
      <c r="HF58" s="325">
        <v>1965</v>
      </c>
      <c r="HG58" s="331">
        <v>0.2638190764514971</v>
      </c>
      <c r="HH58" s="331">
        <v>0.23842337727546692</v>
      </c>
      <c r="HI58" s="331">
        <v>0.20665505528450012</v>
      </c>
      <c r="HJ58" s="331">
        <v>5.1234841346740723E-2</v>
      </c>
      <c r="HK58" s="331">
        <v>6.269427016377449E-2</v>
      </c>
      <c r="HL58" s="331">
        <v>5.90785201638937E-2</v>
      </c>
      <c r="HM58" s="331">
        <v>3.3647418493842451E-2</v>
      </c>
      <c r="HN58" s="331">
        <v>0.38087338209152222</v>
      </c>
      <c r="HO58" s="331">
        <v>0.13156419992446899</v>
      </c>
      <c r="HP58" s="331">
        <v>0.15501736849546432</v>
      </c>
      <c r="HQ58" s="331">
        <v>3.3620772883296013E-2</v>
      </c>
      <c r="HR58" s="331">
        <v>6.0692674713209271E-2</v>
      </c>
      <c r="HS58" s="331"/>
      <c r="HT58" s="331">
        <v>0.42022502422332764</v>
      </c>
      <c r="HU58" s="333">
        <v>1.8612751779494174E-2</v>
      </c>
      <c r="HV58" s="334">
        <v>1.839621245515274E-2</v>
      </c>
      <c r="HW58" s="334">
        <v>1.6672781994701579E-2</v>
      </c>
      <c r="HX58" s="334">
        <v>2.5149553644504875E-2</v>
      </c>
      <c r="HY58" s="334">
        <v>2.9090712884427106E-2</v>
      </c>
      <c r="HZ58" s="334">
        <v>6.5032633892143825E-3</v>
      </c>
      <c r="IA58" s="332">
        <v>0.17719218537028625</v>
      </c>
      <c r="IB58" s="333">
        <v>5.2097531425109811E-2</v>
      </c>
      <c r="IC58" s="332">
        <v>4.6209814292363524E-2</v>
      </c>
      <c r="ID58" s="332">
        <v>4.9276881067643899E-2</v>
      </c>
      <c r="IE58" s="332">
        <v>5.3928434396353926E-2</v>
      </c>
      <c r="IF58" s="338">
        <f t="shared" si="50"/>
        <v>6.2498790595782339E-2</v>
      </c>
      <c r="IG58" s="338">
        <f t="shared" si="50"/>
        <v>4.7275548432488275E-2</v>
      </c>
      <c r="IH58" s="333">
        <v>2.6392050087451935E-2</v>
      </c>
      <c r="II58" s="332">
        <v>2.5825142246622867E-2</v>
      </c>
      <c r="IJ58" s="332">
        <v>2.0868868007754841E-2</v>
      </c>
      <c r="IK58" s="332">
        <v>3.8476770606863615E-2</v>
      </c>
      <c r="IL58" s="332">
        <v>3.051359289801002E-2</v>
      </c>
      <c r="IM58" s="332">
        <v>1.7563321490545444E-2</v>
      </c>
      <c r="IO58" s="204">
        <v>5716.8747564857485</v>
      </c>
      <c r="IP58" s="204">
        <f t="shared" si="14"/>
        <v>6981.5726852785956</v>
      </c>
      <c r="IS58" s="905">
        <v>9.2059185087907003E-2</v>
      </c>
      <c r="IT58" s="839">
        <v>4.2975091330313651E-2</v>
      </c>
      <c r="IU58" s="839">
        <f t="shared" si="46"/>
        <v>4.9084093757593351E-2</v>
      </c>
      <c r="IV58" s="839">
        <v>0</v>
      </c>
      <c r="IW58" s="132">
        <v>9.2059185087907003E-2</v>
      </c>
      <c r="IX58" s="839">
        <v>4.2975091330313651E-2</v>
      </c>
      <c r="IY58" s="839">
        <f t="shared" si="42"/>
        <v>4.2975091330313617E-3</v>
      </c>
      <c r="IZ58" s="894">
        <f t="shared" si="43"/>
        <v>3.867758219728229E-2</v>
      </c>
      <c r="JA58" s="894">
        <f t="shared" si="44"/>
        <v>1.0743772832578415E-2</v>
      </c>
      <c r="JB58" s="894">
        <f t="shared" si="45"/>
        <v>3.2231318497735237E-2</v>
      </c>
      <c r="JC58" s="839">
        <f t="shared" si="47"/>
        <v>4.9084093757593351E-2</v>
      </c>
      <c r="JD58" s="839">
        <v>0</v>
      </c>
      <c r="JE58" s="839">
        <v>3.5725186834739457E-2</v>
      </c>
      <c r="JG58" s="205">
        <v>11.550786928094482</v>
      </c>
      <c r="JH58" s="205">
        <v>5.0126920668871184</v>
      </c>
      <c r="JI58" s="205">
        <v>2.3043080991143983</v>
      </c>
      <c r="JJ58" s="205"/>
      <c r="JK58" s="205"/>
      <c r="JL58" s="205">
        <v>2.1226629919606972</v>
      </c>
      <c r="JM58" s="205">
        <v>8.3396257623159471</v>
      </c>
      <c r="JN58" s="205">
        <v>3.9566149152002299</v>
      </c>
      <c r="JO58" s="205">
        <v>2.107767862441551</v>
      </c>
    </row>
    <row r="59" spans="1:275" s="211" customFormat="1">
      <c r="A59" s="211">
        <v>1966</v>
      </c>
      <c r="B59" s="205">
        <v>6011.3160079582913</v>
      </c>
      <c r="C59" s="209">
        <v>35379.085941132784</v>
      </c>
      <c r="D59" s="205">
        <f t="shared" si="31"/>
        <v>171.65002758212114</v>
      </c>
      <c r="E59" s="209">
        <f t="shared" si="8"/>
        <v>25465.540769923515</v>
      </c>
      <c r="F59" s="209">
        <f t="shared" si="9"/>
        <v>9913.5451712092708</v>
      </c>
      <c r="G59" s="203">
        <v>5.885414424111949</v>
      </c>
      <c r="H59" s="203">
        <f t="shared" si="25"/>
        <v>186.37777109038015</v>
      </c>
      <c r="I59" s="839">
        <v>0.96574324784714771</v>
      </c>
      <c r="J59" s="238">
        <v>6208.1848949164823</v>
      </c>
      <c r="K59" s="205">
        <f t="shared" si="18"/>
        <v>165.28776136695257</v>
      </c>
      <c r="L59" s="205">
        <f t="shared" si="19"/>
        <v>166.25745946773318</v>
      </c>
      <c r="M59" s="204">
        <v>3932.153367695541</v>
      </c>
      <c r="N59" s="205">
        <f t="shared" si="20"/>
        <v>168.5892262336921</v>
      </c>
      <c r="O59" s="209">
        <v>75831.168722140283</v>
      </c>
      <c r="P59" s="203">
        <v>6.7014133385635537</v>
      </c>
      <c r="Q59" s="203">
        <f t="shared" si="26"/>
        <v>180.12595412496557</v>
      </c>
      <c r="R59" s="238">
        <f t="shared" si="27"/>
        <v>7684.9971252725691</v>
      </c>
      <c r="S59" s="204">
        <f t="shared" si="28"/>
        <v>49133.125003121313</v>
      </c>
      <c r="T59" s="205">
        <f t="shared" si="40"/>
        <v>164.67978948304636</v>
      </c>
      <c r="U59" s="205">
        <f t="shared" si="38"/>
        <v>162.44415370746873</v>
      </c>
      <c r="V59" s="205">
        <f t="shared" si="41"/>
        <v>154.41695282889231</v>
      </c>
      <c r="W59" s="204">
        <v>8395</v>
      </c>
      <c r="X59" s="204">
        <v>58406</v>
      </c>
      <c r="Y59" s="204">
        <v>48509</v>
      </c>
      <c r="Z59" s="204">
        <f t="shared" si="29"/>
        <v>4205.0002120510908</v>
      </c>
      <c r="AA59" s="218">
        <f>AA60</f>
        <v>0.50089341418119004</v>
      </c>
      <c r="AB59" s="216">
        <f t="shared" si="32"/>
        <v>0.16945176865390543</v>
      </c>
      <c r="AC59" s="214"/>
      <c r="AD59" s="204"/>
      <c r="AE59" s="204">
        <v>40020.8180832</v>
      </c>
      <c r="AF59" s="204">
        <v>42669.254574000006</v>
      </c>
      <c r="AG59" s="204">
        <v>3301</v>
      </c>
      <c r="AH59" s="204">
        <f t="shared" si="33"/>
        <v>21104.555147058825</v>
      </c>
      <c r="AI59" s="204">
        <v>21776.033368800003</v>
      </c>
      <c r="AJ59" s="204">
        <v>23541.657696000002</v>
      </c>
      <c r="AK59" s="204">
        <v>9042</v>
      </c>
      <c r="AL59" s="204">
        <v>10741.7216796875</v>
      </c>
      <c r="AM59" s="211">
        <v>54.4</v>
      </c>
      <c r="AN59" s="203">
        <f t="shared" si="34"/>
        <v>6.3933823529411766</v>
      </c>
      <c r="AP59" s="257">
        <v>1966</v>
      </c>
      <c r="AQ59" s="849">
        <v>0.71979080557071473</v>
      </c>
      <c r="AR59" s="849">
        <v>0.58786607313987149</v>
      </c>
      <c r="AS59" s="122">
        <v>2.4854501543811032E-2</v>
      </c>
      <c r="AT59" s="122">
        <v>3.1757063704696518E-2</v>
      </c>
      <c r="AU59" s="122">
        <f t="shared" si="15"/>
        <v>5.661156524850755E-2</v>
      </c>
      <c r="AV59" s="122">
        <v>6.7977108801816908E-3</v>
      </c>
      <c r="AW59" s="122">
        <f t="shared" si="35"/>
        <v>6.8515456302153999E-2</v>
      </c>
      <c r="AX59" s="851">
        <f t="shared" si="16"/>
        <v>0.81671795275817471</v>
      </c>
      <c r="AY59" s="844">
        <v>0.84625138796357979</v>
      </c>
      <c r="AZ59" s="123">
        <v>1.4212747057517211E-2</v>
      </c>
      <c r="BA59" s="123">
        <v>3.5017590612106547E-2</v>
      </c>
      <c r="BB59" s="123">
        <v>3.7308461025982675E-2</v>
      </c>
      <c r="BC59" s="123">
        <f t="shared" si="36"/>
        <v>6.7209813340813884E-2</v>
      </c>
      <c r="BD59" s="251">
        <v>0.28020919442928532</v>
      </c>
      <c r="BE59" s="252">
        <v>7.5763048194636903E-2</v>
      </c>
      <c r="BF59" s="252">
        <v>3.881401526740727E-2</v>
      </c>
      <c r="BG59" s="252">
        <v>3.6471720531722741E-2</v>
      </c>
      <c r="BH59" s="252">
        <v>6.9575237712093799E-2</v>
      </c>
      <c r="BI59" s="252">
        <v>5.0413606036977268E-2</v>
      </c>
      <c r="BJ59" s="252">
        <f t="shared" si="37"/>
        <v>9.1715666864473355E-3</v>
      </c>
      <c r="BK59" s="252"/>
      <c r="BL59" s="284">
        <v>1966</v>
      </c>
      <c r="BM59" s="133">
        <v>0.19560056924819946</v>
      </c>
      <c r="BN59" s="133">
        <v>0.44152358174324036</v>
      </c>
      <c r="BO59" s="133">
        <v>0.36287584900856018</v>
      </c>
      <c r="BP59" s="133">
        <v>0.12638157606124878</v>
      </c>
      <c r="BQ59" s="133"/>
      <c r="BR59" s="133"/>
      <c r="BS59" s="133"/>
      <c r="BT59" s="133"/>
      <c r="BU59" s="133">
        <v>0.22409945726394653</v>
      </c>
      <c r="BV59" s="133">
        <v>0.45212700963020325</v>
      </c>
      <c r="BW59" s="133">
        <v>0.32377353310585022</v>
      </c>
      <c r="BX59" s="133">
        <v>0.10173679143190384</v>
      </c>
      <c r="BY59" s="133">
        <v>0.23135064612088091</v>
      </c>
      <c r="BZ59" s="293">
        <f t="shared" si="10"/>
        <v>0.12638157606124878</v>
      </c>
      <c r="CA59" s="132">
        <f t="shared" si="21"/>
        <v>9.0594600653764207E-2</v>
      </c>
      <c r="CB59" s="133">
        <v>6.4586253177784755E-2</v>
      </c>
      <c r="CC59" s="133">
        <v>9.0685328090567615E-3</v>
      </c>
      <c r="CD59" s="133">
        <v>4.6847716690878076E-3</v>
      </c>
      <c r="CE59" s="133">
        <v>1.1304238602173399E-2</v>
      </c>
      <c r="CF59" s="133">
        <v>9.5080439566149486E-4</v>
      </c>
      <c r="CG59" s="132">
        <f t="shared" si="22"/>
        <v>3.5790556776739035E-2</v>
      </c>
      <c r="CH59" s="133">
        <v>1.4288311715896122E-2</v>
      </c>
      <c r="CI59" s="133">
        <v>1.8235733073959415E-2</v>
      </c>
      <c r="CJ59" s="133">
        <v>3.2665119868835013E-3</v>
      </c>
      <c r="CK59" s="133">
        <f t="shared" si="23"/>
        <v>1.572334053208015E-2</v>
      </c>
      <c r="CL59" s="133">
        <f t="shared" si="24"/>
        <v>2.0067216244658889E-2</v>
      </c>
      <c r="CM59" s="134">
        <v>0.22545247010557912</v>
      </c>
      <c r="CN59" s="293">
        <v>0.40664288401603699</v>
      </c>
      <c r="CO59" s="133">
        <v>0.10245704650878906</v>
      </c>
      <c r="CP59" s="133">
        <v>0.49090006947517395</v>
      </c>
      <c r="CQ59" s="133">
        <v>0.11813968420028688</v>
      </c>
      <c r="CR59" s="133">
        <v>0.50721096992492665</v>
      </c>
      <c r="CS59" s="133">
        <v>0.37464934587478638</v>
      </c>
      <c r="CT59" s="293">
        <v>0.38299819827079773</v>
      </c>
      <c r="CU59" s="133">
        <v>0.34236150979995728</v>
      </c>
      <c r="CV59" s="133">
        <v>0.33672018701939666</v>
      </c>
      <c r="CW59" s="133">
        <v>0.10330610722303391</v>
      </c>
      <c r="CX59" s="133">
        <v>0.10175256812339699</v>
      </c>
      <c r="CY59" s="133">
        <v>9.5843404531478868E-2</v>
      </c>
      <c r="DA59" s="267">
        <v>1966</v>
      </c>
      <c r="DB59" s="75">
        <v>35384.454414033302</v>
      </c>
      <c r="DC59" s="75">
        <v>25261.742242744887</v>
      </c>
      <c r="DD59" s="124">
        <v>27973.321238826393</v>
      </c>
      <c r="DE59" s="124">
        <v>17017.959375586197</v>
      </c>
      <c r="DF59" s="75">
        <v>13240.529128250702</v>
      </c>
      <c r="DG59" s="75">
        <v>40288.258635862621</v>
      </c>
      <c r="DH59" s="75">
        <v>126488.86395562906</v>
      </c>
      <c r="DI59" s="75">
        <v>182374.13282212653</v>
      </c>
      <c r="DJ59" s="75">
        <v>439430.95435811213</v>
      </c>
      <c r="DK59" s="75">
        <v>643732.68435239105</v>
      </c>
      <c r="DL59" s="75">
        <v>1618088.73387308</v>
      </c>
      <c r="DM59" s="75">
        <v>6299789.7915052967</v>
      </c>
      <c r="DN59" s="274">
        <v>35384.503572217727</v>
      </c>
      <c r="DO59" s="124">
        <v>25049.24644078088</v>
      </c>
      <c r="DP59" s="124">
        <v>18962.714764382628</v>
      </c>
      <c r="DQ59" s="124">
        <v>3168.8688620921594</v>
      </c>
      <c r="DR59" s="124">
        <v>2913.827588077886</v>
      </c>
      <c r="DS59" s="124">
        <v>26728.102767850436</v>
      </c>
      <c r="DT59" s="124">
        <v>16388.093693451108</v>
      </c>
      <c r="DU59" s="124">
        <v>27494.746318414065</v>
      </c>
      <c r="DV59" s="124">
        <v>31970.86476003491</v>
      </c>
      <c r="DW59" s="124">
        <v>23328.496655705945</v>
      </c>
      <c r="DX59" s="124">
        <v>13842.45808258147</v>
      </c>
      <c r="DY59" s="124">
        <v>7250.783456378249</v>
      </c>
      <c r="DZ59" s="124">
        <v>39057.731888530128</v>
      </c>
      <c r="EA59" s="124">
        <v>128401.81775514937</v>
      </c>
      <c r="EB59" s="124">
        <v>186460.0763561374</v>
      </c>
      <c r="EC59" s="124">
        <v>447194.93296017637</v>
      </c>
      <c r="ED59" s="124">
        <v>653776.33582037361</v>
      </c>
      <c r="EE59" s="124">
        <v>1637482.2658330188</v>
      </c>
      <c r="EF59" s="124">
        <v>6341044.9133645659</v>
      </c>
      <c r="EG59" s="124">
        <v>10067.833319453148</v>
      </c>
      <c r="EH59" s="274">
        <v>35382.13168981926</v>
      </c>
      <c r="EI59" s="124">
        <v>26584.815448655572</v>
      </c>
      <c r="EJ59" s="124">
        <v>19739.446543581751</v>
      </c>
      <c r="EK59" s="124">
        <v>6843.080442992371</v>
      </c>
      <c r="EL59" s="124">
        <f t="shared" si="39"/>
        <v>6694.4790087087931</v>
      </c>
      <c r="EM59" s="124">
        <v>148.60143428357785</v>
      </c>
      <c r="EN59" s="124">
        <v>28168.855023373275</v>
      </c>
      <c r="EO59" s="124">
        <v>18195.243876321594</v>
      </c>
      <c r="EP59" s="124"/>
      <c r="EQ59" s="124">
        <v>15856.867915804756</v>
      </c>
      <c r="ER59" s="124">
        <v>10004.978383986871</v>
      </c>
      <c r="ES59" s="124">
        <v>5851.8895318178857</v>
      </c>
      <c r="ET59" s="124">
        <f t="shared" si="48"/>
        <v>5656.2453865615962</v>
      </c>
      <c r="EU59" s="124">
        <v>195.64414525628959</v>
      </c>
      <c r="EV59" s="124">
        <f t="shared" si="49"/>
        <v>15661.223770548466</v>
      </c>
      <c r="EW59" s="124">
        <v>16169.566897895085</v>
      </c>
      <c r="EX59" s="124">
        <v>39989.600825035828</v>
      </c>
      <c r="EY59" s="124">
        <v>31907.531743075349</v>
      </c>
      <c r="EZ59" s="124">
        <v>8082.0690819604788</v>
      </c>
      <c r="FA59" s="124">
        <v>114557.97786029248</v>
      </c>
      <c r="FB59" s="124">
        <v>161007.32576316476</v>
      </c>
      <c r="FC59" s="124">
        <v>359966.45521432976</v>
      </c>
      <c r="FD59" s="124">
        <v>512532.79851708282</v>
      </c>
      <c r="FE59" s="124">
        <v>1242511.0354135898</v>
      </c>
      <c r="FF59" s="124">
        <v>4813646.5804264965</v>
      </c>
      <c r="FG59" s="274">
        <v>13842.45808258147</v>
      </c>
      <c r="FH59" s="124"/>
      <c r="FI59" s="124"/>
      <c r="FJ59" s="124"/>
      <c r="FK59" s="124">
        <v>15858.23301705996</v>
      </c>
      <c r="FL59" s="124"/>
      <c r="FM59" s="124"/>
      <c r="FN59" s="124"/>
      <c r="FO59" s="124"/>
      <c r="FP59" s="124">
        <v>15661.223770548466</v>
      </c>
      <c r="FQ59" s="124">
        <v>12158.427068861849</v>
      </c>
      <c r="FR59" s="124"/>
      <c r="FS59" s="274">
        <v>21776.033368800003</v>
      </c>
      <c r="FT59" s="124">
        <v>40315.088804400002</v>
      </c>
      <c r="FU59" s="124">
        <v>9710.93359375</v>
      </c>
      <c r="FV59" s="124">
        <v>42669.254574000006</v>
      </c>
      <c r="FW59" s="124">
        <v>25307.282023681382</v>
      </c>
      <c r="FX59" s="124">
        <v>39726.547362755657</v>
      </c>
      <c r="FY59" s="124">
        <v>4119.7900968783642</v>
      </c>
      <c r="FZ59" s="311"/>
      <c r="GA59" s="134">
        <v>0.26183535877230923</v>
      </c>
      <c r="GB59" s="133">
        <v>0.11634177467147362</v>
      </c>
      <c r="GC59" s="133">
        <v>0.52064952895430838</v>
      </c>
      <c r="GD59" s="133">
        <v>0.73138509665492746</v>
      </c>
      <c r="GE59" s="133">
        <v>0.88974022886052317</v>
      </c>
      <c r="GF59" s="293">
        <v>0.1524440974133453</v>
      </c>
      <c r="GG59" s="133">
        <v>0.23757126996950517</v>
      </c>
      <c r="GH59" s="133">
        <v>0.30894361729645875</v>
      </c>
      <c r="GI59" s="133">
        <v>0.35359085266414059</v>
      </c>
      <c r="GJ59" s="276"/>
      <c r="GK59" s="275"/>
      <c r="GL59" s="275"/>
      <c r="GM59" s="275"/>
      <c r="GN59" s="275"/>
      <c r="GO59" s="275"/>
      <c r="GP59" s="316">
        <v>1966</v>
      </c>
      <c r="GQ59" s="218">
        <v>3.8489077357346746</v>
      </c>
      <c r="GR59" s="218"/>
      <c r="GS59" s="218"/>
      <c r="GT59" s="319">
        <v>3.7462190213613247</v>
      </c>
      <c r="GU59" s="322">
        <v>0.37469733460468979</v>
      </c>
      <c r="GV59" s="218">
        <v>0.53780570629244784</v>
      </c>
      <c r="GW59" s="218">
        <v>0.66813077348704852</v>
      </c>
      <c r="GX59" s="218">
        <v>0.22414649263058214</v>
      </c>
      <c r="GY59" s="218">
        <v>4.9410249467687184E-2</v>
      </c>
      <c r="GZ59" s="218">
        <v>3.8399444725301775E-2</v>
      </c>
      <c r="HA59" s="218">
        <v>2.8559759356194252E-2</v>
      </c>
      <c r="HB59" s="218">
        <v>2.6004268705615206E-2</v>
      </c>
      <c r="HC59" s="218">
        <v>2.6843339543341262E-2</v>
      </c>
      <c r="HD59" s="218">
        <v>3.7632367112749872E-2</v>
      </c>
      <c r="HF59" s="325">
        <v>1966</v>
      </c>
      <c r="HG59" s="331">
        <v>0.27102160453796387</v>
      </c>
      <c r="HH59" s="331">
        <v>0.24258515238761902</v>
      </c>
      <c r="HI59" s="331">
        <v>0.21220856904983521</v>
      </c>
      <c r="HJ59" s="331">
        <v>5.5356577038764954E-2</v>
      </c>
      <c r="HK59" s="331">
        <v>6.687319278717041E-2</v>
      </c>
      <c r="HL59" s="331">
        <v>5.6460894644260406E-2</v>
      </c>
      <c r="HM59" s="331">
        <v>3.3517899032631249E-2</v>
      </c>
      <c r="HN59" s="331">
        <v>0.38371595740318298</v>
      </c>
      <c r="HO59" s="331">
        <v>0.14000780880451202</v>
      </c>
      <c r="HP59" s="331">
        <v>0.15171155333518982</v>
      </c>
      <c r="HQ59" s="331">
        <v>3.3413846045732498E-2</v>
      </c>
      <c r="HR59" s="331">
        <v>5.8591932989656925E-2</v>
      </c>
      <c r="HS59" s="331"/>
      <c r="HT59" s="331">
        <v>0.4210282564163208</v>
      </c>
      <c r="HU59" s="333">
        <v>2.0215367514242053E-2</v>
      </c>
      <c r="HV59" s="334">
        <v>1.8966739458442638E-2</v>
      </c>
      <c r="HW59" s="334">
        <v>1.7940960009582341E-2</v>
      </c>
      <c r="HX59" s="334">
        <v>2.4990648634128667E-2</v>
      </c>
      <c r="HY59" s="334">
        <v>3.1434935390279861E-2</v>
      </c>
      <c r="HZ59" s="334">
        <v>7.6979165669399663E-3</v>
      </c>
      <c r="IA59" s="332">
        <v>0.18452132833124912</v>
      </c>
      <c r="IB59" s="333">
        <v>5.2799777685146612E-2</v>
      </c>
      <c r="IC59" s="332">
        <v>4.6333373916746086E-2</v>
      </c>
      <c r="ID59" s="332">
        <v>4.9465219606645405E-2</v>
      </c>
      <c r="IE59" s="332">
        <v>5.4001910283558462E-2</v>
      </c>
      <c r="IF59" s="338">
        <f t="shared" si="50"/>
        <v>6.2498790595782339E-2</v>
      </c>
      <c r="IG59" s="338">
        <f t="shared" si="50"/>
        <v>4.7275548432488275E-2</v>
      </c>
      <c r="IH59" s="333">
        <v>2.5107786059379578E-2</v>
      </c>
      <c r="II59" s="332">
        <v>2.4600348667970846E-2</v>
      </c>
      <c r="IJ59" s="332">
        <v>1.901089121383848E-2</v>
      </c>
      <c r="IK59" s="332">
        <v>3.7737257652629017E-2</v>
      </c>
      <c r="IL59" s="332">
        <v>2.9674724910364599E-2</v>
      </c>
      <c r="IM59" s="332">
        <v>1.7778269318569073E-2</v>
      </c>
      <c r="IO59" s="204">
        <v>6037.4826535259681</v>
      </c>
      <c r="IP59" s="204">
        <f t="shared" si="14"/>
        <v>7373.1060723133951</v>
      </c>
      <c r="IS59" s="905">
        <v>9.0411471362302154E-2</v>
      </c>
      <c r="IT59" s="839">
        <v>4.3770234711180377E-2</v>
      </c>
      <c r="IU59" s="839">
        <f t="shared" si="46"/>
        <v>4.6641236651121777E-2</v>
      </c>
      <c r="IV59" s="839">
        <v>1.8312929146204821E-4</v>
      </c>
      <c r="IW59" s="132">
        <v>9.0495710836374713E-2</v>
      </c>
      <c r="IX59" s="839">
        <v>4.3770234711180377E-2</v>
      </c>
      <c r="IY59" s="839">
        <f t="shared" si="42"/>
        <v>4.3770234711180342E-3</v>
      </c>
      <c r="IZ59" s="894">
        <f t="shared" si="43"/>
        <v>3.9393211240062342E-2</v>
      </c>
      <c r="JA59" s="894">
        <f t="shared" si="44"/>
        <v>1.0942558677795096E-2</v>
      </c>
      <c r="JB59" s="894">
        <f t="shared" si="45"/>
        <v>3.2827676033385281E-2</v>
      </c>
      <c r="JC59" s="839">
        <f t="shared" si="47"/>
        <v>4.6725476125194336E-2</v>
      </c>
      <c r="JD59" s="839">
        <v>9.8889817389506037E-5</v>
      </c>
      <c r="JE59" s="839">
        <v>3.5790556776739035E-2</v>
      </c>
      <c r="JG59" s="205">
        <v>11.338709677419356</v>
      </c>
      <c r="JH59" s="205">
        <v>4.9946236559139789</v>
      </c>
      <c r="JI59" s="205">
        <v>2.2701829924650161</v>
      </c>
      <c r="JJ59" s="205"/>
      <c r="JK59" s="205"/>
      <c r="JL59" s="205">
        <v>2.098031256342602</v>
      </c>
      <c r="JM59" s="205">
        <v>8.105209397344229</v>
      </c>
      <c r="JN59" s="205">
        <v>3.8907048008171605</v>
      </c>
      <c r="JO59" s="205">
        <v>2.0832239432922024</v>
      </c>
    </row>
    <row r="60" spans="1:275" s="211" customFormat="1">
      <c r="A60" s="211">
        <v>1967</v>
      </c>
      <c r="B60" s="205">
        <v>6275.2491691609721</v>
      </c>
      <c r="C60" s="209">
        <v>35872.48533101163</v>
      </c>
      <c r="D60" s="205">
        <f t="shared" si="31"/>
        <v>174.04387175951524</v>
      </c>
      <c r="E60" s="209">
        <f t="shared" si="8"/>
        <v>26092.658466568802</v>
      </c>
      <c r="F60" s="209">
        <f t="shared" si="9"/>
        <v>9779.8268644428299</v>
      </c>
      <c r="G60" s="203">
        <v>5.7165037377803332</v>
      </c>
      <c r="H60" s="203">
        <f t="shared" si="25"/>
        <v>191.88484301334137</v>
      </c>
      <c r="I60" s="839">
        <v>0.96490272203815386</v>
      </c>
      <c r="J60" s="238">
        <v>6555.2027285427794</v>
      </c>
      <c r="K60" s="205">
        <f t="shared" si="18"/>
        <v>169.30146870561234</v>
      </c>
      <c r="L60" s="205">
        <f t="shared" si="19"/>
        <v>170.51243915901796</v>
      </c>
      <c r="M60" s="204">
        <v>4158.7779215295604</v>
      </c>
      <c r="N60" s="205">
        <f t="shared" si="20"/>
        <v>173.1882967498797</v>
      </c>
      <c r="O60" s="209">
        <v>76855.772597697025</v>
      </c>
      <c r="P60" s="203">
        <v>6.5007722206424896</v>
      </c>
      <c r="Q60" s="203">
        <f t="shared" si="26"/>
        <v>185.68539715351389</v>
      </c>
      <c r="R60" s="238">
        <v>7989.0077630822316</v>
      </c>
      <c r="S60" s="204">
        <f t="shared" si="28"/>
        <v>49529</v>
      </c>
      <c r="T60" s="205">
        <f t="shared" si="40"/>
        <v>166.00664608220308</v>
      </c>
      <c r="U60" s="205">
        <f t="shared" si="38"/>
        <v>163.75299736106942</v>
      </c>
      <c r="V60" s="205">
        <f t="shared" si="41"/>
        <v>155.91846637749211</v>
      </c>
      <c r="W60" s="204">
        <v>8801</v>
      </c>
      <c r="X60" s="204">
        <v>59236</v>
      </c>
      <c r="Y60" s="204">
        <v>49214</v>
      </c>
      <c r="Z60" s="204">
        <f t="shared" ref="Z60:Z91" si="51">(X60*R60-Y60*W60)/(X60-Y60)</f>
        <v>4001.641374370291</v>
      </c>
      <c r="AA60" s="218">
        <f t="shared" ref="AA60:AA91" si="52">Z60/R60</f>
        <v>0.50089341418119004</v>
      </c>
      <c r="AB60" s="216">
        <f t="shared" si="32"/>
        <v>0.16918765615504083</v>
      </c>
      <c r="AC60" s="214">
        <v>7142.9913743530769</v>
      </c>
      <c r="AD60" s="204">
        <f t="shared" ref="AD60:AD91" si="53">AC60*AN60</f>
        <v>44284</v>
      </c>
      <c r="AE60" s="204">
        <v>40301.351352899997</v>
      </c>
      <c r="AF60" s="204">
        <v>43445.428408799999</v>
      </c>
      <c r="AG60" s="204">
        <v>3443</v>
      </c>
      <c r="AH60" s="204">
        <f t="shared" si="33"/>
        <v>21345.372549019605</v>
      </c>
      <c r="AI60" s="204">
        <v>23151.840138899999</v>
      </c>
      <c r="AJ60" s="204">
        <v>25152.616447200002</v>
      </c>
      <c r="AK60" s="204">
        <v>8280</v>
      </c>
      <c r="AL60" s="204">
        <v>9834.794921875</v>
      </c>
      <c r="AM60" s="211">
        <v>56.1</v>
      </c>
      <c r="AN60" s="203">
        <f t="shared" si="34"/>
        <v>6.1996434937611404</v>
      </c>
      <c r="AO60" s="203"/>
      <c r="AP60" s="257">
        <v>1967</v>
      </c>
      <c r="AQ60" s="849">
        <v>0.72737247575126307</v>
      </c>
      <c r="AR60" s="849">
        <v>0.59960730734761158</v>
      </c>
      <c r="AS60" s="122">
        <v>2.5636342158477186E-2</v>
      </c>
      <c r="AT60" s="122">
        <v>3.3189461067880947E-2</v>
      </c>
      <c r="AU60" s="122">
        <f t="shared" si="15"/>
        <v>5.8825803226358137E-2</v>
      </c>
      <c r="AV60" s="122">
        <v>5.7223612792667309E-3</v>
      </c>
      <c r="AW60" s="122">
        <f t="shared" si="35"/>
        <v>6.3217003898026619E-2</v>
      </c>
      <c r="AX60" s="851">
        <f t="shared" si="16"/>
        <v>0.82434698498635128</v>
      </c>
      <c r="AY60" s="844">
        <v>0.85244564091944508</v>
      </c>
      <c r="AZ60" s="123">
        <v>1.4288672603023401E-2</v>
      </c>
      <c r="BA60" s="123">
        <v>3.638107486566905E-2</v>
      </c>
      <c r="BB60" s="123">
        <v>3.7274798094843652E-2</v>
      </c>
      <c r="BC60" s="123">
        <f t="shared" si="36"/>
        <v>5.9609813517018773E-2</v>
      </c>
      <c r="BD60" s="251">
        <v>0.27262752424873682</v>
      </c>
      <c r="BE60" s="252">
        <v>7.7232678761564311E-2</v>
      </c>
      <c r="BF60" s="252">
        <v>3.9724090688885251E-2</v>
      </c>
      <c r="BG60" s="252">
        <v>3.6743052808949211E-2</v>
      </c>
      <c r="BH60" s="252">
        <v>6.3745149371644633E-2</v>
      </c>
      <c r="BI60" s="252">
        <v>4.6509700486274903E-2</v>
      </c>
      <c r="BJ60" s="252">
        <f t="shared" si="37"/>
        <v>8.6728521314185167E-3</v>
      </c>
      <c r="BK60" s="252"/>
      <c r="BL60" s="284">
        <v>1967</v>
      </c>
      <c r="BM60" s="133">
        <v>0.20443549752235413</v>
      </c>
      <c r="BN60" s="133">
        <v>0.43963593989610672</v>
      </c>
      <c r="BO60" s="133">
        <v>0.35592856258153915</v>
      </c>
      <c r="BP60" s="133">
        <v>0.12336727976799011</v>
      </c>
      <c r="BQ60" s="133"/>
      <c r="BR60" s="133"/>
      <c r="BS60" s="133"/>
      <c r="BT60" s="133"/>
      <c r="BU60" s="133">
        <v>0.23814338445663452</v>
      </c>
      <c r="BV60" s="133">
        <v>0.44987279176712036</v>
      </c>
      <c r="BW60" s="133">
        <v>0.31198382377624512</v>
      </c>
      <c r="BX60" s="133">
        <v>9.605623222887516E-2</v>
      </c>
      <c r="BY60" s="133">
        <v>0.2364487795490853</v>
      </c>
      <c r="BZ60" s="293">
        <f t="shared" si="10"/>
        <v>0.12336727976799011</v>
      </c>
      <c r="CA60" s="132">
        <f t="shared" si="21"/>
        <v>8.657962849795707E-2</v>
      </c>
      <c r="CB60" s="133">
        <v>6.0294246946214471E-2</v>
      </c>
      <c r="CC60" s="133">
        <v>9.0211424314713667E-3</v>
      </c>
      <c r="CD60" s="133">
        <v>4.801151081072064E-3</v>
      </c>
      <c r="CE60" s="133">
        <v>1.1639112726831557E-2</v>
      </c>
      <c r="CF60" s="133">
        <v>8.2397531236760922E-4</v>
      </c>
      <c r="CG60" s="132">
        <f t="shared" si="22"/>
        <v>3.6781389907588932E-2</v>
      </c>
      <c r="CH60" s="133">
        <v>1.5133634179738236E-2</v>
      </c>
      <c r="CI60" s="133">
        <v>1.8812875121200112E-2</v>
      </c>
      <c r="CJ60" s="133">
        <v>2.8348806066505802E-3</v>
      </c>
      <c r="CK60" s="133">
        <f t="shared" si="23"/>
        <v>1.6397447364886505E-2</v>
      </c>
      <c r="CL60" s="133">
        <f t="shared" si="24"/>
        <v>2.038394254270242E-2</v>
      </c>
      <c r="CM60" s="134">
        <v>0.22520026221440095</v>
      </c>
      <c r="CN60" s="293">
        <v>0.39961247891187668</v>
      </c>
      <c r="CO60" s="133">
        <v>0.11530122160911559</v>
      </c>
      <c r="CP60" s="133">
        <v>0.48508629947900767</v>
      </c>
      <c r="CQ60" s="133">
        <v>0.13628178834915161</v>
      </c>
      <c r="CR60" s="133">
        <v>0.50090591609477997</v>
      </c>
      <c r="CS60" s="133">
        <v>0.36281229555606842</v>
      </c>
      <c r="CT60" s="293">
        <v>0.37771415710449213</v>
      </c>
      <c r="CU60" s="133">
        <v>0.34794352948665619</v>
      </c>
      <c r="CV60" s="133">
        <v>0.34444564532108468</v>
      </c>
      <c r="CW60" s="133">
        <v>0.10841831192374229</v>
      </c>
      <c r="CX60" s="133">
        <v>0.10737541914934186</v>
      </c>
      <c r="CY60" s="133">
        <v>0.10091205872595309</v>
      </c>
      <c r="DA60" s="267">
        <v>1967</v>
      </c>
      <c r="DB60" s="75">
        <v>35874.113512794342</v>
      </c>
      <c r="DC60" s="75">
        <v>25741.515692037898</v>
      </c>
      <c r="DD60" s="124">
        <v>28618.684220321909</v>
      </c>
      <c r="DE60" s="124">
        <v>17546.967962422255</v>
      </c>
      <c r="DF60" s="75">
        <v>13658.931888219833</v>
      </c>
      <c r="DG60" s="75">
        <v>40844.745446810492</v>
      </c>
      <c r="DH60" s="75">
        <v>127067.4938996023</v>
      </c>
      <c r="DI60" s="75">
        <v>182741.74891366571</v>
      </c>
      <c r="DJ60" s="75">
        <v>437144.10388107732</v>
      </c>
      <c r="DK60" s="75">
        <v>635314.72371691803</v>
      </c>
      <c r="DL60" s="75">
        <v>1557245.1660704659</v>
      </c>
      <c r="DM60" s="75">
        <v>5960422.6836045356</v>
      </c>
      <c r="DN60" s="274">
        <v>35874.113512794342</v>
      </c>
      <c r="DO60" s="124">
        <v>25672.768729220537</v>
      </c>
      <c r="DP60" s="124">
        <v>19622.553485657663</v>
      </c>
      <c r="DQ60" s="124">
        <v>3042.34018435384</v>
      </c>
      <c r="DR60" s="124">
        <v>3006.7098754521762</v>
      </c>
      <c r="DS60" s="124">
        <v>27369.493936747978</v>
      </c>
      <c r="DT60" s="124">
        <v>17022.182603101905</v>
      </c>
      <c r="DU60" s="124">
        <v>28445.659655675976</v>
      </c>
      <c r="DV60" s="124">
        <v>32740.132234250748</v>
      </c>
      <c r="DW60" s="124">
        <v>23931.522314645048</v>
      </c>
      <c r="DX60" s="124">
        <v>14667.884488323036</v>
      </c>
      <c r="DY60" s="124">
        <v>8272.6582243385365</v>
      </c>
      <c r="DZ60" s="124">
        <v>39428.874030342406</v>
      </c>
      <c r="EA60" s="124">
        <v>127686.21656495859</v>
      </c>
      <c r="EB60" s="124">
        <v>184800.26615808424</v>
      </c>
      <c r="EC60" s="124">
        <v>442569.17981615331</v>
      </c>
      <c r="ED60" s="124">
        <v>642369.44399112347</v>
      </c>
      <c r="EE60" s="124">
        <v>1571466.6583236817</v>
      </c>
      <c r="EF60" s="124">
        <v>6002844.1667303815</v>
      </c>
      <c r="EG60" s="124">
        <v>10803.349801219832</v>
      </c>
      <c r="EH60" s="274">
        <v>35873.134360430813</v>
      </c>
      <c r="EI60" s="124">
        <v>27423.663035360674</v>
      </c>
      <c r="EJ60" s="124">
        <v>19703.919098467202</v>
      </c>
      <c r="EK60" s="124">
        <v>7719.247778294307</v>
      </c>
      <c r="EL60" s="124">
        <f t="shared" si="39"/>
        <v>7356.7572223745528</v>
      </c>
      <c r="EM60" s="124">
        <v>362.49055591975389</v>
      </c>
      <c r="EN60" s="124">
        <v>28932.980112229758</v>
      </c>
      <c r="EO60" s="124">
        <v>19070.081943768346</v>
      </c>
      <c r="EP60" s="124"/>
      <c r="EQ60" s="124">
        <v>17085.590131196172</v>
      </c>
      <c r="ER60" s="124">
        <v>10243.520242723274</v>
      </c>
      <c r="ES60" s="124">
        <v>6842.0698884728936</v>
      </c>
      <c r="ET60" s="124">
        <f t="shared" si="48"/>
        <v>6346.3202720367499</v>
      </c>
      <c r="EU60" s="124">
        <v>495.74961643614364</v>
      </c>
      <c r="EV60" s="124">
        <f t="shared" si="49"/>
        <v>16589.840514760024</v>
      </c>
      <c r="EW60" s="124">
        <v>17694.097514735484</v>
      </c>
      <c r="EX60" s="124">
        <v>40345.137808718187</v>
      </c>
      <c r="EY60" s="124">
        <v>31529.417668147114</v>
      </c>
      <c r="EZ60" s="124">
        <v>8815.720140571073</v>
      </c>
      <c r="FA60" s="124">
        <v>111918.37628606211</v>
      </c>
      <c r="FB60" s="124">
        <v>156091.22283533824</v>
      </c>
      <c r="FC60" s="124">
        <v>344583.81249031832</v>
      </c>
      <c r="FD60" s="124">
        <v>485569.989092306</v>
      </c>
      <c r="FE60" s="124">
        <v>1135194.7453528342</v>
      </c>
      <c r="FF60" s="124">
        <v>4300919.0385303693</v>
      </c>
      <c r="FG60" s="274">
        <v>14667.884488323036</v>
      </c>
      <c r="FH60" s="124"/>
      <c r="FI60" s="124"/>
      <c r="FJ60" s="124"/>
      <c r="FK60" s="124">
        <v>17085.899255321161</v>
      </c>
      <c r="FL60" s="124"/>
      <c r="FM60" s="124"/>
      <c r="FN60" s="124"/>
      <c r="FO60" s="124"/>
      <c r="FP60" s="124">
        <v>16589.840514760028</v>
      </c>
      <c r="FQ60" s="124">
        <v>13157.772672647712</v>
      </c>
      <c r="FR60" s="124"/>
      <c r="FS60" s="274">
        <v>23151.840138899999</v>
      </c>
      <c r="FT60" s="124">
        <v>40015.526166000003</v>
      </c>
      <c r="FU60" s="124">
        <v>11433.0078125</v>
      </c>
      <c r="FV60" s="124">
        <v>42302.1276612</v>
      </c>
      <c r="FW60" s="124">
        <v>25438.441633122482</v>
      </c>
      <c r="FX60" s="124">
        <v>39729.700977573317</v>
      </c>
      <c r="FY60" s="124">
        <v>5659.3387004025299</v>
      </c>
      <c r="FZ60" s="311"/>
      <c r="GA60" s="134">
        <v>0.25410609809027296</v>
      </c>
      <c r="GB60" s="133">
        <v>0.11712201265991735</v>
      </c>
      <c r="GC60" s="133">
        <v>0.50418202468574091</v>
      </c>
      <c r="GD60" s="133">
        <v>0.71355260284368138</v>
      </c>
      <c r="GE60" s="133">
        <v>0.87077883227130903</v>
      </c>
      <c r="GF60" s="293">
        <v>0.15390338495010497</v>
      </c>
      <c r="GG60" s="133">
        <v>0.24201254848601597</v>
      </c>
      <c r="GH60" s="133">
        <v>0.32029446930128569</v>
      </c>
      <c r="GI60" s="133">
        <v>0.37063137826511977</v>
      </c>
      <c r="GJ60" s="276"/>
      <c r="GK60" s="275"/>
      <c r="GL60" s="275"/>
      <c r="GM60" s="275"/>
      <c r="GN60" s="275"/>
      <c r="GO60" s="275"/>
      <c r="GP60" s="316">
        <v>1967</v>
      </c>
      <c r="GQ60" s="218">
        <v>3.6698830791921404</v>
      </c>
      <c r="GR60" s="218"/>
      <c r="GS60" s="218"/>
      <c r="GT60" s="319">
        <v>3.5799688995062637</v>
      </c>
      <c r="GU60" s="322">
        <v>0.38756927406924363</v>
      </c>
      <c r="GV60" s="218">
        <v>0.5349425723366612</v>
      </c>
      <c r="GW60" s="218">
        <v>0.66370503608278186</v>
      </c>
      <c r="GX60" s="218">
        <v>0.2383087444933733</v>
      </c>
      <c r="GY60" s="218">
        <v>4.9303113198260681E-2</v>
      </c>
      <c r="GZ60" s="218">
        <v>3.7334206025277886E-2</v>
      </c>
      <c r="HA60" s="218">
        <v>2.7696385878785625E-2</v>
      </c>
      <c r="HB60" s="218">
        <v>2.4229196959483293E-2</v>
      </c>
      <c r="HC60" s="218">
        <v>2.4517100589683077E-2</v>
      </c>
      <c r="HD60" s="218">
        <v>3.3694837813194788E-2</v>
      </c>
      <c r="HF60" s="325">
        <v>1967</v>
      </c>
      <c r="HG60" s="331">
        <v>0.27490526437759399</v>
      </c>
      <c r="HH60" s="331">
        <v>0.24326950311660767</v>
      </c>
      <c r="HI60" s="331">
        <v>0.20697090029716492</v>
      </c>
      <c r="HJ60" s="331">
        <v>5.4036971181631088E-2</v>
      </c>
      <c r="HK60" s="331">
        <v>6.7276529967784882E-2</v>
      </c>
      <c r="HL60" s="331">
        <v>5.418512225151062E-2</v>
      </c>
      <c r="HM60" s="331">
        <v>3.147226375858736E-2</v>
      </c>
      <c r="HN60" s="331">
        <v>0.40247076749801636</v>
      </c>
      <c r="HO60" s="331">
        <v>0.15953013300895691</v>
      </c>
      <c r="HP60" s="331">
        <v>0.14791776239871979</v>
      </c>
      <c r="HQ60" s="331">
        <v>3.3491719514131546E-2</v>
      </c>
      <c r="HR60" s="331">
        <v>6.1548248864710331E-2</v>
      </c>
      <c r="HS60" s="331"/>
      <c r="HT60" s="331">
        <v>0.45174676179885864</v>
      </c>
      <c r="HU60" s="333">
        <v>2.7863720073664826E-2</v>
      </c>
      <c r="HV60" s="334">
        <v>2.6696880228579779E-2</v>
      </c>
      <c r="HW60" s="334">
        <v>2.5726429383212231E-2</v>
      </c>
      <c r="HX60" s="334">
        <v>3.4584163842434151E-2</v>
      </c>
      <c r="HY60" s="334">
        <v>3.8359314812623765E-2</v>
      </c>
      <c r="HZ60" s="334">
        <v>1.8941567627772656E-2</v>
      </c>
      <c r="IA60" s="332">
        <v>0.19784267298079453</v>
      </c>
      <c r="IB60" s="333">
        <v>6.1036569323862137E-2</v>
      </c>
      <c r="IC60" s="332">
        <v>6.0931376062095893E-2</v>
      </c>
      <c r="ID60" s="332">
        <v>7.1141069020086406E-2</v>
      </c>
      <c r="IE60" s="332">
        <v>6.3402103880131705E-2</v>
      </c>
      <c r="IF60" s="332">
        <v>6.1949073015057358E-2</v>
      </c>
      <c r="IG60" s="332">
        <v>4.5681171700417959E-2</v>
      </c>
      <c r="IH60" s="333">
        <v>3.403957188129425E-2</v>
      </c>
      <c r="II60" s="332">
        <v>3.4538126838330942E-2</v>
      </c>
      <c r="IJ60" s="332">
        <v>3.1157256758888249E-2</v>
      </c>
      <c r="IK60" s="332">
        <v>4.7398746147217043E-2</v>
      </c>
      <c r="IL60" s="332">
        <v>2.9552561551895448E-2</v>
      </c>
      <c r="IM60" s="332">
        <v>1.4338275901104588E-2</v>
      </c>
      <c r="IO60" s="204">
        <v>6207.0662294920285</v>
      </c>
      <c r="IP60" s="204">
        <f t="shared" si="14"/>
        <v>7580.20525014536</v>
      </c>
      <c r="IS60" s="905">
        <v>8.6213369915032964E-2</v>
      </c>
      <c r="IT60" s="839">
        <v>3.9556527304894694E-2</v>
      </c>
      <c r="IU60" s="839">
        <f t="shared" si="46"/>
        <v>4.665684261013827E-2</v>
      </c>
      <c r="IV60" s="839">
        <v>3.6625858292409642E-4</v>
      </c>
      <c r="IW60" s="132">
        <v>8.638184886317804E-2</v>
      </c>
      <c r="IX60" s="839">
        <v>3.9556527304894694E-2</v>
      </c>
      <c r="IY60" s="839">
        <f t="shared" si="42"/>
        <v>3.9556527304894715E-3</v>
      </c>
      <c r="IZ60" s="894">
        <f t="shared" si="43"/>
        <v>3.5600874574405222E-2</v>
      </c>
      <c r="JA60" s="894">
        <f t="shared" si="44"/>
        <v>9.8891318262236752E-3</v>
      </c>
      <c r="JB60" s="894">
        <f t="shared" si="45"/>
        <v>2.9667395478671019E-2</v>
      </c>
      <c r="JC60" s="839">
        <f t="shared" si="47"/>
        <v>4.6825321558283346E-2</v>
      </c>
      <c r="JD60" s="839">
        <v>1.9777963477901207E-4</v>
      </c>
      <c r="JE60" s="839">
        <v>3.6781389907588932E-2</v>
      </c>
      <c r="JG60" s="205">
        <v>8.1490312965722804</v>
      </c>
      <c r="JH60" s="205">
        <v>3.5879284649776451</v>
      </c>
      <c r="JI60" s="205">
        <v>2.2712357217030115</v>
      </c>
      <c r="JJ60" s="205">
        <v>5.7620596205962062</v>
      </c>
      <c r="JK60" s="205">
        <v>2.7723577235772359</v>
      </c>
      <c r="JL60" s="205">
        <v>2.0783968719452592</v>
      </c>
      <c r="JM60" s="205">
        <v>6.078416728902166</v>
      </c>
      <c r="JN60" s="205">
        <v>2.9410007468259898</v>
      </c>
      <c r="JO60" s="205">
        <v>2.0667851701371251</v>
      </c>
    </row>
    <row r="61" spans="1:275" s="211" customFormat="1">
      <c r="A61" s="211">
        <v>1968</v>
      </c>
      <c r="B61" s="205">
        <v>6737.2699523103956</v>
      </c>
      <c r="C61" s="209">
        <v>36919.429043101685</v>
      </c>
      <c r="D61" s="205">
        <f t="shared" si="31"/>
        <v>179.12336752026502</v>
      </c>
      <c r="E61" s="209">
        <f t="shared" si="8"/>
        <v>26992.729282480304</v>
      </c>
      <c r="F61" s="209">
        <f t="shared" si="9"/>
        <v>9926.6997606213808</v>
      </c>
      <c r="G61" s="203">
        <v>5.4798797293911301</v>
      </c>
      <c r="H61" s="203">
        <f t="shared" si="25"/>
        <v>200.17052863878021</v>
      </c>
      <c r="I61" s="839">
        <v>0.96594825188246947</v>
      </c>
      <c r="J61" s="238">
        <v>7053.8115047287383</v>
      </c>
      <c r="K61" s="205">
        <f t="shared" si="18"/>
        <v>174.85001391966955</v>
      </c>
      <c r="L61" s="205">
        <f t="shared" si="19"/>
        <v>175.8872362060645</v>
      </c>
      <c r="M61" s="204">
        <v>4444.8307858127146</v>
      </c>
      <c r="N61" s="205">
        <f t="shared" si="20"/>
        <v>177.43879460822032</v>
      </c>
      <c r="O61" s="209">
        <v>77825.685517022051</v>
      </c>
      <c r="P61" s="203">
        <v>6.2392469014212404</v>
      </c>
      <c r="Q61" s="203">
        <f t="shared" si="26"/>
        <v>193.46861739348151</v>
      </c>
      <c r="R61" s="238">
        <v>8759.9186313973532</v>
      </c>
      <c r="S61" s="204">
        <f t="shared" si="28"/>
        <v>52259</v>
      </c>
      <c r="T61" s="205">
        <f t="shared" si="40"/>
        <v>175.15680344060755</v>
      </c>
      <c r="U61" s="205">
        <f t="shared" si="38"/>
        <v>172.77893535286654</v>
      </c>
      <c r="V61" s="205">
        <f t="shared" si="41"/>
        <v>163.88730678801042</v>
      </c>
      <c r="W61" s="204">
        <v>9670</v>
      </c>
      <c r="X61" s="204">
        <v>60813</v>
      </c>
      <c r="Y61" s="204">
        <v>50111</v>
      </c>
      <c r="Z61" s="204">
        <f t="shared" si="51"/>
        <v>4498.5574407743652</v>
      </c>
      <c r="AA61" s="218">
        <f t="shared" si="52"/>
        <v>0.51353872450945015</v>
      </c>
      <c r="AB61" s="216">
        <f t="shared" si="32"/>
        <v>0.1759821090885173</v>
      </c>
      <c r="AC61" s="214">
        <v>7742.9373202990218</v>
      </c>
      <c r="AD61" s="204">
        <f t="shared" si="53"/>
        <v>46192</v>
      </c>
      <c r="AE61" s="204">
        <v>41647.0859404</v>
      </c>
      <c r="AF61" s="204">
        <v>45209.007764250004</v>
      </c>
      <c r="AG61" s="204">
        <v>3764</v>
      </c>
      <c r="AH61" s="204">
        <f t="shared" si="33"/>
        <v>22454.874785591768</v>
      </c>
      <c r="AI61" s="204">
        <v>23837.476821150001</v>
      </c>
      <c r="AJ61" s="204">
        <v>26303.4226992</v>
      </c>
      <c r="AK61" s="204">
        <v>7716</v>
      </c>
      <c r="AL61" s="204">
        <v>8507.1650390625</v>
      </c>
      <c r="AM61" s="211">
        <v>58.3</v>
      </c>
      <c r="AN61" s="203">
        <f t="shared" si="34"/>
        <v>5.9656946826758155</v>
      </c>
      <c r="AO61" s="203"/>
      <c r="AP61" s="257">
        <v>1968</v>
      </c>
      <c r="AQ61" s="849">
        <v>0.73112531753856669</v>
      </c>
      <c r="AR61" s="849">
        <v>0.60097470841496681</v>
      </c>
      <c r="AS61" s="122">
        <v>2.5826783298417113E-2</v>
      </c>
      <c r="AT61" s="122">
        <v>3.4858315312185445E-2</v>
      </c>
      <c r="AU61" s="122">
        <f t="shared" si="15"/>
        <v>6.0685098610602561E-2</v>
      </c>
      <c r="AV61" s="122">
        <v>3.6989192038702958E-3</v>
      </c>
      <c r="AW61" s="122">
        <f t="shared" si="35"/>
        <v>6.5766591309127029E-2</v>
      </c>
      <c r="AX61" s="851">
        <f t="shared" si="16"/>
        <v>0.82198590856931386</v>
      </c>
      <c r="AY61" s="844">
        <v>0.84853411012967483</v>
      </c>
      <c r="AZ61" s="123">
        <v>1.578650629580906E-2</v>
      </c>
      <c r="BA61" s="123">
        <v>3.6973659482289638E-2</v>
      </c>
      <c r="BB61" s="123">
        <v>3.758691975192633E-2</v>
      </c>
      <c r="BC61" s="123">
        <f t="shared" si="36"/>
        <v>6.1118804340300259E-2</v>
      </c>
      <c r="BD61" s="251">
        <v>0.2688746824614332</v>
      </c>
      <c r="BE61" s="252">
        <v>7.7250744387891923E-2</v>
      </c>
      <c r="BF61" s="252">
        <v>3.8171263440295249E-2</v>
      </c>
      <c r="BG61" s="252">
        <v>3.646706506563225E-2</v>
      </c>
      <c r="BH61" s="252">
        <v>5.8610357586156382E-2</v>
      </c>
      <c r="BI61" s="252">
        <v>5.1240068889345486E-2</v>
      </c>
      <c r="BJ61" s="252">
        <f t="shared" si="37"/>
        <v>7.1351830921119117E-3</v>
      </c>
      <c r="BK61" s="252"/>
      <c r="BL61" s="284">
        <v>1968</v>
      </c>
      <c r="BM61" s="133">
        <v>0.20690547674894333</v>
      </c>
      <c r="BN61" s="133">
        <v>0.44125177897512913</v>
      </c>
      <c r="BO61" s="133">
        <v>0.35184274427592754</v>
      </c>
      <c r="BP61" s="133">
        <v>0.12171453237533569</v>
      </c>
      <c r="BQ61" s="133"/>
      <c r="BR61" s="133"/>
      <c r="BS61" s="133"/>
      <c r="BT61" s="133"/>
      <c r="BU61" s="133">
        <v>0.24396516382694244</v>
      </c>
      <c r="BV61" s="133">
        <v>0.45088021457195282</v>
      </c>
      <c r="BW61" s="133">
        <v>0.30515462160110474</v>
      </c>
      <c r="BX61" s="133">
        <v>9.2759302351623774E-2</v>
      </c>
      <c r="BY61" s="133">
        <v>0.23960237506834922</v>
      </c>
      <c r="BZ61" s="293">
        <f t="shared" si="10"/>
        <v>0.12171453237533569</v>
      </c>
      <c r="CA61" s="132">
        <f t="shared" si="21"/>
        <v>8.4287738829472519E-2</v>
      </c>
      <c r="CB61" s="133">
        <v>5.7643315351479714E-2</v>
      </c>
      <c r="CC61" s="133">
        <v>9.231793809514657E-3</v>
      </c>
      <c r="CD61" s="133">
        <v>4.7444372171078497E-3</v>
      </c>
      <c r="CE61" s="133">
        <v>1.1771904112587288E-2</v>
      </c>
      <c r="CF61" s="133">
        <v>8.9628833878301636E-4</v>
      </c>
      <c r="CG61" s="132">
        <f t="shared" si="22"/>
        <v>3.7409390801293879E-2</v>
      </c>
      <c r="CH61" s="133">
        <v>1.5460429647731028E-2</v>
      </c>
      <c r="CI61" s="133">
        <v>1.8942819435876581E-2</v>
      </c>
      <c r="CJ61" s="133">
        <v>3.0061417176862697E-3</v>
      </c>
      <c r="CK61" s="133">
        <f t="shared" si="23"/>
        <v>1.6811355614765426E-2</v>
      </c>
      <c r="CL61" s="133">
        <f t="shared" si="24"/>
        <v>2.0598035186528453E-2</v>
      </c>
      <c r="CM61" s="134">
        <v>0.22967441461178451</v>
      </c>
      <c r="CN61" s="293">
        <v>0.39581274054944515</v>
      </c>
      <c r="CO61" s="133">
        <v>0.11985572427511217</v>
      </c>
      <c r="CP61" s="133">
        <v>0.48433153517544264</v>
      </c>
      <c r="CQ61" s="133">
        <v>0.14394590258598328</v>
      </c>
      <c r="CR61" s="133">
        <v>0.49968217685818683</v>
      </c>
      <c r="CS61" s="133">
        <v>0.35637192055583011</v>
      </c>
      <c r="CT61" s="293">
        <v>0.37334761023521423</v>
      </c>
      <c r="CU61" s="133">
        <v>0.34770358726382256</v>
      </c>
      <c r="CV61" s="133">
        <v>0.34847169728380806</v>
      </c>
      <c r="CW61" s="133">
        <v>0.10958070587366819</v>
      </c>
      <c r="CX61" s="133">
        <v>0.11212838574441929</v>
      </c>
      <c r="CY61" s="133">
        <v>0.10237448895350099</v>
      </c>
      <c r="DA61" s="267">
        <v>1968</v>
      </c>
      <c r="DB61" s="75">
        <v>36913.92615580959</v>
      </c>
      <c r="DC61" s="75">
        <v>26625.690481319587</v>
      </c>
      <c r="DD61" s="124">
        <v>29508.834715656867</v>
      </c>
      <c r="DE61" s="124">
        <v>18061.865990976246</v>
      </c>
      <c r="DF61" s="75">
        <v>14149.086679033504</v>
      </c>
      <c r="DG61" s="75">
        <v>42221.44523417719</v>
      </c>
      <c r="DH61" s="75">
        <v>129508.04722621957</v>
      </c>
      <c r="DI61" s="75">
        <v>185619.54062176708</v>
      </c>
      <c r="DJ61" s="75">
        <v>443779.89207071939</v>
      </c>
      <c r="DK61" s="75">
        <v>645507.30241076439</v>
      </c>
      <c r="DL61" s="75">
        <v>1592469.867166782</v>
      </c>
      <c r="DM61" s="75">
        <v>6200456.8714448866</v>
      </c>
      <c r="DN61" s="274">
        <v>36913.92615580959</v>
      </c>
      <c r="DO61" s="124">
        <v>26584.476750167338</v>
      </c>
      <c r="DP61" s="124">
        <v>20307.015998545117</v>
      </c>
      <c r="DQ61" s="124">
        <v>3228.7493128312394</v>
      </c>
      <c r="DR61" s="124">
        <v>3052.6744791529804</v>
      </c>
      <c r="DS61" s="124">
        <v>28216.763733618187</v>
      </c>
      <c r="DT61" s="124">
        <v>17554.475336224481</v>
      </c>
      <c r="DU61" s="124">
        <v>29760.328183117454</v>
      </c>
      <c r="DV61" s="124">
        <v>33966.794419642705</v>
      </c>
      <c r="DW61" s="124">
        <v>24781.026532931941</v>
      </c>
      <c r="DX61" s="124">
        <v>15275.386979886143</v>
      </c>
      <c r="DY61" s="124">
        <v>8848.6907104851307</v>
      </c>
      <c r="DZ61" s="124">
        <v>40720.838963018825</v>
      </c>
      <c r="EA61" s="124">
        <v>129878.97080658986</v>
      </c>
      <c r="EB61" s="124">
        <v>187347.64601506197</v>
      </c>
      <c r="EC61" s="124">
        <v>449296.12601920369</v>
      </c>
      <c r="ED61" s="124">
        <v>652732.84034551622</v>
      </c>
      <c r="EE61" s="124">
        <v>1606333.2190078574</v>
      </c>
      <c r="EF61" s="124">
        <v>6251755.2431456484</v>
      </c>
      <c r="EG61" s="124">
        <v>11481.008936537874</v>
      </c>
      <c r="EH61" s="274">
        <v>36911.835267646835</v>
      </c>
      <c r="EI61" s="124">
        <v>28497.797937717503</v>
      </c>
      <c r="EJ61" s="124">
        <v>20268.252847117594</v>
      </c>
      <c r="EK61" s="124">
        <v>8235.4078681325718</v>
      </c>
      <c r="EL61" s="124">
        <f t="shared" si="39"/>
        <v>7781.3516357572335</v>
      </c>
      <c r="EM61" s="124">
        <v>454.05623237533808</v>
      </c>
      <c r="EN61" s="124">
        <v>29897.256528111731</v>
      </c>
      <c r="EO61" s="124">
        <v>19847.797127878461</v>
      </c>
      <c r="EP61" s="124"/>
      <c r="EQ61" s="124">
        <v>18014.109109794957</v>
      </c>
      <c r="ER61" s="124">
        <v>10697.476532867946</v>
      </c>
      <c r="ES61" s="124">
        <v>7316.6325769270115</v>
      </c>
      <c r="ET61" s="124">
        <f t="shared" si="48"/>
        <v>6711.6148905398877</v>
      </c>
      <c r="EU61" s="124">
        <v>605.01768638712417</v>
      </c>
      <c r="EV61" s="124">
        <f t="shared" si="49"/>
        <v>17409.091423407834</v>
      </c>
      <c r="EW61" s="124">
        <v>18277.047142594281</v>
      </c>
      <c r="EX61" s="124">
        <v>41615.600222069188</v>
      </c>
      <c r="EY61" s="124">
        <v>32231.723239929659</v>
      </c>
      <c r="EZ61" s="124">
        <v>9383.8769821395217</v>
      </c>
      <c r="FA61" s="124">
        <v>112638.17123701083</v>
      </c>
      <c r="FB61" s="124">
        <v>156013.46146022997</v>
      </c>
      <c r="FC61" s="124">
        <v>342391.6087944982</v>
      </c>
      <c r="FD61" s="124">
        <v>481491.10594443127</v>
      </c>
      <c r="FE61" s="124">
        <v>1130374.503298878</v>
      </c>
      <c r="FF61" s="124">
        <v>4343765.2534740977</v>
      </c>
      <c r="FG61" s="274">
        <v>15275.386979886143</v>
      </c>
      <c r="FH61" s="124"/>
      <c r="FI61" s="124"/>
      <c r="FJ61" s="124"/>
      <c r="FK61" s="124">
        <v>18010.403876449145</v>
      </c>
      <c r="FL61" s="124"/>
      <c r="FM61" s="124"/>
      <c r="FN61" s="124"/>
      <c r="FO61" s="124"/>
      <c r="FP61" s="124">
        <v>17409.091423407834</v>
      </c>
      <c r="FQ61" s="124">
        <v>13291.084385374903</v>
      </c>
      <c r="FR61" s="124"/>
      <c r="FS61" s="274">
        <v>23837.476821150001</v>
      </c>
      <c r="FT61" s="124">
        <v>40551.109994600003</v>
      </c>
      <c r="FU61" s="124">
        <v>12055.7353515625</v>
      </c>
      <c r="FV61" s="124">
        <v>43017.055872650002</v>
      </c>
      <c r="FW61" s="124">
        <v>26303.422701077423</v>
      </c>
      <c r="FX61" s="124">
        <v>40277.116011024809</v>
      </c>
      <c r="FY61" s="124">
        <v>6575.8556752693557</v>
      </c>
      <c r="FZ61" s="311"/>
      <c r="GA61" s="134">
        <v>0.24985587477098323</v>
      </c>
      <c r="GB61" s="133">
        <v>0.11481209515122909</v>
      </c>
      <c r="GC61" s="133">
        <v>0.49461065590904296</v>
      </c>
      <c r="GD61" s="133">
        <v>0.7090153503581591</v>
      </c>
      <c r="GE61" s="133">
        <v>0.86846426966404899</v>
      </c>
      <c r="GF61" s="293">
        <v>0.15725172983512112</v>
      </c>
      <c r="GG61" s="133">
        <v>0.24811253576322095</v>
      </c>
      <c r="GH61" s="133">
        <v>0.335893297647331</v>
      </c>
      <c r="GI61" s="133">
        <v>0.39507365135049327</v>
      </c>
      <c r="GJ61" s="276"/>
      <c r="GK61" s="275"/>
      <c r="GL61" s="275"/>
      <c r="GM61" s="275"/>
      <c r="GN61" s="275"/>
      <c r="GO61" s="275"/>
      <c r="GP61" s="316">
        <v>1968</v>
      </c>
      <c r="GQ61" s="218">
        <v>3.5105441281389491</v>
      </c>
      <c r="GR61" s="218"/>
      <c r="GS61" s="218"/>
      <c r="GT61" s="319">
        <v>3.4155411768316277</v>
      </c>
      <c r="GU61" s="322">
        <v>0.3922957159770189</v>
      </c>
      <c r="GV61" s="218">
        <v>0.53470045465375127</v>
      </c>
      <c r="GW61" s="218">
        <v>0.65916782399577412</v>
      </c>
      <c r="GX61" s="218">
        <v>0.25231950745905229</v>
      </c>
      <c r="GY61" s="218">
        <v>5.0904919630764704E-2</v>
      </c>
      <c r="GZ61" s="218">
        <v>3.4467584079482028E-2</v>
      </c>
      <c r="HA61" s="218">
        <v>2.6833988821189699E-2</v>
      </c>
      <c r="HB61" s="218">
        <v>2.5266780789536217E-2</v>
      </c>
      <c r="HC61" s="218">
        <v>2.4523816541783348E-2</v>
      </c>
      <c r="HD61" s="218">
        <v>2.8546702054978848E-2</v>
      </c>
      <c r="HF61" s="325">
        <v>1968</v>
      </c>
      <c r="HG61" s="331">
        <v>0.29073026776313782</v>
      </c>
      <c r="HH61" s="331">
        <v>0.25533902645111084</v>
      </c>
      <c r="HI61" s="331">
        <v>0.21526302397251129</v>
      </c>
      <c r="HJ61" s="331">
        <v>5.9455066919326782E-2</v>
      </c>
      <c r="HK61" s="331">
        <v>6.7032478749752045E-2</v>
      </c>
      <c r="HL61" s="331">
        <v>5.6041445583105087E-2</v>
      </c>
      <c r="HM61" s="331">
        <v>3.2734043519667466E-2</v>
      </c>
      <c r="HN61" s="331">
        <v>0.42999410629272461</v>
      </c>
      <c r="HO61" s="331">
        <v>0.16940052807331085</v>
      </c>
      <c r="HP61" s="331">
        <v>0.16583812236785889</v>
      </c>
      <c r="HQ61" s="331">
        <v>3.0298972502350807E-2</v>
      </c>
      <c r="HR61" s="331">
        <v>6.4548788592219353E-2</v>
      </c>
      <c r="HS61" s="331"/>
      <c r="HT61" s="331">
        <v>0.47846335172653198</v>
      </c>
      <c r="HU61" s="333">
        <v>2.9979569763249603E-2</v>
      </c>
      <c r="HV61" s="334">
        <v>2.9362605225994931E-2</v>
      </c>
      <c r="HW61" s="334">
        <v>2.9331025172723461E-2</v>
      </c>
      <c r="HX61" s="334">
        <v>3.6742731599082999E-2</v>
      </c>
      <c r="HY61" s="334">
        <v>3.5593857892308726E-2</v>
      </c>
      <c r="HZ61" s="334">
        <v>1.6231142297229436E-2</v>
      </c>
      <c r="IA61" s="332">
        <v>0.20129792092296597</v>
      </c>
      <c r="IB61" s="333">
        <v>6.4775868285061891E-2</v>
      </c>
      <c r="IC61" s="332">
        <v>6.498285524079013E-2</v>
      </c>
      <c r="ID61" s="332">
        <v>7.6412443508161232E-2</v>
      </c>
      <c r="IE61" s="332">
        <v>6.6941583716773778E-2</v>
      </c>
      <c r="IF61" s="332">
        <v>6.3046146087799571E-2</v>
      </c>
      <c r="IG61" s="332">
        <v>4.4225875251768798E-2</v>
      </c>
      <c r="IH61" s="333">
        <v>3.5614192485809326E-2</v>
      </c>
      <c r="II61" s="332">
        <v>3.6447967043689765E-2</v>
      </c>
      <c r="IJ61" s="332">
        <v>3.3525637642014772E-2</v>
      </c>
      <c r="IK61" s="332">
        <v>4.9212870556705944E-2</v>
      </c>
      <c r="IL61" s="332">
        <v>2.8110169514548027E-2</v>
      </c>
      <c r="IM61" s="332">
        <v>1.2219571499727524E-2</v>
      </c>
      <c r="IO61" s="204">
        <v>6626.4323378622466</v>
      </c>
      <c r="IP61" s="204">
        <f t="shared" si="14"/>
        <v>8092.3443282329972</v>
      </c>
      <c r="IS61" s="905">
        <v>8.3738350955086374E-2</v>
      </c>
      <c r="IT61" s="839">
        <v>3.625395571373926E-2</v>
      </c>
      <c r="IU61" s="839">
        <f t="shared" si="46"/>
        <v>4.7484395241347115E-2</v>
      </c>
      <c r="IV61" s="839">
        <v>5.4938787438614457E-4</v>
      </c>
      <c r="IW61" s="132">
        <v>8.3991069377303995E-2</v>
      </c>
      <c r="IX61" s="839">
        <v>3.625395571373926E-2</v>
      </c>
      <c r="IY61" s="839">
        <f t="shared" si="42"/>
        <v>3.6253955713739239E-3</v>
      </c>
      <c r="IZ61" s="894">
        <f t="shared" si="43"/>
        <v>3.2628560142365336E-2</v>
      </c>
      <c r="JA61" s="894">
        <f t="shared" si="44"/>
        <v>9.0634889284348166E-3</v>
      </c>
      <c r="JB61" s="894">
        <f t="shared" si="45"/>
        <v>2.7190466785304443E-2</v>
      </c>
      <c r="JC61" s="839">
        <f t="shared" si="47"/>
        <v>4.7737113663564736E-2</v>
      </c>
      <c r="JD61" s="839">
        <v>2.9666945216851807E-4</v>
      </c>
      <c r="JE61" s="839">
        <v>3.7409390801293879E-2</v>
      </c>
      <c r="JG61" s="205">
        <v>8.3627940128296512</v>
      </c>
      <c r="JH61" s="205">
        <v>3.6600142551674981</v>
      </c>
      <c r="JI61" s="205">
        <v>2.2849074975657255</v>
      </c>
      <c r="JJ61" s="205">
        <v>5.664509706321553</v>
      </c>
      <c r="JK61" s="205">
        <v>2.728222996515679</v>
      </c>
      <c r="JL61" s="205">
        <v>2.0762634555738004</v>
      </c>
      <c r="JM61" s="205">
        <v>6.0658174097664546</v>
      </c>
      <c r="JN61" s="205">
        <v>2.9341825902335454</v>
      </c>
      <c r="JO61" s="205">
        <v>2.0672937771345876</v>
      </c>
    </row>
    <row r="62" spans="1:275" s="211" customFormat="1">
      <c r="A62" s="211">
        <v>1969</v>
      </c>
      <c r="B62" s="205">
        <v>7164.8986081218645</v>
      </c>
      <c r="C62" s="209">
        <v>37410.534674914481</v>
      </c>
      <c r="D62" s="205">
        <f t="shared" si="31"/>
        <v>181.50608298630803</v>
      </c>
      <c r="E62" s="209">
        <f t="shared" si="8"/>
        <v>27722.127910765972</v>
      </c>
      <c r="F62" s="209">
        <f t="shared" si="9"/>
        <v>9688.406764148509</v>
      </c>
      <c r="G62" s="203">
        <v>5.2213627465024111</v>
      </c>
      <c r="H62" s="203">
        <f t="shared" si="25"/>
        <v>210.08125188083056</v>
      </c>
      <c r="I62" s="839">
        <v>0.96222420685139731</v>
      </c>
      <c r="J62" s="238">
        <v>7547.6600997054529</v>
      </c>
      <c r="K62" s="205">
        <f t="shared" si="18"/>
        <v>177.40560414025873</v>
      </c>
      <c r="L62" s="205">
        <f t="shared" si="19"/>
        <v>179.32285638217667</v>
      </c>
      <c r="M62" s="204">
        <v>4737.0524493233952</v>
      </c>
      <c r="N62" s="205">
        <f t="shared" si="20"/>
        <v>180.18323467492135</v>
      </c>
      <c r="O62" s="209">
        <v>78792.880570712965</v>
      </c>
      <c r="P62" s="203">
        <v>5.9162341190588332</v>
      </c>
      <c r="Q62" s="203">
        <f t="shared" si="26"/>
        <v>204.0315591477233</v>
      </c>
      <c r="R62" s="238">
        <v>9544.0350776308223</v>
      </c>
      <c r="S62" s="204">
        <f t="shared" si="28"/>
        <v>54506</v>
      </c>
      <c r="T62" s="205">
        <f t="shared" si="40"/>
        <v>182.68808680483275</v>
      </c>
      <c r="U62" s="205">
        <f t="shared" si="38"/>
        <v>180.20797662303804</v>
      </c>
      <c r="V62" s="205">
        <f t="shared" si="41"/>
        <v>170.13360814525294</v>
      </c>
      <c r="W62" s="204">
        <v>10577</v>
      </c>
      <c r="X62" s="204">
        <v>62214</v>
      </c>
      <c r="Y62" s="204">
        <v>50823</v>
      </c>
      <c r="Z62" s="204">
        <f t="shared" si="51"/>
        <v>4935.2758598651535</v>
      </c>
      <c r="AA62" s="218">
        <f t="shared" si="52"/>
        <v>0.51710579641858034</v>
      </c>
      <c r="AB62" s="216">
        <f t="shared" si="32"/>
        <v>0.18309383739994212</v>
      </c>
      <c r="AC62" s="214">
        <v>8389.0713053479012</v>
      </c>
      <c r="AD62" s="204">
        <f t="shared" si="53"/>
        <v>47910.000000000007</v>
      </c>
      <c r="AE62" s="204">
        <v>43598.378937449997</v>
      </c>
      <c r="AF62" s="204">
        <v>46731.196585649996</v>
      </c>
      <c r="AG62" s="204">
        <v>3997</v>
      </c>
      <c r="AH62" s="204">
        <f t="shared" si="33"/>
        <v>22826.873563218393</v>
      </c>
      <c r="AI62" s="204">
        <v>24801.473048249998</v>
      </c>
      <c r="AJ62" s="204">
        <v>27151.086284399997</v>
      </c>
      <c r="AK62" s="204">
        <v>8400</v>
      </c>
      <c r="AL62" s="204">
        <v>9235.6181640625</v>
      </c>
      <c r="AM62" s="211">
        <v>60.9</v>
      </c>
      <c r="AN62" s="203">
        <f t="shared" si="34"/>
        <v>5.7110016420361251</v>
      </c>
      <c r="AO62" s="203"/>
      <c r="AP62" s="257">
        <v>1969</v>
      </c>
      <c r="AQ62" s="849">
        <v>0.74102463789043249</v>
      </c>
      <c r="AR62" s="849">
        <v>0.61043365410438655</v>
      </c>
      <c r="AS62" s="122">
        <v>2.720601713570792E-2</v>
      </c>
      <c r="AT62" s="122">
        <v>3.6643236493019878E-2</v>
      </c>
      <c r="AU62" s="122">
        <f t="shared" si="15"/>
        <v>6.3849253628727801E-2</v>
      </c>
      <c r="AV62" s="122">
        <v>2.3691329423101361E-3</v>
      </c>
      <c r="AW62" s="122">
        <f t="shared" si="35"/>
        <v>6.4372597215008015E-2</v>
      </c>
      <c r="AX62" s="851">
        <f t="shared" si="16"/>
        <v>0.82376971411123978</v>
      </c>
      <c r="AY62" s="844">
        <v>0.85130546075085323</v>
      </c>
      <c r="AZ62" s="123">
        <v>1.6894197952218432E-2</v>
      </c>
      <c r="BA62" s="123">
        <v>3.7578588108496493E-2</v>
      </c>
      <c r="BB62" s="123">
        <v>3.890784982935154E-2</v>
      </c>
      <c r="BC62" s="123">
        <f t="shared" si="36"/>
        <v>5.5313903359080263E-2</v>
      </c>
      <c r="BD62" s="251">
        <v>0.25897536210956751</v>
      </c>
      <c r="BE62" s="252">
        <v>7.7565081283681739E-2</v>
      </c>
      <c r="BF62" s="252">
        <v>3.7644517017199362E-2</v>
      </c>
      <c r="BG62" s="252">
        <v>3.7272065702192519E-2</v>
      </c>
      <c r="BH62" s="252">
        <v>5.1192946533485037E-2</v>
      </c>
      <c r="BI62" s="252">
        <v>4.7954798748024649E-2</v>
      </c>
      <c r="BJ62" s="252">
        <f t="shared" si="37"/>
        <v>7.3459528249842088E-3</v>
      </c>
      <c r="BK62" s="252"/>
      <c r="BL62" s="284">
        <v>1969</v>
      </c>
      <c r="BM62" s="133">
        <v>0.21019494347274303</v>
      </c>
      <c r="BN62" s="133">
        <v>0.44660898158326745</v>
      </c>
      <c r="BO62" s="133">
        <v>0.34319607494398952</v>
      </c>
      <c r="BP62" s="133">
        <v>0.1149782408028841</v>
      </c>
      <c r="BQ62" s="133"/>
      <c r="BR62" s="133"/>
      <c r="BS62" s="133"/>
      <c r="BT62" s="133"/>
      <c r="BU62" s="133">
        <v>0.24991444125771523</v>
      </c>
      <c r="BV62" s="133">
        <v>0.45301194861531258</v>
      </c>
      <c r="BW62" s="133">
        <v>0.2970736101269722</v>
      </c>
      <c r="BX62" s="133">
        <v>8.7514247396029532E-2</v>
      </c>
      <c r="BY62" s="133">
        <v>0.23710357842464089</v>
      </c>
      <c r="BZ62" s="293">
        <f t="shared" si="10"/>
        <v>0.1149782408028841</v>
      </c>
      <c r="CA62" s="132">
        <f t="shared" si="21"/>
        <v>7.7926438519630534E-2</v>
      </c>
      <c r="CB62" s="133">
        <v>5.1470871621228369E-2</v>
      </c>
      <c r="CC62" s="133">
        <v>9.5016211207746282E-3</v>
      </c>
      <c r="CD62" s="133">
        <v>4.6350017682133884E-3</v>
      </c>
      <c r="CE62" s="133">
        <v>1.1573576659875181E-2</v>
      </c>
      <c r="CF62" s="133">
        <v>7.4536734953895944E-4</v>
      </c>
      <c r="CG62" s="132">
        <f t="shared" si="22"/>
        <v>3.7039906927619513E-2</v>
      </c>
      <c r="CH62" s="133">
        <v>1.5815313370904985E-2</v>
      </c>
      <c r="CI62" s="133">
        <v>1.8671745113035213E-2</v>
      </c>
      <c r="CJ62" s="133">
        <v>2.5528484436793167E-3</v>
      </c>
      <c r="CK62" s="133">
        <f t="shared" si="23"/>
        <v>1.6986016234531835E-2</v>
      </c>
      <c r="CL62" s="133">
        <f t="shared" si="24"/>
        <v>2.0053890693087679E-2</v>
      </c>
      <c r="CM62" s="134">
        <v>0.2259910801080901</v>
      </c>
      <c r="CN62" s="293">
        <v>0.38873570924624795</v>
      </c>
      <c r="CO62" s="133">
        <v>0.12384822033345698</v>
      </c>
      <c r="CP62" s="133">
        <v>0.487416070420295</v>
      </c>
      <c r="CQ62" s="133">
        <v>0.15071346610784531</v>
      </c>
      <c r="CR62" s="133">
        <v>0.49982733000069846</v>
      </c>
      <c r="CS62" s="133">
        <v>0.34945920389145613</v>
      </c>
      <c r="CT62" s="293">
        <v>0.36405378580093384</v>
      </c>
      <c r="CU62" s="133">
        <v>0.33904677908867598</v>
      </c>
      <c r="CV62" s="133">
        <v>0.33929318315651619</v>
      </c>
      <c r="CW62" s="133">
        <v>0.10188319045118988</v>
      </c>
      <c r="CX62" s="133">
        <v>0.10351497284479398</v>
      </c>
      <c r="CY62" s="133">
        <v>9.4944632262922837E-2</v>
      </c>
      <c r="DA62" s="267">
        <v>1969</v>
      </c>
      <c r="DB62" s="75">
        <v>37407.878696520565</v>
      </c>
      <c r="DC62" s="75">
        <v>27324.628878890773</v>
      </c>
      <c r="DD62" s="124">
        <v>30260.514748460351</v>
      </c>
      <c r="DE62" s="124">
        <v>18498.633269621783</v>
      </c>
      <c r="DF62" s="75">
        <v>14524.057517323239</v>
      </c>
      <c r="DG62" s="75">
        <v>43325.343080850194</v>
      </c>
      <c r="DH62" s="75">
        <v>128157.12705518866</v>
      </c>
      <c r="DI62" s="75">
        <v>181579.94941810938</v>
      </c>
      <c r="DJ62" s="75">
        <v>425921.56836821075</v>
      </c>
      <c r="DK62" s="75">
        <v>615955.55606484355</v>
      </c>
      <c r="DL62" s="75">
        <v>1516321.4379384462</v>
      </c>
      <c r="DM62" s="75">
        <v>5976658.8489253949</v>
      </c>
      <c r="DN62" s="274">
        <v>37407.878696520565</v>
      </c>
      <c r="DO62" s="124">
        <v>27299.601728770918</v>
      </c>
      <c r="DP62" s="124">
        <v>20842.372449166538</v>
      </c>
      <c r="DQ62" s="124">
        <v>3366.4885355167171</v>
      </c>
      <c r="DR62" s="124">
        <v>3092.6790296809777</v>
      </c>
      <c r="DS62" s="124">
        <v>28915.340029163573</v>
      </c>
      <c r="DT62" s="124">
        <v>17984.399253924777</v>
      </c>
      <c r="DU62" s="124">
        <v>30584.387722258904</v>
      </c>
      <c r="DV62" s="124">
        <v>34411.475519753403</v>
      </c>
      <c r="DW62" s="124">
        <v>25406.778266701149</v>
      </c>
      <c r="DX62" s="124">
        <v>15725.893896100737</v>
      </c>
      <c r="DY62" s="124">
        <v>9265.7984060278213</v>
      </c>
      <c r="DZ62" s="124">
        <v>41766.736519608639</v>
      </c>
      <c r="EA62" s="124">
        <v>128382.3714062674</v>
      </c>
      <c r="EB62" s="124">
        <v>183085.16194446426</v>
      </c>
      <c r="EC62" s="124">
        <v>430109.208469362</v>
      </c>
      <c r="ED62" s="124">
        <v>621849.5566989982</v>
      </c>
      <c r="EE62" s="124">
        <v>1527795.6082308586</v>
      </c>
      <c r="EF62" s="124">
        <v>6011445.5885893553</v>
      </c>
      <c r="EG62" s="124">
        <v>11779.444071233247</v>
      </c>
      <c r="EH62" s="274">
        <v>37405.266309932231</v>
      </c>
      <c r="EI62" s="124">
        <v>29214.609788310947</v>
      </c>
      <c r="EJ62" s="124">
        <v>20778.010449701727</v>
      </c>
      <c r="EK62" s="124">
        <v>8440.7140861397838</v>
      </c>
      <c r="EL62" s="124">
        <f t="shared" si="39"/>
        <v>7957.7853709181309</v>
      </c>
      <c r="EM62" s="124">
        <v>482.92871522165274</v>
      </c>
      <c r="EN62" s="124">
        <v>30533.594868627362</v>
      </c>
      <c r="EO62" s="124">
        <v>20432.403702933119</v>
      </c>
      <c r="EP62" s="124"/>
      <c r="EQ62" s="124">
        <v>18698.865740867266</v>
      </c>
      <c r="ER62" s="124">
        <v>11258.941613611054</v>
      </c>
      <c r="ES62" s="124">
        <v>7439.9241272562122</v>
      </c>
      <c r="ET62" s="124">
        <f t="shared" si="48"/>
        <v>6817.0547408785487</v>
      </c>
      <c r="EU62" s="124">
        <v>622.86938637766343</v>
      </c>
      <c r="EV62" s="124">
        <f t="shared" si="49"/>
        <v>18075.996354489602</v>
      </c>
      <c r="EW62" s="124">
        <v>19023.749623606338</v>
      </c>
      <c r="EX62" s="124">
        <v>42368.548029559322</v>
      </c>
      <c r="EY62" s="124">
        <v>32676.846494815072</v>
      </c>
      <c r="EZ62" s="124">
        <v>9691.7015347442502</v>
      </c>
      <c r="FA62" s="124">
        <v>111121.17500452374</v>
      </c>
      <c r="FB62" s="124">
        <v>152223.60010100485</v>
      </c>
      <c r="FC62" s="124">
        <v>327349.37297617784</v>
      </c>
      <c r="FD62" s="124">
        <v>458025.45553153782</v>
      </c>
      <c r="FE62" s="124">
        <v>1071068.2149021183</v>
      </c>
      <c r="FF62" s="124">
        <v>4163739.5718044383</v>
      </c>
      <c r="FG62" s="274">
        <v>15725.893896100737</v>
      </c>
      <c r="FH62" s="124"/>
      <c r="FI62" s="124"/>
      <c r="FJ62" s="124"/>
      <c r="FK62" s="124">
        <v>18696.232459885505</v>
      </c>
      <c r="FL62" s="124"/>
      <c r="FM62" s="124"/>
      <c r="FN62" s="124"/>
      <c r="FO62" s="124"/>
      <c r="FP62" s="124">
        <v>18075.996354489602</v>
      </c>
      <c r="FQ62" s="124">
        <v>13658.450120961701</v>
      </c>
      <c r="FR62" s="124"/>
      <c r="FS62" s="274">
        <v>24801.473048249998</v>
      </c>
      <c r="FT62" s="124">
        <v>41509.833838649996</v>
      </c>
      <c r="FU62" s="124">
        <v>13053.4072265625</v>
      </c>
      <c r="FV62" s="124">
        <v>43598.378937449997</v>
      </c>
      <c r="FW62" s="124">
        <v>27151.086281812539</v>
      </c>
      <c r="FX62" s="124">
        <v>41248.765697369046</v>
      </c>
      <c r="FY62" s="124">
        <v>7309.9078451033756</v>
      </c>
      <c r="FZ62" s="311"/>
      <c r="GA62" s="134">
        <v>0.238868220220711</v>
      </c>
      <c r="GB62" s="133">
        <v>0.11327855601016712</v>
      </c>
      <c r="GC62" s="133">
        <v>0.47619024767637708</v>
      </c>
      <c r="GD62" s="133">
        <v>0.68927018853314304</v>
      </c>
      <c r="GE62" s="133">
        <v>0.86063315614274472</v>
      </c>
      <c r="GF62" s="293">
        <v>0.15380467462196892</v>
      </c>
      <c r="GG62" s="133">
        <v>0.24459507351507728</v>
      </c>
      <c r="GH62" s="133">
        <v>0.3377475788414887</v>
      </c>
      <c r="GI62" s="133">
        <v>0.40647959980625337</v>
      </c>
      <c r="GJ62" s="276"/>
      <c r="GK62" s="275"/>
      <c r="GL62" s="275"/>
      <c r="GM62" s="275"/>
      <c r="GN62" s="275"/>
      <c r="GO62" s="275"/>
      <c r="GP62" s="316">
        <v>1969</v>
      </c>
      <c r="GQ62" s="218">
        <v>3.406066771501191</v>
      </c>
      <c r="GR62" s="218"/>
      <c r="GS62" s="218"/>
      <c r="GT62" s="319">
        <v>3.3248773539856225</v>
      </c>
      <c r="GU62" s="322">
        <v>0.39417510410605433</v>
      </c>
      <c r="GV62" s="218">
        <v>0.53349578871098025</v>
      </c>
      <c r="GW62" s="218">
        <v>0.65666783944411133</v>
      </c>
      <c r="GX62" s="218">
        <v>0.25769158920180579</v>
      </c>
      <c r="GY62" s="218">
        <v>5.2567862302575763E-2</v>
      </c>
      <c r="GZ62" s="218">
        <v>3.6165732544159293E-2</v>
      </c>
      <c r="HA62" s="218">
        <v>3.3738081111886878E-2</v>
      </c>
      <c r="HB62" s="218">
        <v>2.5333774023225862E-2</v>
      </c>
      <c r="HC62" s="218">
        <v>2.2509032583584367E-2</v>
      </c>
      <c r="HD62" s="218">
        <v>3.0144451798216738E-2</v>
      </c>
      <c r="HF62" s="325">
        <v>1969</v>
      </c>
      <c r="HG62" s="331">
        <v>0.30315986275672913</v>
      </c>
      <c r="HH62" s="331">
        <v>0.27093502879142761</v>
      </c>
      <c r="HI62" s="331">
        <v>0.23174205422401428</v>
      </c>
      <c r="HJ62" s="331">
        <v>6.9810301065444946E-2</v>
      </c>
      <c r="HK62" s="331">
        <v>7.1354247629642487E-2</v>
      </c>
      <c r="HL62" s="331">
        <v>5.675191804766655E-2</v>
      </c>
      <c r="HM62" s="331">
        <v>3.3825581993369269E-2</v>
      </c>
      <c r="HN62" s="331">
        <v>0.44213026762008667</v>
      </c>
      <c r="HO62" s="331">
        <v>0.18089070916175842</v>
      </c>
      <c r="HP62" s="331">
        <v>0.1622932106256485</v>
      </c>
      <c r="HQ62" s="331">
        <v>3.292836993932724E-2</v>
      </c>
      <c r="HR62" s="331">
        <v>6.6135529894381762E-2</v>
      </c>
      <c r="HS62" s="331"/>
      <c r="HT62" s="331">
        <v>0.49181506037712097</v>
      </c>
      <c r="HU62" s="333">
        <v>3.1832128960533626E-2</v>
      </c>
      <c r="HV62" s="334">
        <v>3.0733503876439902E-2</v>
      </c>
      <c r="HW62" s="334">
        <v>3.1704234104836353E-2</v>
      </c>
      <c r="HX62" s="334">
        <v>3.7203467060054313E-2</v>
      </c>
      <c r="HY62" s="334">
        <v>4.17625682621292E-2</v>
      </c>
      <c r="HZ62" s="334">
        <v>2.0617772551645427E-2</v>
      </c>
      <c r="IA62" s="332">
        <v>0.20111172873818789</v>
      </c>
      <c r="IB62" s="333">
        <v>6.6259032795997777E-2</v>
      </c>
      <c r="IC62" s="332">
        <v>6.6048230933625343E-2</v>
      </c>
      <c r="ID62" s="332">
        <v>7.6951561641180888E-2</v>
      </c>
      <c r="IE62" s="332">
        <v>6.8931125282587227E-2</v>
      </c>
      <c r="IF62" s="332">
        <v>6.8246462587921997E-2</v>
      </c>
      <c r="IG62" s="332">
        <v>4.5688135159593905E-2</v>
      </c>
      <c r="IH62" s="333">
        <v>3.6642849445343018E-2</v>
      </c>
      <c r="II62" s="332">
        <v>3.7006764576593319E-2</v>
      </c>
      <c r="IJ62" s="332">
        <v>3.3769751156796694E-2</v>
      </c>
      <c r="IK62" s="332">
        <v>5.0304722495487425E-2</v>
      </c>
      <c r="IL62" s="332">
        <v>3.336759056310256E-2</v>
      </c>
      <c r="IM62" s="332">
        <v>1.2211116268190379E-2</v>
      </c>
      <c r="IO62" s="204">
        <v>7169.7710973452704</v>
      </c>
      <c r="IP62" s="204">
        <f t="shared" si="14"/>
        <v>8755.8815235784605</v>
      </c>
      <c r="IS62" s="905">
        <v>7.7193921353782349E-2</v>
      </c>
      <c r="IT62" s="839">
        <v>3.0477895759699919E-2</v>
      </c>
      <c r="IU62" s="839">
        <f t="shared" si="46"/>
        <v>4.671602559408243E-2</v>
      </c>
      <c r="IV62" s="839">
        <v>7.3251716584819284E-4</v>
      </c>
      <c r="IW62" s="132">
        <v>7.7530879250072515E-2</v>
      </c>
      <c r="IX62" s="839">
        <v>3.0477895759699919E-2</v>
      </c>
      <c r="IY62" s="839">
        <f t="shared" si="42"/>
        <v>3.0477895759699926E-3</v>
      </c>
      <c r="IZ62" s="894">
        <f t="shared" si="43"/>
        <v>2.7430106183729926E-2</v>
      </c>
      <c r="JA62" s="894">
        <f t="shared" si="44"/>
        <v>7.6194739399249797E-3</v>
      </c>
      <c r="JB62" s="894">
        <f t="shared" si="45"/>
        <v>2.2858421819774939E-2</v>
      </c>
      <c r="JC62" s="839">
        <f t="shared" si="47"/>
        <v>4.7052983490372596E-2</v>
      </c>
      <c r="JD62" s="839">
        <v>3.9555926955802415E-4</v>
      </c>
      <c r="JE62" s="839">
        <v>3.7039906927619513E-2</v>
      </c>
      <c r="JG62" s="205">
        <v>8.0352564102564106</v>
      </c>
      <c r="JH62" s="205">
        <v>3.5826923076923074</v>
      </c>
      <c r="JI62" s="205">
        <v>2.2427983539094654</v>
      </c>
      <c r="JJ62" s="205">
        <v>5.4120535714285714</v>
      </c>
      <c r="JK62" s="205">
        <v>2.6495535714285716</v>
      </c>
      <c r="JL62" s="205">
        <v>2.0426284751474304</v>
      </c>
      <c r="JM62" s="205">
        <v>5.7719974309569686</v>
      </c>
      <c r="JN62" s="205">
        <v>2.8387925497752087</v>
      </c>
      <c r="JO62" s="205">
        <v>2.0332579185520361</v>
      </c>
    </row>
    <row r="63" spans="1:275" s="211" customFormat="1">
      <c r="A63" s="211">
        <v>1970</v>
      </c>
      <c r="B63" s="205">
        <v>7363.3076845957185</v>
      </c>
      <c r="C63" s="209">
        <v>36504.74038256456</v>
      </c>
      <c r="D63" s="205">
        <f t="shared" si="31"/>
        <v>177.11140711694571</v>
      </c>
      <c r="E63" s="209">
        <f t="shared" si="8"/>
        <v>27376.88496931368</v>
      </c>
      <c r="F63" s="209">
        <f t="shared" si="9"/>
        <v>9127.8554132508834</v>
      </c>
      <c r="G63" s="203">
        <v>4.9576551661604027</v>
      </c>
      <c r="H63" s="203">
        <f t="shared" si="25"/>
        <v>221.2558932691343</v>
      </c>
      <c r="I63" s="839">
        <v>0.9658713808996291</v>
      </c>
      <c r="J63" s="238">
        <v>8023.2766104515777</v>
      </c>
      <c r="K63" s="205">
        <f t="shared" si="18"/>
        <v>178.37792379254728</v>
      </c>
      <c r="L63" s="205">
        <f t="shared" si="19"/>
        <v>180.99539639438137</v>
      </c>
      <c r="M63" s="204">
        <v>5022.5916698027777</v>
      </c>
      <c r="N63" s="205">
        <f t="shared" si="20"/>
        <v>181.39549932090497</v>
      </c>
      <c r="O63" s="209">
        <v>79924</v>
      </c>
      <c r="P63" s="203">
        <v>5.5960255713778144</v>
      </c>
      <c r="Q63" s="203">
        <f t="shared" si="26"/>
        <v>215.70638950767474</v>
      </c>
      <c r="R63" s="238">
        <v>10000.956296722254</v>
      </c>
      <c r="S63" s="204">
        <f t="shared" si="28"/>
        <v>54434</v>
      </c>
      <c r="T63" s="205">
        <f t="shared" si="40"/>
        <v>182.44676397340228</v>
      </c>
      <c r="U63" s="205">
        <f t="shared" si="38"/>
        <v>179.96992990677083</v>
      </c>
      <c r="V63" s="205">
        <f t="shared" si="41"/>
        <v>169.27470462129253</v>
      </c>
      <c r="W63" s="204">
        <v>11106</v>
      </c>
      <c r="X63" s="204">
        <v>63401</v>
      </c>
      <c r="Y63" s="204">
        <v>51586</v>
      </c>
      <c r="Z63" s="204">
        <f t="shared" si="51"/>
        <v>5176.1755538288235</v>
      </c>
      <c r="AA63" s="218">
        <f t="shared" si="52"/>
        <v>0.51756806051890059</v>
      </c>
      <c r="AB63" s="216">
        <f t="shared" si="32"/>
        <v>0.18635352754688417</v>
      </c>
      <c r="AC63" s="214">
        <v>8733.9798734905125</v>
      </c>
      <c r="AD63" s="204">
        <f t="shared" si="53"/>
        <v>47538.000000000007</v>
      </c>
      <c r="AE63" s="204">
        <v>42387.951669300004</v>
      </c>
      <c r="AF63" s="204">
        <v>45610.427527200001</v>
      </c>
      <c r="AG63" s="204">
        <v>4178</v>
      </c>
      <c r="AH63" s="204">
        <f t="shared" si="33"/>
        <v>22740.350547730828</v>
      </c>
      <c r="AI63" s="204">
        <v>24292.510313400002</v>
      </c>
      <c r="AJ63" s="204">
        <v>26771.3378964</v>
      </c>
      <c r="AK63" s="204">
        <v>9201</v>
      </c>
      <c r="AL63" s="204">
        <v>10169.5126953125</v>
      </c>
      <c r="AM63" s="211">
        <v>63.9</v>
      </c>
      <c r="AN63" s="203">
        <f t="shared" si="34"/>
        <v>5.4428794992175273</v>
      </c>
      <c r="AO63" s="203"/>
      <c r="AP63" s="258">
        <v>1970</v>
      </c>
      <c r="AQ63" s="849">
        <v>0.74995424381622111</v>
      </c>
      <c r="AR63" s="849">
        <v>0.61553877562488235</v>
      </c>
      <c r="AS63" s="122">
        <v>2.7048058256367368E-2</v>
      </c>
      <c r="AT63" s="122">
        <v>4.0705817816121613E-2</v>
      </c>
      <c r="AU63" s="122">
        <f t="shared" si="15"/>
        <v>6.7753876072488978E-2</v>
      </c>
      <c r="AV63" s="122">
        <v>7.0757407014822686E-3</v>
      </c>
      <c r="AW63" s="122">
        <f t="shared" si="35"/>
        <v>5.9585851417367511E-2</v>
      </c>
      <c r="AX63" s="851">
        <f t="shared" si="16"/>
        <v>0.82076844114202019</v>
      </c>
      <c r="AY63" s="844">
        <v>0.85087825947848339</v>
      </c>
      <c r="AZ63" s="123">
        <v>1.9356902895536713E-2</v>
      </c>
      <c r="BA63" s="123">
        <v>4.0229352777239859E-2</v>
      </c>
      <c r="BB63" s="123">
        <v>3.8073908174692049E-2</v>
      </c>
      <c r="BC63" s="123">
        <f t="shared" si="36"/>
        <v>5.1461576674048048E-2</v>
      </c>
      <c r="BD63" s="251">
        <v>0.25004575618377883</v>
      </c>
      <c r="BE63" s="252">
        <v>7.4757541919541037E-2</v>
      </c>
      <c r="BF63" s="252">
        <v>3.8861882813285266E-2</v>
      </c>
      <c r="BG63" s="252">
        <v>3.9290074880323315E-2</v>
      </c>
      <c r="BH63" s="252">
        <v>4.3627335522867156E-2</v>
      </c>
      <c r="BI63" s="252">
        <v>3.989361421540788E-2</v>
      </c>
      <c r="BJ63" s="252">
        <f t="shared" si="37"/>
        <v>1.3615306832354179E-2</v>
      </c>
      <c r="BK63" s="252"/>
      <c r="BL63" s="284">
        <v>1970</v>
      </c>
      <c r="BM63" s="133">
        <v>0.20839184476062655</v>
      </c>
      <c r="BN63" s="133">
        <v>0.45071692543569952</v>
      </c>
      <c r="BO63" s="133">
        <v>0.34089122980367392</v>
      </c>
      <c r="BP63" s="133">
        <v>0.11042817542329431</v>
      </c>
      <c r="BQ63" s="133"/>
      <c r="BR63" s="133"/>
      <c r="BS63" s="133"/>
      <c r="BT63" s="133"/>
      <c r="BU63" s="133">
        <v>0.25235200766474009</v>
      </c>
      <c r="BV63" s="133">
        <v>0.45269602257758379</v>
      </c>
      <c r="BW63" s="133">
        <v>0.29495196975767612</v>
      </c>
      <c r="BX63" s="133">
        <v>8.4887352684745565E-2</v>
      </c>
      <c r="BY63" s="133">
        <v>0.23520806944346384</v>
      </c>
      <c r="BZ63" s="293">
        <f t="shared" si="10"/>
        <v>0.11042817542329431</v>
      </c>
      <c r="CA63" s="132">
        <f t="shared" si="21"/>
        <v>7.3403649359454023E-2</v>
      </c>
      <c r="CB63" s="133">
        <v>4.5787124192442477E-2</v>
      </c>
      <c r="CC63" s="133">
        <v>1.0281509801029895E-2</v>
      </c>
      <c r="CD63" s="133">
        <v>4.7868273505162614E-3</v>
      </c>
      <c r="CE63" s="133">
        <v>1.1887690828616954E-2</v>
      </c>
      <c r="CF63" s="133">
        <v>6.6049718684843789E-4</v>
      </c>
      <c r="CG63" s="132">
        <f t="shared" si="22"/>
        <v>3.7020674867794374E-2</v>
      </c>
      <c r="CH63" s="133">
        <v>1.550496253207234E-2</v>
      </c>
      <c r="CI63" s="133">
        <v>1.9311769618610634E-2</v>
      </c>
      <c r="CJ63" s="133">
        <v>2.2039427171114006E-3</v>
      </c>
      <c r="CK63" s="133">
        <f t="shared" si="23"/>
        <v>1.6486446064293375E-2</v>
      </c>
      <c r="CL63" s="133">
        <f t="shared" si="24"/>
        <v>2.0534228803501E-2</v>
      </c>
      <c r="CM63" s="134">
        <v>0.23058510878002997</v>
      </c>
      <c r="CN63" s="293">
        <v>0.38701104314532137</v>
      </c>
      <c r="CO63" s="133">
        <v>0.1230739555321634</v>
      </c>
      <c r="CP63" s="133">
        <v>0.48991500132251536</v>
      </c>
      <c r="CQ63" s="133">
        <v>0.15394977293908596</v>
      </c>
      <c r="CR63" s="133">
        <v>0.49876955267973233</v>
      </c>
      <c r="CS63" s="133">
        <v>0.3472806743811816</v>
      </c>
      <c r="CT63" s="293">
        <v>0.36191432923078537</v>
      </c>
      <c r="CU63" s="133">
        <v>0.3347691900562495</v>
      </c>
      <c r="CV63" s="133">
        <v>0.32627187921783379</v>
      </c>
      <c r="CW63" s="133">
        <v>9.4954418658744544E-2</v>
      </c>
      <c r="CX63" s="133">
        <v>9.0252864935986624E-2</v>
      </c>
      <c r="CY63" s="133">
        <v>8.8055461324984222E-2</v>
      </c>
      <c r="DA63" s="267">
        <v>1970</v>
      </c>
      <c r="DB63" s="75">
        <v>36500.707948759904</v>
      </c>
      <c r="DC63" s="75">
        <v>26725.549853163433</v>
      </c>
      <c r="DD63" s="124">
        <v>29599.769439480653</v>
      </c>
      <c r="DE63" s="124">
        <v>17765.208334867497</v>
      </c>
      <c r="DF63" s="75">
        <v>13882.530220264369</v>
      </c>
      <c r="DG63" s="75">
        <v>42779.324394287258</v>
      </c>
      <c r="DH63" s="75">
        <v>124477.13080912812</v>
      </c>
      <c r="DI63" s="75">
        <v>174849.5506213411</v>
      </c>
      <c r="DJ63" s="75">
        <v>400647.13822412543</v>
      </c>
      <c r="DK63" s="75">
        <v>571979.16632082826</v>
      </c>
      <c r="DL63" s="75">
        <v>1363052.2115984997</v>
      </c>
      <c r="DM63" s="75">
        <v>5123165.693982793</v>
      </c>
      <c r="DN63" s="274">
        <v>36500.707948759904</v>
      </c>
      <c r="DO63" s="124">
        <v>26731.04080822489</v>
      </c>
      <c r="DP63" s="124">
        <v>20608.453986204873</v>
      </c>
      <c r="DQ63" s="124">
        <v>3219.6884108383042</v>
      </c>
      <c r="DR63" s="124">
        <v>2905.8515361660366</v>
      </c>
      <c r="DS63" s="124">
        <v>28221.023804350541</v>
      </c>
      <c r="DT63" s="124">
        <v>17292.129110230366</v>
      </c>
      <c r="DU63" s="124">
        <v>30002.686877608638</v>
      </c>
      <c r="DV63" s="124">
        <v>34566.787743203706</v>
      </c>
      <c r="DW63" s="124">
        <v>24860.58987774179</v>
      </c>
      <c r="DX63" s="124">
        <v>15212.899729021883</v>
      </c>
      <c r="DY63" s="124">
        <v>8984.5730139563184</v>
      </c>
      <c r="DZ63" s="124">
        <v>41128.717157228653</v>
      </c>
      <c r="EA63" s="124">
        <v>124427.71221357498</v>
      </c>
      <c r="EB63" s="124">
        <v>175999.00737453686</v>
      </c>
      <c r="EC63" s="124">
        <v>403070.65804400918</v>
      </c>
      <c r="ED63" s="124">
        <v>575313.1417257943</v>
      </c>
      <c r="EE63" s="124">
        <v>1367332.2374236465</v>
      </c>
      <c r="EF63" s="124">
        <v>5129922.6309243925</v>
      </c>
      <c r="EG63" s="124">
        <v>11725.790080138162</v>
      </c>
      <c r="EH63" s="274">
        <v>36502.103422603461</v>
      </c>
      <c r="EI63" s="124">
        <v>28595.262353120175</v>
      </c>
      <c r="EJ63" s="124">
        <v>19675.717669236681</v>
      </c>
      <c r="EK63" s="124">
        <v>8921.6104432461616</v>
      </c>
      <c r="EL63" s="124">
        <f t="shared" si="39"/>
        <v>8411.1467704951447</v>
      </c>
      <c r="EM63" s="124">
        <v>510.46367275101733</v>
      </c>
      <c r="EN63" s="124">
        <v>29645.857327763199</v>
      </c>
      <c r="EO63" s="124">
        <v>19860.174690478783</v>
      </c>
      <c r="EP63" s="124"/>
      <c r="EQ63" s="124">
        <v>18424.089049640559</v>
      </c>
      <c r="ER63" s="124">
        <v>10099.012215496761</v>
      </c>
      <c r="ES63" s="124">
        <v>8325.0768341437997</v>
      </c>
      <c r="ET63" s="124">
        <f t="shared" si="48"/>
        <v>7676.6043517586022</v>
      </c>
      <c r="EU63" s="124">
        <v>648.47248238519728</v>
      </c>
      <c r="EV63" s="124">
        <f t="shared" si="49"/>
        <v>17775.616567255362</v>
      </c>
      <c r="EW63" s="124">
        <v>18805.344654350803</v>
      </c>
      <c r="EX63" s="124">
        <v>41313.876941035705</v>
      </c>
      <c r="EY63" s="124">
        <v>31646.599486411582</v>
      </c>
      <c r="EZ63" s="124">
        <v>9667.2774546241144</v>
      </c>
      <c r="FA63" s="124">
        <v>107663.67304795301</v>
      </c>
      <c r="FB63" s="124">
        <v>146752.29806597577</v>
      </c>
      <c r="FC63" s="124">
        <v>309856.69269695989</v>
      </c>
      <c r="FD63" s="124">
        <v>428641.64909052069</v>
      </c>
      <c r="FE63" s="124">
        <v>967163.80289730418</v>
      </c>
      <c r="FF63" s="124">
        <v>3558092.2518864605</v>
      </c>
      <c r="FG63" s="274">
        <v>15212.899729021883</v>
      </c>
      <c r="FH63" s="124"/>
      <c r="FI63" s="124"/>
      <c r="FJ63" s="124"/>
      <c r="FK63" s="124">
        <v>18422.758165359926</v>
      </c>
      <c r="FL63" s="124"/>
      <c r="FM63" s="124"/>
      <c r="FN63" s="124"/>
      <c r="FO63" s="124"/>
      <c r="FP63" s="124">
        <v>17775.616567255362</v>
      </c>
      <c r="FQ63" s="124">
        <v>13943.569764470325</v>
      </c>
      <c r="FR63" s="124"/>
      <c r="FS63" s="274">
        <v>24292.510313400002</v>
      </c>
      <c r="FT63" s="124">
        <v>40157.0068446</v>
      </c>
      <c r="FU63" s="124">
        <v>12642.0205078125</v>
      </c>
      <c r="FV63" s="124">
        <v>42140.068911000002</v>
      </c>
      <c r="FW63" s="124">
        <v>26771.337897266174</v>
      </c>
      <c r="FX63" s="124">
        <v>40652.772362515301</v>
      </c>
      <c r="FY63" s="124">
        <v>7436.4827492406039</v>
      </c>
      <c r="FZ63" s="311"/>
      <c r="GA63" s="134">
        <v>0.2259303569735493</v>
      </c>
      <c r="GB63" s="133">
        <v>0.10869500245364989</v>
      </c>
      <c r="GC63" s="133">
        <v>0.46666835854132221</v>
      </c>
      <c r="GD63" s="133">
        <v>0.67522704816342038</v>
      </c>
      <c r="GE63" s="133">
        <v>0.84426537731318885</v>
      </c>
      <c r="GF63" s="293">
        <v>0.15026126792061412</v>
      </c>
      <c r="GG63" s="133">
        <v>0.23916332304177274</v>
      </c>
      <c r="GH63" s="133">
        <v>0.32805302537480518</v>
      </c>
      <c r="GI63" s="133">
        <v>0.40000999588487951</v>
      </c>
      <c r="GJ63" s="276"/>
      <c r="GK63" s="275"/>
      <c r="GL63" s="275"/>
      <c r="GM63" s="275"/>
      <c r="GN63" s="275"/>
      <c r="GO63" s="275"/>
      <c r="GP63" s="316">
        <v>1970</v>
      </c>
      <c r="GQ63" s="218">
        <v>3.3620725726145548</v>
      </c>
      <c r="GR63" s="218"/>
      <c r="GS63" s="218"/>
      <c r="GT63" s="319">
        <v>3.2621682311469944</v>
      </c>
      <c r="GU63" s="322">
        <v>0.396728567415155</v>
      </c>
      <c r="GV63" s="218">
        <v>0.53437120040586095</v>
      </c>
      <c r="GW63" s="218">
        <v>0.65393306389400141</v>
      </c>
      <c r="GX63" s="218">
        <v>0.26820415281683513</v>
      </c>
      <c r="GY63" s="218">
        <v>5.7087005799946987E-2</v>
      </c>
      <c r="GZ63" s="218">
        <v>3.8604468570479854E-2</v>
      </c>
      <c r="HA63" s="218">
        <v>2.9576349079995248E-2</v>
      </c>
      <c r="HB63" s="218">
        <v>2.1932474843011512E-2</v>
      </c>
      <c r="HC63" s="218">
        <v>2.1695803845507778E-2</v>
      </c>
      <c r="HD63" s="218">
        <v>3.4414253680597771E-2</v>
      </c>
      <c r="HF63" s="325">
        <v>1970</v>
      </c>
      <c r="HG63" s="331">
        <v>0.29188868403434753</v>
      </c>
      <c r="HH63" s="331">
        <v>0.26411226391792297</v>
      </c>
      <c r="HI63" s="331">
        <v>0.22364355623722076</v>
      </c>
      <c r="HJ63" s="331">
        <v>6.4129576086997986E-2</v>
      </c>
      <c r="HK63" s="331">
        <v>7.169758528470993E-2</v>
      </c>
      <c r="HL63" s="331">
        <v>5.6884586811065674E-2</v>
      </c>
      <c r="HM63" s="331">
        <v>3.0931826790038031E-2</v>
      </c>
      <c r="HN63" s="331">
        <v>0.41380622982978821</v>
      </c>
      <c r="HO63" s="331">
        <v>0.16480211913585663</v>
      </c>
      <c r="HP63" s="331">
        <v>0.14654518663883209</v>
      </c>
      <c r="HQ63" s="331">
        <v>3.4306805580854416E-2</v>
      </c>
      <c r="HR63" s="331">
        <v>6.8160548340529203E-2</v>
      </c>
      <c r="HS63" s="331"/>
      <c r="HT63" s="331">
        <v>0.46385049819946289</v>
      </c>
      <c r="HU63" s="333">
        <v>3.6503563450696733E-2</v>
      </c>
      <c r="HV63" s="334">
        <v>3.8042597374846492E-2</v>
      </c>
      <c r="HW63" s="334">
        <v>4.4534478045534343E-2</v>
      </c>
      <c r="HX63" s="334">
        <v>3.9438395880198304E-2</v>
      </c>
      <c r="HY63" s="334">
        <v>2.2665693140879739E-2</v>
      </c>
      <c r="HZ63" s="334">
        <v>2.0909451602690862E-2</v>
      </c>
      <c r="IA63" s="332">
        <v>0.20678651207318371</v>
      </c>
      <c r="IB63" s="333">
        <v>7.7119455377087531E-2</v>
      </c>
      <c r="IC63" s="332">
        <v>7.9253748582333278E-2</v>
      </c>
      <c r="ID63" s="332">
        <v>9.621118352515623E-2</v>
      </c>
      <c r="IE63" s="332">
        <v>7.7870392049387893E-2</v>
      </c>
      <c r="IF63" s="332">
        <v>5.7952807001129258E-2</v>
      </c>
      <c r="IG63" s="332">
        <v>5.5756826957420458E-2</v>
      </c>
      <c r="IH63" s="333">
        <v>4.3982744216918945E-2</v>
      </c>
      <c r="II63" s="332">
        <v>4.7001935153174496E-2</v>
      </c>
      <c r="IJ63" s="332">
        <v>4.8228143539745361E-2</v>
      </c>
      <c r="IK63" s="332">
        <v>5.7219658458254524E-2</v>
      </c>
      <c r="IL63" s="332">
        <v>1.6809925673442194E-2</v>
      </c>
      <c r="IM63" s="332">
        <v>1.4167166537859543E-2</v>
      </c>
      <c r="IO63" s="204">
        <v>7665.4141454474857</v>
      </c>
      <c r="IP63" s="204">
        <f t="shared" si="14"/>
        <v>9361.1716713734422</v>
      </c>
      <c r="IS63" s="905">
        <v>7.2488002902143786E-2</v>
      </c>
      <c r="IT63" s="839">
        <v>2.4406155168155322E-2</v>
      </c>
      <c r="IU63" s="839">
        <f t="shared" si="46"/>
        <v>4.8081847733988464E-2</v>
      </c>
      <c r="IV63" s="839">
        <v>9.1564645731024099E-4</v>
      </c>
      <c r="IW63" s="132">
        <v>7.2909200272506497E-2</v>
      </c>
      <c r="IX63" s="839">
        <v>2.4406155168155322E-2</v>
      </c>
      <c r="IY63" s="839">
        <f t="shared" si="42"/>
        <v>2.4406155168155315E-3</v>
      </c>
      <c r="IZ63" s="894">
        <f t="shared" si="43"/>
        <v>2.196553965133979E-2</v>
      </c>
      <c r="JA63" s="894">
        <f t="shared" si="44"/>
        <v>6.1015387920388305E-3</v>
      </c>
      <c r="JB63" s="894">
        <f t="shared" si="45"/>
        <v>1.8304616376116491E-2</v>
      </c>
      <c r="JC63" s="839">
        <f t="shared" si="47"/>
        <v>4.8503045104351175E-2</v>
      </c>
      <c r="JD63" s="839">
        <v>4.9444908694753012E-4</v>
      </c>
      <c r="JE63" s="839">
        <v>3.7020674867794374E-2</v>
      </c>
      <c r="JG63" s="205">
        <v>8.4337194337194337</v>
      </c>
      <c r="JH63" s="205">
        <v>3.7091377091377091</v>
      </c>
      <c r="JI63" s="205">
        <v>2.273768216516308</v>
      </c>
      <c r="JJ63" s="205">
        <v>5.2452830188679247</v>
      </c>
      <c r="JK63" s="205">
        <v>2.5584905660377357</v>
      </c>
      <c r="JL63" s="205">
        <v>2.0501474926253689</v>
      </c>
      <c r="JM63" s="205">
        <v>5.594736842105263</v>
      </c>
      <c r="JN63" s="205">
        <v>2.732748538011696</v>
      </c>
      <c r="JO63" s="205">
        <v>2.0472929595548899</v>
      </c>
    </row>
    <row r="64" spans="1:275" s="211" customFormat="1">
      <c r="A64" s="211">
        <v>1971</v>
      </c>
      <c r="B64" s="205">
        <v>7776.7656614219031</v>
      </c>
      <c r="C64" s="209">
        <v>36693.005775032208</v>
      </c>
      <c r="D64" s="205">
        <f t="shared" si="31"/>
        <v>178.02482132622183</v>
      </c>
      <c r="E64" s="209">
        <f t="shared" si="8"/>
        <v>27195.845876873296</v>
      </c>
      <c r="F64" s="209">
        <f t="shared" si="9"/>
        <v>9497.1598981589123</v>
      </c>
      <c r="G64" s="203">
        <v>4.718286158094581</v>
      </c>
      <c r="H64" s="203">
        <f t="shared" si="25"/>
        <v>232.4806901394322</v>
      </c>
      <c r="I64" s="839">
        <v>0.96566272022931843</v>
      </c>
      <c r="J64" s="238">
        <v>8352.0037119754288</v>
      </c>
      <c r="K64" s="205">
        <f t="shared" si="18"/>
        <v>177.89212400697588</v>
      </c>
      <c r="L64" s="205">
        <f t="shared" si="19"/>
        <v>179.31408450171895</v>
      </c>
      <c r="M64" s="204">
        <v>5227.3745378297453</v>
      </c>
      <c r="N64" s="205">
        <f t="shared" si="20"/>
        <v>179.67605951641886</v>
      </c>
      <c r="O64" s="209">
        <v>81849.283100873465</v>
      </c>
      <c r="P64" s="203">
        <v>5.3611306708508444</v>
      </c>
      <c r="Q64" s="203">
        <f t="shared" si="26"/>
        <v>225.15744265620691</v>
      </c>
      <c r="R64" s="238">
        <v>10382.992236917769</v>
      </c>
      <c r="S64" s="204">
        <f t="shared" si="28"/>
        <v>54141</v>
      </c>
      <c r="T64" s="205">
        <f t="shared" si="40"/>
        <v>181.46471411772006</v>
      </c>
      <c r="U64" s="205">
        <f t="shared" si="38"/>
        <v>179.00121201973914</v>
      </c>
      <c r="V64" s="205">
        <f t="shared" si="41"/>
        <v>167.25573782982354</v>
      </c>
      <c r="W64" s="204">
        <v>11583</v>
      </c>
      <c r="X64" s="204">
        <v>64778</v>
      </c>
      <c r="Y64" s="204">
        <v>52227</v>
      </c>
      <c r="Z64" s="204">
        <f t="shared" si="51"/>
        <v>5389.5410822292461</v>
      </c>
      <c r="AA64" s="218">
        <f t="shared" si="52"/>
        <v>0.51907397783330633</v>
      </c>
      <c r="AB64" s="216">
        <f t="shared" si="32"/>
        <v>0.19375405230170739</v>
      </c>
      <c r="AC64" s="214">
        <v>9028.0885566417492</v>
      </c>
      <c r="AD64" s="204">
        <f t="shared" si="53"/>
        <v>47076</v>
      </c>
      <c r="AE64" s="204">
        <v>41756.832498299998</v>
      </c>
      <c r="AF64" s="204">
        <v>45531.461424699999</v>
      </c>
      <c r="AG64" s="204">
        <v>4366</v>
      </c>
      <c r="AH64" s="204">
        <f t="shared" si="33"/>
        <v>22766.038980509744</v>
      </c>
      <c r="AI64" s="204">
        <v>23827.345097899997</v>
      </c>
      <c r="AJ64" s="204">
        <v>26422.402484799997</v>
      </c>
      <c r="AK64" s="204">
        <v>9561</v>
      </c>
      <c r="AL64" s="204">
        <v>10597.97265625</v>
      </c>
      <c r="AM64" s="211">
        <v>66.7</v>
      </c>
      <c r="AN64" s="203">
        <f t="shared" si="34"/>
        <v>5.2143928035982006</v>
      </c>
      <c r="AO64" s="203"/>
      <c r="AP64" s="258">
        <v>1971</v>
      </c>
      <c r="AQ64" s="849">
        <v>0.74117247422065191</v>
      </c>
      <c r="AR64" s="849">
        <v>0.60314347289769277</v>
      </c>
      <c r="AS64" s="122">
        <v>2.7648326307183918E-2</v>
      </c>
      <c r="AT64" s="122">
        <v>4.3751022269599413E-2</v>
      </c>
      <c r="AU64" s="122">
        <f t="shared" si="15"/>
        <v>7.1399348576783331E-2</v>
      </c>
      <c r="AV64" s="122">
        <v>9.3304843120992041E-3</v>
      </c>
      <c r="AW64" s="122">
        <f t="shared" si="35"/>
        <v>5.7299168434076606E-2</v>
      </c>
      <c r="AX64" s="851">
        <f t="shared" si="16"/>
        <v>0.81376939089906486</v>
      </c>
      <c r="AY64" s="844">
        <v>0.84702698650674657</v>
      </c>
      <c r="AZ64" s="123">
        <v>2.0539730134932533E-2</v>
      </c>
      <c r="BA64" s="123">
        <v>4.4346247928667239E-2</v>
      </c>
      <c r="BB64" s="123">
        <v>3.9580209895052475E-2</v>
      </c>
      <c r="BC64" s="123">
        <f t="shared" si="36"/>
        <v>4.8506825534601172E-2</v>
      </c>
      <c r="BD64" s="251">
        <v>0.25882752577934798</v>
      </c>
      <c r="BE64" s="252">
        <v>7.4031334218630535E-2</v>
      </c>
      <c r="BF64" s="252">
        <v>3.8921283406115455E-2</v>
      </c>
      <c r="BG64" s="252">
        <v>4.2149051323747147E-2</v>
      </c>
      <c r="BH64" s="252">
        <v>5.1545178360049869E-2</v>
      </c>
      <c r="BI64" s="252">
        <v>4.0622760276328163E-2</v>
      </c>
      <c r="BJ64" s="252">
        <f t="shared" si="37"/>
        <v>1.1557918194476817E-2</v>
      </c>
      <c r="BK64" s="252"/>
      <c r="BL64" s="284">
        <v>1971</v>
      </c>
      <c r="BM64" s="133">
        <v>0.20415765035431832</v>
      </c>
      <c r="BN64" s="133">
        <v>0.45217287857667543</v>
      </c>
      <c r="BO64" s="133">
        <v>0.34366947106900625</v>
      </c>
      <c r="BP64" s="133">
        <v>0.11082132125739008</v>
      </c>
      <c r="BQ64" s="133"/>
      <c r="BR64" s="133"/>
      <c r="BS64" s="133"/>
      <c r="BT64" s="133"/>
      <c r="BU64" s="133">
        <v>0.25084738642908633</v>
      </c>
      <c r="BV64" s="133">
        <v>0.45253638853318989</v>
      </c>
      <c r="BW64" s="133">
        <v>0.29661622503772378</v>
      </c>
      <c r="BX64" s="133">
        <v>8.5458639288845006E-2</v>
      </c>
      <c r="BY64" s="133">
        <v>0.23378292749541477</v>
      </c>
      <c r="BZ64" s="293">
        <f t="shared" si="10"/>
        <v>0.11082132125739008</v>
      </c>
      <c r="CA64" s="132">
        <f t="shared" si="21"/>
        <v>7.3529629062457066E-2</v>
      </c>
      <c r="CB64" s="133">
        <v>4.5976025980370844E-2</v>
      </c>
      <c r="CC64" s="133">
        <v>1.0228104458096486E-2</v>
      </c>
      <c r="CD64" s="133">
        <v>4.6237280148776977E-3</v>
      </c>
      <c r="CE64" s="133">
        <v>1.2085506475707958E-2</v>
      </c>
      <c r="CF64" s="133">
        <v>6.1626413340408904E-4</v>
      </c>
      <c r="CG64" s="132">
        <f t="shared" si="22"/>
        <v>3.7279977890970185E-2</v>
      </c>
      <c r="CH64" s="133">
        <v>1.5622135178631046E-2</v>
      </c>
      <c r="CI64" s="133">
        <v>1.9689887809007413E-2</v>
      </c>
      <c r="CJ64" s="133">
        <v>1.9679549033317324E-3</v>
      </c>
      <c r="CK64" s="133">
        <f t="shared" si="23"/>
        <v>1.6492763789630209E-2</v>
      </c>
      <c r="CL64" s="133">
        <f t="shared" si="24"/>
        <v>2.0787214101339983E-2</v>
      </c>
      <c r="CM64" s="134">
        <v>0.23847209723464641</v>
      </c>
      <c r="CN64" s="293">
        <v>0.38913716920069413</v>
      </c>
      <c r="CO64" s="133">
        <v>0.1216109296074137</v>
      </c>
      <c r="CP64" s="133">
        <v>0.48925190119189216</v>
      </c>
      <c r="CQ64" s="133">
        <v>0.15510327508673072</v>
      </c>
      <c r="CR64" s="133">
        <v>0.49700339912669739</v>
      </c>
      <c r="CS64" s="133">
        <v>0.34789332578657201</v>
      </c>
      <c r="CT64" s="293">
        <v>0.36513811163604259</v>
      </c>
      <c r="CU64" s="133">
        <v>0.33793695288477466</v>
      </c>
      <c r="CV64" s="133">
        <v>0.33336957207631884</v>
      </c>
      <c r="CW64" s="133">
        <v>9.5630666866782121E-2</v>
      </c>
      <c r="CX64" s="133">
        <v>9.3990561168937545E-2</v>
      </c>
      <c r="CY64" s="133">
        <v>8.881179607851665E-2</v>
      </c>
      <c r="DA64" s="267">
        <v>1971</v>
      </c>
      <c r="DB64" s="75">
        <v>36685.329142788054</v>
      </c>
      <c r="DC64" s="75">
        <v>26720.295651330725</v>
      </c>
      <c r="DD64" s="124">
        <v>29713.619188541608</v>
      </c>
      <c r="DE64" s="124">
        <v>17450.989325216684</v>
      </c>
      <c r="DF64" s="75">
        <v>13503.700735756483</v>
      </c>
      <c r="DG64" s="75">
        <v>43241.039295798531</v>
      </c>
      <c r="DH64" s="75">
        <v>126370.63056590401</v>
      </c>
      <c r="DI64" s="75">
        <v>177525.74207905948</v>
      </c>
      <c r="DJ64" s="75">
        <v>405216.27845921909</v>
      </c>
      <c r="DK64" s="75">
        <v>577475.23498635087</v>
      </c>
      <c r="DL64" s="75">
        <v>1371027.658701923</v>
      </c>
      <c r="DM64" s="75">
        <v>5115164.7181495344</v>
      </c>
      <c r="DN64" s="274">
        <v>36685.329142788054</v>
      </c>
      <c r="DO64" s="124">
        <v>26753.001644770757</v>
      </c>
      <c r="DP64" s="124">
        <v>20550.411166146325</v>
      </c>
      <c r="DQ64" s="124">
        <v>3242.0176266517074</v>
      </c>
      <c r="DR64" s="124">
        <v>2966.171083196301</v>
      </c>
      <c r="DS64" s="124">
        <v>28257.419774735768</v>
      </c>
      <c r="DT64" s="124">
        <v>16992.558810216913</v>
      </c>
      <c r="DU64" s="124">
        <v>29754.266476331759</v>
      </c>
      <c r="DV64" s="124">
        <v>34441.708532397541</v>
      </c>
      <c r="DW64" s="124">
        <v>24899.671121075309</v>
      </c>
      <c r="DX64" s="124">
        <v>14979.181200532814</v>
      </c>
      <c r="DY64" s="124">
        <v>8922.6739600168003</v>
      </c>
      <c r="DZ64" s="124">
        <v>41470.277200068187</v>
      </c>
      <c r="EA64" s="124">
        <v>126076.27662494371</v>
      </c>
      <c r="EB64" s="124">
        <v>178344.57908194524</v>
      </c>
      <c r="EC64" s="124">
        <v>406551.66463660094</v>
      </c>
      <c r="ED64" s="124">
        <v>578968.08215339761</v>
      </c>
      <c r="EE64" s="124">
        <v>1372267.2101332447</v>
      </c>
      <c r="EF64" s="124">
        <v>5109120.6800718782</v>
      </c>
      <c r="EG64" s="124">
        <v>11583.70468988705</v>
      </c>
      <c r="EH64" s="274">
        <v>36688.326012485239</v>
      </c>
      <c r="EI64" s="124">
        <v>28673.303608565049</v>
      </c>
      <c r="EJ64" s="124">
        <v>19375.198480091141</v>
      </c>
      <c r="EK64" s="124">
        <v>9301.7625385252541</v>
      </c>
      <c r="EL64" s="124">
        <f t="shared" si="39"/>
        <v>8754.834460772543</v>
      </c>
      <c r="EM64" s="124">
        <v>546.92807775271058</v>
      </c>
      <c r="EN64" s="124">
        <v>29727.447413605092</v>
      </c>
      <c r="EO64" s="124">
        <v>19774.269943862659</v>
      </c>
      <c r="EP64" s="124"/>
      <c r="EQ64" s="124">
        <v>18408.689197788401</v>
      </c>
      <c r="ER64" s="124">
        <v>9509.9317332661485</v>
      </c>
      <c r="ES64" s="124">
        <v>8898.7574645222521</v>
      </c>
      <c r="ET64" s="124">
        <f t="shared" si="48"/>
        <v>8212.6739770689001</v>
      </c>
      <c r="EU64" s="124">
        <v>686.08348745335195</v>
      </c>
      <c r="EV64" s="124">
        <f t="shared" si="49"/>
        <v>17722.605710335047</v>
      </c>
      <c r="EW64" s="124">
        <v>18587.992428101134</v>
      </c>
      <c r="EX64" s="124">
        <v>41512.30079465139</v>
      </c>
      <c r="EY64" s="124">
        <v>31706.781913622384</v>
      </c>
      <c r="EZ64" s="124">
        <v>9805.5188810290092</v>
      </c>
      <c r="FA64" s="124">
        <v>108823.52764776697</v>
      </c>
      <c r="FB64" s="124">
        <v>148615.15990331527</v>
      </c>
      <c r="FC64" s="124">
        <v>313533.44188125251</v>
      </c>
      <c r="FD64" s="124">
        <v>433538.31735074776</v>
      </c>
      <c r="FE64" s="124">
        <v>975187.82146454195</v>
      </c>
      <c r="FF64" s="124">
        <v>3537190.7012821967</v>
      </c>
      <c r="FG64" s="274">
        <v>14979.181200532814</v>
      </c>
      <c r="FH64" s="124"/>
      <c r="FI64" s="124"/>
      <c r="FJ64" s="124"/>
      <c r="FK64" s="124">
        <v>18406.341385380369</v>
      </c>
      <c r="FL64" s="124"/>
      <c r="FM64" s="124"/>
      <c r="FN64" s="124"/>
      <c r="FO64" s="124"/>
      <c r="FP64" s="124">
        <v>17722.60571033505</v>
      </c>
      <c r="FQ64" s="124">
        <v>13930.265288537645</v>
      </c>
      <c r="FR64" s="124"/>
      <c r="FS64" s="274">
        <v>23827.345097899997</v>
      </c>
      <c r="FT64" s="124">
        <v>40341.346650899999</v>
      </c>
      <c r="FU64" s="124">
        <v>12267.5439453125</v>
      </c>
      <c r="FV64" s="124">
        <v>41992.746806199997</v>
      </c>
      <c r="FW64" s="124">
        <v>26422.402485329654</v>
      </c>
      <c r="FX64" s="124">
        <v>39869.518035899207</v>
      </c>
      <c r="FY64" s="124">
        <v>6605.6006213324135</v>
      </c>
      <c r="FZ64" s="311"/>
      <c r="GA64" s="134">
        <v>0.23485999593534135</v>
      </c>
      <c r="GB64" s="133">
        <v>0.1108492633001068</v>
      </c>
      <c r="GC64" s="133">
        <v>0.46815862430428523</v>
      </c>
      <c r="GD64" s="133">
        <v>0.67281468525820387</v>
      </c>
      <c r="GE64" s="133">
        <v>0.83736300887404758</v>
      </c>
      <c r="GF64" s="293">
        <v>0.14988501470387264</v>
      </c>
      <c r="GG64" s="133">
        <v>0.2374716464319008</v>
      </c>
      <c r="GH64" s="133">
        <v>0.31898274342900218</v>
      </c>
      <c r="GI64" s="133">
        <v>0.38023816319879361</v>
      </c>
      <c r="GJ64" s="276"/>
      <c r="GK64" s="275"/>
      <c r="GL64" s="275"/>
      <c r="GM64" s="275"/>
      <c r="GN64" s="275"/>
      <c r="GO64" s="275"/>
      <c r="GP64" s="316">
        <v>1971</v>
      </c>
      <c r="GQ64" s="218">
        <v>3.3993957160360231</v>
      </c>
      <c r="GR64" s="218"/>
      <c r="GS64" s="218"/>
      <c r="GT64" s="319">
        <v>3.293197650446388</v>
      </c>
      <c r="GU64" s="322">
        <v>0.38891247344397284</v>
      </c>
      <c r="GV64" s="218">
        <v>0.53275377922695455</v>
      </c>
      <c r="GW64" s="218">
        <v>0.65117063842258383</v>
      </c>
      <c r="GX64" s="218">
        <v>0.26234495760973353</v>
      </c>
      <c r="GY64" s="218">
        <v>6.1121857136103831E-2</v>
      </c>
      <c r="GZ64" s="218">
        <v>3.8465084247548208E-2</v>
      </c>
      <c r="HA64" s="218">
        <v>2.6519006441463162E-2</v>
      </c>
      <c r="HB64" s="218">
        <v>2.4634731847720626E-2</v>
      </c>
      <c r="HC64" s="218">
        <v>2.9070559582612912E-2</v>
      </c>
      <c r="HD64" s="218">
        <v>3.9940679655707738E-2</v>
      </c>
      <c r="HF64" s="325">
        <v>1971</v>
      </c>
      <c r="HG64" s="331">
        <v>0.28609073162078857</v>
      </c>
      <c r="HH64" s="331">
        <v>0.25819540023803711</v>
      </c>
      <c r="HI64" s="331">
        <v>0.21400940418243408</v>
      </c>
      <c r="HJ64" s="331">
        <v>5.1703497767448425E-2</v>
      </c>
      <c r="HK64" s="331">
        <v>7.4108198285102844E-2</v>
      </c>
      <c r="HL64" s="331">
        <v>5.6395005434751511E-2</v>
      </c>
      <c r="HM64" s="331">
        <v>3.1810411062906496E-2</v>
      </c>
      <c r="HN64" s="331">
        <v>0.40443220734596252</v>
      </c>
      <c r="HO64" s="331">
        <v>0.15299986302852631</v>
      </c>
      <c r="HP64" s="331">
        <v>0.14692495763301849</v>
      </c>
      <c r="HQ64" s="331">
        <v>3.6807488650083542E-2</v>
      </c>
      <c r="HR64" s="331">
        <v>6.7746325396001339E-2</v>
      </c>
      <c r="HS64" s="331"/>
      <c r="HT64" s="331">
        <v>0.45406317710876465</v>
      </c>
      <c r="HU64" s="333">
        <v>3.9825958702064894E-2</v>
      </c>
      <c r="HV64" s="334">
        <v>4.2039523814310087E-2</v>
      </c>
      <c r="HW64" s="334">
        <v>4.9578010395634919E-2</v>
      </c>
      <c r="HX64" s="334">
        <v>4.3126296541231575E-2</v>
      </c>
      <c r="HY64" s="334">
        <v>1.9955146290158158E-2</v>
      </c>
      <c r="HZ64" s="334">
        <v>2.135839455377209E-2</v>
      </c>
      <c r="IA64" s="332">
        <v>0.2072763028515241</v>
      </c>
      <c r="IB64" s="333">
        <v>8.4857423795476908E-2</v>
      </c>
      <c r="IC64" s="332">
        <v>8.8008165651748044E-2</v>
      </c>
      <c r="ID64" s="332">
        <v>0.10688020969973877</v>
      </c>
      <c r="IE64" s="332">
        <v>8.6420152004696632E-2</v>
      </c>
      <c r="IF64" s="332">
        <v>5.6609991170262226E-2</v>
      </c>
      <c r="IG64" s="332">
        <v>5.9889921942613E-2</v>
      </c>
      <c r="IH64" s="333">
        <v>5.0522983074188232E-2</v>
      </c>
      <c r="II64" s="332">
        <v>5.3990755276976825E-2</v>
      </c>
      <c r="IJ64" s="332">
        <v>5.6918707035947605E-2</v>
      </c>
      <c r="IK64" s="332">
        <v>6.3828504397507549E-2</v>
      </c>
      <c r="IL64" s="332">
        <v>1.9312989011268655E-2</v>
      </c>
      <c r="IM64" s="332">
        <v>1.6586955881336962E-2</v>
      </c>
      <c r="IO64" s="204">
        <v>8122.30300394594</v>
      </c>
      <c r="IP64" s="204">
        <f t="shared" si="14"/>
        <v>9919.1343538831679</v>
      </c>
      <c r="IS64" s="905">
        <v>7.269492836664293E-2</v>
      </c>
      <c r="IT64" s="839">
        <v>2.7822793632129101E-2</v>
      </c>
      <c r="IU64" s="839">
        <f t="shared" si="46"/>
        <v>4.4872134734513833E-2</v>
      </c>
      <c r="IV64" s="839">
        <v>8.3470069581413392E-4</v>
      </c>
      <c r="IW64" s="132">
        <v>7.307889068671744E-2</v>
      </c>
      <c r="IX64" s="839">
        <v>2.7822793632129101E-2</v>
      </c>
      <c r="IY64" s="839">
        <f t="shared" si="42"/>
        <v>2.7822793632129098E-3</v>
      </c>
      <c r="IZ64" s="894">
        <f t="shared" si="43"/>
        <v>2.5040514268916191E-2</v>
      </c>
      <c r="JA64" s="894">
        <f t="shared" si="44"/>
        <v>6.9556984080322744E-3</v>
      </c>
      <c r="JB64" s="894">
        <f t="shared" si="45"/>
        <v>2.0867095224096827E-2</v>
      </c>
      <c r="JC64" s="839">
        <f t="shared" si="47"/>
        <v>4.5256097054588343E-2</v>
      </c>
      <c r="JD64" s="839">
        <v>4.5073837573963234E-4</v>
      </c>
      <c r="JE64" s="839">
        <v>3.7279977890970185E-2</v>
      </c>
      <c r="JG64" s="205">
        <v>8.6561142147734333</v>
      </c>
      <c r="JH64" s="205">
        <v>3.7181874612042209</v>
      </c>
      <c r="JI64" s="205">
        <v>2.3280467445742907</v>
      </c>
      <c r="JJ64" s="205">
        <v>5.2549721559268106</v>
      </c>
      <c r="JK64" s="205">
        <v>2.5429594272076375</v>
      </c>
      <c r="JL64" s="205">
        <v>2.066478961363992</v>
      </c>
      <c r="JM64" s="205">
        <v>5.6332409972299162</v>
      </c>
      <c r="JN64" s="205">
        <v>2.7440443213296399</v>
      </c>
      <c r="JO64" s="205">
        <v>2.0528972339995963</v>
      </c>
    </row>
    <row r="65" spans="1:275" s="211" customFormat="1">
      <c r="A65" s="211">
        <v>1972</v>
      </c>
      <c r="B65" s="205">
        <v>8411.8866091048239</v>
      </c>
      <c r="C65" s="209">
        <v>38032.258851906954</v>
      </c>
      <c r="D65" s="205">
        <f t="shared" si="31"/>
        <v>184.52252530781968</v>
      </c>
      <c r="E65" s="209">
        <f t="shared" si="8"/>
        <v>28146.452593014983</v>
      </c>
      <c r="F65" s="209">
        <f t="shared" si="9"/>
        <v>9885.8062588919711</v>
      </c>
      <c r="G65" s="203">
        <v>4.5212519639460842</v>
      </c>
      <c r="H65" s="203">
        <f t="shared" si="25"/>
        <v>242.612097502257</v>
      </c>
      <c r="I65" s="839">
        <v>0.96111001705253796</v>
      </c>
      <c r="J65" s="238">
        <v>8977.5529198061704</v>
      </c>
      <c r="K65" s="205">
        <f t="shared" si="18"/>
        <v>185.26899990081856</v>
      </c>
      <c r="L65" s="205">
        <f t="shared" si="19"/>
        <v>184.69542252092708</v>
      </c>
      <c r="M65" s="204">
        <v>5626.5081626444944</v>
      </c>
      <c r="N65" s="205">
        <f t="shared" si="20"/>
        <v>185.31901504189744</v>
      </c>
      <c r="O65" s="209">
        <v>83669.52931419824</v>
      </c>
      <c r="P65" s="203">
        <v>5.19439694185309</v>
      </c>
      <c r="Q65" s="203">
        <f t="shared" si="26"/>
        <v>232.38471859331975</v>
      </c>
      <c r="R65" s="238">
        <v>11285.920644048305</v>
      </c>
      <c r="S65" s="204">
        <f t="shared" si="28"/>
        <v>57136</v>
      </c>
      <c r="T65" s="205">
        <f t="shared" si="40"/>
        <v>191.50307356402826</v>
      </c>
      <c r="U65" s="205">
        <f t="shared" si="38"/>
        <v>188.90329417557516</v>
      </c>
      <c r="V65" s="205">
        <f t="shared" si="41"/>
        <v>174.20873295578161</v>
      </c>
      <c r="W65" s="204">
        <v>12625</v>
      </c>
      <c r="X65" s="204">
        <v>66676</v>
      </c>
      <c r="Y65" s="204">
        <v>53296</v>
      </c>
      <c r="Z65" s="204">
        <f t="shared" si="51"/>
        <v>5952.0212901767418</v>
      </c>
      <c r="AA65" s="218">
        <f t="shared" si="52"/>
        <v>0.52738464835082588</v>
      </c>
      <c r="AB65" s="216">
        <f t="shared" si="32"/>
        <v>0.2006719059331693</v>
      </c>
      <c r="AC65" s="214">
        <v>9697.010925819437</v>
      </c>
      <c r="AD65" s="204">
        <f t="shared" si="53"/>
        <v>49092</v>
      </c>
      <c r="AE65" s="204">
        <v>42725.831059800003</v>
      </c>
      <c r="AF65" s="204">
        <v>46568.895229200003</v>
      </c>
      <c r="AG65" s="204">
        <v>4683</v>
      </c>
      <c r="AH65" s="204">
        <f t="shared" si="33"/>
        <v>23708.113537117904</v>
      </c>
      <c r="AI65" s="204">
        <v>24640.823203800002</v>
      </c>
      <c r="AJ65" s="204">
        <v>27579.636980400002</v>
      </c>
      <c r="AK65" s="204">
        <v>9750</v>
      </c>
      <c r="AL65" s="204">
        <v>10904.1552734375</v>
      </c>
      <c r="AM65" s="211">
        <v>68.7</v>
      </c>
      <c r="AN65" s="203">
        <f t="shared" si="34"/>
        <v>5.0625909752547305</v>
      </c>
      <c r="AO65" s="203"/>
      <c r="AP65" s="258">
        <v>1972</v>
      </c>
      <c r="AQ65" s="849">
        <v>0.74006786456239393</v>
      </c>
      <c r="AR65" s="849">
        <v>0.60153304426182763</v>
      </c>
      <c r="AS65" s="122">
        <v>2.9495816256787443E-2</v>
      </c>
      <c r="AT65" s="122">
        <v>4.602839576456981E-2</v>
      </c>
      <c r="AU65" s="122">
        <f t="shared" si="15"/>
        <v>7.5524212021357257E-2</v>
      </c>
      <c r="AV65" s="122">
        <v>6.9186018412812052E-3</v>
      </c>
      <c r="AW65" s="122">
        <f t="shared" si="35"/>
        <v>5.6092006437927833E-2</v>
      </c>
      <c r="AX65" s="851">
        <f t="shared" si="16"/>
        <v>0.81280795054858557</v>
      </c>
      <c r="AY65" s="844">
        <v>0.84869002181025088</v>
      </c>
      <c r="AZ65" s="123">
        <v>2.2082878953107957E-2</v>
      </c>
      <c r="BA65" s="123">
        <v>4.6518969178671869E-2</v>
      </c>
      <c r="BB65" s="123">
        <v>4.2529989094874592E-2</v>
      </c>
      <c r="BC65" s="123">
        <f t="shared" si="36"/>
        <v>4.0178140963094688E-2</v>
      </c>
      <c r="BD65" s="251">
        <v>0.25993213543760607</v>
      </c>
      <c r="BE65" s="252">
        <v>7.3662612749386597E-2</v>
      </c>
      <c r="BF65" s="252">
        <v>3.5948427291870033E-2</v>
      </c>
      <c r="BG65" s="252">
        <v>4.2681310214456702E-2</v>
      </c>
      <c r="BH65" s="252">
        <v>5.7206759228963955E-2</v>
      </c>
      <c r="BI65" s="252">
        <v>4.0441980703353766E-2</v>
      </c>
      <c r="BJ65" s="252">
        <f t="shared" si="37"/>
        <v>9.9910452495750174E-3</v>
      </c>
      <c r="BK65" s="252"/>
      <c r="BL65" s="284">
        <v>1972</v>
      </c>
      <c r="BM65" s="133">
        <v>0.2023898362822365</v>
      </c>
      <c r="BN65" s="133">
        <v>0.45101737310324097</v>
      </c>
      <c r="BO65" s="133">
        <v>0.34659279061452253</v>
      </c>
      <c r="BP65" s="133">
        <v>0.11084715268225409</v>
      </c>
      <c r="BQ65" s="133"/>
      <c r="BR65" s="133"/>
      <c r="BS65" s="133"/>
      <c r="BT65" s="133"/>
      <c r="BU65" s="133">
        <v>0.25025045551592484</v>
      </c>
      <c r="BV65" s="133">
        <v>0.44994947669329122</v>
      </c>
      <c r="BW65" s="133">
        <v>0.29980006779078394</v>
      </c>
      <c r="BX65" s="133">
        <v>8.6487888178453431E-2</v>
      </c>
      <c r="BY65" s="133">
        <v>0.23344806886315927</v>
      </c>
      <c r="BZ65" s="293">
        <f t="shared" si="10"/>
        <v>0.11084715268225409</v>
      </c>
      <c r="CA65" s="132">
        <f t="shared" si="21"/>
        <v>7.275632103715661E-2</v>
      </c>
      <c r="CB65" s="133">
        <v>4.5644177733553629E-2</v>
      </c>
      <c r="CC65" s="133">
        <v>9.7972257373432504E-3</v>
      </c>
      <c r="CD65" s="133">
        <v>4.5026719775117362E-3</v>
      </c>
      <c r="CE65" s="133">
        <v>1.2166738613849063E-2</v>
      </c>
      <c r="CF65" s="133">
        <v>6.4550697489892451E-4</v>
      </c>
      <c r="CG65" s="132">
        <f t="shared" si="22"/>
        <v>3.8076084769574567E-2</v>
      </c>
      <c r="CH65" s="133">
        <v>1.5872154539285647E-2</v>
      </c>
      <c r="CI65" s="133">
        <v>2.0171199373394368E-2</v>
      </c>
      <c r="CJ65" s="133">
        <v>2.032730856894554E-3</v>
      </c>
      <c r="CK65" s="133">
        <f t="shared" si="23"/>
        <v>1.6767293720161225E-2</v>
      </c>
      <c r="CL65" s="133">
        <f t="shared" si="24"/>
        <v>2.1308791049413345E-2</v>
      </c>
      <c r="CM65" s="134">
        <v>0.24101928784519547</v>
      </c>
      <c r="CN65" s="293">
        <v>0.39056832106871292</v>
      </c>
      <c r="CO65" s="133">
        <v>0.12283143153763375</v>
      </c>
      <c r="CP65" s="133">
        <v>0.48660024739365326</v>
      </c>
      <c r="CQ65" s="133">
        <v>0.1579103342955932</v>
      </c>
      <c r="CR65" s="133">
        <v>0.49301807403389825</v>
      </c>
      <c r="CS65" s="133">
        <v>0.34907159167050844</v>
      </c>
      <c r="CT65" s="293">
        <v>0.36773241264745599</v>
      </c>
      <c r="CU65" s="133">
        <v>0.33820779253437649</v>
      </c>
      <c r="CV65" s="133">
        <v>0.33585936951500112</v>
      </c>
      <c r="CW65" s="133">
        <v>9.5405034411669476E-2</v>
      </c>
      <c r="CX65" s="133">
        <v>9.6377083451862647E-2</v>
      </c>
      <c r="CY65" s="133">
        <v>8.8659294860917726E-2</v>
      </c>
      <c r="DA65" s="267">
        <v>1972</v>
      </c>
      <c r="DB65" s="75">
        <v>38025.598086314196</v>
      </c>
      <c r="DC65" s="75">
        <v>27593.822665594325</v>
      </c>
      <c r="DD65" s="124">
        <v>30604.441456312845</v>
      </c>
      <c r="DE65" s="124">
        <v>17849.016695300485</v>
      </c>
      <c r="DF65" s="75">
        <v>13819.114741824156</v>
      </c>
      <c r="DG65" s="75">
        <v>44812.207570307037</v>
      </c>
      <c r="DH65" s="75">
        <v>131911.57687279303</v>
      </c>
      <c r="DI65" s="75">
        <v>185301.54383704875</v>
      </c>
      <c r="DJ65" s="75">
        <v>419874.38402451132</v>
      </c>
      <c r="DK65" s="75">
        <v>596331.47973350529</v>
      </c>
      <c r="DL65" s="75">
        <v>1403511.8415265365</v>
      </c>
      <c r="DM65" s="75">
        <v>5171962.4759656703</v>
      </c>
      <c r="DN65" s="274">
        <v>38025.56421976538</v>
      </c>
      <c r="DO65" s="124">
        <v>27606.864224605728</v>
      </c>
      <c r="DP65" s="124">
        <v>21204.225216122752</v>
      </c>
      <c r="DQ65" s="124">
        <v>3392.1961882198775</v>
      </c>
      <c r="DR65" s="124">
        <v>3015.3031768247538</v>
      </c>
      <c r="DS65" s="124">
        <v>29031.773032949925</v>
      </c>
      <c r="DT65" s="124">
        <v>17359.542961568055</v>
      </c>
      <c r="DU65" s="124">
        <v>30947.327463667116</v>
      </c>
      <c r="DV65" s="124">
        <v>35985.676675598137</v>
      </c>
      <c r="DW65" s="124">
        <v>25748.870494178984</v>
      </c>
      <c r="DX65" s="124">
        <v>15391.975433955969</v>
      </c>
      <c r="DY65" s="124">
        <v>9341.4689762800135</v>
      </c>
      <c r="DZ65" s="124">
        <v>42875.475212917925</v>
      </c>
      <c r="EA65" s="124">
        <v>131793.86417620219</v>
      </c>
      <c r="EB65" s="124">
        <v>186497.86531284239</v>
      </c>
      <c r="EC65" s="124">
        <v>421502.55228971905</v>
      </c>
      <c r="ED65" s="124">
        <v>598456.86653955712</v>
      </c>
      <c r="EE65" s="124">
        <v>1406320.7011832604</v>
      </c>
      <c r="EF65" s="124">
        <v>5171857.8889295124</v>
      </c>
      <c r="EG65" s="124">
        <v>12081.164962184346</v>
      </c>
      <c r="EH65" s="274">
        <v>38024.9122887005</v>
      </c>
      <c r="EI65" s="124">
        <v>29583.378896454971</v>
      </c>
      <c r="EJ65" s="124">
        <v>20081.690667727114</v>
      </c>
      <c r="EK65" s="124">
        <v>9507.4038543491188</v>
      </c>
      <c r="EL65" s="124">
        <f t="shared" si="39"/>
        <v>8915.3295868549521</v>
      </c>
      <c r="EM65" s="124">
        <v>592.07426749416743</v>
      </c>
      <c r="EN65" s="124">
        <v>30467.778680822023</v>
      </c>
      <c r="EO65" s="124">
        <v>20261.725550403818</v>
      </c>
      <c r="EP65" s="124"/>
      <c r="EQ65" s="124">
        <v>19035.180203978562</v>
      </c>
      <c r="ER65" s="124">
        <v>9896.9454186295679</v>
      </c>
      <c r="ES65" s="124">
        <v>9138.2347853489973</v>
      </c>
      <c r="ET65" s="124">
        <f t="shared" si="48"/>
        <v>8406.0805775671033</v>
      </c>
      <c r="EU65" s="124">
        <v>732.15420778189343</v>
      </c>
      <c r="EV65" s="124">
        <f t="shared" si="49"/>
        <v>18303.025996196673</v>
      </c>
      <c r="EW65" s="124">
        <v>19169.741858466354</v>
      </c>
      <c r="EX65" s="124">
        <v>42781.487419698315</v>
      </c>
      <c r="EY65" s="124">
        <v>32812.622229099048</v>
      </c>
      <c r="EZ65" s="124">
        <v>9968.8651905992683</v>
      </c>
      <c r="FA65" s="124">
        <v>113998.71281891021</v>
      </c>
      <c r="FB65" s="124">
        <v>156142.05679096153</v>
      </c>
      <c r="FC65" s="124">
        <v>328869.43620206288</v>
      </c>
      <c r="FD65" s="124">
        <v>454688.89795736468</v>
      </c>
      <c r="FE65" s="124">
        <v>1019392.5921238926</v>
      </c>
      <c r="FF65" s="124">
        <v>3646611.2266114741</v>
      </c>
      <c r="FG65" s="274">
        <v>15391.975433955969</v>
      </c>
      <c r="FH65" s="124"/>
      <c r="FI65" s="124"/>
      <c r="FJ65" s="124"/>
      <c r="FK65" s="124">
        <v>19031.503242400777</v>
      </c>
      <c r="FL65" s="124"/>
      <c r="FM65" s="124"/>
      <c r="FN65" s="124"/>
      <c r="FO65" s="124"/>
      <c r="FP65" s="124">
        <v>18303.025996196669</v>
      </c>
      <c r="FQ65" s="124">
        <v>14188.889620415735</v>
      </c>
      <c r="FR65" s="124"/>
      <c r="FS65" s="274">
        <v>24640.823203800002</v>
      </c>
      <c r="FT65" s="124">
        <v>41143.3928724</v>
      </c>
      <c r="FU65" s="124">
        <v>13337.693359375</v>
      </c>
      <c r="FV65" s="124">
        <v>42951.893658000001</v>
      </c>
      <c r="FW65" s="124">
        <v>27353.574381873808</v>
      </c>
      <c r="FX65" s="124">
        <v>40465.205077317456</v>
      </c>
      <c r="FY65" s="124">
        <v>7460.0657405110387</v>
      </c>
      <c r="FZ65" s="311"/>
      <c r="GA65" s="134">
        <v>0.23611130858673884</v>
      </c>
      <c r="GB65" s="133">
        <v>0.10920372495969867</v>
      </c>
      <c r="GC65" s="133">
        <v>0.47332195414825068</v>
      </c>
      <c r="GD65" s="133">
        <v>0.66493576490745376</v>
      </c>
      <c r="GE65" s="133">
        <v>0.8265989918635025</v>
      </c>
      <c r="GF65" s="293">
        <v>0.15351192806360484</v>
      </c>
      <c r="GG65" s="133">
        <v>0.24211426416416301</v>
      </c>
      <c r="GH65" s="133">
        <v>0.31792521675017044</v>
      </c>
      <c r="GI65" s="133">
        <v>0.37776249913929977</v>
      </c>
      <c r="GJ65" s="276"/>
      <c r="GK65" s="275"/>
      <c r="GL65" s="275"/>
      <c r="GM65" s="275"/>
      <c r="GN65" s="275"/>
      <c r="GO65" s="275"/>
      <c r="GP65" s="316">
        <v>1972</v>
      </c>
      <c r="GQ65" s="218">
        <v>3.2911690460230756</v>
      </c>
      <c r="GR65" s="218"/>
      <c r="GS65" s="218"/>
      <c r="GT65" s="319">
        <v>3.1893495210282334</v>
      </c>
      <c r="GU65" s="322">
        <v>0.40018705306765423</v>
      </c>
      <c r="GV65" s="218">
        <v>0.53584659953874947</v>
      </c>
      <c r="GW65" s="218">
        <v>0.65276867554120632</v>
      </c>
      <c r="GX65" s="218">
        <v>0.27452630560060459</v>
      </c>
      <c r="GY65" s="218">
        <v>5.9887023382613147E-2</v>
      </c>
      <c r="GZ65" s="218">
        <v>3.7547861164924035E-2</v>
      </c>
      <c r="HA65" s="218">
        <v>3.3048171277168643E-2</v>
      </c>
      <c r="HB65" s="218">
        <v>2.8127519322320445E-2</v>
      </c>
      <c r="HC65" s="218">
        <v>2.4665844634108511E-2</v>
      </c>
      <c r="HD65" s="218">
        <v>3.65790058595701E-2</v>
      </c>
      <c r="HF65" s="325">
        <v>1972</v>
      </c>
      <c r="HG65" s="331">
        <v>0.29577070474624634</v>
      </c>
      <c r="HH65" s="331">
        <v>0.26834100484848022</v>
      </c>
      <c r="HI65" s="331">
        <v>0.21930408477783203</v>
      </c>
      <c r="HJ65" s="331">
        <v>5.6454334408044815E-2</v>
      </c>
      <c r="HK65" s="331">
        <v>7.7120043337345123E-2</v>
      </c>
      <c r="HL65" s="331">
        <v>5.5793840438127518E-2</v>
      </c>
      <c r="HM65" s="331">
        <v>2.9935867825770401E-2</v>
      </c>
      <c r="HN65" s="331">
        <v>0.41068169474601746</v>
      </c>
      <c r="HO65" s="331">
        <v>0.16656027734279633</v>
      </c>
      <c r="HP65" s="331">
        <v>0.13890138268470764</v>
      </c>
      <c r="HQ65" s="331">
        <v>3.7970080971717834E-2</v>
      </c>
      <c r="HR65" s="331">
        <v>6.7312585655599833E-2</v>
      </c>
      <c r="HS65" s="331"/>
      <c r="HT65" s="331">
        <v>0.45620879530906677</v>
      </c>
      <c r="HU65" s="333">
        <v>4.0671415850400697E-2</v>
      </c>
      <c r="HV65" s="334">
        <v>4.2551650250162401E-2</v>
      </c>
      <c r="HW65" s="334">
        <v>4.8766887455712997E-2</v>
      </c>
      <c r="HX65" s="334">
        <v>4.5420516305764762E-2</v>
      </c>
      <c r="HY65" s="334">
        <v>2.3826553733670153E-2</v>
      </c>
      <c r="HZ65" s="334">
        <v>2.2274301971947352E-2</v>
      </c>
      <c r="IA65" s="332">
        <v>0.20267141585040072</v>
      </c>
      <c r="IB65" s="333">
        <v>8.5396260017809408E-2</v>
      </c>
      <c r="IC65" s="332">
        <v>8.7819070864093685E-2</v>
      </c>
      <c r="ID65" s="332">
        <v>0.10433561232639477</v>
      </c>
      <c r="IE65" s="332">
        <v>8.9128161752240739E-2</v>
      </c>
      <c r="IF65" s="332">
        <v>6.3752850765013122E-2</v>
      </c>
      <c r="IG65" s="332">
        <v>6.2012846700554292E-2</v>
      </c>
      <c r="IH65" s="333">
        <v>5.1184758543968201E-2</v>
      </c>
      <c r="II65" s="332">
        <v>5.4610652620491834E-2</v>
      </c>
      <c r="IJ65" s="332">
        <v>5.5474914668593563E-2</v>
      </c>
      <c r="IK65" s="332">
        <v>6.7182988215487627E-2</v>
      </c>
      <c r="IL65" s="332">
        <v>2.0351590783320717E-2</v>
      </c>
      <c r="IM65" s="332">
        <v>1.5918251008883999E-2</v>
      </c>
      <c r="IO65" s="204">
        <v>8733.5449008552278</v>
      </c>
      <c r="IP65" s="204">
        <f t="shared" si="14"/>
        <v>10665.596348125458</v>
      </c>
      <c r="IS65" s="905">
        <v>7.195528156187643E-2</v>
      </c>
      <c r="IT65" s="839">
        <v>2.9529024118901816E-2</v>
      </c>
      <c r="IU65" s="839">
        <f t="shared" si="46"/>
        <v>4.242625744297461E-2</v>
      </c>
      <c r="IV65" s="839">
        <v>8.0103947528016085E-4</v>
      </c>
      <c r="IW65" s="132">
        <v>7.232375972050531E-2</v>
      </c>
      <c r="IX65" s="839">
        <v>2.9529024118901816E-2</v>
      </c>
      <c r="IY65" s="839">
        <f t="shared" si="42"/>
        <v>2.952902411890182E-3</v>
      </c>
      <c r="IZ65" s="894">
        <f t="shared" si="43"/>
        <v>2.6576121707011634E-2</v>
      </c>
      <c r="JA65" s="894">
        <f t="shared" si="44"/>
        <v>7.382256029725455E-3</v>
      </c>
      <c r="JB65" s="894">
        <f t="shared" si="45"/>
        <v>2.2146768089176361E-2</v>
      </c>
      <c r="JC65" s="839">
        <f t="shared" si="47"/>
        <v>4.279473560160349E-2</v>
      </c>
      <c r="JD65" s="839">
        <v>4.3256131665128688E-4</v>
      </c>
      <c r="JE65" s="839">
        <v>3.8076084769574567E-2</v>
      </c>
      <c r="JG65" s="205">
        <v>9.1051373954599768</v>
      </c>
      <c r="JH65" s="205">
        <v>3.860215053763441</v>
      </c>
      <c r="JI65" s="205">
        <v>2.3587124729186013</v>
      </c>
      <c r="JJ65" s="205">
        <v>5.397817086940158</v>
      </c>
      <c r="JK65" s="205">
        <v>2.5923974407226198</v>
      </c>
      <c r="JL65" s="205">
        <v>2.0821718931475028</v>
      </c>
      <c r="JM65" s="205">
        <v>5.772172065852363</v>
      </c>
      <c r="JN65" s="205">
        <v>2.7976633032395113</v>
      </c>
      <c r="JO65" s="205">
        <v>2.0632118451025057</v>
      </c>
    </row>
    <row r="66" spans="1:275" s="211" customFormat="1">
      <c r="A66" s="211">
        <v>1973</v>
      </c>
      <c r="B66" s="205">
        <v>9242.2130689624919</v>
      </c>
      <c r="C66" s="209">
        <v>39619.163483637829</v>
      </c>
      <c r="D66" s="205">
        <f t="shared" si="31"/>
        <v>192.22176955228755</v>
      </c>
      <c r="E66" s="209">
        <f t="shared" si="8"/>
        <v>29266.682415283856</v>
      </c>
      <c r="F66" s="209">
        <f t="shared" si="9"/>
        <v>10352.481068353973</v>
      </c>
      <c r="G66" s="203">
        <v>4.2867615351444588</v>
      </c>
      <c r="H66" s="203">
        <f t="shared" si="25"/>
        <v>255.88323803791752</v>
      </c>
      <c r="I66" s="839">
        <v>0.95840585977503534</v>
      </c>
      <c r="J66" s="238">
        <v>9734.0900743862785</v>
      </c>
      <c r="K66" s="205">
        <f t="shared" si="18"/>
        <v>189.11825660442963</v>
      </c>
      <c r="L66" s="205">
        <f t="shared" si="19"/>
        <v>189.87340279542147</v>
      </c>
      <c r="M66" s="204">
        <v>6115.1431368942685</v>
      </c>
      <c r="N66" s="205">
        <f t="shared" si="20"/>
        <v>190.96697633623035</v>
      </c>
      <c r="O66" s="209">
        <v>85441.835116484566</v>
      </c>
      <c r="P66" s="203">
        <v>4.8902205443571898</v>
      </c>
      <c r="Q66" s="203">
        <f t="shared" si="26"/>
        <v>246.8392704675453</v>
      </c>
      <c r="R66" s="238">
        <v>12157.081656124208</v>
      </c>
      <c r="S66" s="204">
        <f t="shared" si="28"/>
        <v>57921</v>
      </c>
      <c r="T66" s="205">
        <f t="shared" si="40"/>
        <v>194.13416276781854</v>
      </c>
      <c r="U66" s="205">
        <f t="shared" si="38"/>
        <v>191.4986646237659</v>
      </c>
      <c r="V66" s="205">
        <f t="shared" si="41"/>
        <v>177.92332186129082</v>
      </c>
      <c r="W66" s="204">
        <v>13622</v>
      </c>
      <c r="X66" s="204">
        <v>68251</v>
      </c>
      <c r="Y66" s="204">
        <v>54373</v>
      </c>
      <c r="Z66" s="204">
        <f t="shared" si="51"/>
        <v>6417.6375639237194</v>
      </c>
      <c r="AA66" s="218">
        <f t="shared" si="52"/>
        <v>0.52789293890205902</v>
      </c>
      <c r="AB66" s="216">
        <f t="shared" si="32"/>
        <v>0.20333768003399222</v>
      </c>
      <c r="AC66" s="214">
        <v>10511.958021851638</v>
      </c>
      <c r="AD66" s="204">
        <f t="shared" si="53"/>
        <v>50083</v>
      </c>
      <c r="AE66" s="204">
        <v>44153.643810499998</v>
      </c>
      <c r="AF66" s="204">
        <v>47583.053038500002</v>
      </c>
      <c r="AG66" s="204">
        <v>5004</v>
      </c>
      <c r="AH66" s="204">
        <f t="shared" si="33"/>
        <v>23840.975342465754</v>
      </c>
      <c r="AI66" s="204">
        <v>25506.231133249999</v>
      </c>
      <c r="AJ66" s="204">
        <v>28506.964207749999</v>
      </c>
      <c r="AK66" s="204">
        <v>10400</v>
      </c>
      <c r="AL66" s="204">
        <v>11734.7265625</v>
      </c>
      <c r="AM66" s="211">
        <v>73</v>
      </c>
      <c r="AN66" s="203">
        <f t="shared" si="34"/>
        <v>4.7643835616438359</v>
      </c>
      <c r="AO66" s="203"/>
      <c r="AP66" s="258">
        <v>1973</v>
      </c>
      <c r="AQ66" s="849">
        <v>0.73870016027396934</v>
      </c>
      <c r="AR66" s="849">
        <v>0.59281551157738877</v>
      </c>
      <c r="AS66" s="122">
        <v>3.3464606080762557E-2</v>
      </c>
      <c r="AT66" s="122">
        <v>4.631283518632618E-2</v>
      </c>
      <c r="AU66" s="122">
        <f t="shared" si="15"/>
        <v>7.9777441267088745E-2</v>
      </c>
      <c r="AV66" s="122">
        <v>5.0625274307475095E-3</v>
      </c>
      <c r="AW66" s="122">
        <f t="shared" si="35"/>
        <v>6.1044679998744321E-2</v>
      </c>
      <c r="AX66" s="851">
        <f t="shared" si="16"/>
        <v>0.80251168668695727</v>
      </c>
      <c r="AY66" s="844">
        <v>0.84316441717791413</v>
      </c>
      <c r="AZ66" s="123">
        <v>2.245398773006135E-2</v>
      </c>
      <c r="BA66" s="123">
        <v>4.7252179528576042E-2</v>
      </c>
      <c r="BB66" s="123">
        <v>4.8834355828220856E-2</v>
      </c>
      <c r="BC66" s="123">
        <f t="shared" si="36"/>
        <v>3.8295059735227621E-2</v>
      </c>
      <c r="BD66" s="251">
        <v>0.26129983972603071</v>
      </c>
      <c r="BE66" s="252">
        <v>7.3525504676286199E-2</v>
      </c>
      <c r="BF66" s="252">
        <v>3.3006856836036061E-2</v>
      </c>
      <c r="BG66" s="252">
        <v>4.5056231583972643E-2</v>
      </c>
      <c r="BH66" s="252">
        <v>5.5350617694212817E-2</v>
      </c>
      <c r="BI66" s="252">
        <v>4.2754995901601117E-2</v>
      </c>
      <c r="BJ66" s="252">
        <f t="shared" si="37"/>
        <v>1.1605633033921869E-2</v>
      </c>
      <c r="BK66" s="252"/>
      <c r="BL66" s="284">
        <v>1973</v>
      </c>
      <c r="BM66" s="133">
        <v>0.20379538833367405</v>
      </c>
      <c r="BN66" s="133">
        <v>0.4495677484319458</v>
      </c>
      <c r="BO66" s="133">
        <v>0.34663686323438014</v>
      </c>
      <c r="BP66" s="133">
        <v>0.10920314674876863</v>
      </c>
      <c r="BQ66" s="133"/>
      <c r="BR66" s="133"/>
      <c r="BS66" s="133"/>
      <c r="BT66" s="133"/>
      <c r="BU66" s="133">
        <v>0.25251036802364979</v>
      </c>
      <c r="BV66" s="133">
        <v>0.44667903422669042</v>
      </c>
      <c r="BW66" s="133">
        <v>0.30081059774965979</v>
      </c>
      <c r="BX66" s="133">
        <v>8.6489023362901207E-2</v>
      </c>
      <c r="BY66" s="133">
        <v>0.23482653495586517</v>
      </c>
      <c r="BZ66" s="293">
        <f t="shared" si="10"/>
        <v>0.10920314674876863</v>
      </c>
      <c r="CA66" s="132">
        <f t="shared" si="21"/>
        <v>6.9759279596623508E-2</v>
      </c>
      <c r="CB66" s="133">
        <v>4.1084384078984779E-2</v>
      </c>
      <c r="CC66" s="133">
        <v>1.0739862340302025E-2</v>
      </c>
      <c r="CD66" s="133">
        <v>4.1478451456699698E-3</v>
      </c>
      <c r="CE66" s="133">
        <v>1.3074022629059918E-2</v>
      </c>
      <c r="CF66" s="133">
        <v>7.1316540260680681E-4</v>
      </c>
      <c r="CG66" s="132">
        <f t="shared" si="22"/>
        <v>3.9428455547529509E-2</v>
      </c>
      <c r="CH66" s="133">
        <v>1.5732362037682402E-2</v>
      </c>
      <c r="CI66" s="133">
        <v>2.1480206537142887E-2</v>
      </c>
      <c r="CJ66" s="133">
        <v>2.2158869727042225E-3</v>
      </c>
      <c r="CK66" s="133">
        <f t="shared" si="23"/>
        <v>1.6669172836406756E-2</v>
      </c>
      <c r="CL66" s="133">
        <f t="shared" si="24"/>
        <v>2.2759282711122757E-2</v>
      </c>
      <c r="CM66" s="134">
        <v>0.24347990791085716</v>
      </c>
      <c r="CN66" s="293">
        <v>0.38944997765611333</v>
      </c>
      <c r="CO66" s="133">
        <v>0.12676653949165487</v>
      </c>
      <c r="CP66" s="133">
        <v>0.48378348285223183</v>
      </c>
      <c r="CQ66" s="133">
        <v>0.16308708171709441</v>
      </c>
      <c r="CR66" s="133">
        <v>0.48828783214048599</v>
      </c>
      <c r="CS66" s="133">
        <v>0.3486250861424196</v>
      </c>
      <c r="CT66" s="293">
        <v>0.36836204852443188</v>
      </c>
      <c r="CU66" s="133">
        <v>0.33694766742337379</v>
      </c>
      <c r="CV66" s="133">
        <v>0.33332703112875101</v>
      </c>
      <c r="CW66" s="133">
        <v>9.2953417372882541E-2</v>
      </c>
      <c r="CX66" s="133">
        <v>9.1624623453135767E-2</v>
      </c>
      <c r="CY66" s="133">
        <v>8.6116025452156478E-2</v>
      </c>
      <c r="DA66" s="267">
        <v>1973</v>
      </c>
      <c r="DB66" s="75">
        <v>39612.405820617008</v>
      </c>
      <c r="DC66" s="75">
        <v>28748.17178183173</v>
      </c>
      <c r="DD66" s="124">
        <v>31986.318867225094</v>
      </c>
      <c r="DE66" s="124">
        <v>18743.377368580346</v>
      </c>
      <c r="DF66" s="75">
        <v>14414.382434639812</v>
      </c>
      <c r="DG66" s="75">
        <v>46665.408465821631</v>
      </c>
      <c r="DH66" s="75">
        <v>137390.51216968446</v>
      </c>
      <c r="DI66" s="75">
        <v>192723.73815776943</v>
      </c>
      <c r="DJ66" s="75">
        <v>430224.62915350421</v>
      </c>
      <c r="DK66" s="75">
        <v>606708.45633255679</v>
      </c>
      <c r="DL66" s="75">
        <v>1393478.2076197211</v>
      </c>
      <c r="DM66" s="75">
        <v>4887267.2081493987</v>
      </c>
      <c r="DN66" s="274">
        <v>39612.437339532633</v>
      </c>
      <c r="DO66" s="124">
        <v>28757.007016765121</v>
      </c>
      <c r="DP66" s="124">
        <v>21917.611532308329</v>
      </c>
      <c r="DQ66" s="124">
        <v>3672.0876188527454</v>
      </c>
      <c r="DR66" s="124">
        <v>3172.1907707272785</v>
      </c>
      <c r="DS66" s="124">
        <v>30225.142554677936</v>
      </c>
      <c r="DT66" s="124">
        <v>18193.087889127157</v>
      </c>
      <c r="DU66" s="124">
        <v>31756.623161999174</v>
      </c>
      <c r="DV66" s="124">
        <v>36690.565018881513</v>
      </c>
      <c r="DW66" s="124">
        <v>26872.638336386066</v>
      </c>
      <c r="DX66" s="124">
        <v>16145.664100906768</v>
      </c>
      <c r="DY66" s="124">
        <v>10043.063204725135</v>
      </c>
      <c r="DZ66" s="124">
        <v>44521.185661588053</v>
      </c>
      <c r="EA66" s="124">
        <v>137311.31024444025</v>
      </c>
      <c r="EB66" s="124">
        <v>194130.41387084025</v>
      </c>
      <c r="EC66" s="124">
        <v>432580.28078653844</v>
      </c>
      <c r="ED66" s="124">
        <v>609416.6309603391</v>
      </c>
      <c r="EE66" s="124">
        <v>1397957.1339308224</v>
      </c>
      <c r="EF66" s="124">
        <v>4893042.4451856259</v>
      </c>
      <c r="EG66" s="124">
        <v>12440.722006471675</v>
      </c>
      <c r="EH66" s="274">
        <v>39617.622201153419</v>
      </c>
      <c r="EI66" s="124">
        <v>30778.023983782514</v>
      </c>
      <c r="EJ66" s="124">
        <v>21215.550150181218</v>
      </c>
      <c r="EK66" s="124">
        <v>9563.6712206890516</v>
      </c>
      <c r="EL66" s="124">
        <f t="shared" si="39"/>
        <v>8922.9870152036747</v>
      </c>
      <c r="EM66" s="124">
        <v>640.68420548537597</v>
      </c>
      <c r="EN66" s="124">
        <v>31649.715445892129</v>
      </c>
      <c r="EO66" s="124">
        <v>21229.043799630555</v>
      </c>
      <c r="EP66" s="124"/>
      <c r="EQ66" s="124">
        <v>20008.499104085069</v>
      </c>
      <c r="ER66" s="124">
        <v>10934.302227270591</v>
      </c>
      <c r="ES66" s="124">
        <v>9074.1968768144834</v>
      </c>
      <c r="ET66" s="124">
        <f t="shared" si="48"/>
        <v>8301.7067657203152</v>
      </c>
      <c r="EU66" s="124">
        <v>772.49011109416745</v>
      </c>
      <c r="EV66" s="124">
        <f t="shared" si="49"/>
        <v>19236.008992990908</v>
      </c>
      <c r="EW66" s="124">
        <v>20001.259045520703</v>
      </c>
      <c r="EX66" s="124">
        <v>44242.624204351756</v>
      </c>
      <c r="EY66" s="124">
        <v>34067.110053819495</v>
      </c>
      <c r="EZ66" s="124">
        <v>10175.514150532263</v>
      </c>
      <c r="FA66" s="124">
        <v>119174.0061574915</v>
      </c>
      <c r="FB66" s="124">
        <v>163419.70244444281</v>
      </c>
      <c r="FC66" s="124">
        <v>342648.94521381514</v>
      </c>
      <c r="FD66" s="124">
        <v>471873.82100367016</v>
      </c>
      <c r="FE66" s="124">
        <v>1038849.2503931613</v>
      </c>
      <c r="FF66" s="124">
        <v>3541529.9339861674</v>
      </c>
      <c r="FG66" s="274">
        <v>16145.664100906768</v>
      </c>
      <c r="FH66" s="124"/>
      <c r="FI66" s="124"/>
      <c r="FJ66" s="124"/>
      <c r="FK66" s="124">
        <v>20007.720724470339</v>
      </c>
      <c r="FL66" s="124"/>
      <c r="FM66" s="124"/>
      <c r="FN66" s="124"/>
      <c r="FO66" s="124"/>
      <c r="FP66" s="124">
        <v>19236.008992990901</v>
      </c>
      <c r="FQ66" s="124">
        <v>14766.922269162351</v>
      </c>
      <c r="FR66" s="124"/>
      <c r="FS66" s="274">
        <v>25506.231133249999</v>
      </c>
      <c r="FT66" s="124">
        <v>42438.939196500003</v>
      </c>
      <c r="FU66" s="124">
        <v>14360.6513671875</v>
      </c>
      <c r="FV66" s="124">
        <v>44153.643810499998</v>
      </c>
      <c r="FW66" s="124">
        <v>28292.626131953428</v>
      </c>
      <c r="FX66" s="124">
        <v>41795.924967658473</v>
      </c>
      <c r="FY66" s="124">
        <v>8359.184993531695</v>
      </c>
      <c r="FZ66" s="311"/>
      <c r="GA66" s="134">
        <v>0.23735590364981748</v>
      </c>
      <c r="GB66" s="133">
        <v>0.11029145787506754</v>
      </c>
      <c r="GC66" s="133">
        <v>0.47014831605981622</v>
      </c>
      <c r="GD66" s="133">
        <v>0.64829622754713068</v>
      </c>
      <c r="GE66" s="133">
        <v>0.80068989860427409</v>
      </c>
      <c r="GF66" s="293">
        <v>0.14890505164836063</v>
      </c>
      <c r="GG66" s="133">
        <v>0.23220829989856157</v>
      </c>
      <c r="GH66" s="133">
        <v>0.2950948031090021</v>
      </c>
      <c r="GI66" s="133">
        <v>0.34621998711981894</v>
      </c>
      <c r="GJ66" s="276"/>
      <c r="GK66" s="275"/>
      <c r="GL66" s="275"/>
      <c r="GM66" s="275"/>
      <c r="GN66" s="275"/>
      <c r="GO66" s="275"/>
      <c r="GP66" s="316">
        <v>1973</v>
      </c>
      <c r="GQ66" s="218">
        <v>3.308597314940398</v>
      </c>
      <c r="GR66" s="218"/>
      <c r="GS66" s="218"/>
      <c r="GT66" s="319">
        <v>3.1921737603941081</v>
      </c>
      <c r="GU66" s="322">
        <v>0.40659611849303451</v>
      </c>
      <c r="GV66" s="218">
        <v>0.53667809112113318</v>
      </c>
      <c r="GW66" s="218">
        <v>0.65246265974546647</v>
      </c>
      <c r="GX66" s="218">
        <v>0.28146628002291152</v>
      </c>
      <c r="GY66" s="218">
        <v>5.8233805586595133E-2</v>
      </c>
      <c r="GZ66" s="218">
        <v>3.7691920083134857E-2</v>
      </c>
      <c r="HA66" s="218">
        <v>3.2389055948034408E-2</v>
      </c>
      <c r="HB66" s="218">
        <v>2.6116090059527079E-2</v>
      </c>
      <c r="HC66" s="218">
        <v>2.8414412567110643E-2</v>
      </c>
      <c r="HD66" s="218">
        <v>4.1575612974455133E-2</v>
      </c>
      <c r="HF66" s="325">
        <v>1973</v>
      </c>
      <c r="HG66" s="331">
        <v>0.29781287908554077</v>
      </c>
      <c r="HH66" s="331">
        <v>0.27538883686065674</v>
      </c>
      <c r="HI66" s="331">
        <v>0.22782814502716064</v>
      </c>
      <c r="HJ66" s="331">
        <v>5.7876124978065491E-2</v>
      </c>
      <c r="HK66" s="331">
        <v>8.6731590330600739E-2</v>
      </c>
      <c r="HL66" s="331">
        <v>5.3514920175075531E-2</v>
      </c>
      <c r="HM66" s="331">
        <v>2.9705511002248386E-2</v>
      </c>
      <c r="HN66" s="331">
        <v>0.38825958967208862</v>
      </c>
      <c r="HO66" s="331">
        <v>0.14982219040393829</v>
      </c>
      <c r="HP66" s="331">
        <v>0.14037340879440308</v>
      </c>
      <c r="HQ66" s="331">
        <v>3.2101389020681381E-2</v>
      </c>
      <c r="HR66" s="331">
        <v>6.602421822026372E-2</v>
      </c>
      <c r="HS66" s="331"/>
      <c r="HT66" s="331">
        <v>0.4269106388092041</v>
      </c>
      <c r="HU66" s="333">
        <v>4.0406523468575976E-2</v>
      </c>
      <c r="HV66" s="334">
        <v>4.2374255208414979E-2</v>
      </c>
      <c r="HW66" s="334">
        <v>4.8509161919355392E-2</v>
      </c>
      <c r="HX66" s="334">
        <v>4.5299185621843194E-2</v>
      </c>
      <c r="HY66" s="334">
        <v>2.2713800935889594E-2</v>
      </c>
      <c r="HZ66" s="334">
        <v>2.1105656321651619E-2</v>
      </c>
      <c r="IA66" s="332">
        <v>0.1914876690533015</v>
      </c>
      <c r="IB66" s="333">
        <v>8.7509944311853632E-2</v>
      </c>
      <c r="IC66" s="332">
        <v>9.0117937337102674E-2</v>
      </c>
      <c r="ID66" s="332">
        <v>0.1068522445857525</v>
      </c>
      <c r="IE66" s="332">
        <v>9.1729537610566084E-2</v>
      </c>
      <c r="IF66" s="332">
        <v>6.4074530309881084E-2</v>
      </c>
      <c r="IG66" s="332">
        <v>7.0362259555167825E-2</v>
      </c>
      <c r="IH66" s="333">
        <v>5.0357997417449951E-2</v>
      </c>
      <c r="II66" s="332">
        <v>5.3903142166341747E-2</v>
      </c>
      <c r="IJ66" s="332">
        <v>5.4903925978578627E-2</v>
      </c>
      <c r="IK66" s="332">
        <v>6.6127947942631091E-2</v>
      </c>
      <c r="IL66" s="332">
        <v>1.8451667901899782E-2</v>
      </c>
      <c r="IM66" s="332">
        <v>1.454884921656685E-2</v>
      </c>
      <c r="IO66" s="204">
        <v>9103.5804386378477</v>
      </c>
      <c r="IP66" s="204">
        <f t="shared" si="14"/>
        <v>11117.491852786397</v>
      </c>
      <c r="IS66" s="905">
        <v>6.8888827782667972E-2</v>
      </c>
      <c r="IT66" s="839">
        <v>2.6500551825010647E-2</v>
      </c>
      <c r="IU66" s="839">
        <f t="shared" si="46"/>
        <v>4.2388275957657325E-2</v>
      </c>
      <c r="IV66" s="839">
        <v>8.704518139555263E-4</v>
      </c>
      <c r="IW66" s="132">
        <v>6.9289235617087497E-2</v>
      </c>
      <c r="IX66" s="839">
        <v>2.6500551825010647E-2</v>
      </c>
      <c r="IY66" s="839">
        <f t="shared" si="42"/>
        <v>2.6500551825010647E-3</v>
      </c>
      <c r="IZ66" s="894">
        <f t="shared" si="43"/>
        <v>2.3850496642509583E-2</v>
      </c>
      <c r="JA66" s="894">
        <f t="shared" si="44"/>
        <v>6.6251379562526636E-3</v>
      </c>
      <c r="JB66" s="894">
        <f t="shared" si="45"/>
        <v>1.9875413868757984E-2</v>
      </c>
      <c r="JC66" s="839">
        <f t="shared" si="47"/>
        <v>4.278868379207685E-2</v>
      </c>
      <c r="JD66" s="839">
        <v>4.7004397953598424E-4</v>
      </c>
      <c r="JE66" s="839">
        <v>3.9428455547529509E-2</v>
      </c>
      <c r="JG66" s="205">
        <v>8.3789101917255309</v>
      </c>
      <c r="JH66" s="205">
        <v>3.5539858728557014</v>
      </c>
      <c r="JI66" s="205">
        <v>2.3576093128904034</v>
      </c>
      <c r="JJ66" s="205">
        <v>5.1879350348027842</v>
      </c>
      <c r="JK66" s="205">
        <v>2.4766324163075901</v>
      </c>
      <c r="JL66" s="205">
        <v>2.0947537473233404</v>
      </c>
      <c r="JM66" s="205">
        <v>5.5223048327137541</v>
      </c>
      <c r="JN66" s="205">
        <v>2.6431226765799254</v>
      </c>
      <c r="JO66" s="205">
        <v>2.0893108298171588</v>
      </c>
    </row>
    <row r="67" spans="1:275" s="211" customFormat="1">
      <c r="A67" s="211">
        <v>1974</v>
      </c>
      <c r="B67" s="205">
        <v>9757.0430125733892</v>
      </c>
      <c r="C67" s="209">
        <v>38499.708096125018</v>
      </c>
      <c r="D67" s="205">
        <f t="shared" si="31"/>
        <v>186.79046619800491</v>
      </c>
      <c r="E67" s="209">
        <f t="shared" si="8"/>
        <v>28710.87915996107</v>
      </c>
      <c r="F67" s="209">
        <f t="shared" si="9"/>
        <v>9788.8289361639472</v>
      </c>
      <c r="G67" s="203">
        <v>3.9458376935012449</v>
      </c>
      <c r="H67" s="203">
        <f t="shared" si="25"/>
        <v>277.99177450095294</v>
      </c>
      <c r="I67" s="839">
        <v>0.9557899131409674</v>
      </c>
      <c r="J67" s="238">
        <v>10484.621285395995</v>
      </c>
      <c r="K67" s="205">
        <f t="shared" si="18"/>
        <v>183.45387677853191</v>
      </c>
      <c r="L67" s="205">
        <f t="shared" si="19"/>
        <v>188.24845170868286</v>
      </c>
      <c r="M67" s="204">
        <v>6605.9380108229916</v>
      </c>
      <c r="N67" s="205">
        <f t="shared" si="20"/>
        <v>189.8873487506302</v>
      </c>
      <c r="O67" s="209">
        <v>87227.731585466507</v>
      </c>
      <c r="P67" s="203">
        <v>4.4041742833561699</v>
      </c>
      <c r="Q67" s="203">
        <f t="shared" si="26"/>
        <v>274.08054130743216</v>
      </c>
      <c r="R67" s="238">
        <v>13093.8870040253</v>
      </c>
      <c r="S67" s="204">
        <f t="shared" si="28"/>
        <v>56713</v>
      </c>
      <c r="T67" s="205">
        <f t="shared" si="40"/>
        <v>190.0853019293744</v>
      </c>
      <c r="U67" s="205">
        <f t="shared" si="38"/>
        <v>187.50476971750552</v>
      </c>
      <c r="V67" s="205">
        <f t="shared" si="41"/>
        <v>176.39327572017325</v>
      </c>
      <c r="W67" s="204">
        <v>14711</v>
      </c>
      <c r="X67" s="204">
        <v>69859</v>
      </c>
      <c r="Y67" s="204">
        <v>55053</v>
      </c>
      <c r="Z67" s="204">
        <f t="shared" si="51"/>
        <v>7080.9921122655323</v>
      </c>
      <c r="AA67" s="218">
        <f t="shared" si="52"/>
        <v>0.5407861019488488</v>
      </c>
      <c r="AB67" s="216">
        <f t="shared" si="32"/>
        <v>0.21194119583732951</v>
      </c>
      <c r="AC67" s="214">
        <v>11196.978435882691</v>
      </c>
      <c r="AD67" s="204">
        <f t="shared" si="53"/>
        <v>48497.000000000007</v>
      </c>
      <c r="AE67" s="204">
        <v>43009.630864600003</v>
      </c>
      <c r="AF67" s="204">
        <v>46560.884789200005</v>
      </c>
      <c r="AG67" s="204">
        <v>5335</v>
      </c>
      <c r="AH67" s="204">
        <f t="shared" si="33"/>
        <v>23107.260273972606</v>
      </c>
      <c r="AI67" s="204">
        <v>25450.6531263</v>
      </c>
      <c r="AJ67" s="204">
        <v>28607.323281500001</v>
      </c>
      <c r="AK67" s="204">
        <v>11294</v>
      </c>
      <c r="AL67" s="204">
        <v>12637.7333984375</v>
      </c>
      <c r="AM67" s="211">
        <v>80.3</v>
      </c>
      <c r="AN67" s="203">
        <f t="shared" si="34"/>
        <v>4.3312577833125783</v>
      </c>
      <c r="AO67" s="203"/>
      <c r="AP67" s="258">
        <v>1974</v>
      </c>
      <c r="AQ67" s="849">
        <v>0.74574277519914012</v>
      </c>
      <c r="AR67" s="849">
        <v>0.60555802431479044</v>
      </c>
      <c r="AS67" s="122">
        <v>3.5065423832765993E-2</v>
      </c>
      <c r="AT67" s="122">
        <v>5.0709690590815398E-2</v>
      </c>
      <c r="AU67" s="122">
        <f t="shared" si="15"/>
        <v>8.5775114423581392E-2</v>
      </c>
      <c r="AV67" s="122">
        <v>3.4316334936946363E-3</v>
      </c>
      <c r="AW67" s="122">
        <f t="shared" si="35"/>
        <v>5.0978002967073645E-2</v>
      </c>
      <c r="AX67" s="851">
        <f t="shared" si="16"/>
        <v>0.8120199678140827</v>
      </c>
      <c r="AY67" s="844">
        <v>0.85210490845782327</v>
      </c>
      <c r="AZ67" s="123">
        <v>2.3699876446141754E-2</v>
      </c>
      <c r="BA67" s="125">
        <v>5.1425598704162405E-2</v>
      </c>
      <c r="BB67" s="123">
        <v>5.0207795125238687E-2</v>
      </c>
      <c r="BC67" s="123">
        <f t="shared" si="36"/>
        <v>2.2561821266633864E-2</v>
      </c>
      <c r="BD67" s="251">
        <v>0.25425722480085999</v>
      </c>
      <c r="BE67" s="252">
        <v>7.752638169920513E-2</v>
      </c>
      <c r="BF67" s="252">
        <v>3.1798593676288803E-2</v>
      </c>
      <c r="BG67" s="252">
        <v>4.8907062557761158E-2</v>
      </c>
      <c r="BH67" s="252">
        <v>4.1280501785606293E-2</v>
      </c>
      <c r="BI67" s="252">
        <v>4.2291328617331203E-2</v>
      </c>
      <c r="BJ67" s="252">
        <f t="shared" si="37"/>
        <v>1.2453356464667435E-2</v>
      </c>
      <c r="BK67" s="252"/>
      <c r="BL67" s="284">
        <v>1974</v>
      </c>
      <c r="BM67" s="133">
        <v>0.20498855784353509</v>
      </c>
      <c r="BN67" s="133">
        <v>0.45203799340242767</v>
      </c>
      <c r="BO67" s="133">
        <v>0.34297344875403724</v>
      </c>
      <c r="BP67" s="133">
        <v>0.10653001488572045</v>
      </c>
      <c r="BQ67" s="133"/>
      <c r="BR67" s="133"/>
      <c r="BS67" s="133"/>
      <c r="BT67" s="133"/>
      <c r="BU67" s="133">
        <v>0.2567677942897717</v>
      </c>
      <c r="BV67" s="133">
        <v>0.4469262009843078</v>
      </c>
      <c r="BW67" s="133">
        <v>0.2963060047259205</v>
      </c>
      <c r="BX67" s="133">
        <v>8.4209321462935804E-2</v>
      </c>
      <c r="BY67" s="133">
        <v>0.23440992082008905</v>
      </c>
      <c r="BZ67" s="293">
        <f t="shared" si="10"/>
        <v>0.10653001488572045</v>
      </c>
      <c r="CA67" s="132">
        <f t="shared" si="21"/>
        <v>6.5534545947084508E-2</v>
      </c>
      <c r="CB67" s="133">
        <v>3.4829739483872114E-2</v>
      </c>
      <c r="CC67" s="133">
        <v>1.2054830173275365E-2</v>
      </c>
      <c r="CD67" s="133">
        <v>4.0408888338179837E-3</v>
      </c>
      <c r="CE67" s="133">
        <v>1.3873213176773418E-2</v>
      </c>
      <c r="CF67" s="133">
        <v>7.3587427934561388E-4</v>
      </c>
      <c r="CG67" s="132">
        <f t="shared" si="22"/>
        <v>4.0987872388938633E-2</v>
      </c>
      <c r="CH67" s="133">
        <v>1.6771305485078904E-2</v>
      </c>
      <c r="CI67" s="133">
        <v>2.1886123133870353E-2</v>
      </c>
      <c r="CJ67" s="133">
        <v>2.3304437699893737E-3</v>
      </c>
      <c r="CK67" s="133">
        <f t="shared" si="23"/>
        <v>1.7782355256845982E-2</v>
      </c>
      <c r="CL67" s="133">
        <f t="shared" si="24"/>
        <v>2.3205517132092648E-2</v>
      </c>
      <c r="CM67" s="134">
        <v>0.23998628567092306</v>
      </c>
      <c r="CN67" s="293">
        <v>0.38511764103668611</v>
      </c>
      <c r="CO67" s="133">
        <v>0.13025602124071159</v>
      </c>
      <c r="CP67" s="133">
        <v>0.48462633772260238</v>
      </c>
      <c r="CQ67" s="133">
        <v>0.16966463918652153</v>
      </c>
      <c r="CR67" s="133">
        <v>0.48719534173596912</v>
      </c>
      <c r="CS67" s="133">
        <v>0.3431400190775093</v>
      </c>
      <c r="CT67" s="293">
        <v>0.36542661717976449</v>
      </c>
      <c r="CU67" s="133">
        <v>0.33677150751736917</v>
      </c>
      <c r="CV67" s="133">
        <v>0.33308721284801523</v>
      </c>
      <c r="CW67" s="133">
        <v>9.1676472666904374E-2</v>
      </c>
      <c r="CX67" s="133">
        <v>9.1224292172255333E-2</v>
      </c>
      <c r="CY67" s="133">
        <v>8.4602285699133986E-2</v>
      </c>
      <c r="DA67" s="267">
        <v>1974</v>
      </c>
      <c r="DB67" s="75">
        <v>38495.716056531506</v>
      </c>
      <c r="DC67" s="75">
        <v>28046.743749740512</v>
      </c>
      <c r="DD67" s="124">
        <v>31303.169722661329</v>
      </c>
      <c r="DE67" s="124">
        <v>18141.029945002421</v>
      </c>
      <c r="DF67" s="75">
        <v>13956.410748154658</v>
      </c>
      <c r="DG67" s="75">
        <v>45659.660001722827</v>
      </c>
      <c r="DH67" s="75">
        <v>132536.46681765045</v>
      </c>
      <c r="DI67" s="75">
        <v>184777.72938321618</v>
      </c>
      <c r="DJ67" s="75">
        <v>408634.5760379369</v>
      </c>
      <c r="DK67" s="75">
        <v>574074.78531162289</v>
      </c>
      <c r="DL67" s="75">
        <v>1299197.9151950893</v>
      </c>
      <c r="DM67" s="75">
        <v>4419079.9200486401</v>
      </c>
      <c r="DN67" s="274">
        <v>38495.716056531506</v>
      </c>
      <c r="DO67" s="124">
        <v>28103.008398185255</v>
      </c>
      <c r="DP67" s="124">
        <v>21497.430748822157</v>
      </c>
      <c r="DQ67" s="124">
        <v>3406.5811440139264</v>
      </c>
      <c r="DR67" s="124">
        <v>3201.9108120231276</v>
      </c>
      <c r="DS67" s="124">
        <v>29576.771720147379</v>
      </c>
      <c r="DT67" s="124">
        <v>17743.420403488155</v>
      </c>
      <c r="DU67" s="124">
        <v>31261.035129353102</v>
      </c>
      <c r="DV67" s="124">
        <v>35240.461509641435</v>
      </c>
      <c r="DW67" s="124">
        <v>26300.374109802236</v>
      </c>
      <c r="DX67" s="124">
        <v>15782.362635165222</v>
      </c>
      <c r="DY67" s="124">
        <v>10028.597616671939</v>
      </c>
      <c r="DZ67" s="124">
        <v>43503.81560196029</v>
      </c>
      <c r="EA67" s="124">
        <v>132030.08498164776</v>
      </c>
      <c r="EB67" s="124">
        <v>185554.34533830878</v>
      </c>
      <c r="EC67" s="124">
        <v>410094.9204538769</v>
      </c>
      <c r="ED67" s="124">
        <v>575367.27587959962</v>
      </c>
      <c r="EE67" s="124">
        <v>1301863.0447726138</v>
      </c>
      <c r="EF67" s="124">
        <v>4412341.0049854498</v>
      </c>
      <c r="EG67" s="124">
        <v>12106.139275570904</v>
      </c>
      <c r="EH67" s="274">
        <v>38503.033772186558</v>
      </c>
      <c r="EI67" s="124">
        <v>30104.83740591419</v>
      </c>
      <c r="EJ67" s="124">
        <v>20190.051677095293</v>
      </c>
      <c r="EK67" s="124">
        <v>9912.1854418469738</v>
      </c>
      <c r="EL67" s="124">
        <f t="shared" si="39"/>
        <v>9213.9243222579571</v>
      </c>
      <c r="EM67" s="124">
        <v>698.26111958901686</v>
      </c>
      <c r="EN67" s="124">
        <v>30927.976617499913</v>
      </c>
      <c r="EO67" s="124">
        <v>20883.733211261362</v>
      </c>
      <c r="EP67" s="124"/>
      <c r="EQ67" s="124">
        <v>19770.970257284174</v>
      </c>
      <c r="ER67" s="124">
        <v>10163.663893562925</v>
      </c>
      <c r="ES67" s="124">
        <v>9607.306363721249</v>
      </c>
      <c r="ET67" s="124">
        <f t="shared" si="48"/>
        <v>8787.9517750791711</v>
      </c>
      <c r="EU67" s="124">
        <v>819.35458864207885</v>
      </c>
      <c r="EV67" s="124">
        <f t="shared" si="49"/>
        <v>18951.615668642095</v>
      </c>
      <c r="EW67" s="124">
        <v>20171.095315678504</v>
      </c>
      <c r="EX67" s="124">
        <v>43016.320696014882</v>
      </c>
      <c r="EY67" s="124">
        <v>32723.03640651075</v>
      </c>
      <c r="EZ67" s="124">
        <v>10293.284289504127</v>
      </c>
      <c r="FA67" s="124">
        <v>114086.80106863787</v>
      </c>
      <c r="FB67" s="124">
        <v>155604.15672556593</v>
      </c>
      <c r="FC67" s="124">
        <v>324231.43482203316</v>
      </c>
      <c r="FD67" s="124">
        <v>445256.10885063955</v>
      </c>
      <c r="FE67" s="124">
        <v>973980.93533155019</v>
      </c>
      <c r="FF67" s="124">
        <v>3238533.9383916073</v>
      </c>
      <c r="FG67" s="274">
        <v>15782.362635165222</v>
      </c>
      <c r="FH67" s="124"/>
      <c r="FI67" s="124"/>
      <c r="FJ67" s="124"/>
      <c r="FK67" s="124">
        <v>19772.678110297864</v>
      </c>
      <c r="FL67" s="124"/>
      <c r="FM67" s="124"/>
      <c r="FN67" s="124"/>
      <c r="FO67" s="124"/>
      <c r="FP67" s="124">
        <v>18951.615668642095</v>
      </c>
      <c r="FQ67" s="124">
        <v>14768.0643859958</v>
      </c>
      <c r="FR67" s="124"/>
      <c r="FS67" s="274">
        <v>25450.6531263</v>
      </c>
      <c r="FT67" s="124">
        <v>41431.295787000003</v>
      </c>
      <c r="FU67" s="124">
        <v>14599.599609375</v>
      </c>
      <c r="FV67" s="124">
        <v>42615.047095200003</v>
      </c>
      <c r="FW67" s="124">
        <v>27423.571969833651</v>
      </c>
      <c r="FX67" s="124">
        <v>40247.544473712696</v>
      </c>
      <c r="FY67" s="124">
        <v>9075.4266950528636</v>
      </c>
      <c r="FZ67" s="311"/>
      <c r="GA67" s="134">
        <v>0.22997508144840417</v>
      </c>
      <c r="GB67" s="133">
        <v>0.11392299216241535</v>
      </c>
      <c r="GC67" s="133">
        <v>0.457537981875204</v>
      </c>
      <c r="GD67" s="133">
        <v>0.62526331248744338</v>
      </c>
      <c r="GE67" s="133">
        <v>0.76749302233127215</v>
      </c>
      <c r="GF67" s="293">
        <v>0.13976390329139843</v>
      </c>
      <c r="GG67" s="133">
        <v>0.2140413663991774</v>
      </c>
      <c r="GH67" s="133">
        <v>0.26585122798915573</v>
      </c>
      <c r="GI67" s="133">
        <v>0.29847670917604074</v>
      </c>
      <c r="GJ67" s="314"/>
      <c r="GK67" s="135"/>
      <c r="GL67" s="135"/>
      <c r="GM67" s="135"/>
      <c r="GN67" s="135"/>
      <c r="GO67" s="275"/>
      <c r="GP67" s="316">
        <v>1974</v>
      </c>
      <c r="GQ67" s="218">
        <v>3.2702386150578771</v>
      </c>
      <c r="GR67" s="218"/>
      <c r="GS67" s="218"/>
      <c r="GT67" s="319">
        <v>3.1256651836901068</v>
      </c>
      <c r="GU67" s="322">
        <v>0.40733390425769578</v>
      </c>
      <c r="GV67" s="218">
        <v>0.53776553903335522</v>
      </c>
      <c r="GW67" s="218">
        <v>0.65746957049570276</v>
      </c>
      <c r="GX67" s="218">
        <v>0.27082721583818847</v>
      </c>
      <c r="GY67" s="218">
        <v>6.0450659589351398E-2</v>
      </c>
      <c r="GZ67" s="218">
        <v>4.3917862347219852E-2</v>
      </c>
      <c r="HA67" s="218">
        <v>3.316618315104107E-2</v>
      </c>
      <c r="HB67" s="218">
        <v>2.3399434432111885E-2</v>
      </c>
      <c r="HC67" s="218">
        <v>2.6124028806069444E-2</v>
      </c>
      <c r="HD67" s="218">
        <v>4.7005158082798634E-2</v>
      </c>
      <c r="HF67" s="325">
        <v>1974</v>
      </c>
      <c r="HG67" s="331">
        <v>0.30665364861488342</v>
      </c>
      <c r="HH67" s="331">
        <v>0.28274267911911011</v>
      </c>
      <c r="HI67" s="331">
        <v>0.23062270879745483</v>
      </c>
      <c r="HJ67" s="331">
        <v>6.2069948762655258E-2</v>
      </c>
      <c r="HK67" s="331">
        <v>8.7062843143939972E-2</v>
      </c>
      <c r="HL67" s="331">
        <v>5.2959084510803223E-2</v>
      </c>
      <c r="HM67" s="331">
        <v>2.8533733970107278E-2</v>
      </c>
      <c r="HN67" s="331">
        <v>0.40585675835609436</v>
      </c>
      <c r="HO67" s="331">
        <v>0.17030751705169678</v>
      </c>
      <c r="HP67" s="331">
        <v>0.1390223503112793</v>
      </c>
      <c r="HQ67" s="331">
        <v>2.8807420283555984E-2</v>
      </c>
      <c r="HR67" s="331">
        <v>6.774559523910284E-2</v>
      </c>
      <c r="HS67" s="331"/>
      <c r="HT67" s="331">
        <v>0.44661611318588257</v>
      </c>
      <c r="HU67" s="333">
        <v>4.5395321291086775E-2</v>
      </c>
      <c r="HV67" s="334">
        <v>4.7574792867332391E-2</v>
      </c>
      <c r="HW67" s="334">
        <v>5.2625146461650736E-2</v>
      </c>
      <c r="HX67" s="334">
        <v>5.3155549091267566E-2</v>
      </c>
      <c r="HY67" s="334">
        <v>2.5737659234437164E-2</v>
      </c>
      <c r="HZ67" s="334">
        <v>2.4651059857205837E-2</v>
      </c>
      <c r="IA67" s="332">
        <v>0.1976606455433817</v>
      </c>
      <c r="IB67" s="333">
        <v>9.6387326029019837E-2</v>
      </c>
      <c r="IC67" s="332">
        <v>9.8985711819194772E-2</v>
      </c>
      <c r="ID67" s="332">
        <v>0.11463176528923212</v>
      </c>
      <c r="IE67" s="332">
        <v>0.10417457293644679</v>
      </c>
      <c r="IF67" s="332">
        <v>7.2913948606583304E-2</v>
      </c>
      <c r="IG67" s="332">
        <v>8.2815629639299004E-2</v>
      </c>
      <c r="IH67" s="333">
        <v>5.5816516280174255E-2</v>
      </c>
      <c r="II67" s="332">
        <v>5.9741393508577149E-2</v>
      </c>
      <c r="IJ67" s="332">
        <v>5.9181524091400206E-2</v>
      </c>
      <c r="IK67" s="332">
        <v>7.5376578657192606E-2</v>
      </c>
      <c r="IL67" s="332">
        <v>2.0492763251240831E-2</v>
      </c>
      <c r="IM67" s="332">
        <v>1.5745129161359728E-2</v>
      </c>
      <c r="IO67" s="204">
        <v>9645.4840603511093</v>
      </c>
      <c r="IP67" s="204">
        <f t="shared" si="14"/>
        <v>11779.276426449602</v>
      </c>
      <c r="IS67" s="905">
        <v>6.4347225066414174E-2</v>
      </c>
      <c r="IT67" s="839">
        <v>1.8948714576554331E-2</v>
      </c>
      <c r="IU67" s="839">
        <f t="shared" si="46"/>
        <v>4.5398510489859843E-2</v>
      </c>
      <c r="IV67" s="839">
        <v>1.1873208806703248E-3</v>
      </c>
      <c r="IW67" s="132">
        <v>6.4893392671522526E-2</v>
      </c>
      <c r="IX67" s="839">
        <v>1.8948714576554331E-2</v>
      </c>
      <c r="IY67" s="839">
        <f t="shared" si="42"/>
        <v>1.8948714576554337E-3</v>
      </c>
      <c r="IZ67" s="894">
        <f t="shared" si="43"/>
        <v>1.7053843118898897E-2</v>
      </c>
      <c r="JA67" s="894">
        <f t="shared" si="44"/>
        <v>4.7371786441385826E-3</v>
      </c>
      <c r="JB67" s="894">
        <f t="shared" si="45"/>
        <v>1.4211535932415748E-2</v>
      </c>
      <c r="JC67" s="839">
        <f t="shared" si="47"/>
        <v>4.5944678094968196E-2</v>
      </c>
      <c r="JD67" s="839">
        <v>6.4115327556197547E-4</v>
      </c>
      <c r="JE67" s="839">
        <v>4.0987872388938633E-2</v>
      </c>
      <c r="JG67" s="205">
        <v>8.0826825907211752</v>
      </c>
      <c r="JH67" s="205">
        <v>3.4497014239779511</v>
      </c>
      <c r="JI67" s="205">
        <v>2.3430093209054594</v>
      </c>
      <c r="JJ67" s="205">
        <v>4.8397530138194647</v>
      </c>
      <c r="JK67" s="205">
        <v>2.3493090267568362</v>
      </c>
      <c r="JL67" s="205">
        <v>2.0600750938673342</v>
      </c>
      <c r="JM67" s="205">
        <v>5.120532003325021</v>
      </c>
      <c r="JN67" s="205">
        <v>2.5207813798836241</v>
      </c>
      <c r="JO67" s="205">
        <v>2.0313272877164059</v>
      </c>
    </row>
    <row r="68" spans="1:275" s="211" customFormat="1">
      <c r="A68" s="211">
        <v>1975</v>
      </c>
      <c r="B68" s="205">
        <v>10287.482934305755</v>
      </c>
      <c r="C68" s="209">
        <v>37262.224125514032</v>
      </c>
      <c r="D68" s="205">
        <f t="shared" si="31"/>
        <v>180.78651917570917</v>
      </c>
      <c r="E68" s="209">
        <f t="shared" si="8"/>
        <v>27547.116601661262</v>
      </c>
      <c r="F68" s="209">
        <f t="shared" si="9"/>
        <v>9715.1075238527701</v>
      </c>
      <c r="G68" s="203">
        <v>3.6220934084133818</v>
      </c>
      <c r="H68" s="203">
        <f t="shared" si="25"/>
        <v>302.83880028087071</v>
      </c>
      <c r="I68" s="839">
        <v>0.95990400875846782</v>
      </c>
      <c r="J68" s="238">
        <v>10838.312987712257</v>
      </c>
      <c r="K68" s="205">
        <f t="shared" si="18"/>
        <v>173.78027406523543</v>
      </c>
      <c r="L68" s="205">
        <f t="shared" si="19"/>
        <v>178.63262577431144</v>
      </c>
      <c r="M68" s="204">
        <v>6848.3355931201095</v>
      </c>
      <c r="N68" s="205">
        <f t="shared" si="20"/>
        <v>180.70368114270829</v>
      </c>
      <c r="O68" s="209">
        <v>89127.466196003021</v>
      </c>
      <c r="P68" s="203">
        <v>4.0357953934843707</v>
      </c>
      <c r="Q68" s="203">
        <f t="shared" si="26"/>
        <v>299.09803493589959</v>
      </c>
      <c r="R68" s="238">
        <v>13779.071880391031</v>
      </c>
      <c r="S68" s="204">
        <f t="shared" si="28"/>
        <v>55148</v>
      </c>
      <c r="T68" s="205">
        <f t="shared" si="40"/>
        <v>184.83988205175424</v>
      </c>
      <c r="U68" s="205">
        <f t="shared" si="38"/>
        <v>182.330559843087</v>
      </c>
      <c r="V68" s="205">
        <f t="shared" si="41"/>
        <v>170.39381675449701</v>
      </c>
      <c r="W68" s="204">
        <v>15546</v>
      </c>
      <c r="X68" s="204">
        <v>71120</v>
      </c>
      <c r="Y68" s="204">
        <v>55698</v>
      </c>
      <c r="Z68" s="204">
        <f t="shared" si="51"/>
        <v>7397.645190857872</v>
      </c>
      <c r="AA68" s="218">
        <f t="shared" si="52"/>
        <v>0.53687543363391876</v>
      </c>
      <c r="AB68" s="216">
        <f t="shared" si="32"/>
        <v>0.21684476940382447</v>
      </c>
      <c r="AC68" s="214">
        <v>11799.960609545718</v>
      </c>
      <c r="AD68" s="204">
        <f t="shared" si="53"/>
        <v>47227</v>
      </c>
      <c r="AE68" s="204">
        <v>40567.4461696</v>
      </c>
      <c r="AF68" s="204">
        <v>44189.5395776</v>
      </c>
      <c r="AG68" s="204">
        <v>5664</v>
      </c>
      <c r="AH68" s="204">
        <f t="shared" si="33"/>
        <v>22669.035673187569</v>
      </c>
      <c r="AI68" s="204">
        <v>24449.130504000001</v>
      </c>
      <c r="AJ68" s="204">
        <v>27527.909900800001</v>
      </c>
      <c r="AK68" s="204">
        <v>12000</v>
      </c>
      <c r="AL68" s="204">
        <v>13295.6962890625</v>
      </c>
      <c r="AM68" s="211">
        <v>86.9</v>
      </c>
      <c r="AN68" s="203">
        <f t="shared" si="34"/>
        <v>4.0023014959723815</v>
      </c>
      <c r="AO68" s="203"/>
      <c r="AP68" s="258">
        <v>1975</v>
      </c>
      <c r="AQ68" s="849">
        <v>0.73927730424441618</v>
      </c>
      <c r="AR68" s="849">
        <v>0.58746093519386899</v>
      </c>
      <c r="AS68" s="122">
        <v>3.4091878061492588E-2</v>
      </c>
      <c r="AT68" s="122">
        <v>5.6769131008659837E-2</v>
      </c>
      <c r="AU68" s="122">
        <f t="shared" si="15"/>
        <v>9.0861009070152432E-2</v>
      </c>
      <c r="AV68" s="122">
        <v>7.51402125128579E-3</v>
      </c>
      <c r="AW68" s="122">
        <f t="shared" si="35"/>
        <v>5.3441338729108973E-2</v>
      </c>
      <c r="AX68" s="851">
        <f t="shared" si="16"/>
        <v>0.79464218882559612</v>
      </c>
      <c r="AY68" s="844">
        <v>0.83708587665754575</v>
      </c>
      <c r="AZ68" s="123">
        <v>2.6836455483056198E-2</v>
      </c>
      <c r="BA68" s="125">
        <v>5.798225304368055E-2</v>
      </c>
      <c r="BB68" s="123">
        <v>4.9147547884655862E-2</v>
      </c>
      <c r="BC68" s="123">
        <f t="shared" si="36"/>
        <v>2.894786693106155E-2</v>
      </c>
      <c r="BD68" s="251">
        <v>0.26072269575558382</v>
      </c>
      <c r="BE68" s="252">
        <v>7.4813360631422327E-2</v>
      </c>
      <c r="BF68" s="252">
        <v>3.0480596550025878E-2</v>
      </c>
      <c r="BG68" s="252">
        <v>5.424836359026082E-2</v>
      </c>
      <c r="BH68" s="252">
        <v>5.1359434376616678E-2</v>
      </c>
      <c r="BI68" s="252">
        <v>3.8267610267185774E-2</v>
      </c>
      <c r="BJ68" s="252">
        <f t="shared" si="37"/>
        <v>1.1553330340072339E-2</v>
      </c>
      <c r="BK68" s="252"/>
      <c r="BL68" s="284">
        <v>1975</v>
      </c>
      <c r="BM68" s="133">
        <v>0.20269921887620512</v>
      </c>
      <c r="BN68" s="133">
        <v>0.45378687315462685</v>
      </c>
      <c r="BO68" s="133">
        <v>0.34351390796916803</v>
      </c>
      <c r="BP68" s="133">
        <v>0.10555587813587408</v>
      </c>
      <c r="BQ68" s="133"/>
      <c r="BR68" s="133"/>
      <c r="BS68" s="133"/>
      <c r="BT68" s="133"/>
      <c r="BU68" s="133">
        <v>0.25672216335897247</v>
      </c>
      <c r="BV68" s="133">
        <v>0.44697675719817198</v>
      </c>
      <c r="BW68" s="133">
        <v>0.29630107944285555</v>
      </c>
      <c r="BX68" s="133">
        <v>8.4134438639836162E-2</v>
      </c>
      <c r="BY68" s="133">
        <v>0.24228950668947327</v>
      </c>
      <c r="BZ68" s="293">
        <f t="shared" si="10"/>
        <v>0.10555587813587408</v>
      </c>
      <c r="CA68" s="132">
        <f t="shared" si="21"/>
        <v>6.4383746728918237E-2</v>
      </c>
      <c r="CB68" s="133">
        <v>3.4023979768551184E-2</v>
      </c>
      <c r="CC68" s="133">
        <v>1.1679443505136501E-2</v>
      </c>
      <c r="CD68" s="133">
        <v>3.9992920024774928E-3</v>
      </c>
      <c r="CE68" s="133">
        <v>1.3982527541331297E-2</v>
      </c>
      <c r="CF68" s="133">
        <v>6.9850391142176527E-4</v>
      </c>
      <c r="CG68" s="132">
        <f t="shared" si="22"/>
        <v>4.1166683894723326E-2</v>
      </c>
      <c r="CH68" s="133">
        <v>1.7123474594051506E-2</v>
      </c>
      <c r="CI68" s="133">
        <v>2.202392368201431E-2</v>
      </c>
      <c r="CJ68" s="133">
        <v>2.0192856186575085E-3</v>
      </c>
      <c r="CK68" s="133">
        <f t="shared" si="23"/>
        <v>1.8006730889792502E-2</v>
      </c>
      <c r="CL68" s="133">
        <f t="shared" si="24"/>
        <v>2.315995300493082E-2</v>
      </c>
      <c r="CM68" s="134">
        <v>0.25701177508082862</v>
      </c>
      <c r="CN68" s="293">
        <v>0.38387116564933871</v>
      </c>
      <c r="CO68" s="133">
        <v>0.13199137752735624</v>
      </c>
      <c r="CP68" s="133">
        <v>0.48413745682330495</v>
      </c>
      <c r="CQ68" s="133">
        <v>0.17383896260253093</v>
      </c>
      <c r="CR68" s="133">
        <v>0.48540535543111213</v>
      </c>
      <c r="CS68" s="133">
        <v>0.34075568196635692</v>
      </c>
      <c r="CT68" s="293">
        <v>0.3663523910727236</v>
      </c>
      <c r="CU68" s="133">
        <v>0.33761426544583628</v>
      </c>
      <c r="CV68" s="133">
        <v>0.33432915443624905</v>
      </c>
      <c r="CW68" s="133">
        <v>9.0314140305679302E-2</v>
      </c>
      <c r="CX68" s="133">
        <v>8.8726726034525638E-2</v>
      </c>
      <c r="CY68" s="133">
        <v>8.3236682359398628E-2</v>
      </c>
      <c r="DA68" s="267">
        <v>1975</v>
      </c>
      <c r="DB68" s="75">
        <v>37258.607806613552</v>
      </c>
      <c r="DC68" s="75">
        <v>27066.9291947602</v>
      </c>
      <c r="DD68" s="124">
        <v>29831.778743169823</v>
      </c>
      <c r="DE68" s="124">
        <v>16686.457236906019</v>
      </c>
      <c r="DF68" s="75">
        <v>13169.891985039119</v>
      </c>
      <c r="DG68" s="75">
        <v>44438.225706911559</v>
      </c>
      <c r="DH68" s="75">
        <v>128983.71531329367</v>
      </c>
      <c r="DI68" s="75">
        <v>179142.0787279566</v>
      </c>
      <c r="DJ68" s="75">
        <v>394037.91070872603</v>
      </c>
      <c r="DK68" s="75">
        <v>551524.6965156165</v>
      </c>
      <c r="DL68" s="75">
        <v>1243063.739121598</v>
      </c>
      <c r="DM68" s="75">
        <v>4278606.060266275</v>
      </c>
      <c r="DN68" s="274">
        <v>37258.607806613552</v>
      </c>
      <c r="DO68" s="124">
        <v>27177.508703859086</v>
      </c>
      <c r="DP68" s="124">
        <v>20643.703850355701</v>
      </c>
      <c r="DQ68" s="124">
        <v>3364.3087251150614</v>
      </c>
      <c r="DR68" s="124">
        <v>3172.1339762355642</v>
      </c>
      <c r="DS68" s="124">
        <v>28178.059826453937</v>
      </c>
      <c r="DT68" s="124">
        <v>16507.248128680127</v>
      </c>
      <c r="DU68" s="124">
        <v>29634.252506989538</v>
      </c>
      <c r="DV68" s="124">
        <v>33299.640374089715</v>
      </c>
      <c r="DW68" s="124">
        <v>25506.780663796948</v>
      </c>
      <c r="DX68" s="124">
        <v>15104.581397630891</v>
      </c>
      <c r="DY68" s="124">
        <v>9835.6299382928628</v>
      </c>
      <c r="DZ68" s="124">
        <v>42268.66783664433</v>
      </c>
      <c r="EA68" s="124">
        <v>127988.49973140373</v>
      </c>
      <c r="EB68" s="124">
        <v>179118.56339507599</v>
      </c>
      <c r="EC68" s="124">
        <v>393286.5065147226</v>
      </c>
      <c r="ED68" s="124">
        <v>550139.22784718219</v>
      </c>
      <c r="EE68" s="124">
        <v>1241031.4520700567</v>
      </c>
      <c r="EF68" s="124">
        <v>4248213.0828716457</v>
      </c>
      <c r="EG68" s="124">
        <v>12644.251450991054</v>
      </c>
      <c r="EH68" s="274">
        <v>37268.689863245068</v>
      </c>
      <c r="EI68" s="124">
        <v>29139.929808160607</v>
      </c>
      <c r="EJ68" s="124">
        <v>18529.515178773112</v>
      </c>
      <c r="EK68" s="124">
        <v>10605.359148652011</v>
      </c>
      <c r="EL68" s="124">
        <f t="shared" si="39"/>
        <v>9830.0861101591545</v>
      </c>
      <c r="EM68" s="124">
        <v>775.27303849285681</v>
      </c>
      <c r="EN68" s="124">
        <v>29511.561346359027</v>
      </c>
      <c r="EO68" s="124">
        <v>19776.812893028949</v>
      </c>
      <c r="EP68" s="124"/>
      <c r="EQ68" s="124">
        <v>19132.077578137716</v>
      </c>
      <c r="ER68" s="124">
        <v>8231.6802976847193</v>
      </c>
      <c r="ES68" s="124">
        <v>10900.397280452997</v>
      </c>
      <c r="ET68" s="124">
        <f t="shared" si="48"/>
        <v>10005.869170830198</v>
      </c>
      <c r="EU68" s="124">
        <v>894.52810962279841</v>
      </c>
      <c r="EV68" s="124">
        <f t="shared" si="49"/>
        <v>18237.549468514917</v>
      </c>
      <c r="EW68" s="124">
        <v>19261.758628652649</v>
      </c>
      <c r="EX68" s="124">
        <v>41638.370264034384</v>
      </c>
      <c r="EY68" s="124">
        <v>31401.808780133601</v>
      </c>
      <c r="EZ68" s="124">
        <v>10236.561483900779</v>
      </c>
      <c r="FA68" s="124">
        <v>110427.53035900522</v>
      </c>
      <c r="FB68" s="124">
        <v>150531.45706151356</v>
      </c>
      <c r="FC68" s="124">
        <v>313558.03004862764</v>
      </c>
      <c r="FD68" s="124">
        <v>430999.30612995452</v>
      </c>
      <c r="FE68" s="124">
        <v>948891.65095011517</v>
      </c>
      <c r="FF68" s="124">
        <v>3220067.8311570617</v>
      </c>
      <c r="FG68" s="274">
        <v>15104.581397630891</v>
      </c>
      <c r="FH68" s="124"/>
      <c r="FI68" s="124"/>
      <c r="FJ68" s="124"/>
      <c r="FK68" s="124">
        <v>19135.397374493761</v>
      </c>
      <c r="FL68" s="124"/>
      <c r="FM68" s="124"/>
      <c r="FN68" s="124"/>
      <c r="FO68" s="124"/>
      <c r="FP68" s="124">
        <v>18237.549468514917</v>
      </c>
      <c r="FQ68" s="124">
        <v>14481.889944964445</v>
      </c>
      <c r="FR68" s="124"/>
      <c r="FS68" s="274">
        <v>24449.130504000001</v>
      </c>
      <c r="FT68" s="124">
        <v>38394.190124799999</v>
      </c>
      <c r="FU68" s="124">
        <v>14850.5830078125</v>
      </c>
      <c r="FV68" s="124">
        <v>40205.2368288</v>
      </c>
      <c r="FW68" s="124">
        <v>26260.177210997019</v>
      </c>
      <c r="FX68" s="124">
        <v>37307.562106657831</v>
      </c>
      <c r="FY68" s="124">
        <v>9055.233521033455</v>
      </c>
      <c r="FZ68" s="311"/>
      <c r="GA68" s="134">
        <v>0.23583521217813566</v>
      </c>
      <c r="GB68" s="133">
        <v>0.11670775837065614</v>
      </c>
      <c r="GC68" s="133">
        <v>0.46239589495704808</v>
      </c>
      <c r="GD68" s="133">
        <v>0.61907819406216258</v>
      </c>
      <c r="GE68" s="133">
        <v>0.75137787914556176</v>
      </c>
      <c r="GF68" s="293">
        <v>0.13873925198379045</v>
      </c>
      <c r="GG68" s="133">
        <v>0.20844621996372781</v>
      </c>
      <c r="GH68" s="133">
        <v>0.25473951832615321</v>
      </c>
      <c r="GI68" s="133">
        <v>0.2750387268119554</v>
      </c>
      <c r="GJ68" s="314"/>
      <c r="GK68" s="135"/>
      <c r="GL68" s="135"/>
      <c r="GM68" s="135"/>
      <c r="GN68" s="135"/>
      <c r="GO68" s="275"/>
      <c r="GP68" s="316">
        <v>1975</v>
      </c>
      <c r="GQ68" s="218">
        <v>3.1128083813906837</v>
      </c>
      <c r="GR68" s="218"/>
      <c r="GS68" s="218"/>
      <c r="GT68" s="319">
        <v>2.947899668704181</v>
      </c>
      <c r="GU68" s="322">
        <v>0.41530134421974013</v>
      </c>
      <c r="GV68" s="218">
        <v>0.53810611047979284</v>
      </c>
      <c r="GW68" s="218">
        <v>0.64354182680099414</v>
      </c>
      <c r="GX68" s="218">
        <v>0.30757812865341633</v>
      </c>
      <c r="GY68" s="218">
        <v>6.4839993921775613E-2</v>
      </c>
      <c r="GZ68" s="218">
        <v>3.9950715619837665E-2</v>
      </c>
      <c r="HA68" s="218">
        <v>3.346210226540608E-2</v>
      </c>
      <c r="HB68" s="218">
        <v>2.5551396895057008E-2</v>
      </c>
      <c r="HC68" s="218">
        <v>3.230553189166805E-2</v>
      </c>
      <c r="HD68" s="218">
        <v>4.9552474075459853E-2</v>
      </c>
      <c r="HF68" s="325">
        <v>1975</v>
      </c>
      <c r="HG68" s="331">
        <v>0.29035809636116028</v>
      </c>
      <c r="HH68" s="331">
        <v>0.26880013942718506</v>
      </c>
      <c r="HI68" s="331">
        <v>0.21474158763885498</v>
      </c>
      <c r="HJ68" s="331">
        <v>5.0550706684589386E-2</v>
      </c>
      <c r="HK68" s="331">
        <v>8.3683766424655914E-2</v>
      </c>
      <c r="HL68" s="331">
        <v>5.1357842981815338E-2</v>
      </c>
      <c r="HM68" s="331">
        <v>2.9149270783818793E-2</v>
      </c>
      <c r="HN68" s="331">
        <v>0.37026584148406982</v>
      </c>
      <c r="HO68" s="331">
        <v>0.15316595137119293</v>
      </c>
      <c r="HP68" s="331">
        <v>0.12118426710367203</v>
      </c>
      <c r="HQ68" s="331">
        <v>2.6454200968146324E-2</v>
      </c>
      <c r="HR68" s="331">
        <v>6.9474088493734598E-2</v>
      </c>
      <c r="HS68" s="331"/>
      <c r="HT68" s="331">
        <v>0.39021745324134827</v>
      </c>
      <c r="HU68" s="333">
        <v>5.2772379574116186E-2</v>
      </c>
      <c r="HV68" s="334">
        <v>5.526331145423076E-2</v>
      </c>
      <c r="HW68" s="334">
        <v>6.1517328373156488E-2</v>
      </c>
      <c r="HX68" s="334">
        <v>6.1261618169131275E-2</v>
      </c>
      <c r="HY68" s="334">
        <v>3.0261935135058586E-2</v>
      </c>
      <c r="HZ68" s="334">
        <v>2.9187628786075948E-2</v>
      </c>
      <c r="IA68" s="332">
        <v>0.20570601612569775</v>
      </c>
      <c r="IB68" s="333">
        <v>0.11405140927572187</v>
      </c>
      <c r="IC68" s="332">
        <v>0.11745199970593805</v>
      </c>
      <c r="ID68" s="332">
        <v>0.12972275947686288</v>
      </c>
      <c r="IE68" s="332">
        <v>0.13147654991876653</v>
      </c>
      <c r="IF68" s="332">
        <v>8.3247372349433121E-2</v>
      </c>
      <c r="IG68" s="332">
        <v>8.3838597890917285E-2</v>
      </c>
      <c r="IH68" s="333">
        <v>7.3804274201393127E-2</v>
      </c>
      <c r="II68" s="332">
        <v>7.8748846899543409E-2</v>
      </c>
      <c r="IJ68" s="332">
        <v>7.9530189861543477E-2</v>
      </c>
      <c r="IK68" s="332">
        <v>9.7459379921929185E-2</v>
      </c>
      <c r="IL68" s="332">
        <v>2.9303268929652404E-2</v>
      </c>
      <c r="IM68" s="332">
        <v>2.0694785264652175E-2</v>
      </c>
      <c r="IO68" s="204">
        <v>9619.1497923342286</v>
      </c>
      <c r="IP68" s="204">
        <f t="shared" si="14"/>
        <v>11747.11644147444</v>
      </c>
      <c r="IS68" s="905">
        <v>6.3355049605403696E-2</v>
      </c>
      <c r="IT68" s="839">
        <v>2.1082363499456323E-2</v>
      </c>
      <c r="IU68" s="839">
        <f t="shared" si="46"/>
        <v>4.2272686105947373E-2</v>
      </c>
      <c r="IV68" s="839">
        <v>1.0286971235145381E-3</v>
      </c>
      <c r="IW68" s="132">
        <v>6.3828250282220389E-2</v>
      </c>
      <c r="IX68" s="839">
        <v>2.1082363499456323E-2</v>
      </c>
      <c r="IY68" s="839">
        <f t="shared" si="42"/>
        <v>2.1082363499456309E-3</v>
      </c>
      <c r="IZ68" s="894">
        <f t="shared" si="43"/>
        <v>1.8974127149510692E-2</v>
      </c>
      <c r="JA68" s="894">
        <f t="shared" si="44"/>
        <v>5.2705908748640826E-3</v>
      </c>
      <c r="JB68" s="894">
        <f t="shared" si="45"/>
        <v>1.5811772624592241E-2</v>
      </c>
      <c r="JC68" s="839">
        <f t="shared" si="47"/>
        <v>4.2745886782764066E-2</v>
      </c>
      <c r="JD68" s="839">
        <v>5.5549644669785063E-4</v>
      </c>
      <c r="JE68" s="839">
        <v>4.1166683894723326E-2</v>
      </c>
      <c r="JG68" s="205">
        <v>8.6156292594275321</v>
      </c>
      <c r="JH68" s="205">
        <v>3.557019536574284</v>
      </c>
      <c r="JI68" s="205">
        <v>2.4221484225316132</v>
      </c>
      <c r="JJ68" s="205">
        <v>4.9619750283768447</v>
      </c>
      <c r="JK68" s="205">
        <v>2.3734392735527812</v>
      </c>
      <c r="JL68" s="205">
        <v>2.0906264945002389</v>
      </c>
      <c r="JM68" s="205">
        <v>5.3249409913453976</v>
      </c>
      <c r="JN68" s="205">
        <v>2.5641227380015739</v>
      </c>
      <c r="JO68" s="205">
        <v>2.0767106474378645</v>
      </c>
    </row>
    <row r="69" spans="1:275" s="211" customFormat="1">
      <c r="A69" s="211">
        <v>1976</v>
      </c>
      <c r="B69" s="205">
        <v>11244.425750714297</v>
      </c>
      <c r="C69" s="209">
        <v>38622.60335049501</v>
      </c>
      <c r="D69" s="205">
        <f t="shared" si="31"/>
        <v>187.38672167609781</v>
      </c>
      <c r="E69" s="209">
        <f t="shared" si="8"/>
        <v>28338.980420643631</v>
      </c>
      <c r="F69" s="209">
        <f t="shared" si="9"/>
        <v>10283.622929851377</v>
      </c>
      <c r="G69" s="203">
        <v>3.4348222138459605</v>
      </c>
      <c r="H69" s="203">
        <f t="shared" si="25"/>
        <v>319.34998495335537</v>
      </c>
      <c r="I69" s="839">
        <v>0.95348705626497887</v>
      </c>
      <c r="J69" s="238">
        <v>11738.415374843926</v>
      </c>
      <c r="K69" s="205">
        <f t="shared" si="18"/>
        <v>177.95830971358342</v>
      </c>
      <c r="L69" s="205">
        <f t="shared" si="19"/>
        <v>183.46498262137885</v>
      </c>
      <c r="M69" s="204">
        <v>7442.1873153383722</v>
      </c>
      <c r="N69" s="205">
        <f t="shared" si="20"/>
        <v>186.22036746204074</v>
      </c>
      <c r="O69" s="209">
        <v>91048.45550544768</v>
      </c>
      <c r="P69" s="203">
        <v>3.8159190187954151</v>
      </c>
      <c r="Q69" s="203">
        <f t="shared" si="26"/>
        <v>316.33230832439943</v>
      </c>
      <c r="R69" s="238">
        <v>14921.991661874641</v>
      </c>
      <c r="S69" s="204">
        <f t="shared" si="28"/>
        <v>56473</v>
      </c>
      <c r="T69" s="205">
        <f t="shared" si="40"/>
        <v>189.28089249127288</v>
      </c>
      <c r="U69" s="205">
        <f t="shared" si="38"/>
        <v>186.71128066328157</v>
      </c>
      <c r="V69" s="205">
        <f t="shared" si="41"/>
        <v>174.98679439354541</v>
      </c>
      <c r="W69" s="204">
        <v>16870</v>
      </c>
      <c r="X69" s="204">
        <v>72867</v>
      </c>
      <c r="Y69" s="204">
        <v>56245</v>
      </c>
      <c r="Z69" s="204">
        <f t="shared" si="51"/>
        <v>8330.38241040906</v>
      </c>
      <c r="AA69" s="218">
        <f t="shared" si="52"/>
        <v>0.55826210060772274</v>
      </c>
      <c r="AB69" s="216">
        <f t="shared" si="32"/>
        <v>0.22811423552499754</v>
      </c>
      <c r="AC69" s="214">
        <v>12686.057791834388</v>
      </c>
      <c r="AD69" s="204">
        <f t="shared" si="53"/>
        <v>48011</v>
      </c>
      <c r="AE69" s="204">
        <v>42248.313232200002</v>
      </c>
      <c r="AF69" s="204">
        <v>46370.099888999997</v>
      </c>
      <c r="AG69" s="204">
        <v>6002</v>
      </c>
      <c r="AH69" s="204">
        <f t="shared" si="33"/>
        <v>22714.859630032646</v>
      </c>
      <c r="AI69" s="204">
        <v>25589.425494300001</v>
      </c>
      <c r="AJ69" s="204">
        <v>29024.247708300001</v>
      </c>
      <c r="AK69" s="204">
        <v>13000</v>
      </c>
      <c r="AL69" s="204">
        <v>14420.1474609375</v>
      </c>
      <c r="AM69" s="211">
        <v>91.9</v>
      </c>
      <c r="AN69" s="203">
        <f t="shared" si="34"/>
        <v>3.7845484221980414</v>
      </c>
      <c r="AO69" s="203"/>
      <c r="AP69" s="258">
        <v>1976</v>
      </c>
      <c r="AQ69" s="849">
        <v>0.73374081398581925</v>
      </c>
      <c r="AR69" s="849">
        <v>0.58415026267223391</v>
      </c>
      <c r="AS69" s="122">
        <v>3.5491547582287244E-2</v>
      </c>
      <c r="AT69" s="122">
        <v>6.0736671904186933E-2</v>
      </c>
      <c r="AU69" s="122">
        <f t="shared" si="15"/>
        <v>9.622821948647417E-2</v>
      </c>
      <c r="AV69" s="122">
        <v>6.427845935261866E-3</v>
      </c>
      <c r="AW69" s="122">
        <f t="shared" si="35"/>
        <v>4.6934485891849301E-2</v>
      </c>
      <c r="AX69" s="851">
        <f t="shared" si="16"/>
        <v>0.79612616817513382</v>
      </c>
      <c r="AY69" s="844">
        <v>0.83808885083713847</v>
      </c>
      <c r="AZ69" s="123">
        <v>3.0441400304414001E-2</v>
      </c>
      <c r="BA69" s="125">
        <v>6.0967916366258111E-2</v>
      </c>
      <c r="BB69" s="123">
        <v>5.1750380517503802E-2</v>
      </c>
      <c r="BC69" s="123">
        <f t="shared" si="36"/>
        <v>1.875145197468564E-2</v>
      </c>
      <c r="BD69" s="251">
        <v>0.26625918601418092</v>
      </c>
      <c r="BE69" s="252">
        <v>7.4812791624725677E-2</v>
      </c>
      <c r="BF69" s="252">
        <v>2.8003041231525513E-2</v>
      </c>
      <c r="BG69" s="252">
        <v>5.631426495952517E-2</v>
      </c>
      <c r="BH69" s="252">
        <v>5.5018676649010556E-2</v>
      </c>
      <c r="BI69" s="252">
        <v>4.3331720199493259E-2</v>
      </c>
      <c r="BJ69" s="252">
        <f t="shared" si="37"/>
        <v>8.7786913499007524E-3</v>
      </c>
      <c r="BK69" s="252"/>
      <c r="BL69" s="284">
        <v>1976</v>
      </c>
      <c r="BM69" s="133">
        <v>0.20211716857727424</v>
      </c>
      <c r="BN69" s="133">
        <v>0.45368661565899515</v>
      </c>
      <c r="BO69" s="133">
        <v>0.34419621576373061</v>
      </c>
      <c r="BP69" s="133">
        <v>0.10529308792285974</v>
      </c>
      <c r="BQ69" s="133"/>
      <c r="BR69" s="133"/>
      <c r="BS69" s="133"/>
      <c r="BT69" s="133"/>
      <c r="BU69" s="133">
        <v>0.25773316899926613</v>
      </c>
      <c r="BV69" s="133">
        <v>0.44614953700443039</v>
      </c>
      <c r="BW69" s="133">
        <v>0.29611729399630349</v>
      </c>
      <c r="BX69" s="133">
        <v>8.3880229295779429E-2</v>
      </c>
      <c r="BY69" s="133">
        <v>0.24047020244006237</v>
      </c>
      <c r="BZ69" s="293">
        <f t="shared" si="10"/>
        <v>0.10529308792285974</v>
      </c>
      <c r="CA69" s="132">
        <f t="shared" si="21"/>
        <v>6.4774245996043589E-2</v>
      </c>
      <c r="CB69" s="133">
        <v>3.5470074685163777E-2</v>
      </c>
      <c r="CC69" s="133">
        <v>1.0792263158712106E-2</v>
      </c>
      <c r="CD69" s="133">
        <v>3.853647690731691E-3</v>
      </c>
      <c r="CE69" s="133">
        <v>1.3938836232318961E-2</v>
      </c>
      <c r="CF69" s="133">
        <v>7.1942422911705798E-4</v>
      </c>
      <c r="CG69" s="132">
        <f t="shared" si="22"/>
        <v>4.0507853306330388E-2</v>
      </c>
      <c r="CH69" s="133">
        <v>1.7253515073696372E-2</v>
      </c>
      <c r="CI69" s="133">
        <v>2.1250940956293721E-2</v>
      </c>
      <c r="CJ69" s="133">
        <v>2.0033972763402971E-3</v>
      </c>
      <c r="CK69" s="133">
        <f t="shared" si="23"/>
        <v>1.8151220136170629E-2</v>
      </c>
      <c r="CL69" s="133">
        <f t="shared" si="24"/>
        <v>2.2356633170159759E-2</v>
      </c>
      <c r="CM69" s="134">
        <v>0.26422012154491764</v>
      </c>
      <c r="CN69" s="293">
        <v>0.38344322088764221</v>
      </c>
      <c r="CO69" s="133">
        <v>0.13405072466900947</v>
      </c>
      <c r="CP69" s="133">
        <v>0.48250605444334843</v>
      </c>
      <c r="CQ69" s="133">
        <v>0.17716686166522777</v>
      </c>
      <c r="CR69" s="133">
        <v>0.48384051763451907</v>
      </c>
      <c r="CS69" s="133">
        <v>0.33899262070025321</v>
      </c>
      <c r="CT69" s="293">
        <v>0.36744240220104984</v>
      </c>
      <c r="CU69" s="133">
        <v>0.3375409909496625</v>
      </c>
      <c r="CV69" s="133">
        <v>0.33413613324879499</v>
      </c>
      <c r="CW69" s="133">
        <v>9.0083613466660495E-2</v>
      </c>
      <c r="CX69" s="133">
        <v>8.8608851388069065E-2</v>
      </c>
      <c r="CY69" s="133">
        <v>8.3046234012648781E-2</v>
      </c>
      <c r="DA69" s="267">
        <v>1976</v>
      </c>
      <c r="DB69" s="75">
        <v>38619.549879213351</v>
      </c>
      <c r="DC69" s="75">
        <v>28032.964370818263</v>
      </c>
      <c r="DD69" s="124">
        <v>30938.492951188829</v>
      </c>
      <c r="DE69" s="124">
        <v>17188.021241323091</v>
      </c>
      <c r="DF69" s="75">
        <v>13610.170596136337</v>
      </c>
      <c r="DG69" s="75">
        <v>46061.456589170666</v>
      </c>
      <c r="DH69" s="75">
        <v>133898.81945476914</v>
      </c>
      <c r="DI69" s="75">
        <v>185842.43507333225</v>
      </c>
      <c r="DJ69" s="75">
        <v>407553.75603296119</v>
      </c>
      <c r="DK69" s="75">
        <v>570502.99436901743</v>
      </c>
      <c r="DL69" s="75">
        <v>1288255.4424564198</v>
      </c>
      <c r="DM69" s="75">
        <v>4493064.0352895763</v>
      </c>
      <c r="DN69" s="274">
        <v>38619.525961336556</v>
      </c>
      <c r="DO69" s="124">
        <v>28140.923634283736</v>
      </c>
      <c r="DP69" s="124">
        <v>21309.154448804504</v>
      </c>
      <c r="DQ69" s="124">
        <v>3474.7688036403797</v>
      </c>
      <c r="DR69" s="124">
        <v>3359.2427856785007</v>
      </c>
      <c r="DS69" s="124">
        <v>29194.910258235275</v>
      </c>
      <c r="DT69" s="124">
        <v>17003.956507260933</v>
      </c>
      <c r="DU69" s="124">
        <v>30630.652581506591</v>
      </c>
      <c r="DV69" s="124">
        <v>34295.864027091979</v>
      </c>
      <c r="DW69" s="124">
        <v>26456.811708408612</v>
      </c>
      <c r="DX69" s="124">
        <v>15611.338478203759</v>
      </c>
      <c r="DY69" s="124">
        <v>10353.95088298158</v>
      </c>
      <c r="DZ69" s="124">
        <v>43802.905079383709</v>
      </c>
      <c r="EA69" s="124">
        <v>132926.94690481192</v>
      </c>
      <c r="EB69" s="124">
        <v>185817.31915540996</v>
      </c>
      <c r="EC69" s="124">
        <v>406636.91425861744</v>
      </c>
      <c r="ED69" s="124">
        <v>568818.47429310146</v>
      </c>
      <c r="EE69" s="124">
        <v>1284131.2912467979</v>
      </c>
      <c r="EF69" s="124">
        <v>4465818.015139048</v>
      </c>
      <c r="EG69" s="124">
        <v>12826.085688144662</v>
      </c>
      <c r="EH69" s="274">
        <v>38623.493339150024</v>
      </c>
      <c r="EI69" s="124">
        <v>30207.121118751853</v>
      </c>
      <c r="EJ69" s="124">
        <v>19672.536669370376</v>
      </c>
      <c r="EK69" s="124">
        <v>10533.88839646725</v>
      </c>
      <c r="EL69" s="124">
        <f t="shared" si="39"/>
        <v>9697.6863291955342</v>
      </c>
      <c r="EM69" s="124">
        <v>836.20206727171626</v>
      </c>
      <c r="EN69" s="124">
        <v>30602.432665411914</v>
      </c>
      <c r="EO69" s="124">
        <v>20542.605043247364</v>
      </c>
      <c r="EP69" s="124"/>
      <c r="EQ69" s="124">
        <v>19908.651913049503</v>
      </c>
      <c r="ER69" s="124">
        <v>9196.1294224227058</v>
      </c>
      <c r="ES69" s="124">
        <v>10712.522490626801</v>
      </c>
      <c r="ET69" s="124">
        <f t="shared" si="48"/>
        <v>9763.7686471648522</v>
      </c>
      <c r="EU69" s="124">
        <v>948.75384346194892</v>
      </c>
      <c r="EV69" s="124">
        <f t="shared" si="49"/>
        <v>18959.898069587558</v>
      </c>
      <c r="EW69" s="124">
        <v>20205.898489831183</v>
      </c>
      <c r="EX69" s="124">
        <v>43078.641506822772</v>
      </c>
      <c r="EY69" s="124">
        <v>32768.04572805496</v>
      </c>
      <c r="EZ69" s="124">
        <v>10310.595778767811</v>
      </c>
      <c r="FA69" s="124">
        <v>114370.84332273356</v>
      </c>
      <c r="FB69" s="124">
        <v>155800.52010311894</v>
      </c>
      <c r="FC69" s="124">
        <v>323974.74774919142</v>
      </c>
      <c r="FD69" s="124">
        <v>445396.9682625609</v>
      </c>
      <c r="FE69" s="124">
        <v>979712.63271210797</v>
      </c>
      <c r="FF69" s="124">
        <v>3371584.6252163877</v>
      </c>
      <c r="FG69" s="274">
        <v>15611.338478203759</v>
      </c>
      <c r="FH69" s="124"/>
      <c r="FI69" s="124"/>
      <c r="FJ69" s="124"/>
      <c r="FK69" s="124">
        <v>19909.110672242365</v>
      </c>
      <c r="FL69" s="124"/>
      <c r="FM69" s="124"/>
      <c r="FN69" s="124"/>
      <c r="FO69" s="124"/>
      <c r="FP69" s="124">
        <v>18959.898069587554</v>
      </c>
      <c r="FQ69" s="124">
        <v>14924.990154467188</v>
      </c>
      <c r="FR69" s="124"/>
      <c r="FS69" s="274">
        <v>25589.425494300001</v>
      </c>
      <c r="FT69" s="124">
        <v>39156.973239599996</v>
      </c>
      <c r="FU69" s="124">
        <v>16143.6640625</v>
      </c>
      <c r="FV69" s="124">
        <v>41217.866567999998</v>
      </c>
      <c r="FW69" s="124">
        <v>26963.35437869079</v>
      </c>
      <c r="FX69" s="124">
        <v>37783.044352305566</v>
      </c>
      <c r="FY69" s="124">
        <v>9960.9844201532851</v>
      </c>
      <c r="FZ69" s="311"/>
      <c r="GA69" s="134">
        <v>0.24094794727556884</v>
      </c>
      <c r="GB69" s="133">
        <v>0.11936264673022193</v>
      </c>
      <c r="GC69" s="133">
        <v>0.46950544112203929</v>
      </c>
      <c r="GD69" s="133">
        <v>0.62340659082585026</v>
      </c>
      <c r="GE69" s="133">
        <v>0.75456995038780494</v>
      </c>
      <c r="GF69" s="293">
        <v>0.14177514859875168</v>
      </c>
      <c r="GG69" s="133">
        <v>0.21233250517887073</v>
      </c>
      <c r="GH69" s="133">
        <v>0.25511998923266715</v>
      </c>
      <c r="GI69" s="133">
        <v>0.27272898768264742</v>
      </c>
      <c r="GJ69" s="314"/>
      <c r="GK69" s="135"/>
      <c r="GL69" s="135"/>
      <c r="GM69" s="135"/>
      <c r="GN69" s="135"/>
      <c r="GO69" s="275"/>
      <c r="GP69" s="316">
        <v>1976</v>
      </c>
      <c r="GQ69" s="218">
        <v>3.0176831449253823</v>
      </c>
      <c r="GR69" s="218"/>
      <c r="GS69" s="218"/>
      <c r="GT69" s="319">
        <v>2.8705679839631255</v>
      </c>
      <c r="GU69" s="322">
        <v>0.42019057571337715</v>
      </c>
      <c r="GV69" s="218">
        <v>0.53797575746232884</v>
      </c>
      <c r="GW69" s="218">
        <v>0.64161893227358868</v>
      </c>
      <c r="GX69" s="218">
        <v>0.31322182791516034</v>
      </c>
      <c r="GY69" s="218">
        <v>6.4574764660124143E-2</v>
      </c>
      <c r="GZ69" s="218">
        <v>4.2928757023812929E-2</v>
      </c>
      <c r="HA69" s="218">
        <v>3.466138368678192E-2</v>
      </c>
      <c r="HB69" s="218">
        <v>2.5906842751799136E-2</v>
      </c>
      <c r="HC69" s="218">
        <v>3.0190563716963076E-2</v>
      </c>
      <c r="HD69" s="218">
        <v>4.5012072122349499E-2</v>
      </c>
      <c r="HF69" s="325">
        <v>1976</v>
      </c>
      <c r="HG69" s="331">
        <v>0.30042701959609985</v>
      </c>
      <c r="HH69" s="331">
        <v>0.27697312831878662</v>
      </c>
      <c r="HI69" s="331">
        <v>0.22101350128650665</v>
      </c>
      <c r="HJ69" s="331">
        <v>5.3834471851587296E-2</v>
      </c>
      <c r="HK69" s="331">
        <v>8.6421996355056763E-2</v>
      </c>
      <c r="HL69" s="331">
        <v>5.0943959504365921E-2</v>
      </c>
      <c r="HM69" s="331">
        <v>2.9813084023771808E-2</v>
      </c>
      <c r="HN69" s="331">
        <v>0.38870120048522949</v>
      </c>
      <c r="HO69" s="331">
        <v>0.16329024732112885</v>
      </c>
      <c r="HP69" s="331">
        <v>0.12986695766448975</v>
      </c>
      <c r="HQ69" s="331">
        <v>2.6629889383912086E-2</v>
      </c>
      <c r="HR69" s="331">
        <v>6.8938650656491518E-2</v>
      </c>
      <c r="HS69" s="331"/>
      <c r="HT69" s="331">
        <v>0.41764110326766968</v>
      </c>
      <c r="HU69" s="333">
        <v>5.2043596730245237E-2</v>
      </c>
      <c r="HV69" s="334">
        <v>5.4533433106421898E-2</v>
      </c>
      <c r="HW69" s="334">
        <v>6.1924687615828589E-2</v>
      </c>
      <c r="HX69" s="334">
        <v>5.8927723246269013E-2</v>
      </c>
      <c r="HY69" s="334">
        <v>2.9622878512327588E-2</v>
      </c>
      <c r="HZ69" s="334">
        <v>2.9064617056029363E-2</v>
      </c>
      <c r="IA69" s="332">
        <v>0.19581372306167946</v>
      </c>
      <c r="IB69" s="333">
        <v>0.11165469407976221</v>
      </c>
      <c r="IC69" s="332">
        <v>0.11494010908260557</v>
      </c>
      <c r="ID69" s="332">
        <v>0.12893964260001667</v>
      </c>
      <c r="IE69" s="332">
        <v>0.12617571945649309</v>
      </c>
      <c r="IF69" s="332">
        <v>8.2059794669930838E-2</v>
      </c>
      <c r="IG69" s="332">
        <v>7.9981908138471169E-2</v>
      </c>
      <c r="IH69" s="333">
        <v>6.9398805499076843E-2</v>
      </c>
      <c r="II69" s="332">
        <v>7.4424129972688505E-2</v>
      </c>
      <c r="IJ69" s="332">
        <v>7.571999815991147E-2</v>
      </c>
      <c r="IK69" s="332">
        <v>9.1410327231831914E-2</v>
      </c>
      <c r="IL69" s="332">
        <v>2.4170859043124437E-2</v>
      </c>
      <c r="IM69" s="332">
        <v>1.777620427478865E-2</v>
      </c>
      <c r="IO69" s="204">
        <v>9983.1129508827271</v>
      </c>
      <c r="IP69" s="204">
        <f t="shared" si="14"/>
        <v>12191.596223594406</v>
      </c>
      <c r="IS69" s="905">
        <v>6.3805226129849721E-2</v>
      </c>
      <c r="IT69" s="839">
        <v>2.2642702128107085E-2</v>
      </c>
      <c r="IU69" s="839">
        <f t="shared" si="46"/>
        <v>4.116252400174264E-2</v>
      </c>
      <c r="IV69" s="839">
        <v>9.6901986619385969E-4</v>
      </c>
      <c r="IW69" s="132">
        <v>6.4250975268298899E-2</v>
      </c>
      <c r="IX69" s="839">
        <v>2.2642702128107085E-2</v>
      </c>
      <c r="IY69" s="839">
        <f t="shared" si="42"/>
        <v>2.2642702128107088E-3</v>
      </c>
      <c r="IZ69" s="894">
        <f t="shared" si="43"/>
        <v>2.0378431915296376E-2</v>
      </c>
      <c r="JA69" s="894">
        <f t="shared" si="44"/>
        <v>5.6606755320267703E-3</v>
      </c>
      <c r="JB69" s="894">
        <f t="shared" si="45"/>
        <v>1.6982026596080314E-2</v>
      </c>
      <c r="JC69" s="839">
        <f t="shared" si="47"/>
        <v>4.1608273140191818E-2</v>
      </c>
      <c r="JD69" s="839">
        <v>5.2327072774468423E-4</v>
      </c>
      <c r="JE69" s="839">
        <v>4.0507853306330388E-2</v>
      </c>
      <c r="JG69" s="205">
        <v>8.6270833333333332</v>
      </c>
      <c r="JH69" s="205">
        <v>3.5891666666666668</v>
      </c>
      <c r="JI69" s="205">
        <v>2.403645228697469</v>
      </c>
      <c r="JJ69" s="205">
        <v>4.9284422629811422</v>
      </c>
      <c r="JK69" s="205">
        <v>2.3807801601653318</v>
      </c>
      <c r="JL69" s="205">
        <v>2.0700954861111112</v>
      </c>
      <c r="JM69" s="205">
        <v>5.1936063218390807</v>
      </c>
      <c r="JN69" s="205">
        <v>2.5276580459770113</v>
      </c>
      <c r="JO69" s="205">
        <v>2.0547108142674437</v>
      </c>
    </row>
    <row r="70" spans="1:275" s="211" customFormat="1">
      <c r="A70" s="211">
        <v>1977</v>
      </c>
      <c r="B70" s="205">
        <v>12294.158723465875</v>
      </c>
      <c r="C70" s="209">
        <v>39815.742649776897</v>
      </c>
      <c r="D70" s="205">
        <f t="shared" si="31"/>
        <v>193.17552000660922</v>
      </c>
      <c r="E70" s="209">
        <f t="shared" si="8"/>
        <v>29104.823819822723</v>
      </c>
      <c r="F70" s="209">
        <f t="shared" si="9"/>
        <v>10710.918829954177</v>
      </c>
      <c r="G70" s="203">
        <v>3.2385902561824373</v>
      </c>
      <c r="H70" s="203">
        <f t="shared" si="25"/>
        <v>338.69996990671081</v>
      </c>
      <c r="I70" s="839">
        <v>0.94717199342652869</v>
      </c>
      <c r="J70" s="238">
        <v>12625.619492543814</v>
      </c>
      <c r="K70" s="205">
        <f t="shared" ref="K70:K101" si="54">100*(J70*P70)/(J$39*P$39)</f>
        <v>179.72195636987573</v>
      </c>
      <c r="L70" s="205">
        <f t="shared" ref="L70:L101" si="55">100*(J70*G70)/(J$39*G$39)</f>
        <v>186.05791473169774</v>
      </c>
      <c r="M70" s="204">
        <v>8032.1101209957387</v>
      </c>
      <c r="N70" s="205">
        <f t="shared" ref="N70:N101" si="56">100*(M70*G70)/(M$39*G$39)</f>
        <v>189.49946080230796</v>
      </c>
      <c r="O70" s="209">
        <v>93075.821147921553</v>
      </c>
      <c r="P70" s="203">
        <v>3.582933864182495</v>
      </c>
      <c r="Q70" s="203">
        <f t="shared" si="26"/>
        <v>336.90224753002809</v>
      </c>
      <c r="R70" s="238">
        <v>16099.993674525589</v>
      </c>
      <c r="S70" s="204">
        <f t="shared" si="28"/>
        <v>57314</v>
      </c>
      <c r="T70" s="205">
        <f t="shared" si="40"/>
        <v>192.09967723062019</v>
      </c>
      <c r="U70" s="205">
        <f t="shared" si="38"/>
        <v>189.49179855745791</v>
      </c>
      <c r="V70" s="205">
        <f t="shared" si="41"/>
        <v>178.01472582425572</v>
      </c>
      <c r="W70" s="204">
        <v>18264</v>
      </c>
      <c r="X70" s="204">
        <v>74142</v>
      </c>
      <c r="Y70" s="204">
        <v>56710</v>
      </c>
      <c r="Z70" s="204">
        <f t="shared" si="51"/>
        <v>9060.0212836551273</v>
      </c>
      <c r="AA70" s="218">
        <f t="shared" si="52"/>
        <v>0.56273446231165025</v>
      </c>
      <c r="AB70" s="216">
        <f t="shared" si="32"/>
        <v>0.23511639826279307</v>
      </c>
      <c r="AC70" s="214">
        <v>13572.097469810236</v>
      </c>
      <c r="AD70" s="204">
        <f t="shared" si="53"/>
        <v>48315</v>
      </c>
      <c r="AE70" s="204">
        <v>43073.250404800005</v>
      </c>
      <c r="AF70" s="204">
        <v>46959.558712000005</v>
      </c>
      <c r="AG70" s="204">
        <v>6429</v>
      </c>
      <c r="AH70" s="204">
        <f t="shared" si="33"/>
        <v>22886.450358239508</v>
      </c>
      <c r="AI70" s="204">
        <v>26070.651560800001</v>
      </c>
      <c r="AJ70" s="204">
        <v>29633.100842400003</v>
      </c>
      <c r="AK70" s="204">
        <v>14134</v>
      </c>
      <c r="AL70" s="204">
        <v>15655.978515625</v>
      </c>
      <c r="AM70" s="211">
        <v>97.7</v>
      </c>
      <c r="AN70" s="203">
        <f t="shared" si="34"/>
        <v>3.5598771750255884</v>
      </c>
      <c r="AO70" s="203"/>
      <c r="AP70" s="258">
        <v>1977</v>
      </c>
      <c r="AQ70" s="849">
        <v>0.73098784256849236</v>
      </c>
      <c r="AR70" s="849">
        <v>0.5756759411554645</v>
      </c>
      <c r="AS70" s="122">
        <v>3.5750827510342871E-2</v>
      </c>
      <c r="AT70" s="122">
        <v>6.4801825498525409E-2</v>
      </c>
      <c r="AU70" s="122">
        <f t="shared" si="15"/>
        <v>0.10055265300886829</v>
      </c>
      <c r="AV70" s="122">
        <v>6.2448075052301795E-3</v>
      </c>
      <c r="AW70" s="122">
        <f t="shared" si="35"/>
        <v>4.8514440898929409E-2</v>
      </c>
      <c r="AX70" s="851">
        <f t="shared" si="16"/>
        <v>0.78753148497339698</v>
      </c>
      <c r="AY70" s="844">
        <v>0.82925919589392638</v>
      </c>
      <c r="AZ70" s="123">
        <v>3.3190761334473906E-2</v>
      </c>
      <c r="BA70" s="126">
        <f t="shared" ref="BA70:BA82" si="57">BA69+(BA$83-BA$69)/14</f>
        <v>6.1470131127689398E-2</v>
      </c>
      <c r="BB70" s="123">
        <v>5.2266894781864845E-2</v>
      </c>
      <c r="BC70" s="123">
        <f t="shared" si="36"/>
        <v>2.38130168620454E-2</v>
      </c>
      <c r="BD70" s="251">
        <v>0.26901215743150764</v>
      </c>
      <c r="BE70" s="252">
        <v>7.3654970302546335E-2</v>
      </c>
      <c r="BF70" s="252">
        <v>2.3862055231016439E-2</v>
      </c>
      <c r="BG70" s="252">
        <v>5.872641295603865E-2</v>
      </c>
      <c r="BH70" s="252">
        <v>5.8151177276380195E-2</v>
      </c>
      <c r="BI70" s="252">
        <v>4.4053025041876484E-2</v>
      </c>
      <c r="BJ70" s="252">
        <f t="shared" si="37"/>
        <v>1.0564516623649531E-2</v>
      </c>
      <c r="BK70" s="252"/>
      <c r="BL70" s="284">
        <v>1977</v>
      </c>
      <c r="BM70" s="133">
        <v>0.20028216234638307</v>
      </c>
      <c r="BN70" s="133">
        <v>0.45324136834174311</v>
      </c>
      <c r="BO70" s="133">
        <v>0.34647646931187381</v>
      </c>
      <c r="BP70" s="133">
        <v>0.10665341100676073</v>
      </c>
      <c r="BQ70" s="133"/>
      <c r="BR70" s="133"/>
      <c r="BS70" s="133"/>
      <c r="BT70" s="133"/>
      <c r="BU70" s="133">
        <v>0.25606545875467646</v>
      </c>
      <c r="BV70" s="133">
        <v>0.44446736798619213</v>
      </c>
      <c r="BW70" s="133">
        <v>0.29946717325913141</v>
      </c>
      <c r="BX70" s="133">
        <v>8.5985069722307017E-2</v>
      </c>
      <c r="BY70" s="133">
        <v>0.23828347878916392</v>
      </c>
      <c r="BZ70" s="293">
        <f t="shared" si="10"/>
        <v>0.10665341100676073</v>
      </c>
      <c r="CA70" s="132">
        <f t="shared" ref="CA70:CA101" si="58">CB70+CD70+CC70+CE70+CF70</f>
        <v>6.572796052296237E-2</v>
      </c>
      <c r="CB70" s="133">
        <v>3.6512377546847691E-2</v>
      </c>
      <c r="CC70" s="133">
        <v>1.0549286246863462E-2</v>
      </c>
      <c r="CD70" s="133">
        <v>3.8106358458088957E-3</v>
      </c>
      <c r="CE70" s="133">
        <v>1.4017166645827408E-2</v>
      </c>
      <c r="CF70" s="133">
        <v>8.3849423761492542E-4</v>
      </c>
      <c r="CG70" s="132">
        <f t="shared" ref="CG70:CG101" si="59">CH70+CI70+CJ70</f>
        <v>4.0899879817532681E-2</v>
      </c>
      <c r="CH70" s="133">
        <v>1.7583684923234515E-2</v>
      </c>
      <c r="CI70" s="133">
        <v>2.1033401427837124E-2</v>
      </c>
      <c r="CJ70" s="133">
        <v>2.2827934664610434E-3</v>
      </c>
      <c r="CK70" s="133">
        <f t="shared" ref="CK70:CK101" si="60">CH70+$CJ70*CH70/($CH70+$CI70)</f>
        <v>1.8623119143987305E-2</v>
      </c>
      <c r="CL70" s="133">
        <f t="shared" ref="CL70:CL101" si="61">CI70+$CJ70*CI70/($CH70+$CI70)</f>
        <v>2.2276760673545379E-2</v>
      </c>
      <c r="CM70" s="134">
        <v>0.26863727958174705</v>
      </c>
      <c r="CN70" s="293">
        <v>0.38463548929345137</v>
      </c>
      <c r="CO70" s="133">
        <v>0.13466267232192308</v>
      </c>
      <c r="CP70" s="133">
        <v>0.48070183838462566</v>
      </c>
      <c r="CQ70" s="133">
        <v>0.17812500456273028</v>
      </c>
      <c r="CR70" s="133">
        <v>0.4811999928043208</v>
      </c>
      <c r="CS70" s="133">
        <v>0.34067500263294909</v>
      </c>
      <c r="CT70" s="293">
        <v>0.37009412123688884</v>
      </c>
      <c r="CU70" s="133">
        <v>0.33799130639458497</v>
      </c>
      <c r="CV70" s="133">
        <v>0.33583354446726782</v>
      </c>
      <c r="CW70" s="133">
        <v>9.0579710769514321E-2</v>
      </c>
      <c r="CX70" s="133">
        <v>9.0251178846532942E-2</v>
      </c>
      <c r="CY70" s="133">
        <v>8.3469874874007033E-2</v>
      </c>
      <c r="DA70" s="267">
        <v>1977</v>
      </c>
      <c r="DB70" s="75">
        <v>39814.06470348857</v>
      </c>
      <c r="DC70" s="75">
        <v>28840.279452575483</v>
      </c>
      <c r="DD70" s="124">
        <v>31705.835635043717</v>
      </c>
      <c r="DE70" s="124">
        <v>17540.103835349168</v>
      </c>
      <c r="DF70" s="75">
        <v>13976.972301365582</v>
      </c>
      <c r="DG70" s="75">
        <v>47419.413391587863</v>
      </c>
      <c r="DH70" s="75">
        <v>138578.13196170636</v>
      </c>
      <c r="DI70" s="75">
        <v>192798.98630792476</v>
      </c>
      <c r="DJ70" s="75">
        <v>424502.79655826261</v>
      </c>
      <c r="DK70" s="75">
        <v>596468.22938428435</v>
      </c>
      <c r="DL70" s="75">
        <v>1356778.8880691647</v>
      </c>
      <c r="DM70" s="75">
        <v>4757250.824413592</v>
      </c>
      <c r="DN70" s="274">
        <v>39814.06470348857</v>
      </c>
      <c r="DO70" s="124">
        <v>28910.475706743728</v>
      </c>
      <c r="DP70" s="124">
        <v>21766.594451693971</v>
      </c>
      <c r="DQ70" s="124">
        <v>3723.930254989612</v>
      </c>
      <c r="DR70" s="124">
        <v>3421.1694193741996</v>
      </c>
      <c r="DS70" s="124">
        <v>29842.697540428682</v>
      </c>
      <c r="DT70" s="124">
        <v>17261.454780719298</v>
      </c>
      <c r="DU70" s="124">
        <v>31155.248605385372</v>
      </c>
      <c r="DV70" s="124">
        <v>34580.086971262921</v>
      </c>
      <c r="DW70" s="124">
        <v>27222.402717223456</v>
      </c>
      <c r="DX70" s="124">
        <v>15948.093941226996</v>
      </c>
      <c r="DY70" s="124">
        <v>10722.936697939451</v>
      </c>
      <c r="DZ70" s="124">
        <v>45113.452913639645</v>
      </c>
      <c r="EA70" s="124">
        <v>137946.36567419214</v>
      </c>
      <c r="EB70" s="124">
        <v>193296.99332139976</v>
      </c>
      <c r="EC70" s="124">
        <v>424630.58066709328</v>
      </c>
      <c r="ED70" s="124">
        <v>596379.89594576682</v>
      </c>
      <c r="EE70" s="124">
        <v>1355714.014290442</v>
      </c>
      <c r="EF70" s="124">
        <v>4741088.4533871291</v>
      </c>
      <c r="EG70" s="124">
        <v>12965.091226967701</v>
      </c>
      <c r="EH70" s="274">
        <v>39814.792420654732</v>
      </c>
      <c r="EI70" s="124">
        <v>30990.632311713529</v>
      </c>
      <c r="EJ70" s="124">
        <v>20533.090733277186</v>
      </c>
      <c r="EK70" s="124">
        <v>10458.281208095226</v>
      </c>
      <c r="EL70" s="124">
        <f t="shared" si="39"/>
        <v>9586.980785580392</v>
      </c>
      <c r="EM70" s="124">
        <v>871.30042251483417</v>
      </c>
      <c r="EN70" s="124">
        <v>31250.933647839342</v>
      </c>
      <c r="EO70" s="124">
        <v>20943.957548574759</v>
      </c>
      <c r="EP70" s="124"/>
      <c r="EQ70" s="124">
        <v>20390.872814546517</v>
      </c>
      <c r="ER70" s="124">
        <v>9750.1190583689749</v>
      </c>
      <c r="ES70" s="124">
        <v>10640.753756177544</v>
      </c>
      <c r="ET70" s="124">
        <f t="shared" si="48"/>
        <v>9656.8507464737249</v>
      </c>
      <c r="EU70" s="124">
        <v>983.90300970381975</v>
      </c>
      <c r="EV70" s="124">
        <f t="shared" si="49"/>
        <v>19406.969804842702</v>
      </c>
      <c r="EW70" s="124">
        <v>20666.684197532573</v>
      </c>
      <c r="EX70" s="124">
        <v>44241.995849904779</v>
      </c>
      <c r="EY70" s="124">
        <v>34011.80532691245</v>
      </c>
      <c r="EZ70" s="124">
        <v>10230.190522992327</v>
      </c>
      <c r="FA70" s="124">
        <v>119232.23340112565</v>
      </c>
      <c r="FB70" s="124">
        <v>163202.90548003762</v>
      </c>
      <c r="FC70" s="124">
        <v>342347.77022691781</v>
      </c>
      <c r="FD70" s="124">
        <v>473358.33006029349</v>
      </c>
      <c r="FE70" s="124">
        <v>1054173.1349671145</v>
      </c>
      <c r="FF70" s="124">
        <v>3671347.3023269996</v>
      </c>
      <c r="FG70" s="274">
        <v>15948.093941226996</v>
      </c>
      <c r="FH70" s="124"/>
      <c r="FI70" s="124"/>
      <c r="FJ70" s="124"/>
      <c r="FK70" s="124">
        <v>20390.38617283434</v>
      </c>
      <c r="FL70" s="124"/>
      <c r="FM70" s="124"/>
      <c r="FN70" s="124"/>
      <c r="FO70" s="124"/>
      <c r="FP70" s="124">
        <v>19406.969804842698</v>
      </c>
      <c r="FQ70" s="124">
        <v>15038.261021779668</v>
      </c>
      <c r="FR70" s="124"/>
      <c r="FS70" s="274">
        <v>26070.651560800001</v>
      </c>
      <c r="FT70" s="124">
        <v>40158.519174400004</v>
      </c>
      <c r="FU70" s="124">
        <v>16678.740234375</v>
      </c>
      <c r="FV70" s="124">
        <v>42425.5323536</v>
      </c>
      <c r="FW70" s="124">
        <v>27366.087664741597</v>
      </c>
      <c r="FX70" s="124">
        <v>38539.224048571006</v>
      </c>
      <c r="FY70" s="124">
        <v>10687.347845402042</v>
      </c>
      <c r="FZ70" s="311"/>
      <c r="GA70" s="134">
        <v>0.24419051273442821</v>
      </c>
      <c r="GB70" s="133">
        <v>0.11833168282901617</v>
      </c>
      <c r="GC70" s="133">
        <v>0.47549298786783778</v>
      </c>
      <c r="GD70" s="133">
        <v>0.62524895109702316</v>
      </c>
      <c r="GE70" s="133">
        <v>0.75700530353142248</v>
      </c>
      <c r="GF70" s="293">
        <v>0.14126877172038466</v>
      </c>
      <c r="GG70" s="133">
        <v>0.21005322369655227</v>
      </c>
      <c r="GH70" s="133">
        <v>0.24588788471047737</v>
      </c>
      <c r="GI70" s="133">
        <v>0.26131510189917445</v>
      </c>
      <c r="GJ70" s="314"/>
      <c r="GK70" s="135"/>
      <c r="GL70" s="135"/>
      <c r="GM70" s="135"/>
      <c r="GN70" s="135"/>
      <c r="GO70" s="275"/>
      <c r="GP70" s="316">
        <v>1977</v>
      </c>
      <c r="GQ70" s="218">
        <v>2.9283239817742208</v>
      </c>
      <c r="GR70" s="218"/>
      <c r="GS70" s="218"/>
      <c r="GT70" s="319">
        <v>2.8027876983572755</v>
      </c>
      <c r="GU70" s="322">
        <v>0.42744160512318169</v>
      </c>
      <c r="GV70" s="218">
        <v>0.53954151826859198</v>
      </c>
      <c r="GW70" s="218">
        <v>0.63968693777208196</v>
      </c>
      <c r="GX70" s="218">
        <v>0.3262444546408787</v>
      </c>
      <c r="GY70" s="218">
        <v>6.9429026416294198E-2</v>
      </c>
      <c r="GZ70" s="218">
        <v>4.8075866878035285E-2</v>
      </c>
      <c r="HA70" s="218">
        <v>3.6222025653679088E-2</v>
      </c>
      <c r="HB70" s="218">
        <v>2.7063477861914584E-2</v>
      </c>
      <c r="HC70" s="218">
        <v>2.9497942912309814E-2</v>
      </c>
      <c r="HD70" s="218">
        <v>5.154236650300284E-2</v>
      </c>
      <c r="HF70" s="325">
        <v>1977</v>
      </c>
      <c r="HG70" s="331">
        <v>0.30244427919387817</v>
      </c>
      <c r="HH70" s="331">
        <v>0.27919235825538635</v>
      </c>
      <c r="HI70" s="331">
        <v>0.21690212190151215</v>
      </c>
      <c r="HJ70" s="331">
        <v>5.055023729801178E-2</v>
      </c>
      <c r="HK70" s="331">
        <v>8.828117698431015E-2</v>
      </c>
      <c r="HL70" s="331">
        <v>5.0290077924728394E-2</v>
      </c>
      <c r="HM70" s="331">
        <v>2.7780628526670625E-2</v>
      </c>
      <c r="HN70" s="331">
        <v>0.38501498103141785</v>
      </c>
      <c r="HO70" s="331">
        <v>0.16243924200534821</v>
      </c>
      <c r="HP70" s="331">
        <v>0.12509231269359589</v>
      </c>
      <c r="HQ70" s="331">
        <v>2.9322773218154907E-2</v>
      </c>
      <c r="HR70" s="331">
        <v>6.8238220643252134E-2</v>
      </c>
      <c r="HS70" s="331"/>
      <c r="HT70" s="331">
        <v>0.40777626633644104</v>
      </c>
      <c r="HU70" s="333">
        <v>5.0053927836771005E-2</v>
      </c>
      <c r="HV70" s="334">
        <v>5.2104090533096802E-2</v>
      </c>
      <c r="HW70" s="334">
        <v>5.9704741230234497E-2</v>
      </c>
      <c r="HX70" s="334">
        <v>5.5629299794948878E-2</v>
      </c>
      <c r="HY70" s="334">
        <v>3.1614507095127919E-2</v>
      </c>
      <c r="HZ70" s="334">
        <v>2.7407172457571953E-2</v>
      </c>
      <c r="IA70" s="332">
        <v>0.19047089564685607</v>
      </c>
      <c r="IB70" s="333">
        <v>0.10685495079779841</v>
      </c>
      <c r="IC70" s="332">
        <v>0.10904756745756257</v>
      </c>
      <c r="ID70" s="332">
        <v>0.12427807389758525</v>
      </c>
      <c r="IE70" s="332">
        <v>0.11727132627192487</v>
      </c>
      <c r="IF70" s="332">
        <v>8.7148066156714762E-2</v>
      </c>
      <c r="IG70" s="332">
        <v>7.8443358508195601E-2</v>
      </c>
      <c r="IH70" s="333">
        <v>6.4276054501533508E-2</v>
      </c>
      <c r="II70" s="332">
        <v>6.8686366451452652E-2</v>
      </c>
      <c r="IJ70" s="332">
        <v>7.1699337626341716E-2</v>
      </c>
      <c r="IK70" s="332">
        <v>8.209174409570448E-2</v>
      </c>
      <c r="IL70" s="332">
        <v>2.4583291190083397E-2</v>
      </c>
      <c r="IM70" s="332">
        <v>1.7051185384886477E-2</v>
      </c>
      <c r="IO70" s="204">
        <v>10658.087205517513</v>
      </c>
      <c r="IP70" s="204">
        <f t="shared" si="14"/>
        <v>13015.889569198724</v>
      </c>
      <c r="IS70" s="905">
        <v>6.4912039062036103E-2</v>
      </c>
      <c r="IT70" s="839">
        <v>2.3994250841795781E-2</v>
      </c>
      <c r="IU70" s="839">
        <f t="shared" si="46"/>
        <v>4.0917788220240323E-2</v>
      </c>
      <c r="IV70" s="839">
        <v>8.1592146092628471E-4</v>
      </c>
      <c r="IW70" s="132">
        <v>6.528736293406219E-2</v>
      </c>
      <c r="IX70" s="839">
        <v>2.3994250841795781E-2</v>
      </c>
      <c r="IY70" s="839">
        <f t="shared" si="42"/>
        <v>2.3994250841795767E-3</v>
      </c>
      <c r="IZ70" s="894">
        <f t="shared" si="43"/>
        <v>2.1594825757616204E-2</v>
      </c>
      <c r="JA70" s="894">
        <f t="shared" si="44"/>
        <v>5.9985627104489452E-3</v>
      </c>
      <c r="JB70" s="894">
        <f t="shared" si="45"/>
        <v>1.7995688131346835E-2</v>
      </c>
      <c r="JC70" s="839">
        <f t="shared" si="47"/>
        <v>4.129311209226641E-2</v>
      </c>
      <c r="JD70" s="839">
        <v>4.4059758890019378E-4</v>
      </c>
      <c r="JE70" s="839">
        <v>4.0899879817532681E-2</v>
      </c>
      <c r="JG70" s="205">
        <v>8.7124132613723972</v>
      </c>
      <c r="JH70" s="205">
        <v>3.5836545875096375</v>
      </c>
      <c r="JI70" s="205">
        <v>2.4311531841652321</v>
      </c>
      <c r="JJ70" s="205">
        <v>4.9411203814064359</v>
      </c>
      <c r="JK70" s="205">
        <v>2.3780691299165673</v>
      </c>
      <c r="JL70" s="205">
        <v>2.0777866880513232</v>
      </c>
      <c r="JM70" s="205">
        <v>5.181940248405505</v>
      </c>
      <c r="JN70" s="205">
        <v>2.5209801946962069</v>
      </c>
      <c r="JO70" s="205">
        <v>2.0555259653794939</v>
      </c>
    </row>
    <row r="71" spans="1:275" s="211" customFormat="1">
      <c r="A71" s="211">
        <v>1978</v>
      </c>
      <c r="B71" s="205">
        <v>13610.479574980132</v>
      </c>
      <c r="C71" s="209">
        <v>41233.399418303154</v>
      </c>
      <c r="D71" s="205">
        <f t="shared" si="31"/>
        <v>200.05361809609653</v>
      </c>
      <c r="E71" s="209">
        <f t="shared" ref="E71:E107" si="62">C71*(1-BD71)</f>
        <v>30159.521363891552</v>
      </c>
      <c r="F71" s="209">
        <f t="shared" ref="F71:F107" si="63">C71*BD71</f>
        <v>11073.878054411602</v>
      </c>
      <c r="G71" s="203">
        <v>3.0295331763402134</v>
      </c>
      <c r="H71" s="203">
        <f t="shared" si="25"/>
        <v>362.07242451599956</v>
      </c>
      <c r="I71" s="839">
        <v>0.9398133252766101</v>
      </c>
      <c r="J71" s="238">
        <v>13838.165780499685</v>
      </c>
      <c r="K71" s="205">
        <f t="shared" si="54"/>
        <v>183.08467712699658</v>
      </c>
      <c r="L71" s="205">
        <f t="shared" si="55"/>
        <v>190.76280060639203</v>
      </c>
      <c r="M71" s="204">
        <v>8834.3136747999524</v>
      </c>
      <c r="N71" s="205">
        <f t="shared" si="56"/>
        <v>194.97137202615895</v>
      </c>
      <c r="O71" s="209">
        <v>95212.836116289182</v>
      </c>
      <c r="P71" s="203">
        <v>3.3301501866481473</v>
      </c>
      <c r="Q71" s="203">
        <f t="shared" si="26"/>
        <v>362.47568546135034</v>
      </c>
      <c r="R71" s="238">
        <v>17729.989649223691</v>
      </c>
      <c r="S71" s="204">
        <f t="shared" si="28"/>
        <v>59066</v>
      </c>
      <c r="T71" s="205">
        <f t="shared" si="40"/>
        <v>197.97186612876106</v>
      </c>
      <c r="U71" s="205">
        <f t="shared" si="38"/>
        <v>195.28426865329254</v>
      </c>
      <c r="V71" s="205">
        <f t="shared" si="41"/>
        <v>183.38272178576207</v>
      </c>
      <c r="W71" s="204">
        <v>20091</v>
      </c>
      <c r="X71" s="204">
        <v>76030</v>
      </c>
      <c r="Y71" s="204">
        <v>57215</v>
      </c>
      <c r="Z71" s="204">
        <f t="shared" si="51"/>
        <v>10550.334734545697</v>
      </c>
      <c r="AA71" s="218">
        <f t="shared" si="52"/>
        <v>0.59505588797721853</v>
      </c>
      <c r="AB71" s="216">
        <f t="shared" si="32"/>
        <v>0.24746810469551495</v>
      </c>
      <c r="AC71" s="214">
        <v>15063.857389304198</v>
      </c>
      <c r="AD71" s="204">
        <f t="shared" si="53"/>
        <v>50184</v>
      </c>
      <c r="AE71" s="204">
        <v>43928.231052000003</v>
      </c>
      <c r="AF71" s="204">
        <v>47260.717545600004</v>
      </c>
      <c r="AG71" s="204">
        <v>6813</v>
      </c>
      <c r="AH71" s="204">
        <f t="shared" si="33"/>
        <v>22696.948275862069</v>
      </c>
      <c r="AI71" s="204">
        <v>27265.798584</v>
      </c>
      <c r="AJ71" s="204">
        <v>30295.331760000001</v>
      </c>
      <c r="AK71" s="204">
        <v>15218</v>
      </c>
      <c r="AL71" s="204">
        <v>16920.29296875</v>
      </c>
      <c r="AM71" s="211">
        <v>104.4</v>
      </c>
      <c r="AN71" s="203">
        <f t="shared" si="34"/>
        <v>3.3314176245210727</v>
      </c>
      <c r="AO71" s="203"/>
      <c r="AP71" s="258">
        <v>1978</v>
      </c>
      <c r="AQ71" s="849">
        <v>0.73143426904801834</v>
      </c>
      <c r="AR71" s="849">
        <v>0.57308490273865331</v>
      </c>
      <c r="AS71" s="122">
        <v>3.6939827738488994E-2</v>
      </c>
      <c r="AT71" s="122">
        <v>6.5318833569955451E-2</v>
      </c>
      <c r="AU71" s="122">
        <f t="shared" si="15"/>
        <v>0.10225866130844444</v>
      </c>
      <c r="AV71" s="122">
        <v>4.9781103585253414E-3</v>
      </c>
      <c r="AW71" s="122">
        <f t="shared" ref="AW71:AW107" si="64">AQ71-AR71-AS71-AT71-AV71</f>
        <v>5.1112594642395232E-2</v>
      </c>
      <c r="AX71" s="851">
        <f t="shared" si="16"/>
        <v>0.7835084121564867</v>
      </c>
      <c r="AY71" s="844">
        <v>0.82585365853658532</v>
      </c>
      <c r="AZ71" s="123">
        <v>3.484320557491289E-2</v>
      </c>
      <c r="BA71" s="126">
        <f t="shared" si="57"/>
        <v>6.1972345889120685E-2</v>
      </c>
      <c r="BB71" s="123">
        <v>5.4158460839266773E-2</v>
      </c>
      <c r="BC71" s="123">
        <f t="shared" si="36"/>
        <v>2.3172329160114247E-2</v>
      </c>
      <c r="BD71" s="251">
        <v>0.26856573095198166</v>
      </c>
      <c r="BE71" s="252">
        <v>7.2869581461899507E-2</v>
      </c>
      <c r="BF71" s="252">
        <v>2.1056525311809116E-2</v>
      </c>
      <c r="BG71" s="252">
        <v>6.2005439614717044E-2</v>
      </c>
      <c r="BH71" s="252">
        <v>6.1057684433783573E-2</v>
      </c>
      <c r="BI71" s="252">
        <v>4.4140716024014662E-2</v>
      </c>
      <c r="BJ71" s="252">
        <f t="shared" si="37"/>
        <v>7.4357841057577437E-3</v>
      </c>
      <c r="BK71" s="252"/>
      <c r="BL71" s="284">
        <v>1978</v>
      </c>
      <c r="BM71" s="133">
        <v>0.19975558070290589</v>
      </c>
      <c r="BN71" s="133">
        <v>0.45316095407016554</v>
      </c>
      <c r="BO71" s="133">
        <v>0.34708346522692857</v>
      </c>
      <c r="BP71" s="133">
        <v>0.10769409781094197</v>
      </c>
      <c r="BQ71" s="133"/>
      <c r="BR71" s="133"/>
      <c r="BS71" s="133"/>
      <c r="BT71" s="133"/>
      <c r="BU71" s="133">
        <v>0.25447503494719115</v>
      </c>
      <c r="BV71" s="133">
        <v>0.4434116860874866</v>
      </c>
      <c r="BW71" s="133">
        <v>0.30211327896532225</v>
      </c>
      <c r="BX71" s="133">
        <v>8.8024218939337207E-2</v>
      </c>
      <c r="BY71" s="133">
        <v>0.2379443428231714</v>
      </c>
      <c r="BZ71" s="293">
        <f t="shared" ref="BZ71:BZ107" si="65">BP71</f>
        <v>0.10769409781094197</v>
      </c>
      <c r="CA71" s="132">
        <f t="shared" si="58"/>
        <v>6.5086178943971701E-2</v>
      </c>
      <c r="CB71" s="133">
        <v>3.5592912802641742E-2</v>
      </c>
      <c r="CC71" s="133">
        <v>1.0936048295427487E-2</v>
      </c>
      <c r="CD71" s="133">
        <v>3.345174591127098E-3</v>
      </c>
      <c r="CE71" s="133">
        <v>1.4171394845863933E-2</v>
      </c>
      <c r="CF71" s="133">
        <v>1.0406484089114398E-3</v>
      </c>
      <c r="CG71" s="132">
        <f t="shared" si="59"/>
        <v>4.2578005294868652E-2</v>
      </c>
      <c r="CH71" s="133">
        <v>1.8489896485342747E-2</v>
      </c>
      <c r="CI71" s="133">
        <v>2.1441940870557868E-2</v>
      </c>
      <c r="CJ71" s="133">
        <v>2.6461679389680392E-3</v>
      </c>
      <c r="CK71" s="133">
        <f t="shared" si="60"/>
        <v>1.9715168712069422E-2</v>
      </c>
      <c r="CL71" s="133">
        <f t="shared" si="61"/>
        <v>2.286283658279923E-2</v>
      </c>
      <c r="CM71" s="134">
        <v>0.28226206860289704</v>
      </c>
      <c r="CN71" s="293">
        <v>0.38404102899345638</v>
      </c>
      <c r="CO71" s="133">
        <v>0.13676279396835156</v>
      </c>
      <c r="CP71" s="133">
        <v>0.47919617703819212</v>
      </c>
      <c r="CQ71" s="133">
        <v>0.1802742731057094</v>
      </c>
      <c r="CR71" s="133">
        <v>0.47821159986371597</v>
      </c>
      <c r="CS71" s="133">
        <v>0.3415141270305746</v>
      </c>
      <c r="CT71" s="293">
        <v>0.37128657120945263</v>
      </c>
      <c r="CU71" s="133">
        <v>0.34003743758058746</v>
      </c>
      <c r="CV71" s="133">
        <v>0.33486074567630086</v>
      </c>
      <c r="CW71" s="133">
        <v>9.3084344607556879E-2</v>
      </c>
      <c r="CX71" s="133">
        <v>8.950521311798669E-2</v>
      </c>
      <c r="CY71" s="133">
        <v>8.5808394406053257E-2</v>
      </c>
      <c r="DA71" s="267">
        <v>1978</v>
      </c>
      <c r="DB71" s="75">
        <v>41230.532801275731</v>
      </c>
      <c r="DC71" s="75">
        <v>29868.188135596021</v>
      </c>
      <c r="DD71" s="124">
        <v>33000.874190682254</v>
      </c>
      <c r="DE71" s="124">
        <v>18305.187277079556</v>
      </c>
      <c r="DF71" s="75">
        <v>14500.130458594396</v>
      </c>
      <c r="DG71" s="75">
        <v>49078.260231848049</v>
      </c>
      <c r="DH71" s="75">
        <v>143491.6347923931</v>
      </c>
      <c r="DI71" s="75">
        <v>199737.71877239569</v>
      </c>
      <c r="DJ71" s="75">
        <v>442463.50318482571</v>
      </c>
      <c r="DK71" s="75">
        <v>625873.95933183387</v>
      </c>
      <c r="DL71" s="75">
        <v>1447106.2262562902</v>
      </c>
      <c r="DM71" s="75">
        <v>5149278.7584860325</v>
      </c>
      <c r="DN71" s="274">
        <v>41230.512488196844</v>
      </c>
      <c r="DO71" s="124">
        <v>29911.203711901479</v>
      </c>
      <c r="DP71" s="124">
        <v>22307.887733733714</v>
      </c>
      <c r="DQ71" s="124">
        <v>4056.1189657618593</v>
      </c>
      <c r="DR71" s="124">
        <v>3549.2913728516178</v>
      </c>
      <c r="DS71" s="124">
        <v>31031.86937130705</v>
      </c>
      <c r="DT71" s="124">
        <v>17926.826055676982</v>
      </c>
      <c r="DU71" s="124">
        <v>31794.943361959919</v>
      </c>
      <c r="DV71" s="124">
        <v>35290.946065776865</v>
      </c>
      <c r="DW71" s="124">
        <v>28218.115607002415</v>
      </c>
      <c r="DX71" s="124">
        <v>16472.049929516346</v>
      </c>
      <c r="DY71" s="124">
        <v>11277.600169265621</v>
      </c>
      <c r="DZ71" s="124">
        <v>46710.145939882896</v>
      </c>
      <c r="EA71" s="124">
        <v>143104.29147485513</v>
      </c>
      <c r="EB71" s="124">
        <v>200711.12160274395</v>
      </c>
      <c r="EC71" s="124">
        <v>444028.28446991357</v>
      </c>
      <c r="ED71" s="124">
        <v>628059.07239717303</v>
      </c>
      <c r="EE71" s="124">
        <v>1450929.9822222833</v>
      </c>
      <c r="EF71" s="124">
        <v>5152967.7822331702</v>
      </c>
      <c r="EG71" s="124">
        <v>13252.771280905316</v>
      </c>
      <c r="EH71" s="274">
        <v>41224.106250944234</v>
      </c>
      <c r="EI71" s="124">
        <v>31966.395932285144</v>
      </c>
      <c r="EJ71" s="124">
        <v>21660.030606863918</v>
      </c>
      <c r="EK71" s="124">
        <v>10313.571523305827</v>
      </c>
      <c r="EL71" s="124">
        <f t="shared" si="39"/>
        <v>9404.9971321455905</v>
      </c>
      <c r="EM71" s="124">
        <v>908.5743911602367</v>
      </c>
      <c r="EN71" s="124">
        <v>32330.171729341444</v>
      </c>
      <c r="EO71" s="124">
        <v>21608.815064154882</v>
      </c>
      <c r="EP71" s="124"/>
      <c r="EQ71" s="124">
        <v>20985.741515928374</v>
      </c>
      <c r="ER71" s="124">
        <v>10618.771606549009</v>
      </c>
      <c r="ES71" s="124">
        <v>10366.969909379361</v>
      </c>
      <c r="ET71" s="124">
        <f t="shared" si="48"/>
        <v>9359.2549093483703</v>
      </c>
      <c r="EU71" s="124">
        <v>1007.715000030991</v>
      </c>
      <c r="EV71" s="124">
        <f t="shared" si="49"/>
        <v>19978.026515897378</v>
      </c>
      <c r="EW71" s="124">
        <v>21144.171190878675</v>
      </c>
      <c r="EX71" s="124">
        <v>45708.427897971473</v>
      </c>
      <c r="EY71" s="124">
        <v>35461.604357257558</v>
      </c>
      <c r="EZ71" s="124">
        <v>10246.823540713909</v>
      </c>
      <c r="FA71" s="124">
        <v>124543.49911887599</v>
      </c>
      <c r="FB71" s="124">
        <v>171037.17943803026</v>
      </c>
      <c r="FC71" s="124">
        <v>362871.97542116151</v>
      </c>
      <c r="FD71" s="124">
        <v>506396.22793857462</v>
      </c>
      <c r="FE71" s="124">
        <v>1153063.8096051926</v>
      </c>
      <c r="FF71" s="124">
        <v>4101143.2021380011</v>
      </c>
      <c r="FG71" s="274">
        <v>16472.049929516346</v>
      </c>
      <c r="FH71" s="124"/>
      <c r="FI71" s="124"/>
      <c r="FJ71" s="124"/>
      <c r="FK71" s="124">
        <v>20981.011757751508</v>
      </c>
      <c r="FL71" s="124"/>
      <c r="FM71" s="124"/>
      <c r="FN71" s="124"/>
      <c r="FO71" s="124"/>
      <c r="FP71" s="124">
        <v>19978.026515897382</v>
      </c>
      <c r="FQ71" s="124">
        <v>15242.371337275115</v>
      </c>
      <c r="FR71" s="124"/>
      <c r="FS71" s="274">
        <v>27265.798584</v>
      </c>
      <c r="FT71" s="124">
        <v>41807.557828800003</v>
      </c>
      <c r="FU71" s="124">
        <v>17571.29296875</v>
      </c>
      <c r="FV71" s="124">
        <v>43625.277734399999</v>
      </c>
      <c r="FW71" s="124">
        <v>28174.658539963984</v>
      </c>
      <c r="FX71" s="124">
        <v>39686.884610056797</v>
      </c>
      <c r="FY71" s="124">
        <v>11512.226070092811</v>
      </c>
      <c r="FZ71" s="311"/>
      <c r="GA71" s="134">
        <v>0.24289899846171273</v>
      </c>
      <c r="GB71" s="133">
        <v>0.11865262614197315</v>
      </c>
      <c r="GC71" s="133">
        <v>0.47118859624469178</v>
      </c>
      <c r="GD71" s="133">
        <v>0.61474929042254067</v>
      </c>
      <c r="GE71" s="133">
        <v>0.7441894304389931</v>
      </c>
      <c r="GF71" s="293">
        <v>0.13927678425780429</v>
      </c>
      <c r="GG71" s="133">
        <v>0.20561429912354401</v>
      </c>
      <c r="GH71" s="133">
        <v>0.23632097062821897</v>
      </c>
      <c r="GI71" s="133">
        <v>0.24853069957350096</v>
      </c>
      <c r="GJ71" s="314"/>
      <c r="GK71" s="135"/>
      <c r="GL71" s="135"/>
      <c r="GM71" s="135"/>
      <c r="GN71" s="135"/>
      <c r="GO71" s="275"/>
      <c r="GP71" s="316">
        <v>1978</v>
      </c>
      <c r="GQ71" s="218">
        <v>2.8712320299506326</v>
      </c>
      <c r="GR71" s="218"/>
      <c r="GS71" s="218"/>
      <c r="GT71" s="319">
        <v>2.7709806774852623</v>
      </c>
      <c r="GU71" s="322">
        <v>0.43344110250473022</v>
      </c>
      <c r="GV71" s="218">
        <v>0.53978961706161499</v>
      </c>
      <c r="GW71" s="218">
        <v>0.64181149005889893</v>
      </c>
      <c r="GX71" s="218">
        <v>0.32635164260864258</v>
      </c>
      <c r="GY71" s="218">
        <v>6.9257460534572601E-2</v>
      </c>
      <c r="GZ71" s="218">
        <v>5.0384048372507095E-2</v>
      </c>
      <c r="HA71" s="218">
        <v>3.4285813570022583E-2</v>
      </c>
      <c r="HB71" s="218">
        <v>2.8804486617445946E-2</v>
      </c>
      <c r="HC71" s="218">
        <v>3.2392188906669617E-2</v>
      </c>
      <c r="HD71" s="218">
        <v>4.7523599117994308E-2</v>
      </c>
      <c r="HF71" s="325">
        <v>1978</v>
      </c>
      <c r="HG71" s="331">
        <v>0.30160132050514221</v>
      </c>
      <c r="HH71" s="331">
        <v>0.28304114937782288</v>
      </c>
      <c r="HI71" s="331">
        <v>0.22435067594051361</v>
      </c>
      <c r="HJ71" s="331">
        <v>5.5926904082298279E-2</v>
      </c>
      <c r="HK71" s="331">
        <v>9.2251971364021301E-2</v>
      </c>
      <c r="HL71" s="331">
        <v>4.9985811114311218E-2</v>
      </c>
      <c r="HM71" s="331">
        <v>2.618598353365087E-2</v>
      </c>
      <c r="HN71" s="331">
        <v>0.36899974942207336</v>
      </c>
      <c r="HO71" s="331">
        <v>0.16323307156562805</v>
      </c>
      <c r="HP71" s="331">
        <v>0.11664749681949615</v>
      </c>
      <c r="HQ71" s="331">
        <v>2.328203059732914E-2</v>
      </c>
      <c r="HR71" s="331">
        <v>6.5953239798545837E-2</v>
      </c>
      <c r="HS71" s="331"/>
      <c r="HT71" s="331">
        <v>0.38595196604728699</v>
      </c>
      <c r="HU71" s="333">
        <v>4.8790580816788991E-2</v>
      </c>
      <c r="HV71" s="334">
        <v>5.0816661224359898E-2</v>
      </c>
      <c r="HW71" s="334">
        <v>5.9629101364407688E-2</v>
      </c>
      <c r="HX71" s="334">
        <v>5.2505276355390137E-2</v>
      </c>
      <c r="HY71" s="334">
        <v>3.0665581590767481E-2</v>
      </c>
      <c r="HZ71" s="334">
        <v>2.5825070387952568E-2</v>
      </c>
      <c r="IA71" s="332">
        <v>0.18316173210502981</v>
      </c>
      <c r="IB71" s="333">
        <v>0.10148283166658456</v>
      </c>
      <c r="IC71" s="332">
        <v>0.10380094411614334</v>
      </c>
      <c r="ID71" s="332">
        <v>0.11942665657261387</v>
      </c>
      <c r="IE71" s="332">
        <v>0.11021903957459102</v>
      </c>
      <c r="IF71" s="332">
        <v>8.0849968373115644E-2</v>
      </c>
      <c r="IG71" s="332">
        <v>7.2554273701541661E-2</v>
      </c>
      <c r="IH71" s="333">
        <v>5.7773113250732422E-2</v>
      </c>
      <c r="II71" s="332">
        <v>6.1780101769354841E-2</v>
      </c>
      <c r="IJ71" s="332">
        <v>6.6944860242074355E-2</v>
      </c>
      <c r="IK71" s="332">
        <v>7.0769179120794154E-2</v>
      </c>
      <c r="IL71" s="332">
        <v>2.1710262567182777E-2</v>
      </c>
      <c r="IM71" s="332">
        <v>1.706064435254007E-2</v>
      </c>
      <c r="IO71" s="204">
        <v>11159.084438084932</v>
      </c>
      <c r="IP71" s="204">
        <f t="shared" si="14"/>
        <v>13627.71836435025</v>
      </c>
      <c r="IS71" s="905">
        <v>6.4284112525836615E-2</v>
      </c>
      <c r="IT71" s="839">
        <v>2.3740381933879871E-2</v>
      </c>
      <c r="IU71" s="839">
        <f t="shared" si="46"/>
        <v>4.0543730591956748E-2</v>
      </c>
      <c r="IV71" s="839">
        <v>8.0206641813508367E-4</v>
      </c>
      <c r="IW71" s="132">
        <v>6.4653063078178752E-2</v>
      </c>
      <c r="IX71" s="839">
        <v>2.3740381933879871E-2</v>
      </c>
      <c r="IY71" s="839">
        <f t="shared" si="42"/>
        <v>2.3740381933879881E-3</v>
      </c>
      <c r="IZ71" s="894">
        <f t="shared" si="43"/>
        <v>2.1366343740491883E-2</v>
      </c>
      <c r="JA71" s="894">
        <f t="shared" si="44"/>
        <v>5.9350954834699668E-3</v>
      </c>
      <c r="JB71" s="894">
        <f t="shared" si="45"/>
        <v>1.7805286450409904E-2</v>
      </c>
      <c r="JC71" s="839">
        <f t="shared" si="47"/>
        <v>4.0912681144298885E-2</v>
      </c>
      <c r="JD71" s="839">
        <v>4.3311586579294523E-4</v>
      </c>
      <c r="JE71" s="839">
        <v>4.2578005294868652E-2</v>
      </c>
      <c r="JG71" s="205">
        <v>8.9581560283687942</v>
      </c>
      <c r="JH71" s="205">
        <v>3.647163120567376</v>
      </c>
      <c r="JI71" s="205">
        <v>2.456198347107438</v>
      </c>
      <c r="JJ71" s="205">
        <v>5.0341917333910411</v>
      </c>
      <c r="JK71" s="205">
        <v>2.3655053018827092</v>
      </c>
      <c r="JL71" s="205">
        <v>2.1281675967432077</v>
      </c>
      <c r="JM71" s="205">
        <v>5.3141442277932525</v>
      </c>
      <c r="JN71" s="205">
        <v>2.5267718972454345</v>
      </c>
      <c r="JO71" s="205">
        <v>2.1031357177853995</v>
      </c>
    </row>
    <row r="72" spans="1:275" s="211" customFormat="1">
      <c r="A72" s="211">
        <v>1979</v>
      </c>
      <c r="B72" s="205">
        <v>14780.537459525376</v>
      </c>
      <c r="C72" s="209">
        <v>41390.728360177192</v>
      </c>
      <c r="D72" s="205">
        <f t="shared" si="31"/>
        <v>200.81693677699968</v>
      </c>
      <c r="E72" s="209">
        <f t="shared" si="62"/>
        <v>30600.999313918717</v>
      </c>
      <c r="F72" s="209">
        <f t="shared" si="63"/>
        <v>10789.729046258475</v>
      </c>
      <c r="G72" s="203">
        <v>2.8003534021357783</v>
      </c>
      <c r="H72" s="203">
        <f t="shared" si="25"/>
        <v>391.70428327816222</v>
      </c>
      <c r="I72" s="839">
        <v>0.93468346440985495</v>
      </c>
      <c r="J72" s="238">
        <v>15148.561578215273</v>
      </c>
      <c r="K72" s="205">
        <f t="shared" si="54"/>
        <v>182.90237304919305</v>
      </c>
      <c r="L72" s="205">
        <f t="shared" si="55"/>
        <v>193.0295004850239</v>
      </c>
      <c r="M72" s="204">
        <v>9705.9918241965297</v>
      </c>
      <c r="N72" s="205">
        <f t="shared" si="56"/>
        <v>198.00451033609278</v>
      </c>
      <c r="O72" s="209">
        <v>97457.045574318821</v>
      </c>
      <c r="P72" s="203">
        <v>3.0390531423607214</v>
      </c>
      <c r="Q72" s="203">
        <f t="shared" si="26"/>
        <v>397.19557870477479</v>
      </c>
      <c r="R72" s="238">
        <v>19553.910293271994</v>
      </c>
      <c r="S72" s="204">
        <f t="shared" ref="S72:S103" si="66">R72*AN72</f>
        <v>59500</v>
      </c>
      <c r="T72" s="205">
        <f t="shared" si="40"/>
        <v>199.42650652932792</v>
      </c>
      <c r="U72" s="205">
        <f t="shared" si="38"/>
        <v>196.71916135968078</v>
      </c>
      <c r="V72" s="205">
        <f t="shared" si="41"/>
        <v>186.9479383994709</v>
      </c>
      <c r="W72" s="204">
        <v>22316</v>
      </c>
      <c r="X72" s="204">
        <v>77330</v>
      </c>
      <c r="Y72" s="204">
        <v>57804</v>
      </c>
      <c r="Z72" s="204">
        <f t="shared" si="51"/>
        <v>11377.128903960016</v>
      </c>
      <c r="AA72" s="218">
        <f t="shared" si="52"/>
        <v>0.58183395204971344</v>
      </c>
      <c r="AB72" s="216">
        <f t="shared" si="32"/>
        <v>0.25250226302857881</v>
      </c>
      <c r="AC72" s="214">
        <v>16461.106095457159</v>
      </c>
      <c r="AD72" s="204">
        <f t="shared" si="53"/>
        <v>50089</v>
      </c>
      <c r="AE72" s="204">
        <v>43405.477730999999</v>
      </c>
      <c r="AF72" s="204">
        <v>47325.9724938</v>
      </c>
      <c r="AG72" s="204">
        <v>7254</v>
      </c>
      <c r="AH72" s="204">
        <f t="shared" si="33"/>
        <v>22072.976377952757</v>
      </c>
      <c r="AI72" s="204">
        <v>27583.481009699997</v>
      </c>
      <c r="AJ72" s="204">
        <v>30803.887422</v>
      </c>
      <c r="AK72" s="204">
        <v>16848</v>
      </c>
      <c r="AL72" s="204">
        <v>18644.248046875</v>
      </c>
      <c r="AM72" s="211">
        <v>114.3</v>
      </c>
      <c r="AN72" s="203">
        <f t="shared" si="34"/>
        <v>3.0428696412948382</v>
      </c>
      <c r="AO72" s="203"/>
      <c r="AP72" s="258">
        <v>1979</v>
      </c>
      <c r="AQ72" s="849">
        <v>0.73932014550776837</v>
      </c>
      <c r="AR72" s="849">
        <v>0.57978305349976766</v>
      </c>
      <c r="AS72" s="122">
        <v>3.8505022718077181E-2</v>
      </c>
      <c r="AT72" s="122">
        <v>6.8270757633938653E-2</v>
      </c>
      <c r="AU72" s="122">
        <f t="shared" si="15"/>
        <v>0.10677578035201583</v>
      </c>
      <c r="AV72" s="122">
        <v>4.093564065834574E-3</v>
      </c>
      <c r="AW72" s="122">
        <f t="shared" si="64"/>
        <v>4.8667747590150294E-2</v>
      </c>
      <c r="AX72" s="851">
        <f t="shared" si="16"/>
        <v>0.78421108503890435</v>
      </c>
      <c r="AY72" s="844">
        <v>0.83001417960837276</v>
      </c>
      <c r="AZ72" s="123">
        <v>3.551654287643484E-2</v>
      </c>
      <c r="BA72" s="126">
        <f t="shared" si="57"/>
        <v>6.2474560650551972E-2</v>
      </c>
      <c r="BB72" s="123">
        <v>5.5773126266036456E-2</v>
      </c>
      <c r="BC72" s="123">
        <f t="shared" si="36"/>
        <v>1.6221590598603952E-2</v>
      </c>
      <c r="BD72" s="251">
        <v>0.26067985449223163</v>
      </c>
      <c r="BE72" s="252">
        <v>7.590721732299055E-2</v>
      </c>
      <c r="BF72" s="252">
        <v>1.7872780755906672E-2</v>
      </c>
      <c r="BG72" s="252">
        <v>6.2741228522563516E-2</v>
      </c>
      <c r="BH72" s="252">
        <v>5.2478424754941751E-2</v>
      </c>
      <c r="BI72" s="252">
        <v>4.2219167139937043E-2</v>
      </c>
      <c r="BJ72" s="252">
        <f t="shared" si="37"/>
        <v>9.4610359958920975E-3</v>
      </c>
      <c r="BK72" s="252"/>
      <c r="BL72" s="284">
        <v>1979</v>
      </c>
      <c r="BM72" s="133">
        <v>0.20078200101852417</v>
      </c>
      <c r="BN72" s="133">
        <v>0.45033875107765198</v>
      </c>
      <c r="BO72" s="133">
        <v>0.34887924790382385</v>
      </c>
      <c r="BP72" s="133">
        <v>0.11153456568717957</v>
      </c>
      <c r="BQ72" s="133">
        <v>3.8581054657697678E-2</v>
      </c>
      <c r="BR72" s="133">
        <v>2.6408106088638306E-2</v>
      </c>
      <c r="BS72" s="133">
        <v>4.009636864066124E-2</v>
      </c>
      <c r="BT72" s="133">
        <v>5.9429090470075607E-2</v>
      </c>
      <c r="BU72" s="133">
        <v>0.25530308485031128</v>
      </c>
      <c r="BV72" s="133">
        <v>0.44097301363945007</v>
      </c>
      <c r="BW72" s="133">
        <v>0.30372390151023865</v>
      </c>
      <c r="BX72" s="133">
        <v>9.1394543647766113E-2</v>
      </c>
      <c r="BY72" s="133">
        <v>0.23768028669411276</v>
      </c>
      <c r="BZ72" s="293">
        <f t="shared" si="65"/>
        <v>0.11153456568717957</v>
      </c>
      <c r="CA72" s="132">
        <f t="shared" si="58"/>
        <v>6.622278622696047E-2</v>
      </c>
      <c r="CB72" s="133">
        <v>3.5128013395149149E-2</v>
      </c>
      <c r="CC72" s="133">
        <v>1.2031251495621363E-2</v>
      </c>
      <c r="CD72" s="133">
        <v>3.1573087126912712E-3</v>
      </c>
      <c r="CE72" s="133">
        <v>1.4715682598630965E-2</v>
      </c>
      <c r="CF72" s="133">
        <v>1.1905300248677344E-3</v>
      </c>
      <c r="CG72" s="132">
        <f t="shared" si="59"/>
        <v>4.5314286114928666E-2</v>
      </c>
      <c r="CH72" s="133">
        <v>1.9148662933200149E-2</v>
      </c>
      <c r="CI72" s="133">
        <v>2.3092446014749676E-2</v>
      </c>
      <c r="CJ72" s="133">
        <v>3.0731771669788395E-3</v>
      </c>
      <c r="CK72" s="133">
        <f t="shared" si="60"/>
        <v>2.0541790035450168E-2</v>
      </c>
      <c r="CL72" s="133">
        <f t="shared" si="61"/>
        <v>2.4772496079478495E-2</v>
      </c>
      <c r="CM72" s="134">
        <v>0.27922415196436751</v>
      </c>
      <c r="CN72" s="293">
        <v>0.38487914204597468</v>
      </c>
      <c r="CO72" s="133">
        <v>0.1395722031593323</v>
      </c>
      <c r="CP72" s="133">
        <v>0.47554865479469305</v>
      </c>
      <c r="CQ72" s="133">
        <v>0.18358254432678223</v>
      </c>
      <c r="CR72" s="133">
        <v>0.47470432519912725</v>
      </c>
      <c r="CS72" s="133">
        <v>0.34171313047409058</v>
      </c>
      <c r="CT72" s="293">
        <v>0.37322139739990234</v>
      </c>
      <c r="CU72" s="133">
        <v>0.34504985809326172</v>
      </c>
      <c r="CV72" s="133">
        <v>0.34212281147923007</v>
      </c>
      <c r="CW72" s="133">
        <v>0.10038985311985016</v>
      </c>
      <c r="CX72" s="133">
        <v>9.957698470951884E-2</v>
      </c>
      <c r="CY72" s="133">
        <v>9.3019098043441759E-2</v>
      </c>
      <c r="DA72" s="267">
        <v>1979</v>
      </c>
      <c r="DB72" s="75">
        <v>41386.464686162697</v>
      </c>
      <c r="DC72" s="75">
        <v>29907.905056382879</v>
      </c>
      <c r="DD72" s="124">
        <v>33025.829385482961</v>
      </c>
      <c r="DE72" s="124">
        <v>18427.36981929628</v>
      </c>
      <c r="DF72" s="75">
        <v>14617.460806832352</v>
      </c>
      <c r="DG72" s="75">
        <v>49020.960368321044</v>
      </c>
      <c r="DH72" s="75">
        <v>144693.501354181</v>
      </c>
      <c r="DI72" s="75">
        <v>202795.18567268897</v>
      </c>
      <c r="DJ72" s="75">
        <v>458853.90776187414</v>
      </c>
      <c r="DK72" s="75">
        <v>658616.63714942161</v>
      </c>
      <c r="DL72" s="75">
        <v>1588474.8326374318</v>
      </c>
      <c r="DM72" s="75">
        <v>6063425.9224619996</v>
      </c>
      <c r="DN72" s="274">
        <v>41386.464686162697</v>
      </c>
      <c r="DO72" s="124">
        <v>29941.762236728988</v>
      </c>
      <c r="DP72" s="124">
        <v>22539.813197906435</v>
      </c>
      <c r="DQ72" s="124">
        <v>4000.2980563141359</v>
      </c>
      <c r="DR72" s="124">
        <v>3404.7356120984323</v>
      </c>
      <c r="DS72" s="124">
        <v>31021.761844244284</v>
      </c>
      <c r="DT72" s="124">
        <v>18049.462905617242</v>
      </c>
      <c r="DU72" s="124">
        <v>32337.638662986519</v>
      </c>
      <c r="DV72" s="124">
        <v>35295.127638227335</v>
      </c>
      <c r="DW72" s="124">
        <v>28286.308517151516</v>
      </c>
      <c r="DX72" s="124">
        <v>16619.314389540468</v>
      </c>
      <c r="DY72" s="124">
        <v>11552.800114447264</v>
      </c>
      <c r="DZ72" s="124">
        <v>46594.822045714638</v>
      </c>
      <c r="EA72" s="124">
        <v>144388.78673106607</v>
      </c>
      <c r="EB72" s="124">
        <v>204006.01464806127</v>
      </c>
      <c r="EC72" s="124">
        <v>461602.13640989515</v>
      </c>
      <c r="ED72" s="124">
        <v>662726.43014658894</v>
      </c>
      <c r="EE72" s="124">
        <v>1596733.4561457178</v>
      </c>
      <c r="EF72" s="124">
        <v>6084607.8594601825</v>
      </c>
      <c r="EG72" s="124">
        <v>13481.598631512052</v>
      </c>
      <c r="EH72" s="274">
        <v>41365.283221519865</v>
      </c>
      <c r="EI72" s="124">
        <v>32001.842238226483</v>
      </c>
      <c r="EJ72" s="124">
        <v>21718.175373993708</v>
      </c>
      <c r="EK72" s="124">
        <v>10303.35224408817</v>
      </c>
      <c r="EL72" s="124">
        <f t="shared" si="39"/>
        <v>9351.7323336948084</v>
      </c>
      <c r="EM72" s="124">
        <v>951.61991039336112</v>
      </c>
      <c r="EN72" s="124">
        <v>32278.147432852711</v>
      </c>
      <c r="EO72" s="124">
        <v>21691.935504346595</v>
      </c>
      <c r="EP72" s="124"/>
      <c r="EQ72" s="124">
        <v>21134.361269109006</v>
      </c>
      <c r="ER72" s="124">
        <v>10636.167937437218</v>
      </c>
      <c r="ES72" s="124">
        <v>10498.193331671793</v>
      </c>
      <c r="ET72" s="124">
        <f t="shared" si="48"/>
        <v>9464.8351322022536</v>
      </c>
      <c r="EU72" s="124">
        <v>1033.3581994695403</v>
      </c>
      <c r="EV72" s="124">
        <f t="shared" si="49"/>
        <v>20101.003069639472</v>
      </c>
      <c r="EW72" s="124">
        <v>21399.299791557962</v>
      </c>
      <c r="EX72" s="124">
        <v>45630.485554297971</v>
      </c>
      <c r="EY72" s="124">
        <v>35570.684669689326</v>
      </c>
      <c r="EZ72" s="124">
        <v>10059.800884608643</v>
      </c>
      <c r="FA72" s="124">
        <v>125636.25207116027</v>
      </c>
      <c r="FB72" s="124">
        <v>173862.87416757975</v>
      </c>
      <c r="FC72" s="124">
        <v>378056.11828914046</v>
      </c>
      <c r="FD72" s="124">
        <v>536189.99485785724</v>
      </c>
      <c r="FE72" s="124">
        <v>1277706.2216805723</v>
      </c>
      <c r="FF72" s="124">
        <v>4832060.0883081295</v>
      </c>
      <c r="FG72" s="274">
        <v>16619.314389540468</v>
      </c>
      <c r="FH72" s="124">
        <v>15804.614840989047</v>
      </c>
      <c r="FI72" s="124">
        <v>24792.217818578101</v>
      </c>
      <c r="FJ72" s="124">
        <v>10816.075135416801</v>
      </c>
      <c r="FK72" s="124">
        <v>21121.368824321689</v>
      </c>
      <c r="FL72" s="124">
        <v>19775.805845550225</v>
      </c>
      <c r="FM72" s="124">
        <v>26675.072620697716</v>
      </c>
      <c r="FN72" s="124">
        <v>19157.037132482987</v>
      </c>
      <c r="FO72" s="124">
        <v>15313.916646748039</v>
      </c>
      <c r="FP72" s="124">
        <v>20101.003069639464</v>
      </c>
      <c r="FQ72" s="124">
        <v>15250.032743841271</v>
      </c>
      <c r="FR72" s="124">
        <v>14670.586571369065</v>
      </c>
      <c r="FS72" s="274">
        <v>27583.481009699997</v>
      </c>
      <c r="FT72" s="124">
        <v>40885.159669199995</v>
      </c>
      <c r="FU72" s="124">
        <v>18342.314453125</v>
      </c>
      <c r="FV72" s="124">
        <v>42565.371710399995</v>
      </c>
      <c r="FW72" s="124">
        <v>28423.587031678151</v>
      </c>
      <c r="FX72" s="124">
        <v>38644.876949473743</v>
      </c>
      <c r="FY72" s="124">
        <v>12461.572639504213</v>
      </c>
      <c r="FZ72" s="311"/>
      <c r="GA72" s="134">
        <v>0.23522045700088878</v>
      </c>
      <c r="GB72" s="133">
        <v>0.11370021784709707</v>
      </c>
      <c r="GC72" s="133">
        <v>0.46068347961783268</v>
      </c>
      <c r="GD72" s="133">
        <v>0.6057422906189871</v>
      </c>
      <c r="GE72" s="133">
        <v>0.72959781261649892</v>
      </c>
      <c r="GF72" s="293">
        <v>0.14394493910211173</v>
      </c>
      <c r="GG72" s="133">
        <v>0.21238325681913572</v>
      </c>
      <c r="GH72" s="133">
        <v>0.24464215263099726</v>
      </c>
      <c r="GI72" s="133">
        <v>0.25180433185703005</v>
      </c>
      <c r="GJ72" s="314">
        <v>42.775718688964844</v>
      </c>
      <c r="GK72" s="135">
        <v>49.959133148193359</v>
      </c>
      <c r="GL72" s="135">
        <v>52.959926605224609</v>
      </c>
      <c r="GM72" s="135">
        <v>54.984287261962891</v>
      </c>
      <c r="GN72" s="135">
        <v>56.875469207763672</v>
      </c>
      <c r="GO72" s="275"/>
      <c r="GP72" s="316">
        <v>1979</v>
      </c>
      <c r="GQ72" s="218">
        <v>2.7686436474362699</v>
      </c>
      <c r="GR72" s="218">
        <v>2.4568697846811376</v>
      </c>
      <c r="GS72" s="218">
        <v>3.5083986947917456</v>
      </c>
      <c r="GT72" s="319">
        <v>2.6669474407275984</v>
      </c>
      <c r="GU72" s="322">
        <v>0.43344110250473022</v>
      </c>
      <c r="GV72" s="218">
        <v>0.53978961706161499</v>
      </c>
      <c r="GW72" s="218">
        <v>0.64181149005889893</v>
      </c>
      <c r="GX72" s="218">
        <v>0.32635164260864258</v>
      </c>
      <c r="GY72" s="218">
        <v>6.9257460534572601E-2</v>
      </c>
      <c r="GZ72" s="218">
        <v>5.0384048372507095E-2</v>
      </c>
      <c r="HA72" s="218">
        <v>3.4285813570022583E-2</v>
      </c>
      <c r="HB72" s="218">
        <v>2.8804486617445946E-2</v>
      </c>
      <c r="HC72" s="218">
        <v>3.2392188906669617E-2</v>
      </c>
      <c r="HD72" s="218">
        <v>4.7523599117994308E-2</v>
      </c>
      <c r="HF72" s="325">
        <v>1979</v>
      </c>
      <c r="HG72" s="331">
        <v>0.3058716356754303</v>
      </c>
      <c r="HH72" s="331">
        <v>0.28583809733390808</v>
      </c>
      <c r="HI72" s="331">
        <v>0.22339645028114319</v>
      </c>
      <c r="HJ72" s="331">
        <v>5.8273758739233017E-2</v>
      </c>
      <c r="HK72" s="331">
        <v>9.2611387372016907E-2</v>
      </c>
      <c r="HL72" s="331">
        <v>4.8367034643888474E-2</v>
      </c>
      <c r="HM72" s="331">
        <v>2.4145775387296453E-2</v>
      </c>
      <c r="HN72" s="331">
        <v>0.37529098987579346</v>
      </c>
      <c r="HO72" s="331">
        <v>0.1744665652513504</v>
      </c>
      <c r="HP72" s="331">
        <v>0.11534359306097031</v>
      </c>
      <c r="HQ72" s="331">
        <v>2.1052956581115723E-2</v>
      </c>
      <c r="HR72" s="331">
        <v>6.4438928849995136E-2</v>
      </c>
      <c r="HS72" s="331"/>
      <c r="HT72" s="331">
        <v>0.38971835374832153</v>
      </c>
      <c r="HU72" s="333">
        <v>4.9480028467218232E-2</v>
      </c>
      <c r="HV72" s="334">
        <v>5.099420312237473E-2</v>
      </c>
      <c r="HW72" s="334">
        <v>5.882115924032405E-2</v>
      </c>
      <c r="HX72" s="334">
        <v>5.3959058755531752E-2</v>
      </c>
      <c r="HY72" s="334">
        <v>3.1262327156582614E-2</v>
      </c>
      <c r="HZ72" s="334">
        <v>2.6464886116173151E-2</v>
      </c>
      <c r="IA72" s="332">
        <v>0.18032203540610267</v>
      </c>
      <c r="IB72" s="333">
        <v>0.10243750556000356</v>
      </c>
      <c r="IC72" s="332">
        <v>0.10387592980704438</v>
      </c>
      <c r="ID72" s="332">
        <v>0.11745551862986758</v>
      </c>
      <c r="IE72" s="332">
        <v>0.11287042623027646</v>
      </c>
      <c r="IF72" s="332">
        <v>8.5228842854121467E-2</v>
      </c>
      <c r="IG72" s="332">
        <v>7.3169479230728057E-2</v>
      </c>
      <c r="IH72" s="333">
        <v>5.7033777236938477E-2</v>
      </c>
      <c r="II72" s="332">
        <v>6.1056916296769896E-2</v>
      </c>
      <c r="IJ72" s="332">
        <v>6.5296314074657857E-2</v>
      </c>
      <c r="IK72" s="332">
        <v>7.1021898148602422E-2</v>
      </c>
      <c r="IL72" s="332">
        <v>2.0825615338253559E-2</v>
      </c>
      <c r="IM72" s="332">
        <v>1.3053579166921738E-2</v>
      </c>
      <c r="IO72" s="204">
        <v>11464.042251233266</v>
      </c>
      <c r="IP72" s="204">
        <f t="shared" si="14"/>
        <v>14000.139526108827</v>
      </c>
      <c r="IS72" s="905">
        <v>6.5461571695640777E-2</v>
      </c>
      <c r="IT72" s="839">
        <v>2.2379025158348768E-2</v>
      </c>
      <c r="IU72" s="839">
        <f t="shared" si="46"/>
        <v>4.3082546537292009E-2</v>
      </c>
      <c r="IV72" s="839">
        <v>7.612145313196973E-4</v>
      </c>
      <c r="IW72" s="132">
        <v>6.5811730380047839E-2</v>
      </c>
      <c r="IX72" s="839">
        <v>2.2379025158348768E-2</v>
      </c>
      <c r="IY72" s="839">
        <f t="shared" si="42"/>
        <v>2.2379025158348748E-3</v>
      </c>
      <c r="IZ72" s="894">
        <f t="shared" si="43"/>
        <v>2.0141122642513894E-2</v>
      </c>
      <c r="JA72" s="894">
        <f t="shared" si="44"/>
        <v>5.5947562895871938E-3</v>
      </c>
      <c r="JB72" s="894">
        <f t="shared" si="45"/>
        <v>1.6784268868761575E-2</v>
      </c>
      <c r="JC72" s="839">
        <f t="shared" si="47"/>
        <v>4.3432705221699071E-2</v>
      </c>
      <c r="JD72" s="839">
        <v>4.1105584691263655E-4</v>
      </c>
      <c r="JE72" s="839">
        <v>4.5314286114928666E-2</v>
      </c>
      <c r="JG72" s="205">
        <v>8.7500815660685163</v>
      </c>
      <c r="JH72" s="205">
        <v>3.6512234910277321</v>
      </c>
      <c r="JI72" s="205">
        <v>2.3964793137342508</v>
      </c>
      <c r="JJ72" s="205">
        <v>4.8970908371264601</v>
      </c>
      <c r="JK72" s="205">
        <v>2.3508806649515139</v>
      </c>
      <c r="JL72" s="205">
        <v>2.0830878020035359</v>
      </c>
      <c r="JM72" s="205">
        <v>5.1598513011152427</v>
      </c>
      <c r="JN72" s="205">
        <v>2.509579639691164</v>
      </c>
      <c r="JO72" s="205">
        <v>2.0560619872379218</v>
      </c>
    </row>
    <row r="73" spans="1:275" s="211" customFormat="1">
      <c r="A73" s="211">
        <v>1980</v>
      </c>
      <c r="B73" s="205">
        <v>15629.749851869026</v>
      </c>
      <c r="C73" s="209">
        <v>40191.152875996006</v>
      </c>
      <c r="D73" s="205">
        <f t="shared" si="31"/>
        <v>194.99691176874634</v>
      </c>
      <c r="E73" s="209">
        <f t="shared" si="62"/>
        <v>30029.025246657322</v>
      </c>
      <c r="F73" s="209">
        <f t="shared" si="63"/>
        <v>10162.127629338682</v>
      </c>
      <c r="G73" s="203">
        <v>2.5714520870076427</v>
      </c>
      <c r="H73" s="203">
        <f t="shared" si="25"/>
        <v>426.57237436051753</v>
      </c>
      <c r="I73" s="839">
        <v>0.93632798261691386</v>
      </c>
      <c r="J73" s="238">
        <v>16379.339703052718</v>
      </c>
      <c r="K73" s="205">
        <f t="shared" si="54"/>
        <v>178.00196952228387</v>
      </c>
      <c r="L73" s="205">
        <f t="shared" si="55"/>
        <v>191.65240550257235</v>
      </c>
      <c r="M73" s="204">
        <v>10509.517208417878</v>
      </c>
      <c r="N73" s="205">
        <f t="shared" si="56"/>
        <v>196.87180447030192</v>
      </c>
      <c r="O73" s="209">
        <v>99625</v>
      </c>
      <c r="P73" s="203">
        <v>2.7353869353742448</v>
      </c>
      <c r="Q73" s="203">
        <f t="shared" si="26"/>
        <v>441.28984312392373</v>
      </c>
      <c r="R73" s="238">
        <v>21062.859976998272</v>
      </c>
      <c r="S73" s="204">
        <f t="shared" si="66"/>
        <v>57637</v>
      </c>
      <c r="T73" s="205">
        <f t="shared" si="40"/>
        <v>193.18227826606511</v>
      </c>
      <c r="U73" s="205">
        <f t="shared" si="38"/>
        <v>190.5597025762676</v>
      </c>
      <c r="V73" s="205">
        <f t="shared" si="41"/>
        <v>184.91408664950092</v>
      </c>
      <c r="W73" s="204">
        <v>23974</v>
      </c>
      <c r="X73" s="204">
        <v>80776</v>
      </c>
      <c r="Y73" s="204">
        <v>59550</v>
      </c>
      <c r="Z73" s="204">
        <f t="shared" si="51"/>
        <v>12895.593965043461</v>
      </c>
      <c r="AA73" s="218">
        <f t="shared" si="52"/>
        <v>0.61224325562274606</v>
      </c>
      <c r="AB73" s="216">
        <f t="shared" si="32"/>
        <v>0.26277607210062393</v>
      </c>
      <c r="AC73" s="214">
        <v>17709.948821161586</v>
      </c>
      <c r="AD73" s="204">
        <f t="shared" si="53"/>
        <v>48462.000000000007</v>
      </c>
      <c r="AE73" s="204">
        <v>42428.959435500001</v>
      </c>
      <c r="AF73" s="204">
        <v>46286.137565999998</v>
      </c>
      <c r="AG73" s="204">
        <v>7944</v>
      </c>
      <c r="AH73" s="204">
        <f t="shared" si="33"/>
        <v>21738.184107002362</v>
      </c>
      <c r="AI73" s="204">
        <v>27000.246913499999</v>
      </c>
      <c r="AJ73" s="204">
        <v>30343.1346266</v>
      </c>
      <c r="AK73" s="204">
        <v>18600</v>
      </c>
      <c r="AL73" s="204">
        <v>20597.568359375</v>
      </c>
      <c r="AM73" s="211">
        <v>127.1</v>
      </c>
      <c r="AN73" s="203">
        <f t="shared" si="34"/>
        <v>2.7364280094413851</v>
      </c>
      <c r="AO73" s="203"/>
      <c r="AP73" s="258">
        <v>1980</v>
      </c>
      <c r="AQ73" s="849">
        <v>0.74715510996431322</v>
      </c>
      <c r="AR73" s="849">
        <v>0.58641143158202846</v>
      </c>
      <c r="AS73" s="122">
        <v>3.8502213861349416E-2</v>
      </c>
      <c r="AT73" s="122">
        <v>7.4134772075508087E-2</v>
      </c>
      <c r="AU73" s="122">
        <f t="shared" si="15"/>
        <v>0.1126369859368575</v>
      </c>
      <c r="AV73" s="122">
        <v>5.1194633745634214E-3</v>
      </c>
      <c r="AW73" s="122">
        <f t="shared" si="64"/>
        <v>4.2987229070863837E-2</v>
      </c>
      <c r="AX73" s="851">
        <f t="shared" si="16"/>
        <v>0.78485902560451948</v>
      </c>
      <c r="AY73" s="844">
        <v>0.83005964825974665</v>
      </c>
      <c r="AZ73" s="123">
        <v>3.751076128397491E-2</v>
      </c>
      <c r="BA73" s="126">
        <f t="shared" si="57"/>
        <v>6.2976775411983252E-2</v>
      </c>
      <c r="BB73" s="123">
        <v>5.4667322592547044E-2</v>
      </c>
      <c r="BC73" s="123">
        <f t="shared" ref="BC73:BC104" si="67">1-BB73-BA73-AZ73-AY73</f>
        <v>1.4785492451748206E-2</v>
      </c>
      <c r="BD73" s="866">
        <v>0.25284489003568666</v>
      </c>
      <c r="BE73" s="252">
        <v>8.4908046870203854E-2</v>
      </c>
      <c r="BF73" s="252">
        <v>1.7157165375897863E-2</v>
      </c>
      <c r="BG73" s="252">
        <v>6.2456428988017898E-2</v>
      </c>
      <c r="BH73" s="252">
        <v>3.441840594278163E-2</v>
      </c>
      <c r="BI73" s="252">
        <v>3.7972203573053157E-2</v>
      </c>
      <c r="BJ73" s="252">
        <f t="shared" ref="BJ73:BJ104" si="68">BD73-BE73-BF73-BG73-BH73-BI73</f>
        <v>1.5932639285732242E-2</v>
      </c>
      <c r="BK73" s="252"/>
      <c r="BL73" s="284">
        <v>1980</v>
      </c>
      <c r="BM73" s="133">
        <v>0.19892722368240356</v>
      </c>
      <c r="BN73" s="133">
        <v>0.45864689350128174</v>
      </c>
      <c r="BO73" s="133">
        <v>0.3424258828163147</v>
      </c>
      <c r="BP73" s="133">
        <v>0.10670077055692673</v>
      </c>
      <c r="BQ73" s="133">
        <v>3.5665404051542282E-2</v>
      </c>
      <c r="BR73" s="133">
        <v>2.5646280497312546E-2</v>
      </c>
      <c r="BS73" s="133">
        <v>3.7516888231039047E-2</v>
      </c>
      <c r="BT73" s="133">
        <v>5.0419915467500687E-2</v>
      </c>
      <c r="BU73" s="133">
        <v>0.25640022754669189</v>
      </c>
      <c r="BV73" s="133">
        <v>0.44771131873130798</v>
      </c>
      <c r="BW73" s="133">
        <v>0.29588845372200012</v>
      </c>
      <c r="BX73" s="133">
        <v>8.5684642195701599E-2</v>
      </c>
      <c r="BY73" s="133">
        <v>0.2366410611443866</v>
      </c>
      <c r="BZ73" s="293">
        <f t="shared" si="65"/>
        <v>0.10670077055692673</v>
      </c>
      <c r="CA73" s="132">
        <f t="shared" si="58"/>
        <v>5.9847778948481506E-2</v>
      </c>
      <c r="CB73" s="133">
        <v>2.8762527424051571E-2</v>
      </c>
      <c r="CC73" s="133">
        <v>1.295154995301856E-2</v>
      </c>
      <c r="CD73" s="133">
        <v>3.3704688735040405E-3</v>
      </c>
      <c r="CE73" s="133">
        <v>1.3485539872780361E-2</v>
      </c>
      <c r="CF73" s="133">
        <v>1.2776928251269778E-3</v>
      </c>
      <c r="CG73" s="132">
        <f t="shared" si="59"/>
        <v>4.6845981249400183E-2</v>
      </c>
      <c r="CH73" s="133">
        <v>2.2134956799123355E-2</v>
      </c>
      <c r="CI73" s="133">
        <v>2.1312919871981268E-2</v>
      </c>
      <c r="CJ73" s="133">
        <v>3.3981045782955546E-3</v>
      </c>
      <c r="CK73" s="133">
        <f t="shared" si="60"/>
        <v>2.3866155278829477E-2</v>
      </c>
      <c r="CL73" s="133">
        <f t="shared" si="61"/>
        <v>2.2979825970570703E-2</v>
      </c>
      <c r="CM73" s="134">
        <v>0.27325666937402976</v>
      </c>
      <c r="CN73" s="293">
        <v>0.37916916608810425</v>
      </c>
      <c r="CO73" s="133">
        <v>0.13973915576934814</v>
      </c>
      <c r="CP73" s="133">
        <v>0.48109167814254761</v>
      </c>
      <c r="CQ73" s="133">
        <v>0.18730705976486206</v>
      </c>
      <c r="CR73" s="133">
        <v>0.47874715924263006</v>
      </c>
      <c r="CS73" s="133">
        <v>0.33394578099250799</v>
      </c>
      <c r="CT73" s="293">
        <v>0.36699867248535162</v>
      </c>
      <c r="CU73" s="133">
        <v>0.34917142987251282</v>
      </c>
      <c r="CV73" s="133">
        <v>0.34633109852762872</v>
      </c>
      <c r="CW73" s="133">
        <v>0.10113230347633362</v>
      </c>
      <c r="CX73" s="133">
        <v>0.10021024087968501</v>
      </c>
      <c r="CY73" s="133">
        <v>9.3907848000526442E-2</v>
      </c>
      <c r="DA73" s="267">
        <v>1980</v>
      </c>
      <c r="DB73" s="75">
        <v>40185.404687494105</v>
      </c>
      <c r="DC73" s="75">
        <v>29240.578113205112</v>
      </c>
      <c r="DD73" s="124">
        <v>32241.25373099084</v>
      </c>
      <c r="DE73" s="124">
        <v>17412.550225479354</v>
      </c>
      <c r="DF73" s="75">
        <v>13821.651514092855</v>
      </c>
      <c r="DG73" s="75">
        <v>48514.236362095435</v>
      </c>
      <c r="DH73" s="75">
        <v>138688.84385609502</v>
      </c>
      <c r="DI73" s="75">
        <v>191881.59141245694</v>
      </c>
      <c r="DJ73" s="75">
        <v>427321.25813427632</v>
      </c>
      <c r="DK73" s="75">
        <v>608331.51655458077</v>
      </c>
      <c r="DL73" s="75">
        <v>1429723.5655436465</v>
      </c>
      <c r="DM73" s="75">
        <v>5087068.9759248449</v>
      </c>
      <c r="DN73" s="274">
        <v>40185.404687494105</v>
      </c>
      <c r="DO73" s="124">
        <v>29360.980012275628</v>
      </c>
      <c r="DP73" s="124">
        <v>22125.830180724122</v>
      </c>
      <c r="DQ73" s="124">
        <v>3888.4939856542874</v>
      </c>
      <c r="DR73" s="124">
        <v>3350.8556903189283</v>
      </c>
      <c r="DS73" s="124">
        <v>30268.243440830389</v>
      </c>
      <c r="DT73" s="124">
        <v>17205.579371950185</v>
      </c>
      <c r="DU73" s="124">
        <v>31782.805176235521</v>
      </c>
      <c r="DV73" s="124">
        <v>34021.17316478485</v>
      </c>
      <c r="DW73" s="124">
        <v>27720.375892471075</v>
      </c>
      <c r="DX73" s="124">
        <v>15987.941974074098</v>
      </c>
      <c r="DY73" s="124">
        <v>11230.949050560064</v>
      </c>
      <c r="DZ73" s="124">
        <v>46077.277560027534</v>
      </c>
      <c r="EA73" s="124">
        <v>137605.22676446039</v>
      </c>
      <c r="EB73" s="124">
        <v>192115.88149726644</v>
      </c>
      <c r="EC73" s="124">
        <v>428781.36452975561</v>
      </c>
      <c r="ED73" s="124">
        <v>610628.90790401609</v>
      </c>
      <c r="EE73" s="124">
        <v>1433228.6951542185</v>
      </c>
      <c r="EF73" s="124">
        <v>5087148.3181429021</v>
      </c>
      <c r="EG73" s="124">
        <v>13306.144562343843</v>
      </c>
      <c r="EH73" s="274">
        <v>40185.044477528383</v>
      </c>
      <c r="EI73" s="124">
        <v>31438.615338136347</v>
      </c>
      <c r="EJ73" s="124">
        <v>20683.513740482918</v>
      </c>
      <c r="EK73" s="124">
        <v>10759.88047975378</v>
      </c>
      <c r="EL73" s="124">
        <f t="shared" si="39"/>
        <v>9757.4176141759308</v>
      </c>
      <c r="EM73" s="124">
        <v>1002.4628655778491</v>
      </c>
      <c r="EN73" s="124">
        <v>31510.742970341271</v>
      </c>
      <c r="EO73" s="124">
        <v>20963.002652004863</v>
      </c>
      <c r="EP73" s="124"/>
      <c r="EQ73" s="124">
        <v>20610.041485538513</v>
      </c>
      <c r="ER73" s="124">
        <v>9550.2257636651593</v>
      </c>
      <c r="ES73" s="124">
        <v>11059.81572187335</v>
      </c>
      <c r="ET73" s="124">
        <f t="shared" si="48"/>
        <v>9977.0234112234339</v>
      </c>
      <c r="EU73" s="124">
        <v>1082.7923106499161</v>
      </c>
      <c r="EV73" s="124">
        <f t="shared" si="49"/>
        <v>19527.249174888595</v>
      </c>
      <c r="EW73" s="124">
        <v>20939.083226135357</v>
      </c>
      <c r="EX73" s="124">
        <v>44985.085138609429</v>
      </c>
      <c r="EY73" s="124">
        <v>34600.123711505112</v>
      </c>
      <c r="EZ73" s="124">
        <v>10384.961427104319</v>
      </c>
      <c r="FA73" s="124">
        <v>118902.90673205674</v>
      </c>
      <c r="FB73" s="124">
        <v>162087.82424248959</v>
      </c>
      <c r="FC73" s="124">
        <v>344324.11576753744</v>
      </c>
      <c r="FD73" s="124">
        <v>483545.25665467489</v>
      </c>
      <c r="FE73" s="124">
        <v>1110941.7999852719</v>
      </c>
      <c r="FF73" s="124">
        <v>3885172.8269197526</v>
      </c>
      <c r="FG73" s="274">
        <v>15987.941974074098</v>
      </c>
      <c r="FH73" s="124">
        <v>15090.953294890875</v>
      </c>
      <c r="FI73" s="124">
        <v>23568.970557346784</v>
      </c>
      <c r="FJ73" s="124">
        <v>10977.132192414389</v>
      </c>
      <c r="FK73" s="124">
        <v>20606.909096024425</v>
      </c>
      <c r="FL73" s="124">
        <v>19150.783948274911</v>
      </c>
      <c r="FM73" s="124">
        <v>25561.780634002058</v>
      </c>
      <c r="FN73" s="124">
        <v>19771.739403613683</v>
      </c>
      <c r="FO73" s="124">
        <v>15657.252982349561</v>
      </c>
      <c r="FP73" s="124">
        <v>19527.249174888599</v>
      </c>
      <c r="FQ73" s="124">
        <v>14876.799550769771</v>
      </c>
      <c r="FR73" s="124">
        <v>14192.607468033511</v>
      </c>
      <c r="FS73" s="274">
        <v>27000.246913499999</v>
      </c>
      <c r="FT73" s="124">
        <v>39600.362139799996</v>
      </c>
      <c r="FU73" s="124">
        <v>18257.310546875</v>
      </c>
      <c r="FV73" s="124">
        <v>41400.378600700002</v>
      </c>
      <c r="FW73" s="124">
        <v>27771.682539682541</v>
      </c>
      <c r="FX73" s="124">
        <v>37543.200470311582</v>
      </c>
      <c r="FY73" s="124">
        <v>12600.11522633745</v>
      </c>
      <c r="FZ73" s="311"/>
      <c r="GA73" s="133">
        <v>0.22677371320947706</v>
      </c>
      <c r="GB73" s="133">
        <v>0.11410983030484304</v>
      </c>
      <c r="GC73" s="133">
        <v>0.44022072296388104</v>
      </c>
      <c r="GD73" s="133">
        <v>0.57495954456486487</v>
      </c>
      <c r="GE73" s="133">
        <v>0.68768065168594483</v>
      </c>
      <c r="GF73" s="293">
        <v>0.15419432518739082</v>
      </c>
      <c r="GG73" s="133">
        <v>0.22835971492342561</v>
      </c>
      <c r="GH73" s="133">
        <v>0.27630974991928964</v>
      </c>
      <c r="GI73" s="133">
        <v>0.29776216312521081</v>
      </c>
      <c r="GJ73" s="314">
        <v>42.948459625244141</v>
      </c>
      <c r="GK73" s="135">
        <v>50.031539916992188</v>
      </c>
      <c r="GL73" s="135">
        <v>53.074516296386719</v>
      </c>
      <c r="GM73" s="135">
        <v>54.710838317871094</v>
      </c>
      <c r="GN73" s="135">
        <v>56.450241088867188</v>
      </c>
      <c r="GO73" s="275"/>
      <c r="GP73" s="316">
        <v>1980</v>
      </c>
      <c r="GQ73" s="218">
        <v>2.6598081858886742</v>
      </c>
      <c r="GR73" s="218">
        <v>2.349880767815955</v>
      </c>
      <c r="GS73" s="218">
        <v>3.4050876528164169</v>
      </c>
      <c r="GT73" s="319">
        <v>2.5544064610182233</v>
      </c>
      <c r="GU73" s="322">
        <v>0.43924090266227722</v>
      </c>
      <c r="GV73" s="218">
        <v>0.54384791851043701</v>
      </c>
      <c r="GW73" s="218">
        <v>0.63691574335098267</v>
      </c>
      <c r="GX73" s="218">
        <v>0.34674519300460815</v>
      </c>
      <c r="GY73" s="218">
        <v>7.5759463012218475E-2</v>
      </c>
      <c r="GZ73" s="218">
        <v>5.4564494639635086E-2</v>
      </c>
      <c r="HA73" s="218">
        <v>3.3918052911758423E-2</v>
      </c>
      <c r="HB73" s="218">
        <v>2.8692947700619698E-2</v>
      </c>
      <c r="HC73" s="218">
        <v>3.024442121386528E-2</v>
      </c>
      <c r="HD73" s="218">
        <v>4.7173120081424713E-2</v>
      </c>
      <c r="HF73" s="325">
        <v>1980</v>
      </c>
      <c r="HG73" s="331">
        <v>0.30785411596298218</v>
      </c>
      <c r="HH73" s="331">
        <v>0.28719919919967651</v>
      </c>
      <c r="HI73" s="331">
        <v>0.22615480422973633</v>
      </c>
      <c r="HJ73" s="331">
        <v>6.2214381992816925E-2</v>
      </c>
      <c r="HK73" s="331">
        <v>9.0244121849536896E-2</v>
      </c>
      <c r="HL73" s="331">
        <v>5.0305016338825226E-2</v>
      </c>
      <c r="HM73" s="331">
        <v>2.3392263325149543E-2</v>
      </c>
      <c r="HN73" s="331">
        <v>0.385027676820755</v>
      </c>
      <c r="HO73" s="331">
        <v>0.1836513876914978</v>
      </c>
      <c r="HP73" s="331">
        <v>0.11132125556468964</v>
      </c>
      <c r="HQ73" s="331">
        <v>2.4167099967598915E-2</v>
      </c>
      <c r="HR73" s="331">
        <v>6.5908710472285748E-2</v>
      </c>
      <c r="HS73" s="331"/>
      <c r="HT73" s="331">
        <v>0.40823662281036377</v>
      </c>
      <c r="HU73" s="333">
        <v>5.4681885610680728E-2</v>
      </c>
      <c r="HV73" s="334">
        <v>5.6852896157124619E-2</v>
      </c>
      <c r="HW73" s="334">
        <v>6.6929370397701846E-2</v>
      </c>
      <c r="HX73" s="334">
        <v>5.847052739568423E-2</v>
      </c>
      <c r="HY73" s="334">
        <v>3.5225750273184531E-2</v>
      </c>
      <c r="HZ73" s="334">
        <v>2.9402270974543399E-2</v>
      </c>
      <c r="IA73" s="332">
        <v>0.1874484918411076</v>
      </c>
      <c r="IB73" s="333">
        <v>0.11331794956321081</v>
      </c>
      <c r="IC73" s="332">
        <v>0.11524460193337897</v>
      </c>
      <c r="ID73" s="332">
        <v>0.12906806194223464</v>
      </c>
      <c r="IE73" s="332">
        <v>0.12677642740565415</v>
      </c>
      <c r="IF73" s="332">
        <v>9.6150162955837004E-2</v>
      </c>
      <c r="IG73" s="332">
        <v>8.1877542488228969E-2</v>
      </c>
      <c r="IH73" s="333">
        <v>6.5777376294136047E-2</v>
      </c>
      <c r="II73" s="332">
        <v>7.0834572717962535E-2</v>
      </c>
      <c r="IJ73" s="332">
        <v>7.5875873910263195E-2</v>
      </c>
      <c r="IK73" s="332">
        <v>8.2241589407077334E-2</v>
      </c>
      <c r="IL73" s="332">
        <v>2.0262698119495326E-2</v>
      </c>
      <c r="IM73" s="332">
        <v>1.2831339162033826E-2</v>
      </c>
      <c r="IO73" s="204">
        <v>11648.221418668447</v>
      </c>
      <c r="IP73" s="204">
        <f t="shared" ref="IP73:IP107" si="69">IO73/$IP$2</f>
        <v>14225.063159970845</v>
      </c>
      <c r="IS73" s="905">
        <v>5.9295908194953353E-2</v>
      </c>
      <c r="IT73" s="839">
        <v>1.5260897240596196E-2</v>
      </c>
      <c r="IU73" s="839">
        <f t="shared" si="46"/>
        <v>4.4035010954357155E-2</v>
      </c>
      <c r="IV73" s="839">
        <v>5.5187075352815186E-4</v>
      </c>
      <c r="IW73" s="132">
        <v>5.9549768741576296E-2</v>
      </c>
      <c r="IX73" s="839">
        <v>1.5260897240596196E-2</v>
      </c>
      <c r="IY73" s="894">
        <f t="shared" si="42"/>
        <v>1.5260897240596191E-3</v>
      </c>
      <c r="IZ73" s="894">
        <f t="shared" si="43"/>
        <v>1.3734807516536577E-2</v>
      </c>
      <c r="JA73" s="894">
        <f t="shared" si="44"/>
        <v>3.8152243101490495E-3</v>
      </c>
      <c r="JB73" s="894">
        <f t="shared" si="45"/>
        <v>1.1445672930447147E-2</v>
      </c>
      <c r="JC73" s="839">
        <f t="shared" si="47"/>
        <v>4.4288871500980098E-2</v>
      </c>
      <c r="JD73" s="839">
        <v>2.9801020690520204E-4</v>
      </c>
      <c r="JE73" s="839">
        <v>4.6845981249400183E-2</v>
      </c>
      <c r="JG73" s="205">
        <v>9.1150078988941541</v>
      </c>
      <c r="JH73" s="205">
        <v>3.7753554502369666</v>
      </c>
      <c r="JI73" s="205">
        <v>2.4143442965938573</v>
      </c>
      <c r="JJ73" s="205">
        <v>4.9921052631578942</v>
      </c>
      <c r="JK73" s="205">
        <v>2.3872180451127818</v>
      </c>
      <c r="JL73" s="205">
        <v>2.0911811023622047</v>
      </c>
      <c r="JM73" s="205">
        <v>5.2672786177105833</v>
      </c>
      <c r="JN73" s="205">
        <v>2.5437365010799136</v>
      </c>
      <c r="JO73" s="205">
        <v>2.0706856293780516</v>
      </c>
    </row>
    <row r="74" spans="1:275" s="211" customFormat="1">
      <c r="A74" s="211">
        <v>1981</v>
      </c>
      <c r="B74" s="205">
        <v>17224.861611357614</v>
      </c>
      <c r="C74" s="209">
        <v>40498.738783107918</v>
      </c>
      <c r="D74" s="205">
        <f t="shared" si="31"/>
        <v>196.48923775838557</v>
      </c>
      <c r="E74" s="209">
        <f t="shared" si="62"/>
        <v>29808.701177620977</v>
      </c>
      <c r="F74" s="209">
        <f t="shared" si="63"/>
        <v>10690.037605486939</v>
      </c>
      <c r="G74" s="203">
        <v>2.3511793416328022</v>
      </c>
      <c r="H74" s="203">
        <f t="shared" si="25"/>
        <v>466.53626241348178</v>
      </c>
      <c r="I74" s="839">
        <v>0.93309649149510554</v>
      </c>
      <c r="J74" s="238">
        <v>17783.749251628273</v>
      </c>
      <c r="K74" s="205">
        <f t="shared" si="54"/>
        <v>176.46478811682474</v>
      </c>
      <c r="L74" s="205">
        <f t="shared" si="55"/>
        <v>190.26045510183985</v>
      </c>
      <c r="M74" s="204">
        <v>11414.341681193742</v>
      </c>
      <c r="N74" s="205">
        <f t="shared" si="56"/>
        <v>195.50548469194752</v>
      </c>
      <c r="O74" s="209">
        <v>101432.20736241926</v>
      </c>
      <c r="P74" s="203">
        <v>2.4976126399861101</v>
      </c>
      <c r="Q74" s="203">
        <f t="shared" si="26"/>
        <v>483.30091394846721</v>
      </c>
      <c r="R74" s="238">
        <v>22787.096032202411</v>
      </c>
      <c r="S74" s="204">
        <f t="shared" si="66"/>
        <v>56934.999999999993</v>
      </c>
      <c r="T74" s="205">
        <f t="shared" si="40"/>
        <v>190.82938065961821</v>
      </c>
      <c r="U74" s="205">
        <f t="shared" si="38"/>
        <v>188.23874709266261</v>
      </c>
      <c r="V74" s="205">
        <f t="shared" si="41"/>
        <v>182.91484746193117</v>
      </c>
      <c r="W74" s="204">
        <v>25838</v>
      </c>
      <c r="X74" s="204">
        <v>82368</v>
      </c>
      <c r="Y74" s="204">
        <v>60309</v>
      </c>
      <c r="Z74" s="204">
        <f t="shared" si="51"/>
        <v>14445.966906045072</v>
      </c>
      <c r="AA74" s="218">
        <f t="shared" si="52"/>
        <v>0.63395383446974685</v>
      </c>
      <c r="AB74" s="216">
        <f t="shared" si="32"/>
        <v>0.26781031468531469</v>
      </c>
      <c r="AC74" s="214">
        <v>19074.16216216216</v>
      </c>
      <c r="AD74" s="204">
        <f t="shared" si="53"/>
        <v>47658</v>
      </c>
      <c r="AE74" s="204">
        <v>42321.228155999997</v>
      </c>
      <c r="AF74" s="204">
        <v>45612.879234799999</v>
      </c>
      <c r="AG74" s="204">
        <v>8532</v>
      </c>
      <c r="AH74" s="204">
        <f t="shared" si="33"/>
        <v>21317.741379310348</v>
      </c>
      <c r="AI74" s="204">
        <v>27038.562432999999</v>
      </c>
      <c r="AJ74" s="204">
        <v>29859.977643400001</v>
      </c>
      <c r="AK74" s="204">
        <v>19800</v>
      </c>
      <c r="AL74" s="204">
        <v>21892.16796875</v>
      </c>
      <c r="AM74" s="211">
        <v>139.19999999999999</v>
      </c>
      <c r="AN74" s="203">
        <f t="shared" si="34"/>
        <v>2.4985632183908049</v>
      </c>
      <c r="AO74" s="203"/>
      <c r="AP74" s="258">
        <v>1981</v>
      </c>
      <c r="AQ74" s="849">
        <v>0.73604023417277953</v>
      </c>
      <c r="AR74" s="849">
        <v>0.57070551473772713</v>
      </c>
      <c r="AS74" s="122">
        <v>3.9958850938650925E-2</v>
      </c>
      <c r="AT74" s="122">
        <v>7.5285729513111077E-2</v>
      </c>
      <c r="AU74" s="122">
        <f t="shared" ref="AU74:AU107" si="70">AT74+AS74</f>
        <v>0.115244580451762</v>
      </c>
      <c r="AV74" s="122">
        <v>4.9938912838511304E-3</v>
      </c>
      <c r="AW74" s="122">
        <f t="shared" si="64"/>
        <v>4.5096247699439269E-2</v>
      </c>
      <c r="AX74" s="851">
        <f t="shared" ref="AX74:AX107" si="71">AR74/AQ74</f>
        <v>0.7753727150243781</v>
      </c>
      <c r="AY74" s="844">
        <v>0.82777251712805655</v>
      </c>
      <c r="AZ74" s="123">
        <v>3.993761488330641E-2</v>
      </c>
      <c r="BA74" s="126">
        <f t="shared" si="57"/>
        <v>6.3478990173414532E-2</v>
      </c>
      <c r="BB74" s="123">
        <v>5.7706232941569652E-2</v>
      </c>
      <c r="BC74" s="123">
        <f t="shared" si="67"/>
        <v>1.1104644873652925E-2</v>
      </c>
      <c r="BD74" s="866">
        <v>0.26395976582722053</v>
      </c>
      <c r="BE74" s="252">
        <v>9.3213069456329595E-2</v>
      </c>
      <c r="BF74" s="252">
        <v>1.6305501733552642E-2</v>
      </c>
      <c r="BG74" s="252">
        <v>6.8685275167039192E-2</v>
      </c>
      <c r="BH74" s="252">
        <v>3.5084847727730455E-2</v>
      </c>
      <c r="BI74" s="252">
        <v>3.2805579860107112E-2</v>
      </c>
      <c r="BJ74" s="252">
        <f t="shared" si="68"/>
        <v>1.7865491882461539E-2</v>
      </c>
      <c r="BK74" s="252"/>
      <c r="BL74" s="284">
        <v>1981</v>
      </c>
      <c r="BM74" s="133">
        <v>0.19509440660476685</v>
      </c>
      <c r="BN74" s="133">
        <v>0.45771163702011108</v>
      </c>
      <c r="BO74" s="133">
        <v>0.34719395637512207</v>
      </c>
      <c r="BP74" s="133">
        <v>0.11048658937215805</v>
      </c>
      <c r="BQ74" s="133">
        <v>3.8442783057689674E-2</v>
      </c>
      <c r="BR74" s="133">
        <v>2.8022868558764458E-2</v>
      </c>
      <c r="BS74" s="133">
        <v>4.0398761630058289E-2</v>
      </c>
      <c r="BT74" s="133">
        <v>5.219833180308342E-2</v>
      </c>
      <c r="BU74" s="133">
        <v>0.25074797868728638</v>
      </c>
      <c r="BV74" s="133">
        <v>0.44375321269035339</v>
      </c>
      <c r="BW74" s="133">
        <v>0.30549880862236023</v>
      </c>
      <c r="BX74" s="133">
        <v>9.2760540544986725E-2</v>
      </c>
      <c r="BY74" s="133">
        <v>0.22864046693721848</v>
      </c>
      <c r="BZ74" s="293">
        <f t="shared" si="65"/>
        <v>0.11048658937215805</v>
      </c>
      <c r="CA74" s="132">
        <f t="shared" si="58"/>
        <v>6.3167963484764708E-2</v>
      </c>
      <c r="CB74" s="133">
        <v>3.0199147598956855E-2</v>
      </c>
      <c r="CC74" s="133">
        <v>1.4283774425222179E-2</v>
      </c>
      <c r="CD74" s="133">
        <v>3.9969858111363532E-3</v>
      </c>
      <c r="CE74" s="133">
        <v>1.3148481212928428E-2</v>
      </c>
      <c r="CF74" s="133">
        <v>1.5395744365208882E-3</v>
      </c>
      <c r="CG74" s="132">
        <f t="shared" si="59"/>
        <v>4.7312027281101766E-2</v>
      </c>
      <c r="CH74" s="133">
        <v>2.221953830684462E-2</v>
      </c>
      <c r="CI74" s="133">
        <v>2.1371699953801355E-2</v>
      </c>
      <c r="CJ74" s="133">
        <v>3.7207890204557933E-3</v>
      </c>
      <c r="CK74" s="133">
        <f t="shared" si="60"/>
        <v>2.4116117010972472E-2</v>
      </c>
      <c r="CL74" s="133">
        <f t="shared" si="61"/>
        <v>2.3195910270129298E-2</v>
      </c>
      <c r="CM74" s="134">
        <v>0.29267453648644587</v>
      </c>
      <c r="CN74" s="293">
        <v>0.38314938545227056</v>
      </c>
      <c r="CO74" s="133">
        <v>0.13887202739715576</v>
      </c>
      <c r="CP74" s="133">
        <v>0.47797858715057384</v>
      </c>
      <c r="CQ74" s="133">
        <v>0.18636262416839597</v>
      </c>
      <c r="CR74" s="133">
        <v>0.47267669439315796</v>
      </c>
      <c r="CS74" s="133">
        <v>0.34096068143844604</v>
      </c>
      <c r="CT74" s="293">
        <v>0.37118351459503168</v>
      </c>
      <c r="CU74" s="133">
        <v>0.34854939579963684</v>
      </c>
      <c r="CV74" s="133">
        <v>0.34543460724054287</v>
      </c>
      <c r="CW74" s="133">
        <v>9.9958322942256927E-2</v>
      </c>
      <c r="CX74" s="133">
        <v>0.10017024807873129</v>
      </c>
      <c r="CY74" s="133">
        <v>9.3220643699169159E-2</v>
      </c>
      <c r="DA74" s="267">
        <v>1981</v>
      </c>
      <c r="DB74" s="75">
        <v>40495.798390338736</v>
      </c>
      <c r="DC74" s="75">
        <v>29297.246610089103</v>
      </c>
      <c r="DD74" s="124">
        <v>32152.315732006406</v>
      </c>
      <c r="DE74" s="124">
        <v>16960.876381470232</v>
      </c>
      <c r="DF74" s="75">
        <v>13627.562249262315</v>
      </c>
      <c r="DG74" s="75">
        <v>48884.352061122583</v>
      </c>
      <c r="DH74" s="75">
        <v>141282.76441258547</v>
      </c>
      <c r="DI74" s="75">
        <v>196240.90415941784</v>
      </c>
      <c r="DJ74" s="75">
        <v>445262.70237105753</v>
      </c>
      <c r="DK74" s="75">
        <v>642150.04772104032</v>
      </c>
      <c r="DL74" s="75">
        <v>1551881.1105908048</v>
      </c>
      <c r="DM74" s="75">
        <v>5661304.8082175832</v>
      </c>
      <c r="DN74" s="274">
        <v>40495.798390338736</v>
      </c>
      <c r="DO74" s="124">
        <v>29373.22436736415</v>
      </c>
      <c r="DP74" s="124">
        <v>21932.128313447109</v>
      </c>
      <c r="DQ74" s="124">
        <v>3900.7077978672605</v>
      </c>
      <c r="DR74" s="124">
        <v>3542.5210406834976</v>
      </c>
      <c r="DS74" s="124">
        <v>30033.759719470294</v>
      </c>
      <c r="DT74" s="124">
        <v>16690.681933100761</v>
      </c>
      <c r="DU74" s="124">
        <v>31481.637155083783</v>
      </c>
      <c r="DV74" s="124">
        <v>33688.157900050479</v>
      </c>
      <c r="DW74" s="124">
        <v>27755.397915201567</v>
      </c>
      <c r="DX74" s="124">
        <v>15801.007513898818</v>
      </c>
      <c r="DY74" s="124">
        <v>11247.467247065635</v>
      </c>
      <c r="DZ74" s="124">
        <v>46338.495434195807</v>
      </c>
      <c r="EA74" s="124">
        <v>140598.96459711008</v>
      </c>
      <c r="EB74" s="124">
        <v>197193.32884107248</v>
      </c>
      <c r="EC74" s="124">
        <v>447424.26480510546</v>
      </c>
      <c r="ED74" s="124">
        <v>645180.25400194118</v>
      </c>
      <c r="EE74" s="124">
        <v>1556771.1922677306</v>
      </c>
      <c r="EF74" s="124">
        <v>5661974.6204232154</v>
      </c>
      <c r="EG74" s="124">
        <v>12825.961133509609</v>
      </c>
      <c r="EH74" s="274">
        <v>40492.588510581001</v>
      </c>
      <c r="EI74" s="124">
        <v>31246.834402847813</v>
      </c>
      <c r="EJ74" s="124">
        <v>20467.948162560417</v>
      </c>
      <c r="EK74" s="124">
        <v>10783.632208728775</v>
      </c>
      <c r="EL74" s="124">
        <f t="shared" ref="EL74:EL105" si="72">EK74-EM74</f>
        <v>9727.0932484319783</v>
      </c>
      <c r="EM74" s="124">
        <v>1056.5389602967971</v>
      </c>
      <c r="EN74" s="124">
        <v>31018.815152339954</v>
      </c>
      <c r="EO74" s="124">
        <v>20365.680335367291</v>
      </c>
      <c r="EP74" s="124"/>
      <c r="EQ74" s="124">
        <v>20309.953778497445</v>
      </c>
      <c r="ER74" s="124">
        <v>9194.6158352541461</v>
      </c>
      <c r="ES74" s="124">
        <v>11115.337943243298</v>
      </c>
      <c r="ET74" s="124">
        <f t="shared" si="48"/>
        <v>10031.527112383337</v>
      </c>
      <c r="EU74" s="124">
        <v>1083.8108308599603</v>
      </c>
      <c r="EV74" s="124">
        <f t="shared" si="49"/>
        <v>19226.142947637483</v>
      </c>
      <c r="EW74" s="124">
        <v>20693.510050726065</v>
      </c>
      <c r="EX74" s="124">
        <v>44928.613612278874</v>
      </c>
      <c r="EY74" s="124">
        <v>34559.613571693248</v>
      </c>
      <c r="EZ74" s="124">
        <v>10369.000040585624</v>
      </c>
      <c r="FA74" s="124">
        <v>123704.37548017966</v>
      </c>
      <c r="FB74" s="124">
        <v>170744.44219464491</v>
      </c>
      <c r="FC74" s="124">
        <v>375611.43983072124</v>
      </c>
      <c r="FD74" s="124">
        <v>537441.44253222831</v>
      </c>
      <c r="FE74" s="124">
        <v>1285818.0269781519</v>
      </c>
      <c r="FF74" s="124">
        <v>4671615.0692132711</v>
      </c>
      <c r="FG74" s="274">
        <v>15801.007513898818</v>
      </c>
      <c r="FH74" s="124">
        <v>14655.998359566494</v>
      </c>
      <c r="FI74" s="124">
        <v>22963.803312430122</v>
      </c>
      <c r="FJ74" s="124">
        <v>11854.614095482528</v>
      </c>
      <c r="FK74" s="124">
        <v>20306.869441688443</v>
      </c>
      <c r="FL74" s="124">
        <v>18559.690810221207</v>
      </c>
      <c r="FM74" s="124">
        <v>24927.846280592195</v>
      </c>
      <c r="FN74" s="124">
        <v>21103.074470885338</v>
      </c>
      <c r="FO74" s="124">
        <v>16704.817908640121</v>
      </c>
      <c r="FP74" s="124">
        <v>19226.142947637483</v>
      </c>
      <c r="FQ74" s="124">
        <v>14596.511685364327</v>
      </c>
      <c r="FR74" s="124">
        <v>13699.373745307528</v>
      </c>
      <c r="FS74" s="274">
        <v>27038.562432999999</v>
      </c>
      <c r="FT74" s="124">
        <v>39029.577077200003</v>
      </c>
      <c r="FU74" s="124">
        <v>18809.435546875</v>
      </c>
      <c r="FV74" s="124">
        <v>40440.284682400001</v>
      </c>
      <c r="FW74" s="124">
        <v>27391.239330022145</v>
      </c>
      <c r="FX74" s="124">
        <v>36443.279795308437</v>
      </c>
      <c r="FY74" s="124">
        <v>12578.809477735491</v>
      </c>
      <c r="FZ74" s="311"/>
      <c r="GA74" s="133">
        <v>0.23650174257353579</v>
      </c>
      <c r="GB74" s="133">
        <v>0.1205949947213685</v>
      </c>
      <c r="GC74" s="133">
        <v>0.45229851786575848</v>
      </c>
      <c r="GD74" s="133">
        <v>0.58724482540116274</v>
      </c>
      <c r="GE74" s="133">
        <v>0.70523772801207729</v>
      </c>
      <c r="GF74" s="293">
        <v>0.15328376137446897</v>
      </c>
      <c r="GG74" s="133">
        <v>0.22682897430010407</v>
      </c>
      <c r="GH74" s="133">
        <v>0.27876362201217936</v>
      </c>
      <c r="GI74" s="133">
        <v>0.30441394018235263</v>
      </c>
      <c r="GJ74" s="314">
        <v>43.087234497070312</v>
      </c>
      <c r="GK74" s="135">
        <v>50.492328643798828</v>
      </c>
      <c r="GL74" s="135">
        <v>53.220649719238281</v>
      </c>
      <c r="GM74" s="135">
        <v>55.217048645019531</v>
      </c>
      <c r="GN74" s="135">
        <v>55.712921142578125</v>
      </c>
      <c r="GO74" s="275"/>
      <c r="GP74" s="316">
        <v>1981</v>
      </c>
      <c r="GQ74" s="218">
        <v>2.616000832487158</v>
      </c>
      <c r="GR74" s="218">
        <v>2.3072530747278832</v>
      </c>
      <c r="GS74" s="218">
        <v>3.366989857925363</v>
      </c>
      <c r="GT74" s="319">
        <v>2.5117172169331887</v>
      </c>
      <c r="GU74" s="322">
        <v>0.43995469808578491</v>
      </c>
      <c r="GV74" s="218">
        <v>0.54356640577316284</v>
      </c>
      <c r="GW74" s="218">
        <v>0.63245338201522827</v>
      </c>
      <c r="GX74" s="218">
        <v>0.35276332497596741</v>
      </c>
      <c r="GY74" s="218">
        <v>7.8344464302062988E-2</v>
      </c>
      <c r="GZ74" s="218">
        <v>5.5970735847949982E-2</v>
      </c>
      <c r="HA74" s="218">
        <v>3.8810096681118011E-2</v>
      </c>
      <c r="HB74" s="218">
        <v>3.4741867333650589E-2</v>
      </c>
      <c r="HC74" s="218">
        <v>4.1162431240081787E-2</v>
      </c>
      <c r="HD74" s="218">
        <v>7.2440966963768005E-2</v>
      </c>
      <c r="HF74" s="325">
        <v>1981</v>
      </c>
      <c r="HG74" s="331">
        <v>0.31374996900558472</v>
      </c>
      <c r="HH74" s="331">
        <v>0.29976966977119446</v>
      </c>
      <c r="HI74" s="331">
        <v>0.23843550682067871</v>
      </c>
      <c r="HJ74" s="331">
        <v>6.6174417734146118E-2</v>
      </c>
      <c r="HK74" s="331">
        <v>9.5332443714141846E-2</v>
      </c>
      <c r="HL74" s="331">
        <v>5.4675370454788208E-2</v>
      </c>
      <c r="HM74" s="331">
        <v>2.2253303736761154E-2</v>
      </c>
      <c r="HN74" s="331">
        <v>0.35964760184288025</v>
      </c>
      <c r="HO74" s="331">
        <v>0.16833585500717163</v>
      </c>
      <c r="HP74" s="331">
        <v>9.9790051579475403E-2</v>
      </c>
      <c r="HQ74" s="331">
        <v>2.1992146968841553E-2</v>
      </c>
      <c r="HR74" s="331">
        <v>6.9543364457786083E-2</v>
      </c>
      <c r="HS74" s="331"/>
      <c r="HT74" s="331">
        <v>0.37047585844993591</v>
      </c>
      <c r="HU74" s="333">
        <v>5.4665515594577718E-2</v>
      </c>
      <c r="HV74" s="334">
        <v>5.6606624691413442E-2</v>
      </c>
      <c r="HW74" s="334">
        <v>6.5859510272275656E-2</v>
      </c>
      <c r="HX74" s="334">
        <v>5.9192173888189023E-2</v>
      </c>
      <c r="HY74" s="334">
        <v>3.7279273714148076E-2</v>
      </c>
      <c r="HZ74" s="334">
        <v>3.0108637596271137E-2</v>
      </c>
      <c r="IA74" s="332">
        <v>0.18640020572352228</v>
      </c>
      <c r="IB74" s="333">
        <v>0.114580654641637</v>
      </c>
      <c r="IC74" s="332">
        <v>0.11566992735487881</v>
      </c>
      <c r="ID74" s="332">
        <v>0.12703135114861652</v>
      </c>
      <c r="IE74" s="332">
        <v>0.13038562945142637</v>
      </c>
      <c r="IF74" s="332">
        <v>0.10495270635487941</v>
      </c>
      <c r="IG74" s="332">
        <v>8.6747904727957348E-2</v>
      </c>
      <c r="IH74" s="333">
        <v>6.5511837601661682E-2</v>
      </c>
      <c r="II74" s="332">
        <v>7.0333114631972019E-2</v>
      </c>
      <c r="IJ74" s="332">
        <v>7.6026040042052045E-2</v>
      </c>
      <c r="IK74" s="332">
        <v>8.0800236527364983E-2</v>
      </c>
      <c r="IL74" s="332">
        <v>2.2120135945442602E-2</v>
      </c>
      <c r="IM74" s="332">
        <v>1.3358363413829011E-2</v>
      </c>
      <c r="IO74" s="204">
        <v>11639.95449301356</v>
      </c>
      <c r="IP74" s="204">
        <f t="shared" si="69"/>
        <v>14214.96740926756</v>
      </c>
      <c r="IS74" s="905">
        <v>6.268742635142649E-2</v>
      </c>
      <c r="IT74" s="839">
        <v>1.6542270806154977E-2</v>
      </c>
      <c r="IU74" s="839">
        <f t="shared" si="46"/>
        <v>4.6145155545271516E-2</v>
      </c>
      <c r="IV74" s="839">
        <v>4.8053713333819987E-4</v>
      </c>
      <c r="IW74" s="132">
        <v>6.2908473432762069E-2</v>
      </c>
      <c r="IX74" s="839">
        <v>1.6542270806154977E-2</v>
      </c>
      <c r="IY74" s="894">
        <f t="shared" si="42"/>
        <v>1.6542270806154981E-3</v>
      </c>
      <c r="IZ74" s="894">
        <f t="shared" si="43"/>
        <v>1.4888043725539479E-2</v>
      </c>
      <c r="JA74" s="894">
        <f t="shared" si="44"/>
        <v>4.1355677015387435E-3</v>
      </c>
      <c r="JB74" s="894">
        <f t="shared" si="45"/>
        <v>1.2406703104616234E-2</v>
      </c>
      <c r="JC74" s="839">
        <f t="shared" si="47"/>
        <v>4.6366202626607095E-2</v>
      </c>
      <c r="JD74" s="839">
        <v>2.5949005200262792E-4</v>
      </c>
      <c r="JE74" s="839">
        <v>4.7312027281101766E-2</v>
      </c>
      <c r="JG74" s="205">
        <v>9.3732705328230779</v>
      </c>
      <c r="JH74" s="205">
        <v>3.8295554901383575</v>
      </c>
      <c r="JI74" s="205">
        <v>2.4476131908678602</v>
      </c>
      <c r="JJ74" s="205">
        <v>5.0983778126635277</v>
      </c>
      <c r="JK74" s="205">
        <v>2.4067678353392639</v>
      </c>
      <c r="JL74" s="205">
        <v>2.1183504855776203</v>
      </c>
      <c r="JM74" s="205">
        <v>5.3212318477716574</v>
      </c>
      <c r="JN74" s="205">
        <v>2.5423134702053076</v>
      </c>
      <c r="JO74" s="205">
        <v>2.0930667717155802</v>
      </c>
    </row>
    <row r="75" spans="1:275" s="211" customFormat="1">
      <c r="A75" s="211">
        <v>1982</v>
      </c>
      <c r="B75" s="205">
        <v>17678.977552105182</v>
      </c>
      <c r="C75" s="209">
        <v>39171.152195413728</v>
      </c>
      <c r="D75" s="205">
        <f t="shared" si="31"/>
        <v>190.04813651641081</v>
      </c>
      <c r="E75" s="209">
        <f t="shared" si="62"/>
        <v>28822.270259112618</v>
      </c>
      <c r="F75" s="209">
        <f t="shared" si="63"/>
        <v>10348.88193630111</v>
      </c>
      <c r="G75" s="203">
        <v>2.2156910420845741</v>
      </c>
      <c r="H75" s="203">
        <f t="shared" si="25"/>
        <v>495.06470057177251</v>
      </c>
      <c r="I75" s="839">
        <v>0.92480176633999422</v>
      </c>
      <c r="J75" s="238">
        <v>18479.091904558405</v>
      </c>
      <c r="K75" s="205">
        <f t="shared" si="54"/>
        <v>172.92916161196857</v>
      </c>
      <c r="L75" s="205">
        <f t="shared" si="55"/>
        <v>186.30704392292134</v>
      </c>
      <c r="M75" s="204">
        <v>11875.452521364808</v>
      </c>
      <c r="N75" s="205">
        <f t="shared" si="56"/>
        <v>191.68215757383496</v>
      </c>
      <c r="O75" s="209">
        <v>103250.43781266264</v>
      </c>
      <c r="P75" s="203">
        <v>2.3554720832389329</v>
      </c>
      <c r="Q75" s="203">
        <f t="shared" si="26"/>
        <v>512.46562427294373</v>
      </c>
      <c r="R75" s="238">
        <v>24309.015526164461</v>
      </c>
      <c r="S75" s="204">
        <f t="shared" si="66"/>
        <v>57281</v>
      </c>
      <c r="T75" s="205">
        <f t="shared" si="40"/>
        <v>191.98907093288122</v>
      </c>
      <c r="U75" s="205">
        <f t="shared" si="38"/>
        <v>189.38269381250211</v>
      </c>
      <c r="V75" s="205">
        <f t="shared" si="41"/>
        <v>183.88690036370943</v>
      </c>
      <c r="W75" s="204">
        <v>27391</v>
      </c>
      <c r="X75" s="204">
        <v>83527</v>
      </c>
      <c r="Y75" s="204">
        <v>61019</v>
      </c>
      <c r="Z75" s="204">
        <f t="shared" si="51"/>
        <v>15953.78136013591</v>
      </c>
      <c r="AA75" s="218">
        <f t="shared" si="52"/>
        <v>0.65629072238505159</v>
      </c>
      <c r="AB75" s="216">
        <f t="shared" si="32"/>
        <v>0.26946975229566483</v>
      </c>
      <c r="AC75" s="214">
        <v>20170.868315123633</v>
      </c>
      <c r="AD75" s="204">
        <f t="shared" si="53"/>
        <v>47530</v>
      </c>
      <c r="AE75" s="204">
        <v>40547.146068599999</v>
      </c>
      <c r="AF75" s="204">
        <v>43870.682631600001</v>
      </c>
      <c r="AG75" s="204">
        <v>9143</v>
      </c>
      <c r="AH75" s="204">
        <f t="shared" si="33"/>
        <v>21544.277777777781</v>
      </c>
      <c r="AI75" s="204">
        <v>25923.585191400001</v>
      </c>
      <c r="AJ75" s="204">
        <v>29025.552650199999</v>
      </c>
      <c r="AK75" s="204">
        <v>21040</v>
      </c>
      <c r="AL75" s="204">
        <v>23821.740234375</v>
      </c>
      <c r="AM75" s="211">
        <v>147.6</v>
      </c>
      <c r="AN75" s="203">
        <f t="shared" si="34"/>
        <v>2.3563685636856371</v>
      </c>
      <c r="AO75" s="203"/>
      <c r="AP75" s="258">
        <v>1982</v>
      </c>
      <c r="AQ75" s="849">
        <v>0.7358034840365818</v>
      </c>
      <c r="AR75" s="849">
        <v>0.5705783236166474</v>
      </c>
      <c r="AS75" s="122">
        <v>4.0433683025897789E-2</v>
      </c>
      <c r="AT75" s="122">
        <v>8.0472607940573523E-2</v>
      </c>
      <c r="AU75" s="122">
        <f t="shared" si="70"/>
        <v>0.12090629096647132</v>
      </c>
      <c r="AV75" s="122">
        <v>6.9818369935805416E-3</v>
      </c>
      <c r="AW75" s="122">
        <f t="shared" si="64"/>
        <v>3.7337032459882555E-2</v>
      </c>
      <c r="AX75" s="851">
        <f t="shared" si="71"/>
        <v>0.77544933667136595</v>
      </c>
      <c r="AY75" s="844">
        <v>0.82616005912474266</v>
      </c>
      <c r="AZ75" s="123">
        <v>4.365728765243098E-2</v>
      </c>
      <c r="BA75" s="126">
        <f t="shared" si="57"/>
        <v>6.3981204934845812E-2</v>
      </c>
      <c r="BB75" s="123">
        <v>5.7963363775537138E-2</v>
      </c>
      <c r="BC75" s="123">
        <f t="shared" si="67"/>
        <v>8.2380845124434554E-3</v>
      </c>
      <c r="BD75" s="866">
        <v>0.26419651596341825</v>
      </c>
      <c r="BE75" s="252">
        <v>9.9102551319503032E-2</v>
      </c>
      <c r="BF75" s="252">
        <v>1.4789976927762565E-2</v>
      </c>
      <c r="BG75" s="252">
        <v>7.5056331588448724E-2</v>
      </c>
      <c r="BH75" s="252">
        <v>3.0452488172771033E-2</v>
      </c>
      <c r="BI75" s="252">
        <v>2.4711896123020379E-2</v>
      </c>
      <c r="BJ75" s="252">
        <f t="shared" si="68"/>
        <v>2.0083271831912528E-2</v>
      </c>
      <c r="BK75" s="252"/>
      <c r="BL75" s="284">
        <v>1982</v>
      </c>
      <c r="BM75" s="133">
        <v>0.18957161903381348</v>
      </c>
      <c r="BN75" s="133">
        <v>0.46145424246788025</v>
      </c>
      <c r="BO75" s="133">
        <v>0.34897413849830627</v>
      </c>
      <c r="BP75" s="133">
        <v>0.1126394122838974</v>
      </c>
      <c r="BQ75" s="133">
        <v>4.0817286819219589E-2</v>
      </c>
      <c r="BR75" s="133">
        <v>2.8613166883587837E-2</v>
      </c>
      <c r="BS75" s="133">
        <v>4.5521151274442673E-2</v>
      </c>
      <c r="BT75" s="133">
        <v>5.2372440695762634E-2</v>
      </c>
      <c r="BU75" s="133">
        <v>0.24354660511016846</v>
      </c>
      <c r="BV75" s="133">
        <v>0.44758537411689758</v>
      </c>
      <c r="BW75" s="133">
        <v>0.30886802077293396</v>
      </c>
      <c r="BX75" s="133">
        <v>9.415377676486969E-2</v>
      </c>
      <c r="BY75" s="133">
        <v>0.22045997335792283</v>
      </c>
      <c r="BZ75" s="293">
        <f t="shared" si="65"/>
        <v>0.1126394122838974</v>
      </c>
      <c r="CA75" s="132">
        <f t="shared" si="58"/>
        <v>6.2656320965509854E-2</v>
      </c>
      <c r="CB75" s="133">
        <v>2.8263150989925399E-2</v>
      </c>
      <c r="CC75" s="133">
        <v>1.5735668020235783E-2</v>
      </c>
      <c r="CD75" s="133">
        <v>4.363590148429076E-3</v>
      </c>
      <c r="CE75" s="133">
        <v>1.2205186601655621E-2</v>
      </c>
      <c r="CF75" s="133">
        <v>2.0887252052639673E-3</v>
      </c>
      <c r="CG75" s="132">
        <f t="shared" si="59"/>
        <v>4.9976330868477234E-2</v>
      </c>
      <c r="CH75" s="133">
        <v>2.4180099372999964E-2</v>
      </c>
      <c r="CI75" s="133">
        <v>2.0758039177317739E-2</v>
      </c>
      <c r="CJ75" s="133">
        <v>5.0381923181595269E-3</v>
      </c>
      <c r="CK75" s="133">
        <f t="shared" si="60"/>
        <v>2.6891025878711249E-2</v>
      </c>
      <c r="CL75" s="133">
        <f t="shared" si="61"/>
        <v>2.3085304989765978E-2</v>
      </c>
      <c r="CM75" s="134">
        <v>0.29307554049827489</v>
      </c>
      <c r="CN75" s="293">
        <v>0.38555130362510676</v>
      </c>
      <c r="CO75" s="133">
        <v>0.13571989536285398</v>
      </c>
      <c r="CP75" s="133">
        <v>0.47872880101203918</v>
      </c>
      <c r="CQ75" s="133">
        <v>0.18204647302627561</v>
      </c>
      <c r="CR75" s="133">
        <v>0.47386559844017029</v>
      </c>
      <c r="CS75" s="133">
        <v>0.34408792853355402</v>
      </c>
      <c r="CT75" s="293">
        <v>0.37306550145149237</v>
      </c>
      <c r="CU75" s="133">
        <v>0.36025342345237732</v>
      </c>
      <c r="CV75" s="133">
        <v>0.35332165870772253</v>
      </c>
      <c r="CW75" s="133">
        <v>0.10903746634721756</v>
      </c>
      <c r="CX75" s="133">
        <v>0.10795796977766425</v>
      </c>
      <c r="CY75" s="133">
        <v>0.10252102464437485</v>
      </c>
      <c r="DA75" s="267">
        <v>1982</v>
      </c>
      <c r="DB75" s="75">
        <v>39167.169290832113</v>
      </c>
      <c r="DC75" s="75">
        <v>28175.130726536965</v>
      </c>
      <c r="DD75" s="124">
        <v>30799.161100413665</v>
      </c>
      <c r="DE75" s="124">
        <v>15433.180169567522</v>
      </c>
      <c r="DF75" s="75">
        <v>12554.32503985143</v>
      </c>
      <c r="DG75" s="75">
        <v>47701.137834893896</v>
      </c>
      <c r="DH75" s="75">
        <v>138095.51636948838</v>
      </c>
      <c r="DI75" s="75">
        <v>191446.31781847466</v>
      </c>
      <c r="DJ75" s="75">
        <v>438231.51827975846</v>
      </c>
      <c r="DK75" s="75">
        <v>639605.50712321338</v>
      </c>
      <c r="DL75" s="75">
        <v>1587145.8154024549</v>
      </c>
      <c r="DM75" s="75">
        <v>5886789.5724554323</v>
      </c>
      <c r="DN75" s="274">
        <v>39167.169290832113</v>
      </c>
      <c r="DO75" s="124">
        <v>28332.044589051839</v>
      </c>
      <c r="DP75" s="124">
        <v>21069.417007100903</v>
      </c>
      <c r="DQ75" s="124">
        <v>3750.9680289403245</v>
      </c>
      <c r="DR75" s="124">
        <v>3514.5406351067518</v>
      </c>
      <c r="DS75" s="124">
        <v>28711.678641678747</v>
      </c>
      <c r="DT75" s="124">
        <v>15428.865401684512</v>
      </c>
      <c r="DU75" s="124">
        <v>30305.867954004618</v>
      </c>
      <c r="DV75" s="124">
        <v>32695.449824411266</v>
      </c>
      <c r="DW75" s="124">
        <v>26740.240123829488</v>
      </c>
      <c r="DX75" s="124">
        <v>14849.967390869007</v>
      </c>
      <c r="DY75" s="124">
        <v>10631.528235621845</v>
      </c>
      <c r="DZ75" s="124">
        <v>45184.641086780379</v>
      </c>
      <c r="EA75" s="124">
        <v>136683.29160685453</v>
      </c>
      <c r="EB75" s="124">
        <v>191927.3041685932</v>
      </c>
      <c r="EC75" s="124">
        <v>441176.69297432434</v>
      </c>
      <c r="ED75" s="124">
        <v>644065.30556979356</v>
      </c>
      <c r="EE75" s="124">
        <v>1598697.5828408238</v>
      </c>
      <c r="EF75" s="124">
        <v>5862396.1283942852</v>
      </c>
      <c r="EG75" s="124">
        <v>12239.761851018189</v>
      </c>
      <c r="EH75" s="274">
        <v>39166.796940534077</v>
      </c>
      <c r="EI75" s="124">
        <v>30077.139877217673</v>
      </c>
      <c r="EJ75" s="124">
        <v>19109.385625724404</v>
      </c>
      <c r="EK75" s="124">
        <v>10971.098758076621</v>
      </c>
      <c r="EL75" s="124">
        <f t="shared" si="72"/>
        <v>9867.1162000124714</v>
      </c>
      <c r="EM75" s="124">
        <v>1103.9825580641505</v>
      </c>
      <c r="EN75" s="124">
        <v>29586.188343605882</v>
      </c>
      <c r="EO75" s="124">
        <v>18939.55390333807</v>
      </c>
      <c r="EP75" s="124"/>
      <c r="EQ75" s="124">
        <v>19080.00227089347</v>
      </c>
      <c r="ER75" s="124">
        <v>7775.5262414967347</v>
      </c>
      <c r="ES75" s="124">
        <v>11304.476029396737</v>
      </c>
      <c r="ET75" s="124">
        <f t="shared" si="48"/>
        <v>10197.662344539727</v>
      </c>
      <c r="EU75" s="124">
        <v>1106.8136848570109</v>
      </c>
      <c r="EV75" s="124">
        <f t="shared" si="49"/>
        <v>17973.188586036464</v>
      </c>
      <c r="EW75" s="124">
        <v>19505.104737846799</v>
      </c>
      <c r="EX75" s="124">
        <v>43831.087024935463</v>
      </c>
      <c r="EY75" s="124">
        <v>33276.709856008994</v>
      </c>
      <c r="EZ75" s="124">
        <v>10554.377168926476</v>
      </c>
      <c r="FA75" s="124">
        <v>120973.71051038163</v>
      </c>
      <c r="FB75" s="124">
        <v>166833.48922988528</v>
      </c>
      <c r="FC75" s="124">
        <v>368770.18557340262</v>
      </c>
      <c r="FD75" s="124">
        <v>531966.88480917492</v>
      </c>
      <c r="FE75" s="124">
        <v>1300850.7954564139</v>
      </c>
      <c r="FF75" s="124">
        <v>4861473.4743020497</v>
      </c>
      <c r="FG75" s="274">
        <v>14849.967390869007</v>
      </c>
      <c r="FH75" s="124">
        <v>13619.658097223381</v>
      </c>
      <c r="FI75" s="124">
        <v>21071.931523761217</v>
      </c>
      <c r="FJ75" s="124">
        <v>12059.287973486285</v>
      </c>
      <c r="FK75" s="124">
        <v>19077.880855812811</v>
      </c>
      <c r="FL75" s="124">
        <v>17194.749161493473</v>
      </c>
      <c r="FM75" s="124">
        <v>23078.412863231464</v>
      </c>
      <c r="FN75" s="124">
        <v>21192.318846221668</v>
      </c>
      <c r="FO75" s="124">
        <v>16538.818405089962</v>
      </c>
      <c r="FP75" s="124">
        <v>17973.18858603646</v>
      </c>
      <c r="FQ75" s="124">
        <v>13833.840122117705</v>
      </c>
      <c r="FR75" s="124">
        <v>12830.854776155007</v>
      </c>
      <c r="FS75" s="274">
        <v>25923.585191400001</v>
      </c>
      <c r="FT75" s="124">
        <v>36558.902193000002</v>
      </c>
      <c r="FU75" s="124">
        <v>18611.8046875</v>
      </c>
      <c r="FV75" s="124">
        <v>38109.885922399997</v>
      </c>
      <c r="FW75" s="124">
        <v>25812.800640285288</v>
      </c>
      <c r="FX75" s="124">
        <v>33678.503839685523</v>
      </c>
      <c r="FY75" s="124">
        <v>12297.085283569386</v>
      </c>
      <c r="FZ75" s="311"/>
      <c r="GA75" s="133">
        <v>0.23439207406351148</v>
      </c>
      <c r="GB75" s="133">
        <v>0.12403563982825021</v>
      </c>
      <c r="GC75" s="133">
        <v>0.43767011548142115</v>
      </c>
      <c r="GD75" s="133">
        <v>0.57897204773809963</v>
      </c>
      <c r="GE75" s="133">
        <v>0.68952578081480564</v>
      </c>
      <c r="GF75" s="293">
        <v>0.15856688383067571</v>
      </c>
      <c r="GG75" s="133">
        <v>0.22852033968712046</v>
      </c>
      <c r="GH75" s="133">
        <v>0.28626619388218222</v>
      </c>
      <c r="GI75" s="133">
        <v>0.31647951759705645</v>
      </c>
      <c r="GJ75" s="314">
        <v>43.297908782958984</v>
      </c>
      <c r="GK75" s="135">
        <v>50.490638732910156</v>
      </c>
      <c r="GL75" s="135">
        <v>53.789390563964844</v>
      </c>
      <c r="GM75" s="135">
        <v>55.055496215820312</v>
      </c>
      <c r="GN75" s="135">
        <v>55.978466033935547</v>
      </c>
      <c r="GO75" s="275"/>
      <c r="GP75" s="316">
        <v>1982</v>
      </c>
      <c r="GQ75" s="218">
        <v>2.5159871975367678</v>
      </c>
      <c r="GR75" s="218">
        <v>2.2321045451524513</v>
      </c>
      <c r="GS75" s="218">
        <v>3.2134514200441568</v>
      </c>
      <c r="GT75" s="319">
        <v>2.4039024014964534</v>
      </c>
      <c r="GU75" s="322">
        <v>0.44628658890724182</v>
      </c>
      <c r="GV75" s="218">
        <v>0.54788392782211304</v>
      </c>
      <c r="GW75" s="218">
        <v>0.62511307001113892</v>
      </c>
      <c r="GX75" s="218">
        <v>0.37605187296867371</v>
      </c>
      <c r="GY75" s="218">
        <v>8.6623638868331909E-2</v>
      </c>
      <c r="GZ75" s="218">
        <v>6.362481415271759E-2</v>
      </c>
      <c r="HA75" s="218">
        <v>3.7498228251934052E-2</v>
      </c>
      <c r="HB75" s="218">
        <v>3.7569291889667511E-2</v>
      </c>
      <c r="HC75" s="218">
        <v>3.6073107272386551E-2</v>
      </c>
      <c r="HD75" s="218">
        <v>6.4495295286178589E-2</v>
      </c>
      <c r="HF75" s="325">
        <v>1982</v>
      </c>
      <c r="HG75" s="331">
        <v>0.30361279845237732</v>
      </c>
      <c r="HH75" s="331">
        <v>0.29090377688407898</v>
      </c>
      <c r="HI75" s="331">
        <v>0.23154185712337494</v>
      </c>
      <c r="HJ75" s="331">
        <v>6.2334146350622177E-2</v>
      </c>
      <c r="HK75" s="331">
        <v>9.5730096101760864E-2</v>
      </c>
      <c r="HL75" s="331">
        <v>5.1165111362934113E-2</v>
      </c>
      <c r="HM75" s="331">
        <v>2.2318890423775883E-2</v>
      </c>
      <c r="HN75" s="331">
        <v>0.35164964199066162</v>
      </c>
      <c r="HO75" s="331">
        <v>0.17793253064155579</v>
      </c>
      <c r="HP75" s="331">
        <v>8.3207346498966217E-2</v>
      </c>
      <c r="HQ75" s="331">
        <v>2.2475555539131165E-2</v>
      </c>
      <c r="HR75" s="331">
        <v>6.8048440851271152E-2</v>
      </c>
      <c r="HS75" s="331"/>
      <c r="HT75" s="331">
        <v>0.36805817484855652</v>
      </c>
      <c r="HU75" s="333">
        <v>5.5984368398817055E-2</v>
      </c>
      <c r="HV75" s="334">
        <v>5.7598897350064564E-2</v>
      </c>
      <c r="HW75" s="334">
        <v>6.6850135728600435E-2</v>
      </c>
      <c r="HX75" s="334">
        <v>6.0434573714410848E-2</v>
      </c>
      <c r="HY75" s="334">
        <v>4.1512712804205876E-2</v>
      </c>
      <c r="HZ75" s="334">
        <v>3.438219807279097E-2</v>
      </c>
      <c r="IA75" s="332">
        <v>0.19472609491620899</v>
      </c>
      <c r="IB75" s="333">
        <v>0.12223630474581045</v>
      </c>
      <c r="IC75" s="332">
        <v>0.12210023961023984</v>
      </c>
      <c r="ID75" s="332">
        <v>0.12917799751448911</v>
      </c>
      <c r="IE75" s="332">
        <v>0.14377810213248823</v>
      </c>
      <c r="IF75" s="332">
        <v>0.1235956661082582</v>
      </c>
      <c r="IG75" s="332">
        <v>0.10438494297844159</v>
      </c>
      <c r="IH75" s="333">
        <v>6.9774866104125977E-2</v>
      </c>
      <c r="II75" s="332">
        <v>7.4825728938776592E-2</v>
      </c>
      <c r="IJ75" s="332">
        <v>7.9936186346458271E-2</v>
      </c>
      <c r="IK75" s="332">
        <v>8.7144089413868628E-2</v>
      </c>
      <c r="IL75" s="332">
        <v>2.4317231559507487E-2</v>
      </c>
      <c r="IM75" s="332">
        <v>1.4899561892889324E-2</v>
      </c>
      <c r="IO75" s="204">
        <v>11870.4614059953</v>
      </c>
      <c r="IP75" s="204">
        <f t="shared" si="69"/>
        <v>14496.467500836903</v>
      </c>
      <c r="IS75" s="905">
        <v>6.1984056551744035E-2</v>
      </c>
      <c r="IT75" s="839">
        <v>1.4773343638426533E-2</v>
      </c>
      <c r="IU75" s="839">
        <f t="shared" si="46"/>
        <v>4.72107129133175E-2</v>
      </c>
      <c r="IV75" s="839">
        <v>6.7226441376580797E-4</v>
      </c>
      <c r="IW75" s="132">
        <v>6.2293298182076302E-2</v>
      </c>
      <c r="IX75" s="839">
        <v>1.4773343638426533E-2</v>
      </c>
      <c r="IY75" s="894">
        <f t="shared" si="42"/>
        <v>1.4773343638426525E-3</v>
      </c>
      <c r="IZ75" s="894">
        <f t="shared" si="43"/>
        <v>1.3296009274583881E-2</v>
      </c>
      <c r="JA75" s="894">
        <f t="shared" si="44"/>
        <v>3.6933359096066338E-3</v>
      </c>
      <c r="JB75" s="894">
        <f t="shared" si="45"/>
        <v>1.10800077288199E-2</v>
      </c>
      <c r="JC75" s="839">
        <f t="shared" si="47"/>
        <v>4.7519954543649767E-2</v>
      </c>
      <c r="JD75" s="839">
        <v>3.6302278343353631E-4</v>
      </c>
      <c r="JE75" s="839">
        <v>4.9976330868477234E-2</v>
      </c>
      <c r="JG75" s="205">
        <v>10.193129062209842</v>
      </c>
      <c r="JH75" s="205">
        <v>4.1234911792014861</v>
      </c>
      <c r="JI75" s="205">
        <v>2.4719657734744422</v>
      </c>
      <c r="JJ75" s="205">
        <v>5.522566612289288</v>
      </c>
      <c r="JK75" s="205">
        <v>2.561899583106761</v>
      </c>
      <c r="JL75" s="205">
        <v>2.1556530352341872</v>
      </c>
      <c r="JM75" s="205">
        <v>5.7561164048416167</v>
      </c>
      <c r="JN75" s="205">
        <v>2.68709760494463</v>
      </c>
      <c r="JO75" s="205">
        <v>2.1421314931953228</v>
      </c>
    </row>
    <row r="76" spans="1:275" s="211" customFormat="1">
      <c r="A76" s="211">
        <v>1983</v>
      </c>
      <c r="B76" s="205">
        <v>18760.581752736696</v>
      </c>
      <c r="C76" s="209">
        <v>39809.98942877262</v>
      </c>
      <c r="D76" s="205">
        <f t="shared" si="31"/>
        <v>193.14760689020727</v>
      </c>
      <c r="E76" s="209">
        <f t="shared" si="62"/>
        <v>28925.390358312237</v>
      </c>
      <c r="F76" s="209">
        <f t="shared" si="63"/>
        <v>10884.599070460381</v>
      </c>
      <c r="G76" s="203">
        <v>2.1220018629201274</v>
      </c>
      <c r="H76" s="203">
        <f t="shared" si="25"/>
        <v>516.92245962483696</v>
      </c>
      <c r="I76" s="839">
        <v>0.91769446131492238</v>
      </c>
      <c r="J76" s="238">
        <v>19077.374887886188</v>
      </c>
      <c r="K76" s="205">
        <f t="shared" si="54"/>
        <v>171.21979087506105</v>
      </c>
      <c r="L76" s="205">
        <f t="shared" si="55"/>
        <v>184.20602149282513</v>
      </c>
      <c r="M76" s="204">
        <v>12286.798673457766</v>
      </c>
      <c r="N76" s="205">
        <f t="shared" si="56"/>
        <v>189.93579661995534</v>
      </c>
      <c r="O76" s="209">
        <v>105066.9706211951</v>
      </c>
      <c r="P76" s="203">
        <v>2.2590492494221346</v>
      </c>
      <c r="Q76" s="203">
        <f t="shared" si="26"/>
        <v>534.3391570163011</v>
      </c>
      <c r="R76" s="238">
        <v>25400.879240943068</v>
      </c>
      <c r="S76" s="204">
        <f t="shared" si="66"/>
        <v>57441</v>
      </c>
      <c r="T76" s="205">
        <f t="shared" si="40"/>
        <v>192.52534389161556</v>
      </c>
      <c r="U76" s="205">
        <f t="shared" si="38"/>
        <v>189.91168651531808</v>
      </c>
      <c r="V76" s="205">
        <f t="shared" si="41"/>
        <v>184.02156934214642</v>
      </c>
      <c r="W76" s="204">
        <v>28638</v>
      </c>
      <c r="X76" s="204">
        <v>83918</v>
      </c>
      <c r="Y76" s="204">
        <v>61393</v>
      </c>
      <c r="Z76" s="204">
        <f t="shared" si="51"/>
        <v>16577.946732140306</v>
      </c>
      <c r="AA76" s="218">
        <f t="shared" si="52"/>
        <v>0.65265247611660271</v>
      </c>
      <c r="AB76" s="216">
        <f t="shared" si="32"/>
        <v>0.26841678781667822</v>
      </c>
      <c r="AC76" s="214">
        <v>20885.049453709027</v>
      </c>
      <c r="AD76" s="204">
        <f t="shared" si="53"/>
        <v>47229</v>
      </c>
      <c r="AE76" s="204">
        <v>40530.235583299997</v>
      </c>
      <c r="AF76" s="204">
        <v>43501.038191499996</v>
      </c>
      <c r="AG76" s="204">
        <v>9720</v>
      </c>
      <c r="AH76" s="204">
        <f t="shared" si="33"/>
        <v>21980.598179453838</v>
      </c>
      <c r="AI76" s="204">
        <v>26100.622914899999</v>
      </c>
      <c r="AJ76" s="204">
        <v>28859.225336799998</v>
      </c>
      <c r="AK76" s="204">
        <v>21700</v>
      </c>
      <c r="AL76" s="204">
        <v>25090.455078125</v>
      </c>
      <c r="AM76" s="211">
        <v>153.80000000000001</v>
      </c>
      <c r="AN76" s="203">
        <f t="shared" si="34"/>
        <v>2.2613784135240573</v>
      </c>
      <c r="AO76" s="203"/>
      <c r="AP76" s="258">
        <v>1983</v>
      </c>
      <c r="AQ76" s="849">
        <v>0.72658623559961222</v>
      </c>
      <c r="AR76" s="849">
        <v>0.5579726436342265</v>
      </c>
      <c r="AS76" s="122">
        <v>4.0933811873635574E-2</v>
      </c>
      <c r="AT76" s="122">
        <v>8.296238004405454E-2</v>
      </c>
      <c r="AU76" s="122">
        <f t="shared" si="70"/>
        <v>0.12389619191769011</v>
      </c>
      <c r="AV76" s="122">
        <v>7.3895889668086972E-3</v>
      </c>
      <c r="AW76" s="122">
        <f t="shared" si="64"/>
        <v>3.7327811080886918E-2</v>
      </c>
      <c r="AX76" s="851">
        <f t="shared" si="71"/>
        <v>0.76793726098287829</v>
      </c>
      <c r="AY76" s="844">
        <v>0.81661105318039628</v>
      </c>
      <c r="AZ76" s="123">
        <v>4.5434232086995381E-2</v>
      </c>
      <c r="BA76" s="126">
        <f t="shared" si="57"/>
        <v>6.4483419696277092E-2</v>
      </c>
      <c r="BB76" s="123">
        <v>5.9536223248423455E-2</v>
      </c>
      <c r="BC76" s="123">
        <f t="shared" si="67"/>
        <v>1.393507178790776E-2</v>
      </c>
      <c r="BD76" s="866">
        <v>0.27341376440038817</v>
      </c>
      <c r="BE76" s="252">
        <v>9.0945076612324066E-2</v>
      </c>
      <c r="BF76" s="252">
        <v>1.3819825864888037E-2</v>
      </c>
      <c r="BG76" s="252">
        <v>8.1476085497920223E-2</v>
      </c>
      <c r="BH76" s="252">
        <v>3.8381737219046808E-2</v>
      </c>
      <c r="BI76" s="252">
        <v>2.7639651729776081E-2</v>
      </c>
      <c r="BJ76" s="252">
        <f t="shared" si="68"/>
        <v>2.1151387476432963E-2</v>
      </c>
      <c r="BK76" s="252"/>
      <c r="BL76" s="284">
        <v>1983</v>
      </c>
      <c r="BM76" s="133">
        <v>0.18307822942733765</v>
      </c>
      <c r="BN76" s="133">
        <v>0.46271878480911255</v>
      </c>
      <c r="BO76" s="133">
        <v>0.3542029857635498</v>
      </c>
      <c r="BP76" s="133">
        <v>0.11513808369636536</v>
      </c>
      <c r="BQ76" s="133">
        <v>4.1355978697538383E-2</v>
      </c>
      <c r="BR76" s="133">
        <v>3.0257010832428932E-2</v>
      </c>
      <c r="BS76" s="133">
        <v>4.5002661645412445E-2</v>
      </c>
      <c r="BT76" s="133">
        <v>5.138687789440155E-2</v>
      </c>
      <c r="BU76" s="133">
        <v>0.23477107286453247</v>
      </c>
      <c r="BV76" s="133">
        <v>0.44928592443466187</v>
      </c>
      <c r="BW76" s="133">
        <v>0.31594300270080566</v>
      </c>
      <c r="BX76" s="133">
        <v>9.7093850374221802E-2</v>
      </c>
      <c r="BY76" s="133">
        <v>0.21879128249927252</v>
      </c>
      <c r="BZ76" s="293">
        <f t="shared" si="65"/>
        <v>0.11513808369636536</v>
      </c>
      <c r="CA76" s="132">
        <f t="shared" si="58"/>
        <v>6.3716912918620028E-2</v>
      </c>
      <c r="CB76" s="133">
        <v>3.0224471272566927E-2</v>
      </c>
      <c r="CC76" s="133">
        <v>1.4900527269156316E-2</v>
      </c>
      <c r="CD76" s="133">
        <v>4.2655248626214878E-3</v>
      </c>
      <c r="CE76" s="133">
        <v>1.1545474137660041E-2</v>
      </c>
      <c r="CF76" s="133">
        <v>2.7809153766152495E-3</v>
      </c>
      <c r="CG76" s="132">
        <f t="shared" si="59"/>
        <v>5.1423424916481275E-2</v>
      </c>
      <c r="CH76" s="133">
        <v>2.5528110538628794E-2</v>
      </c>
      <c r="CI76" s="133">
        <v>1.9817095948553163E-2</v>
      </c>
      <c r="CJ76" s="133">
        <v>6.0782184292993138E-3</v>
      </c>
      <c r="CK76" s="133">
        <f t="shared" si="60"/>
        <v>2.8949981205045217E-2</v>
      </c>
      <c r="CL76" s="133">
        <f t="shared" si="61"/>
        <v>2.2473443711436055E-2</v>
      </c>
      <c r="CM76" s="134">
        <v>0.31390375600362258</v>
      </c>
      <c r="CN76" s="293">
        <v>0.38873526453971874</v>
      </c>
      <c r="CO76" s="133">
        <v>0.13293743133544922</v>
      </c>
      <c r="CP76" s="133">
        <v>0.47832730412483221</v>
      </c>
      <c r="CQ76" s="133">
        <v>0.17792797088623047</v>
      </c>
      <c r="CR76" s="133">
        <v>0.47284099459648149</v>
      </c>
      <c r="CS76" s="133">
        <v>0.34923103451728826</v>
      </c>
      <c r="CT76" s="293">
        <v>0.3785793781280517</v>
      </c>
      <c r="CU76" s="133">
        <v>0.37088555097579956</v>
      </c>
      <c r="CV76" s="133">
        <v>0.36381882126221532</v>
      </c>
      <c r="CW76" s="133">
        <v>0.1160387247800827</v>
      </c>
      <c r="CX76" s="133">
        <v>0.11555228099865923</v>
      </c>
      <c r="CY76" s="133">
        <v>0.10922706872224808</v>
      </c>
      <c r="DA76" s="267">
        <v>1983</v>
      </c>
      <c r="DB76" s="75">
        <v>39804.221825790613</v>
      </c>
      <c r="DC76" s="75">
        <v>28394.272229506721</v>
      </c>
      <c r="DD76" s="124">
        <v>30875.424963192389</v>
      </c>
      <c r="DE76" s="124">
        <v>15009.549884566391</v>
      </c>
      <c r="DF76" s="75">
        <v>12341.418028066462</v>
      </c>
      <c r="DG76" s="75">
        <v>48460.33998130705</v>
      </c>
      <c r="DH76" s="75">
        <v>142493.76819234568</v>
      </c>
      <c r="DI76" s="75">
        <v>197321.96026020189</v>
      </c>
      <c r="DJ76" s="75">
        <v>452988.40150272229</v>
      </c>
      <c r="DK76" s="75">
        <v>659488.47150925174</v>
      </c>
      <c r="DL76" s="75">
        <v>1630171.21365159</v>
      </c>
      <c r="DM76" s="75">
        <v>5962545.8247866873</v>
      </c>
      <c r="DN76" s="274">
        <v>39804.221825790613</v>
      </c>
      <c r="DO76" s="124">
        <v>28561.608454556586</v>
      </c>
      <c r="DP76" s="124">
        <v>20860.42716390032</v>
      </c>
      <c r="DQ76" s="124">
        <v>3946.9909050373967</v>
      </c>
      <c r="DR76" s="124">
        <v>3758.3289420467322</v>
      </c>
      <c r="DS76" s="124">
        <v>28728.671753091083</v>
      </c>
      <c r="DT76" s="124">
        <v>14951.543768836485</v>
      </c>
      <c r="DU76" s="124">
        <v>29896.613642733988</v>
      </c>
      <c r="DV76" s="124">
        <v>32339.484119693527</v>
      </c>
      <c r="DW76" s="124">
        <v>27034.352360604735</v>
      </c>
      <c r="DX76" s="124">
        <v>14574.572911197469</v>
      </c>
      <c r="DY76" s="124">
        <v>10582.942011654059</v>
      </c>
      <c r="DZ76" s="124">
        <v>46045.402883755472</v>
      </c>
      <c r="EA76" s="124">
        <v>140987.7421668969</v>
      </c>
      <c r="EB76" s="124">
        <v>197835.17116743739</v>
      </c>
      <c r="EC76" s="124">
        <v>458298.18240465724</v>
      </c>
      <c r="ED76" s="124">
        <v>668228.70367858908</v>
      </c>
      <c r="EE76" s="124">
        <v>1646142.5498994889</v>
      </c>
      <c r="EF76" s="124">
        <v>5966791.1465033256</v>
      </c>
      <c r="EG76" s="124">
        <v>12240.239318056469</v>
      </c>
      <c r="EH76" s="274">
        <v>39804.904727078254</v>
      </c>
      <c r="EI76" s="124">
        <v>30254.248450428509</v>
      </c>
      <c r="EJ76" s="124">
        <v>19193.051294711058</v>
      </c>
      <c r="EK76" s="124">
        <v>11065.061851021015</v>
      </c>
      <c r="EL76" s="124">
        <f t="shared" si="72"/>
        <v>9885.2233227433317</v>
      </c>
      <c r="EM76" s="124">
        <v>1179.8385282776842</v>
      </c>
      <c r="EN76" s="124">
        <v>29540.429572535035</v>
      </c>
      <c r="EO76" s="124">
        <v>18383.250461750085</v>
      </c>
      <c r="EP76" s="124"/>
      <c r="EQ76" s="124">
        <v>18692.467857837288</v>
      </c>
      <c r="ER76" s="124">
        <v>7364.7999413622665</v>
      </c>
      <c r="ES76" s="124">
        <v>11327.66791647502</v>
      </c>
      <c r="ET76" s="124">
        <f t="shared" si="48"/>
        <v>10197.755735955227</v>
      </c>
      <c r="EU76" s="124">
        <v>1129.9121805197929</v>
      </c>
      <c r="EV76" s="124">
        <f t="shared" si="49"/>
        <v>17562.555677317494</v>
      </c>
      <c r="EW76" s="124">
        <v>19171.702452064077</v>
      </c>
      <c r="EX76" s="124">
        <v>44715.169755600553</v>
      </c>
      <c r="EY76" s="124">
        <v>33978.365486397051</v>
      </c>
      <c r="EZ76" s="124">
        <v>10736.804269203509</v>
      </c>
      <c r="FA76" s="124">
        <v>125760.81121692598</v>
      </c>
      <c r="FB76" s="124">
        <v>173622.95343333643</v>
      </c>
      <c r="FC76" s="124">
        <v>386481.14637310908</v>
      </c>
      <c r="FD76" s="124">
        <v>555630.9516258837</v>
      </c>
      <c r="FE76" s="124">
        <v>1329391.6988430098</v>
      </c>
      <c r="FF76" s="124">
        <v>4751109.1979308361</v>
      </c>
      <c r="FG76" s="274">
        <v>14574.572911197469</v>
      </c>
      <c r="FH76" s="124">
        <v>13176.794372686511</v>
      </c>
      <c r="FI76" s="124">
        <v>20864.53358274349</v>
      </c>
      <c r="FJ76" s="124">
        <v>12548.797868239031</v>
      </c>
      <c r="FK76" s="124">
        <v>18690.080376093323</v>
      </c>
      <c r="FL76" s="124">
        <v>16618.528046552081</v>
      </c>
      <c r="FM76" s="124">
        <v>22782.466836822874</v>
      </c>
      <c r="FN76" s="124">
        <v>21946.663353065207</v>
      </c>
      <c r="FO76" s="124">
        <v>16941.669855849053</v>
      </c>
      <c r="FP76" s="124">
        <v>17562.555677317494</v>
      </c>
      <c r="FQ76" s="124">
        <v>13590.86656432836</v>
      </c>
      <c r="FR76" s="124">
        <v>12438.408181483412</v>
      </c>
      <c r="FS76" s="274">
        <v>26100.622914899999</v>
      </c>
      <c r="FT76" s="124">
        <v>36286.231857300001</v>
      </c>
      <c r="FU76" s="124">
        <v>19204.1171875</v>
      </c>
      <c r="FV76" s="124">
        <v>37771.633161400001</v>
      </c>
      <c r="FW76" s="124">
        <v>25357.922261895521</v>
      </c>
      <c r="FX76" s="124">
        <v>32678.828688969963</v>
      </c>
      <c r="FY76" s="124">
        <v>12519.810991228751</v>
      </c>
      <c r="FZ76" s="311"/>
      <c r="GA76" s="133">
        <v>0.24285292970172456</v>
      </c>
      <c r="GB76" s="133">
        <v>0.13156767581122714</v>
      </c>
      <c r="GC76" s="133">
        <v>0.44212959095010795</v>
      </c>
      <c r="GD76" s="133">
        <v>0.58131126171392877</v>
      </c>
      <c r="GE76" s="133">
        <v>0.69071138605304727</v>
      </c>
      <c r="GF76" s="293">
        <v>0.1588072035646784</v>
      </c>
      <c r="GG76" s="133">
        <v>0.22314221813731364</v>
      </c>
      <c r="GH76" s="133">
        <v>0.27290477925872153</v>
      </c>
      <c r="GI76" s="133">
        <v>0.29955603152611648</v>
      </c>
      <c r="GJ76" s="314">
        <v>43.342891693115234</v>
      </c>
      <c r="GK76" s="135">
        <v>50.414176940917969</v>
      </c>
      <c r="GL76" s="135">
        <v>53.515979766845703</v>
      </c>
      <c r="GM76" s="135">
        <v>55.048858642578125</v>
      </c>
      <c r="GN76" s="135">
        <v>55.829067230224609</v>
      </c>
      <c r="GO76" s="275"/>
      <c r="GP76" s="316">
        <v>1983</v>
      </c>
      <c r="GQ76" s="218">
        <v>2.4277962143609391</v>
      </c>
      <c r="GR76" s="218">
        <v>2.1430119335396349</v>
      </c>
      <c r="GS76" s="218">
        <v>3.1574467475166528</v>
      </c>
      <c r="GT76" s="319">
        <v>2.3257920291206711</v>
      </c>
      <c r="GU76" s="322">
        <v>0.44841128587722778</v>
      </c>
      <c r="GV76" s="218">
        <v>0.54592007398605347</v>
      </c>
      <c r="GW76" s="218">
        <v>0.61864787340164185</v>
      </c>
      <c r="GX76" s="218">
        <v>0.38431870937347412</v>
      </c>
      <c r="GY76" s="218">
        <v>0.10088535398244858</v>
      </c>
      <c r="GZ76" s="218">
        <v>7.2660729289054871E-2</v>
      </c>
      <c r="HA76" s="218">
        <v>4.8419710248708725E-2</v>
      </c>
      <c r="HB76" s="218">
        <v>4.5488957315683365E-2</v>
      </c>
      <c r="HC76" s="218">
        <v>4.3003108352422714E-2</v>
      </c>
      <c r="HD76" s="218">
        <v>6.5393686294555664E-2</v>
      </c>
      <c r="HF76" s="325">
        <v>1983</v>
      </c>
      <c r="HG76" s="331">
        <v>0.29655838012695312</v>
      </c>
      <c r="HH76" s="331">
        <v>0.28608506917953491</v>
      </c>
      <c r="HI76" s="331">
        <v>0.23308564722537994</v>
      </c>
      <c r="HJ76" s="331">
        <v>5.8657202869653702E-2</v>
      </c>
      <c r="HK76" s="331">
        <v>9.7566619515419006E-2</v>
      </c>
      <c r="HL76" s="331">
        <v>5.3767133504152298E-2</v>
      </c>
      <c r="HM76" s="331">
        <v>2.3094684538591537E-2</v>
      </c>
      <c r="HN76" s="331">
        <v>0.33759883046150208</v>
      </c>
      <c r="HO76" s="331">
        <v>0.17123287916183472</v>
      </c>
      <c r="HP76" s="331">
        <v>8.1460297107696533E-2</v>
      </c>
      <c r="HQ76" s="331">
        <v>1.6886251047253609E-2</v>
      </c>
      <c r="HR76" s="331">
        <v>6.8019418977200985E-2</v>
      </c>
      <c r="HS76" s="331"/>
      <c r="HT76" s="331">
        <v>0.36589181423187256</v>
      </c>
      <c r="HU76" s="333">
        <v>5.6838751837934964E-2</v>
      </c>
      <c r="HV76" s="334">
        <v>5.8343823199196412E-2</v>
      </c>
      <c r="HW76" s="334">
        <v>6.8468311132164672E-2</v>
      </c>
      <c r="HX76" s="334">
        <v>6.0274169082785198E-2</v>
      </c>
      <c r="HY76" s="334">
        <v>4.3364360328439482E-2</v>
      </c>
      <c r="HZ76" s="334">
        <v>3.9251274544938035E-2</v>
      </c>
      <c r="IA76" s="332">
        <v>0.19428198006861624</v>
      </c>
      <c r="IB76" s="333">
        <v>0.12226760333278872</v>
      </c>
      <c r="IC76" s="332">
        <v>0.12191196471756405</v>
      </c>
      <c r="ID76" s="332">
        <v>0.12716163814184253</v>
      </c>
      <c r="IE76" s="332">
        <v>0.14582786411660695</v>
      </c>
      <c r="IF76" s="332">
        <v>0.12562164790523411</v>
      </c>
      <c r="IG76" s="332">
        <v>0.11028553487193447</v>
      </c>
      <c r="IH76" s="333">
        <v>6.7969426512718201E-2</v>
      </c>
      <c r="II76" s="332">
        <v>7.2932431821312885E-2</v>
      </c>
      <c r="IJ76" s="332">
        <v>7.9460755310719833E-2</v>
      </c>
      <c r="IK76" s="332">
        <v>8.3005135414882442E-2</v>
      </c>
      <c r="IL76" s="332">
        <v>2.3302220410528204E-2</v>
      </c>
      <c r="IM76" s="332">
        <v>1.5947418492601173E-2</v>
      </c>
      <c r="IO76" s="204">
        <v>11460.508252880922</v>
      </c>
      <c r="IP76" s="204">
        <f t="shared" si="69"/>
        <v>13995.823729905918</v>
      </c>
      <c r="IS76" s="905">
        <v>6.2472215341983606E-2</v>
      </c>
      <c r="IT76" s="839">
        <v>1.7326139697411123E-2</v>
      </c>
      <c r="IU76" s="839">
        <f t="shared" si="46"/>
        <v>4.5146075644572486E-2</v>
      </c>
      <c r="IV76" s="839">
        <v>1.2446975766364195E-3</v>
      </c>
      <c r="IW76" s="132">
        <v>6.3044776227236365E-2</v>
      </c>
      <c r="IX76" s="839">
        <v>1.7326139697411123E-2</v>
      </c>
      <c r="IY76" s="894">
        <f t="shared" si="42"/>
        <v>1.7326139697411112E-3</v>
      </c>
      <c r="IZ76" s="894">
        <f t="shared" si="43"/>
        <v>1.5593525727670011E-2</v>
      </c>
      <c r="JA76" s="894">
        <f t="shared" si="44"/>
        <v>4.3315349243527798E-3</v>
      </c>
      <c r="JB76" s="894">
        <f t="shared" si="45"/>
        <v>1.2994604773058343E-2</v>
      </c>
      <c r="JC76" s="839">
        <f t="shared" si="47"/>
        <v>4.5718636529825246E-2</v>
      </c>
      <c r="JD76" s="839">
        <v>6.7213669138366662E-4</v>
      </c>
      <c r="JE76" s="839">
        <v>5.1423424916481275E-2</v>
      </c>
      <c r="JG76" s="205">
        <v>11.058457711442786</v>
      </c>
      <c r="JH76" s="205">
        <v>4.3600746268656714</v>
      </c>
      <c r="JI76" s="205">
        <v>2.5363000998431038</v>
      </c>
      <c r="JJ76" s="205">
        <v>5.9149928263988523</v>
      </c>
      <c r="JK76" s="205">
        <v>2.6470588235294117</v>
      </c>
      <c r="JL76" s="205">
        <v>2.2345528455284551</v>
      </c>
      <c r="JM76" s="205">
        <v>6.1537675606641127</v>
      </c>
      <c r="JN76" s="205">
        <v>2.7938697318007666</v>
      </c>
      <c r="JO76" s="205">
        <v>2.2025964527335895</v>
      </c>
    </row>
    <row r="77" spans="1:275" s="211" customFormat="1">
      <c r="A77" s="211">
        <v>1984</v>
      </c>
      <c r="B77" s="205">
        <v>20790.849128704052</v>
      </c>
      <c r="C77" s="209">
        <v>42465.167601944726</v>
      </c>
      <c r="D77" s="205">
        <f t="shared" si="31"/>
        <v>206.02983362209002</v>
      </c>
      <c r="E77" s="209">
        <f t="shared" si="62"/>
        <v>30441.939542184424</v>
      </c>
      <c r="F77" s="209">
        <f t="shared" si="63"/>
        <v>12023.228059760302</v>
      </c>
      <c r="G77" s="203">
        <v>2.0424931824124921</v>
      </c>
      <c r="H77" s="203">
        <f t="shared" si="25"/>
        <v>537.0448390009027</v>
      </c>
      <c r="I77" s="839">
        <v>0.91007960251146569</v>
      </c>
      <c r="J77" s="238">
        <v>20526.61338516877</v>
      </c>
      <c r="K77" s="205">
        <f t="shared" si="54"/>
        <v>176.98186154653254</v>
      </c>
      <c r="L77" s="205">
        <f t="shared" si="55"/>
        <v>190.77320060115312</v>
      </c>
      <c r="M77" s="204">
        <v>13243.014890968296</v>
      </c>
      <c r="N77" s="205">
        <f t="shared" si="56"/>
        <v>197.04698882982342</v>
      </c>
      <c r="O77" s="209">
        <v>106871.14951319493</v>
      </c>
      <c r="P77" s="203">
        <v>2.1702102339954217</v>
      </c>
      <c r="Q77" s="203">
        <f t="shared" si="26"/>
        <v>556.21268975965836</v>
      </c>
      <c r="R77" s="238">
        <v>27463.844163312246</v>
      </c>
      <c r="S77" s="204">
        <f t="shared" si="66"/>
        <v>59625</v>
      </c>
      <c r="T77" s="205">
        <f t="shared" si="40"/>
        <v>199.84546977833912</v>
      </c>
      <c r="U77" s="205">
        <f t="shared" si="38"/>
        <v>197.13243690875578</v>
      </c>
      <c r="V77" s="205">
        <f t="shared" si="41"/>
        <v>191.51207470438644</v>
      </c>
      <c r="W77" s="204">
        <v>31052</v>
      </c>
      <c r="X77" s="204">
        <v>85407</v>
      </c>
      <c r="Y77" s="204">
        <v>61997</v>
      </c>
      <c r="Z77" s="204">
        <f t="shared" si="51"/>
        <v>17961.285538488206</v>
      </c>
      <c r="AA77" s="218">
        <f t="shared" si="52"/>
        <v>0.65399750419797043</v>
      </c>
      <c r="AB77" s="216">
        <f t="shared" si="32"/>
        <v>0.27409931270270582</v>
      </c>
      <c r="AC77" s="214">
        <v>22415.10293271995</v>
      </c>
      <c r="AD77" s="204">
        <f t="shared" si="53"/>
        <v>48664</v>
      </c>
      <c r="AE77" s="204">
        <v>42075.359549199995</v>
      </c>
      <c r="AF77" s="204">
        <v>44730.600685799996</v>
      </c>
      <c r="AG77" s="204">
        <v>10417</v>
      </c>
      <c r="AH77" s="204">
        <f t="shared" si="33"/>
        <v>22615.684144818977</v>
      </c>
      <c r="AI77" s="204">
        <v>27573.657956999999</v>
      </c>
      <c r="AJ77" s="204">
        <v>30024.649775399997</v>
      </c>
      <c r="AK77" s="204">
        <v>22500</v>
      </c>
      <c r="AL77" s="204">
        <v>26184.59765625</v>
      </c>
      <c r="AM77" s="211">
        <v>160.19999999999999</v>
      </c>
      <c r="AN77" s="203">
        <f t="shared" si="34"/>
        <v>2.1710362047440701</v>
      </c>
      <c r="AO77" s="203"/>
      <c r="AP77" s="258">
        <v>1984</v>
      </c>
      <c r="AQ77" s="849">
        <v>0.71686846564548379</v>
      </c>
      <c r="AR77" s="849">
        <v>0.5432943089116431</v>
      </c>
      <c r="AS77" s="122">
        <v>4.2129701344077335E-2</v>
      </c>
      <c r="AT77" s="122">
        <v>8.3023755023035078E-2</v>
      </c>
      <c r="AU77" s="122">
        <f t="shared" si="70"/>
        <v>0.12515345636711242</v>
      </c>
      <c r="AV77" s="122">
        <v>5.6975566341623159E-3</v>
      </c>
      <c r="AW77" s="122">
        <f t="shared" si="64"/>
        <v>4.2723143732565957E-2</v>
      </c>
      <c r="AX77" s="851">
        <f t="shared" si="71"/>
        <v>0.75787168071683719</v>
      </c>
      <c r="AY77" s="844">
        <v>0.81498060791918459</v>
      </c>
      <c r="AZ77" s="123">
        <v>4.5278253810769373E-2</v>
      </c>
      <c r="BA77" s="126">
        <f t="shared" si="57"/>
        <v>6.4985634457708372E-2</v>
      </c>
      <c r="BB77" s="123">
        <v>6.2686028682240463E-2</v>
      </c>
      <c r="BC77" s="123">
        <f t="shared" si="67"/>
        <v>1.2069475130097262E-2</v>
      </c>
      <c r="BD77" s="866">
        <v>0.28313153435451621</v>
      </c>
      <c r="BE77" s="252">
        <v>9.0717025742030444E-2</v>
      </c>
      <c r="BF77" s="252">
        <v>1.2472844028629582E-2</v>
      </c>
      <c r="BG77" s="252">
        <v>8.8210510692197958E-2</v>
      </c>
      <c r="BH77" s="252">
        <v>4.2115014186229809E-2</v>
      </c>
      <c r="BI77" s="252">
        <v>2.9661031531497153E-2</v>
      </c>
      <c r="BJ77" s="252">
        <f t="shared" si="68"/>
        <v>1.9955108173931268E-2</v>
      </c>
      <c r="BK77" s="252"/>
      <c r="BL77" s="284">
        <v>1984</v>
      </c>
      <c r="BM77" s="133">
        <v>0.17883282899856567</v>
      </c>
      <c r="BN77" s="133">
        <v>0.45452898740768433</v>
      </c>
      <c r="BO77" s="133">
        <v>0.36663818359375</v>
      </c>
      <c r="BP77" s="133">
        <v>0.12498427182435989</v>
      </c>
      <c r="BQ77" s="133">
        <v>4.7299657016992576E-2</v>
      </c>
      <c r="BR77" s="133">
        <v>3.7147790193557739E-2</v>
      </c>
      <c r="BS77" s="133">
        <v>5.0850115716457367E-2</v>
      </c>
      <c r="BT77" s="133">
        <v>5.7213049381971359E-2</v>
      </c>
      <c r="BU77" s="133">
        <v>0.22622406482696533</v>
      </c>
      <c r="BV77" s="133">
        <v>0.44225427508354187</v>
      </c>
      <c r="BW77" s="133">
        <v>0.3315216600894928</v>
      </c>
      <c r="BX77" s="133">
        <v>0.10806571692228317</v>
      </c>
      <c r="BY77" s="133">
        <v>0.21565900668567498</v>
      </c>
      <c r="BZ77" s="293">
        <f t="shared" si="65"/>
        <v>0.12498427182435989</v>
      </c>
      <c r="CA77" s="132">
        <f t="shared" si="58"/>
        <v>6.851947694959197E-2</v>
      </c>
      <c r="CB77" s="133">
        <v>3.1399137572234032E-2</v>
      </c>
      <c r="CC77" s="133">
        <v>1.6595199188513047E-2</v>
      </c>
      <c r="CD77" s="133">
        <v>3.6389465584644254E-3</v>
      </c>
      <c r="CE77" s="133">
        <v>1.2986241986640466E-2</v>
      </c>
      <c r="CF77" s="133">
        <v>3.8999516437400071E-3</v>
      </c>
      <c r="CG77" s="132">
        <f t="shared" si="59"/>
        <v>5.6464597905129817E-2</v>
      </c>
      <c r="CH77" s="133">
        <v>2.5513135820777789E-2</v>
      </c>
      <c r="CI77" s="133">
        <v>2.311230801681179E-2</v>
      </c>
      <c r="CJ77" s="133">
        <v>7.8391540675402365E-3</v>
      </c>
      <c r="CK77" s="133">
        <f t="shared" si="60"/>
        <v>2.9626237659254932E-2</v>
      </c>
      <c r="CL77" s="133">
        <f t="shared" si="61"/>
        <v>2.6838360245874885E-2</v>
      </c>
      <c r="CM77" s="134">
        <v>0.33221880266334924</v>
      </c>
      <c r="CN77" s="293">
        <v>0.39777013659477234</v>
      </c>
      <c r="CO77" s="133">
        <v>0.13165825605392456</v>
      </c>
      <c r="CP77" s="133">
        <v>0.47057160735130316</v>
      </c>
      <c r="CQ77" s="133">
        <v>0.17337697744369504</v>
      </c>
      <c r="CR77" s="133">
        <v>0.46489027142524714</v>
      </c>
      <c r="CS77" s="133">
        <v>0.36173275113105774</v>
      </c>
      <c r="CT77" s="293">
        <v>0.39085391163825989</v>
      </c>
      <c r="CU77" s="133">
        <v>0.37328195571899414</v>
      </c>
      <c r="CV77" s="133">
        <v>0.36735537173275118</v>
      </c>
      <c r="CW77" s="133">
        <v>0.12024939060211182</v>
      </c>
      <c r="CX77" s="133">
        <v>0.11989346962037795</v>
      </c>
      <c r="CY77" s="133">
        <v>0.11357443779706954</v>
      </c>
      <c r="DA77" s="267">
        <v>1984</v>
      </c>
      <c r="DB77" s="75">
        <v>42457.744443263931</v>
      </c>
      <c r="DC77" s="75">
        <v>29937.917260830996</v>
      </c>
      <c r="DD77" s="124">
        <v>32452.973787501745</v>
      </c>
      <c r="DE77" s="124">
        <v>15860.234936298588</v>
      </c>
      <c r="DF77" s="75">
        <v>13151.183454024705</v>
      </c>
      <c r="DG77" s="75">
        <v>50921.334519338874</v>
      </c>
      <c r="DH77" s="75">
        <v>155136.18908516029</v>
      </c>
      <c r="DI77" s="75">
        <v>218080.99041127114</v>
      </c>
      <c r="DJ77" s="75">
        <v>517059.5565694187</v>
      </c>
      <c r="DK77" s="75">
        <v>765765.93578428065</v>
      </c>
      <c r="DL77" s="75">
        <v>1966769.8383031974</v>
      </c>
      <c r="DM77" s="75">
        <v>7342018.7077262802</v>
      </c>
      <c r="DN77" s="274">
        <v>42457.744443263931</v>
      </c>
      <c r="DO77" s="124">
        <v>29879.015712331118</v>
      </c>
      <c r="DP77" s="124">
        <v>21627.417394614768</v>
      </c>
      <c r="DQ77" s="124">
        <v>4289.6583083545829</v>
      </c>
      <c r="DR77" s="124">
        <v>3967.1639485457044</v>
      </c>
      <c r="DS77" s="124">
        <v>29855.03696784607</v>
      </c>
      <c r="DT77" s="124">
        <v>15433.537414745644</v>
      </c>
      <c r="DU77" s="124">
        <v>30870.923152231895</v>
      </c>
      <c r="DV77" s="124">
        <v>33284.010346117349</v>
      </c>
      <c r="DW77" s="124">
        <v>28410.357373956551</v>
      </c>
      <c r="DX77" s="124">
        <v>15185.677103374041</v>
      </c>
      <c r="DY77" s="124">
        <v>11179.82517876667</v>
      </c>
      <c r="DZ77" s="124">
        <v>48245.688973527474</v>
      </c>
      <c r="EA77" s="124">
        <v>155666.3030216592</v>
      </c>
      <c r="EB77" s="124">
        <v>221738.40329799431</v>
      </c>
      <c r="EC77" s="124">
        <v>530655.02725461044</v>
      </c>
      <c r="ED77" s="124">
        <v>784111.20582973305</v>
      </c>
      <c r="EE77" s="124">
        <v>2008236.7498815062</v>
      </c>
      <c r="EF77" s="124">
        <v>7435158.758384509</v>
      </c>
      <c r="EG77" s="124">
        <v>12604.005022909036</v>
      </c>
      <c r="EH77" s="274">
        <v>42457.830754479153</v>
      </c>
      <c r="EI77" s="124">
        <v>31535.711354394996</v>
      </c>
      <c r="EJ77" s="124">
        <v>20712.634336736817</v>
      </c>
      <c r="EK77" s="124">
        <v>10828.526488340365</v>
      </c>
      <c r="EL77" s="124">
        <f t="shared" si="72"/>
        <v>9600.4977215562303</v>
      </c>
      <c r="EM77" s="124">
        <v>1228.0287667841353</v>
      </c>
      <c r="EN77" s="124">
        <v>30656.344955784381</v>
      </c>
      <c r="EO77" s="124">
        <v>18824.456689683731</v>
      </c>
      <c r="EP77" s="124"/>
      <c r="EQ77" s="124">
        <v>19213.285656940585</v>
      </c>
      <c r="ER77" s="124">
        <v>8227.9155010482464</v>
      </c>
      <c r="ES77" s="124">
        <v>10985.370155892342</v>
      </c>
      <c r="ET77" s="124">
        <f t="shared" si="48"/>
        <v>9797.1465093945826</v>
      </c>
      <c r="EU77" s="124">
        <v>1188.2236464977589</v>
      </c>
      <c r="EV77" s="124">
        <f t="shared" si="49"/>
        <v>18025.062010442831</v>
      </c>
      <c r="EW77" s="124">
        <v>19803.116316659725</v>
      </c>
      <c r="EX77" s="124">
        <v>46951.004785247933</v>
      </c>
      <c r="EY77" s="124">
        <v>36318.532881347528</v>
      </c>
      <c r="EZ77" s="124">
        <v>10632.471903900396</v>
      </c>
      <c r="FA77" s="124">
        <v>140756.90535523652</v>
      </c>
      <c r="FB77" s="124">
        <v>197722.7648901155</v>
      </c>
      <c r="FC77" s="124">
        <v>458823.59194477519</v>
      </c>
      <c r="FD77" s="124">
        <v>669995.59428079228</v>
      </c>
      <c r="FE77" s="124">
        <v>1674849.1654153978</v>
      </c>
      <c r="FF77" s="124">
        <v>6081096.2493718965</v>
      </c>
      <c r="FG77" s="274">
        <v>15185.677103374041</v>
      </c>
      <c r="FH77" s="124">
        <v>13586.074241222357</v>
      </c>
      <c r="FI77" s="124">
        <v>21848.717120535297</v>
      </c>
      <c r="FJ77" s="124">
        <v>13670.414848375804</v>
      </c>
      <c r="FK77" s="124">
        <v>19209.966114027226</v>
      </c>
      <c r="FL77" s="124">
        <v>16960.057559364959</v>
      </c>
      <c r="FM77" s="124">
        <v>23626.515952089521</v>
      </c>
      <c r="FN77" s="124">
        <v>23235.274787300608</v>
      </c>
      <c r="FO77" s="124">
        <v>18018.373430035132</v>
      </c>
      <c r="FP77" s="124">
        <v>18025.062010442827</v>
      </c>
      <c r="FQ77" s="124">
        <v>13902.325587958549</v>
      </c>
      <c r="FR77" s="124">
        <v>12646.659022381007</v>
      </c>
      <c r="FS77" s="274">
        <v>27573.657956999999</v>
      </c>
      <c r="FT77" s="124">
        <v>37581.874548799999</v>
      </c>
      <c r="FU77" s="124">
        <v>20322.806640625</v>
      </c>
      <c r="FV77" s="124">
        <v>39011.619776199994</v>
      </c>
      <c r="FW77" s="124">
        <v>26552.411371362399</v>
      </c>
      <c r="FX77" s="124">
        <v>33905.386828047369</v>
      </c>
      <c r="FY77" s="124">
        <v>12969.831708319325</v>
      </c>
      <c r="FZ77" s="311"/>
      <c r="GA77" s="133">
        <v>0.25220638297832976</v>
      </c>
      <c r="GB77" s="133">
        <v>0.1327510418470553</v>
      </c>
      <c r="GC77" s="133">
        <v>0.45973129311026428</v>
      </c>
      <c r="GD77" s="133">
        <v>0.58562467347416558</v>
      </c>
      <c r="GE77" s="133">
        <v>0.69109669627410064</v>
      </c>
      <c r="GF77" s="293">
        <v>0.15233373675243098</v>
      </c>
      <c r="GG77" s="133">
        <v>0.21114874858506522</v>
      </c>
      <c r="GH77" s="133">
        <v>0.2453160603239164</v>
      </c>
      <c r="GI77" s="133">
        <v>0.26561820296587896</v>
      </c>
      <c r="GJ77" s="314">
        <v>43.340969085693359</v>
      </c>
      <c r="GK77" s="135">
        <v>51.155025482177734</v>
      </c>
      <c r="GL77" s="135">
        <v>53.574966430664062</v>
      </c>
      <c r="GM77" s="135">
        <v>54.651340484619141</v>
      </c>
      <c r="GN77" s="135">
        <v>55.634456634521484</v>
      </c>
      <c r="GO77" s="275"/>
      <c r="GP77" s="316">
        <v>1984</v>
      </c>
      <c r="GQ77" s="218">
        <v>2.4120571373871238</v>
      </c>
      <c r="GR77" s="218">
        <v>2.1297493818684399</v>
      </c>
      <c r="GS77" s="218">
        <v>3.1623712527630889</v>
      </c>
      <c r="GT77" s="319">
        <v>2.3177737066722184</v>
      </c>
      <c r="GU77" s="322">
        <v>0.45041519403457642</v>
      </c>
      <c r="GV77" s="218">
        <v>0.54357391595840454</v>
      </c>
      <c r="GW77" s="218">
        <v>0.61647284030914307</v>
      </c>
      <c r="GX77" s="218">
        <v>0.38368237018585205</v>
      </c>
      <c r="GY77" s="218">
        <v>0.10823466628789902</v>
      </c>
      <c r="GZ77" s="218">
        <v>7.8507155179977417E-2</v>
      </c>
      <c r="HA77" s="218">
        <v>4.9790430814027786E-2</v>
      </c>
      <c r="HB77" s="218">
        <v>4.5452329330146313E-2</v>
      </c>
      <c r="HC77" s="218">
        <v>4.112525749951601E-2</v>
      </c>
      <c r="HD77" s="218">
        <v>5.8743709698319435E-2</v>
      </c>
      <c r="HF77" s="325">
        <v>1984</v>
      </c>
      <c r="HG77" s="331">
        <v>0.29287856817245483</v>
      </c>
      <c r="HH77" s="331">
        <v>0.28808459639549255</v>
      </c>
      <c r="HI77" s="331">
        <v>0.24369333684444427</v>
      </c>
      <c r="HJ77" s="331">
        <v>6.138310581445694E-2</v>
      </c>
      <c r="HK77" s="331">
        <v>0.1047624796628952</v>
      </c>
      <c r="HL77" s="331">
        <v>5.4913721978664398E-2</v>
      </c>
      <c r="HM77" s="331">
        <v>2.2636162589151354E-2</v>
      </c>
      <c r="HN77" s="331">
        <v>0.31559750437736511</v>
      </c>
      <c r="HO77" s="331">
        <v>0.15501599013805389</v>
      </c>
      <c r="HP77" s="331">
        <v>8.1845171749591827E-2</v>
      </c>
      <c r="HQ77" s="331">
        <v>1.4398891478776932E-2</v>
      </c>
      <c r="HR77" s="331">
        <v>6.433746125549078E-2</v>
      </c>
      <c r="HS77" s="331"/>
      <c r="HT77" s="331">
        <v>0.33841642737388611</v>
      </c>
      <c r="HU77" s="333">
        <v>5.3879500580720087E-2</v>
      </c>
      <c r="HV77" s="334">
        <v>5.5198909829843809E-2</v>
      </c>
      <c r="HW77" s="334">
        <v>6.4793685764016104E-2</v>
      </c>
      <c r="HX77" s="334">
        <v>5.7005167369589375E-2</v>
      </c>
      <c r="HY77" s="334">
        <v>4.2097312410760417E-2</v>
      </c>
      <c r="HZ77" s="334">
        <v>3.3751702926920757E-2</v>
      </c>
      <c r="IA77" s="332">
        <v>0.18350754936120789</v>
      </c>
      <c r="IB77" s="333">
        <v>0.11167247386759578</v>
      </c>
      <c r="IC77" s="332">
        <v>0.10901543861374798</v>
      </c>
      <c r="ID77" s="332">
        <v>0.11378261664503952</v>
      </c>
      <c r="IE77" s="332">
        <v>0.13031032572807053</v>
      </c>
      <c r="IF77" s="332">
        <v>0.13577748556940603</v>
      </c>
      <c r="IG77" s="332">
        <v>0.12204616452926588</v>
      </c>
      <c r="IH77" s="333">
        <v>5.8060213923454285E-2</v>
      </c>
      <c r="II77" s="332">
        <v>6.2198897521044356E-2</v>
      </c>
      <c r="IJ77" s="332">
        <v>6.9577936083078384E-2</v>
      </c>
      <c r="IK77" s="332">
        <v>6.8524823698762921E-2</v>
      </c>
      <c r="IL77" s="332">
        <v>2.0812002755405953E-2</v>
      </c>
      <c r="IM77" s="332">
        <v>1.5528163379840976E-2</v>
      </c>
      <c r="IO77" s="204">
        <v>11617.137389300535</v>
      </c>
      <c r="IP77" s="204">
        <f t="shared" si="69"/>
        <v>14187.102662386529</v>
      </c>
      <c r="IS77" s="905">
        <v>6.6377047003494949E-2</v>
      </c>
      <c r="IT77" s="839">
        <v>1.8951104006729596E-2</v>
      </c>
      <c r="IU77" s="839">
        <f t="shared" si="46"/>
        <v>4.742594299676535E-2</v>
      </c>
      <c r="IV77" s="839">
        <v>2.1424299460970262E-3</v>
      </c>
      <c r="IW77" s="132">
        <v>6.7362564778699563E-2</v>
      </c>
      <c r="IX77" s="839">
        <v>1.8951104006729596E-2</v>
      </c>
      <c r="IY77" s="894">
        <f t="shared" si="42"/>
        <v>1.8951104006729586E-3</v>
      </c>
      <c r="IZ77" s="894">
        <f t="shared" si="43"/>
        <v>1.7055993606056637E-2</v>
      </c>
      <c r="JA77" s="894">
        <f t="shared" si="44"/>
        <v>4.7377760016823998E-3</v>
      </c>
      <c r="JB77" s="894">
        <f t="shared" si="45"/>
        <v>1.4213328005047196E-2</v>
      </c>
      <c r="JC77" s="839">
        <f t="shared" si="47"/>
        <v>4.8411460771969964E-2</v>
      </c>
      <c r="JD77" s="839">
        <v>1.1569121708923942E-3</v>
      </c>
      <c r="JE77" s="839">
        <v>5.6464597905129817E-2</v>
      </c>
      <c r="JG77" s="205">
        <v>11.15954415954416</v>
      </c>
      <c r="JH77" s="205">
        <v>4.325925925925926</v>
      </c>
      <c r="JI77" s="205">
        <v>2.5796891464699683</v>
      </c>
      <c r="JJ77" s="205">
        <v>6.2142735768903989</v>
      </c>
      <c r="JK77" s="205">
        <v>2.6999150382327954</v>
      </c>
      <c r="JL77" s="205">
        <v>2.3016552331801874</v>
      </c>
      <c r="JM77" s="205">
        <v>6.3824308062575215</v>
      </c>
      <c r="JN77" s="205">
        <v>2.8202166064981951</v>
      </c>
      <c r="JO77" s="205">
        <v>2.2630995050349889</v>
      </c>
    </row>
    <row r="78" spans="1:275" s="211" customFormat="1">
      <c r="A78" s="211">
        <v>1985</v>
      </c>
      <c r="B78" s="205">
        <v>21903.03498706935</v>
      </c>
      <c r="C78" s="209">
        <v>43224.608450867519</v>
      </c>
      <c r="D78" s="205">
        <f t="shared" si="31"/>
        <v>209.71444104472073</v>
      </c>
      <c r="E78" s="209">
        <f t="shared" si="62"/>
        <v>31143.096508113238</v>
      </c>
      <c r="F78" s="209">
        <f t="shared" si="63"/>
        <v>12081.51194275428</v>
      </c>
      <c r="G78" s="203">
        <v>1.9734529245095738</v>
      </c>
      <c r="H78" s="203">
        <f t="shared" si="25"/>
        <v>555.8330825559234</v>
      </c>
      <c r="I78" s="839">
        <v>0.90433594021288777</v>
      </c>
      <c r="J78" s="238">
        <v>21607.319556961371</v>
      </c>
      <c r="K78" s="205">
        <f t="shared" si="54"/>
        <v>180.11602524826012</v>
      </c>
      <c r="L78" s="205">
        <f t="shared" si="55"/>
        <v>194.02920923379466</v>
      </c>
      <c r="M78" s="204">
        <v>13968.044225822248</v>
      </c>
      <c r="N78" s="205">
        <f t="shared" si="56"/>
        <v>200.80970219458723</v>
      </c>
      <c r="O78" s="209">
        <v>108736.06385144978</v>
      </c>
      <c r="P78" s="203">
        <v>2.0981754947861586</v>
      </c>
      <c r="Q78" s="203">
        <f t="shared" si="26"/>
        <v>575.30863104354182</v>
      </c>
      <c r="R78" s="238">
        <v>29066.104945370902</v>
      </c>
      <c r="S78" s="204">
        <f t="shared" si="66"/>
        <v>61009</v>
      </c>
      <c r="T78" s="205">
        <f t="shared" si="40"/>
        <v>204.48423087139105</v>
      </c>
      <c r="U78" s="205">
        <f t="shared" si="38"/>
        <v>201.70822378811374</v>
      </c>
      <c r="V78" s="205">
        <f t="shared" si="41"/>
        <v>195.8338796265873</v>
      </c>
      <c r="W78" s="204">
        <v>32944</v>
      </c>
      <c r="X78" s="204">
        <v>86789</v>
      </c>
      <c r="Y78" s="204">
        <v>62706</v>
      </c>
      <c r="Z78" s="204">
        <f t="shared" si="51"/>
        <v>18969.053610588177</v>
      </c>
      <c r="AA78" s="218">
        <f t="shared" si="52"/>
        <v>0.65261766742534266</v>
      </c>
      <c r="AB78" s="216">
        <f t="shared" si="32"/>
        <v>0.27748908271785599</v>
      </c>
      <c r="AC78" s="214">
        <v>23618.205290396778</v>
      </c>
      <c r="AD78" s="204">
        <f t="shared" si="53"/>
        <v>49574</v>
      </c>
      <c r="AE78" s="204">
        <v>42823.928472499996</v>
      </c>
      <c r="AF78" s="204">
        <v>45586.762567499994</v>
      </c>
      <c r="AG78" s="204">
        <v>11008</v>
      </c>
      <c r="AH78" s="204">
        <f t="shared" si="33"/>
        <v>23105.506336753169</v>
      </c>
      <c r="AI78" s="204">
        <v>28220.3768275</v>
      </c>
      <c r="AJ78" s="204">
        <v>30785.86563</v>
      </c>
      <c r="AK78" s="204">
        <v>24582</v>
      </c>
      <c r="AL78" s="204">
        <v>28685.8984375</v>
      </c>
      <c r="AM78" s="211">
        <v>165.7</v>
      </c>
      <c r="AN78" s="203">
        <f t="shared" si="34"/>
        <v>2.0989740494870248</v>
      </c>
      <c r="AO78" s="203"/>
      <c r="AP78" s="258">
        <v>1985</v>
      </c>
      <c r="AQ78" s="849">
        <v>0.72049458917627729</v>
      </c>
      <c r="AR78" s="849">
        <v>0.5425639223566735</v>
      </c>
      <c r="AS78" s="122">
        <v>4.2105381656012034E-2</v>
      </c>
      <c r="AT78" s="122">
        <v>8.4018312987772001E-2</v>
      </c>
      <c r="AU78" s="122">
        <f t="shared" si="70"/>
        <v>0.12612369464378403</v>
      </c>
      <c r="AV78" s="122">
        <v>5.4141711930382579E-3</v>
      </c>
      <c r="AW78" s="122">
        <f t="shared" si="64"/>
        <v>4.6392800982781507E-2</v>
      </c>
      <c r="AX78" s="851">
        <f t="shared" si="71"/>
        <v>0.75304371539690906</v>
      </c>
      <c r="AY78" s="844">
        <v>0.80711636668061948</v>
      </c>
      <c r="AZ78" s="123">
        <v>4.6086228547509413E-2</v>
      </c>
      <c r="BA78" s="126">
        <f t="shared" si="57"/>
        <v>6.5487849219139652E-2</v>
      </c>
      <c r="BB78" s="123">
        <v>6.1825031393888653E-2</v>
      </c>
      <c r="BC78" s="123">
        <f t="shared" si="67"/>
        <v>1.9484524158842831E-2</v>
      </c>
      <c r="BD78" s="866">
        <v>0.27950541082372266</v>
      </c>
      <c r="BE78" s="252">
        <v>9.1531176536465808E-2</v>
      </c>
      <c r="BF78" s="252">
        <v>1.1381352561181664E-2</v>
      </c>
      <c r="BG78" s="252">
        <v>9.0758187923794309E-2</v>
      </c>
      <c r="BH78" s="252">
        <v>3.7380754613663421E-2</v>
      </c>
      <c r="BI78" s="252">
        <v>2.8353544976978902E-2</v>
      </c>
      <c r="BJ78" s="252">
        <f t="shared" si="68"/>
        <v>2.0100394211638548E-2</v>
      </c>
      <c r="BK78" s="252"/>
      <c r="BL78" s="284">
        <v>1985</v>
      </c>
      <c r="BM78" s="133">
        <v>0.17881196737289429</v>
      </c>
      <c r="BN78" s="133">
        <v>0.45461437106132507</v>
      </c>
      <c r="BO78" s="133">
        <v>0.36657366156578064</v>
      </c>
      <c r="BP78" s="133">
        <v>0.12553958594799042</v>
      </c>
      <c r="BQ78" s="133">
        <v>4.7201294451951981E-2</v>
      </c>
      <c r="BR78" s="133">
        <v>3.2922860234975815E-2</v>
      </c>
      <c r="BS78" s="133">
        <v>5.0927352160215378E-2</v>
      </c>
      <c r="BT78" s="133">
        <v>6.1284106224775314E-2</v>
      </c>
      <c r="BU78" s="133">
        <v>0.22669011354446411</v>
      </c>
      <c r="BV78" s="133">
        <v>0.44410204887390137</v>
      </c>
      <c r="BW78" s="133">
        <v>0.32920783758163452</v>
      </c>
      <c r="BX78" s="133">
        <v>0.10700137913227081</v>
      </c>
      <c r="BY78" s="133">
        <v>0.21653471622548012</v>
      </c>
      <c r="BZ78" s="293">
        <f t="shared" si="65"/>
        <v>0.12553958594799042</v>
      </c>
      <c r="CA78" s="132">
        <f t="shared" si="58"/>
        <v>6.8156299735258788E-2</v>
      </c>
      <c r="CB78" s="133">
        <v>2.8417560257237646E-2</v>
      </c>
      <c r="CC78" s="133">
        <v>1.8418668823163967E-2</v>
      </c>
      <c r="CD78" s="133">
        <v>4.4298916128546074E-3</v>
      </c>
      <c r="CE78" s="133">
        <v>1.2526941339534711E-2</v>
      </c>
      <c r="CF78" s="133">
        <v>4.3632377024678494E-3</v>
      </c>
      <c r="CG78" s="132">
        <f t="shared" si="59"/>
        <v>5.7383198213209183E-2</v>
      </c>
      <c r="CH78" s="133">
        <v>2.6098956955461137E-2</v>
      </c>
      <c r="CI78" s="133">
        <v>2.309899346237505E-2</v>
      </c>
      <c r="CJ78" s="133">
        <v>8.1852477953729998E-3</v>
      </c>
      <c r="CK78" s="133">
        <f t="shared" si="60"/>
        <v>3.0441138450155579E-2</v>
      </c>
      <c r="CL78" s="133">
        <f t="shared" si="61"/>
        <v>2.6942059763053604E-2</v>
      </c>
      <c r="CM78" s="134">
        <v>0.34771030362338212</v>
      </c>
      <c r="CN78" s="293">
        <v>0.39737981557846064</v>
      </c>
      <c r="CO78" s="133">
        <v>0.13208431005477905</v>
      </c>
      <c r="CP78" s="133">
        <v>0.47053587436676025</v>
      </c>
      <c r="CQ78" s="133">
        <v>0.17390066385269168</v>
      </c>
      <c r="CR78" s="133">
        <v>0.46681612730026251</v>
      </c>
      <c r="CS78" s="133">
        <v>0.3592832088470459</v>
      </c>
      <c r="CT78" s="293">
        <v>0.39130765199661255</v>
      </c>
      <c r="CU78" s="133">
        <v>0.38076490163803101</v>
      </c>
      <c r="CV78" s="133">
        <v>0.37560861009448188</v>
      </c>
      <c r="CW78" s="133">
        <v>0.12686824798583984</v>
      </c>
      <c r="CX78" s="133">
        <v>0.12668962279555532</v>
      </c>
      <c r="CY78" s="133">
        <v>0.11994701623916623</v>
      </c>
      <c r="DA78" s="267">
        <v>1985</v>
      </c>
      <c r="DB78" s="75">
        <v>43218.026099459028</v>
      </c>
      <c r="DC78" s="75">
        <v>30429.411446131209</v>
      </c>
      <c r="DD78" s="124">
        <v>32958.127764199649</v>
      </c>
      <c r="DE78" s="124">
        <v>16082.538764477769</v>
      </c>
      <c r="DF78" s="75">
        <v>13461.444536246157</v>
      </c>
      <c r="DG78" s="75">
        <v>51639.37008348752</v>
      </c>
      <c r="DH78" s="75">
        <v>158315.55797940941</v>
      </c>
      <c r="DI78" s="75">
        <v>222406.1871072239</v>
      </c>
      <c r="DJ78" s="75">
        <v>528893.71702633542</v>
      </c>
      <c r="DK78" s="75">
        <v>784240.5830720833</v>
      </c>
      <c r="DL78" s="75">
        <v>1984730.9647212015</v>
      </c>
      <c r="DM78" s="75">
        <v>6967869.5034333123</v>
      </c>
      <c r="DN78" s="274">
        <v>43218.026099459028</v>
      </c>
      <c r="DO78" s="124">
        <v>30417.151140594284</v>
      </c>
      <c r="DP78" s="124">
        <v>21826.556204255008</v>
      </c>
      <c r="DQ78" s="124">
        <v>4537.170436108966</v>
      </c>
      <c r="DR78" s="124">
        <v>4058.0572055091625</v>
      </c>
      <c r="DS78" s="124">
        <v>30320.21124107526</v>
      </c>
      <c r="DT78" s="124">
        <v>15649.497816568419</v>
      </c>
      <c r="DU78" s="124">
        <v>31345.377976037926</v>
      </c>
      <c r="DV78" s="124">
        <v>33758.172203569113</v>
      </c>
      <c r="DW78" s="124">
        <v>28937.838731545442</v>
      </c>
      <c r="DX78" s="124">
        <v>15455.800545634722</v>
      </c>
      <c r="DY78" s="124">
        <v>11416.846318552958</v>
      </c>
      <c r="DZ78" s="124">
        <v>49118.839384293737</v>
      </c>
      <c r="EA78" s="124">
        <v>158425.90072924169</v>
      </c>
      <c r="EB78" s="124">
        <v>225545.19168842238</v>
      </c>
      <c r="EC78" s="124">
        <v>542557.31020155293</v>
      </c>
      <c r="ED78" s="124">
        <v>805384.93039885268</v>
      </c>
      <c r="EE78" s="124">
        <v>2039946.7755527112</v>
      </c>
      <c r="EF78" s="124">
        <v>7107093.9882551199</v>
      </c>
      <c r="EG78" s="124">
        <v>12894.213784724885</v>
      </c>
      <c r="EH78" s="274">
        <v>43219.196409064127</v>
      </c>
      <c r="EI78" s="124">
        <v>32212.331352466867</v>
      </c>
      <c r="EJ78" s="124">
        <v>21112.387503309037</v>
      </c>
      <c r="EK78" s="124">
        <v>11103.97757718494</v>
      </c>
      <c r="EL78" s="124">
        <f t="shared" si="72"/>
        <v>9838.4594715568473</v>
      </c>
      <c r="EM78" s="124">
        <v>1265.5181056280931</v>
      </c>
      <c r="EN78" s="124">
        <v>31278.209155643977</v>
      </c>
      <c r="EO78" s="124">
        <v>19202.918045482813</v>
      </c>
      <c r="EP78" s="124"/>
      <c r="EQ78" s="124">
        <v>19597.182795284323</v>
      </c>
      <c r="ER78" s="124">
        <v>8433.8909612514981</v>
      </c>
      <c r="ES78" s="124">
        <v>11163.291834032821</v>
      </c>
      <c r="ET78" s="124">
        <f t="shared" si="48"/>
        <v>9948.378711702675</v>
      </c>
      <c r="EU78" s="124">
        <v>1214.9131223301458</v>
      </c>
      <c r="EV78" s="124">
        <f t="shared" si="49"/>
        <v>18382.269672954171</v>
      </c>
      <c r="EW78" s="124">
        <v>20213.130123291747</v>
      </c>
      <c r="EX78" s="124">
        <v>47990.34293700604</v>
      </c>
      <c r="EY78" s="124">
        <v>36960.508180880955</v>
      </c>
      <c r="EZ78" s="124">
        <v>11029.834756125088</v>
      </c>
      <c r="FA78" s="124">
        <v>142280.98191843944</v>
      </c>
      <c r="FB78" s="124">
        <v>199373.90788652885</v>
      </c>
      <c r="FC78" s="124">
        <v>462451.36207583477</v>
      </c>
      <c r="FD78" s="124">
        <v>677209.25875641068</v>
      </c>
      <c r="FE78" s="124">
        <v>1665072.6822705488</v>
      </c>
      <c r="FF78" s="124">
        <v>5688414.4767265189</v>
      </c>
      <c r="FG78" s="274">
        <v>15455.800545634722</v>
      </c>
      <c r="FH78" s="124">
        <v>13800.367864296179</v>
      </c>
      <c r="FI78" s="124">
        <v>21936.571230427508</v>
      </c>
      <c r="FJ78" s="124">
        <v>14190.976639340563</v>
      </c>
      <c r="FK78" s="124">
        <v>19594.729082542486</v>
      </c>
      <c r="FL78" s="124">
        <v>17314.883239634841</v>
      </c>
      <c r="FM78" s="124">
        <v>24059.513213968683</v>
      </c>
      <c r="FN78" s="124">
        <v>23706.303684483901</v>
      </c>
      <c r="FO78" s="124">
        <v>18464.665600580734</v>
      </c>
      <c r="FP78" s="124">
        <v>18382.269672954179</v>
      </c>
      <c r="FQ78" s="124">
        <v>14032.31796213043</v>
      </c>
      <c r="FR78" s="124">
        <v>12793.571539975139</v>
      </c>
      <c r="FS78" s="274">
        <v>28220.3768275</v>
      </c>
      <c r="FT78" s="124">
        <v>38482.332037499997</v>
      </c>
      <c r="FU78" s="124">
        <v>20721.255859375</v>
      </c>
      <c r="FV78" s="124">
        <v>39863.749084999996</v>
      </c>
      <c r="FW78" s="124">
        <v>26838.959773330203</v>
      </c>
      <c r="FX78" s="124">
        <v>34338.080886466581</v>
      </c>
      <c r="FY78" s="124">
        <v>13320.807240439623</v>
      </c>
      <c r="FZ78" s="311"/>
      <c r="GA78" s="133">
        <v>0.24817326500234904</v>
      </c>
      <c r="GB78" s="133">
        <v>0.13339313782744061</v>
      </c>
      <c r="GC78" s="133">
        <v>0.4473955296526938</v>
      </c>
      <c r="GD78" s="133">
        <v>0.58051417007099171</v>
      </c>
      <c r="GE78" s="133">
        <v>0.68774950319407901</v>
      </c>
      <c r="GF78" s="293">
        <v>0.15766340616163629</v>
      </c>
      <c r="GG78" s="133">
        <v>0.21612616332198892</v>
      </c>
      <c r="GH78" s="133">
        <v>0.25578516888541553</v>
      </c>
      <c r="GI78" s="133">
        <v>0.28439328060676666</v>
      </c>
      <c r="GJ78" s="314">
        <v>43.443458557128906</v>
      </c>
      <c r="GK78" s="135">
        <v>50.783641815185547</v>
      </c>
      <c r="GL78" s="135">
        <v>53.031925201416016</v>
      </c>
      <c r="GM78" s="852">
        <f>(GM77+GM79)/2</f>
        <v>54.486358642578125</v>
      </c>
      <c r="GN78" s="135">
        <v>55.976673126220703</v>
      </c>
      <c r="GO78" s="275"/>
      <c r="GP78" s="316">
        <v>1985</v>
      </c>
      <c r="GQ78" s="218">
        <v>2.3922843342870634</v>
      </c>
      <c r="GR78" s="218">
        <v>2.117244988084948</v>
      </c>
      <c r="GS78" s="218">
        <v>3.1228228727226761</v>
      </c>
      <c r="GT78" s="319">
        <v>2.2996581557604618</v>
      </c>
      <c r="GU78" s="322">
        <v>0.45378072559833527</v>
      </c>
      <c r="GV78" s="218">
        <v>0.54474449157714844</v>
      </c>
      <c r="GW78" s="218">
        <v>0.61633723974227905</v>
      </c>
      <c r="GX78" s="218">
        <v>0.38827690482139587</v>
      </c>
      <c r="GY78" s="218">
        <v>0.11285651475191116</v>
      </c>
      <c r="GZ78" s="218">
        <v>7.8104764223098755E-2</v>
      </c>
      <c r="HA78" s="218">
        <v>4.5197274535894394E-2</v>
      </c>
      <c r="HB78" s="218">
        <v>4.5415701344609261E-2</v>
      </c>
      <c r="HC78" s="218">
        <v>3.9247406646609306E-2</v>
      </c>
      <c r="HD78" s="218">
        <v>5.2093733102083206E-2</v>
      </c>
      <c r="HF78" s="325">
        <v>1985</v>
      </c>
      <c r="HG78" s="331">
        <v>0.29739612340927124</v>
      </c>
      <c r="HH78" s="331">
        <v>0.28954365849494934</v>
      </c>
      <c r="HI78" s="331">
        <v>0.24667522311210632</v>
      </c>
      <c r="HJ78" s="331">
        <v>6.2614776194095612E-2</v>
      </c>
      <c r="HK78" s="331">
        <v>0.10684990882873535</v>
      </c>
      <c r="HL78" s="331">
        <v>5.4592818021774292E-2</v>
      </c>
      <c r="HM78" s="331">
        <v>2.2617720935613761E-2</v>
      </c>
      <c r="HN78" s="331">
        <v>0.33058464527130127</v>
      </c>
      <c r="HO78" s="331">
        <v>0.16835246980190277</v>
      </c>
      <c r="HP78" s="331">
        <v>8.0171406269073486E-2</v>
      </c>
      <c r="HQ78" s="331">
        <v>1.4685616828501225E-2</v>
      </c>
      <c r="HR78" s="331">
        <v>6.7375329323112965E-2</v>
      </c>
      <c r="HS78" s="331"/>
      <c r="HT78" s="331">
        <v>0.35710924863815308</v>
      </c>
      <c r="HU78" s="333">
        <v>5.364122468921341E-2</v>
      </c>
      <c r="HV78" s="334">
        <v>5.4962279611648526E-2</v>
      </c>
      <c r="HW78" s="334">
        <v>6.4075129863340408E-2</v>
      </c>
      <c r="HX78" s="334">
        <v>5.7311786699945806E-2</v>
      </c>
      <c r="HY78" s="334">
        <v>4.1818825467316856E-2</v>
      </c>
      <c r="HZ78" s="334">
        <v>3.4279802481762538E-2</v>
      </c>
      <c r="IA78" s="332">
        <v>0.18690624830356659</v>
      </c>
      <c r="IB78" s="333">
        <v>0.11055317300906575</v>
      </c>
      <c r="IC78" s="332">
        <v>0.10795192019524318</v>
      </c>
      <c r="ID78" s="332">
        <v>0.11124650650890544</v>
      </c>
      <c r="IE78" s="332">
        <v>0.13082166735197612</v>
      </c>
      <c r="IF78" s="332">
        <v>0.13410277844855045</v>
      </c>
      <c r="IG78" s="332">
        <v>0.1160856931406329</v>
      </c>
      <c r="IH78" s="333">
        <v>5.779583752155304E-2</v>
      </c>
      <c r="II78" s="332">
        <v>6.1746234322425958E-2</v>
      </c>
      <c r="IJ78" s="332">
        <v>6.8246209906646982E-2</v>
      </c>
      <c r="IK78" s="332">
        <v>6.9057823422756168E-2</v>
      </c>
      <c r="IL78" s="332">
        <v>2.2242234881559856E-2</v>
      </c>
      <c r="IM78" s="332">
        <v>1.4370676285224704E-2</v>
      </c>
      <c r="IO78" s="204">
        <v>11529.862089279954</v>
      </c>
      <c r="IP78" s="204">
        <f t="shared" si="69"/>
        <v>14080.520154166996</v>
      </c>
      <c r="IS78" s="905">
        <v>6.6078566637688047E-2</v>
      </c>
      <c r="IT78" s="839">
        <v>1.6971828894967549E-2</v>
      </c>
      <c r="IU78" s="839">
        <f t="shared" si="46"/>
        <v>4.9106737742720494E-2</v>
      </c>
      <c r="IV78" s="839">
        <v>2.0777330975707349E-3</v>
      </c>
      <c r="IW78" s="132">
        <v>6.7034323862570591E-2</v>
      </c>
      <c r="IX78" s="839">
        <v>1.6971828894967549E-2</v>
      </c>
      <c r="IY78" s="894">
        <f>IX78-IZ78</f>
        <v>1.6971828894967542E-3</v>
      </c>
      <c r="IZ78" s="894">
        <f t="shared" si="43"/>
        <v>1.5274646005470795E-2</v>
      </c>
      <c r="JA78" s="894">
        <f t="shared" si="44"/>
        <v>4.2429572237418882E-3</v>
      </c>
      <c r="JB78" s="894">
        <f t="shared" si="45"/>
        <v>1.2728871671225661E-2</v>
      </c>
      <c r="JC78" s="839">
        <f t="shared" si="47"/>
        <v>5.0062494967603038E-2</v>
      </c>
      <c r="JD78" s="839">
        <v>1.121975872688197E-3</v>
      </c>
      <c r="JE78" s="839">
        <v>5.7383198213209183E-2</v>
      </c>
      <c r="JG78" s="205">
        <v>11.321546052631579</v>
      </c>
      <c r="JH78" s="205">
        <v>4.3815789473684204</v>
      </c>
      <c r="JI78" s="205">
        <v>2.5838963963963963</v>
      </c>
      <c r="JJ78" s="205">
        <v>6.2319471308833005</v>
      </c>
      <c r="JK78" s="205">
        <v>2.7161508704061896</v>
      </c>
      <c r="JL78" s="205">
        <v>2.2944038929440387</v>
      </c>
      <c r="JM78" s="205">
        <v>6.3510194624652456</v>
      </c>
      <c r="JN78" s="205">
        <v>2.8313253012048194</v>
      </c>
      <c r="JO78" s="205">
        <v>2.2431260229132568</v>
      </c>
    </row>
    <row r="79" spans="1:275" s="211" customFormat="1">
      <c r="A79" s="211">
        <v>1986</v>
      </c>
      <c r="B79" s="205">
        <v>22562.703818926126</v>
      </c>
      <c r="C79" s="209">
        <v>43631.920796919214</v>
      </c>
      <c r="D79" s="205">
        <f t="shared" si="31"/>
        <v>211.69061350860639</v>
      </c>
      <c r="E79" s="209">
        <f t="shared" si="62"/>
        <v>31993.436969057337</v>
      </c>
      <c r="F79" s="209">
        <f t="shared" si="63"/>
        <v>11638.483827861875</v>
      </c>
      <c r="G79" s="203">
        <v>1.9338072753638567</v>
      </c>
      <c r="H79" s="203">
        <f t="shared" si="25"/>
        <v>567.22840806500142</v>
      </c>
      <c r="I79" s="839">
        <v>0.9074477128034325</v>
      </c>
      <c r="J79" s="238">
        <v>22293.022366526864</v>
      </c>
      <c r="K79" s="205">
        <f t="shared" si="54"/>
        <v>182.52730318102218</v>
      </c>
      <c r="L79" s="205">
        <f t="shared" si="55"/>
        <v>196.16503014871935</v>
      </c>
      <c r="M79" s="204">
        <v>14467.248213318666</v>
      </c>
      <c r="N79" s="205">
        <f t="shared" si="56"/>
        <v>203.80810084376276</v>
      </c>
      <c r="O79" s="209">
        <v>110683.65034819435</v>
      </c>
      <c r="P79" s="203">
        <v>2.0608635417075671</v>
      </c>
      <c r="Q79" s="203">
        <f t="shared" si="26"/>
        <v>585.72459901656907</v>
      </c>
      <c r="R79" s="238">
        <v>30758.889591719377</v>
      </c>
      <c r="S79" s="204">
        <f t="shared" si="66"/>
        <v>63414</v>
      </c>
      <c r="T79" s="205">
        <f t="shared" si="40"/>
        <v>212.54508378236642</v>
      </c>
      <c r="U79" s="205">
        <f t="shared" si="38"/>
        <v>209.65964535231595</v>
      </c>
      <c r="V79" s="205">
        <f t="shared" si="41"/>
        <v>203.07574840098425</v>
      </c>
      <c r="W79" s="204">
        <v>34924</v>
      </c>
      <c r="X79" s="204">
        <v>88458</v>
      </c>
      <c r="Y79" s="204">
        <v>63558</v>
      </c>
      <c r="Z79" s="204">
        <f t="shared" si="51"/>
        <v>20127.319819450302</v>
      </c>
      <c r="AA79" s="218">
        <f t="shared" si="52"/>
        <v>0.65435781611793919</v>
      </c>
      <c r="AB79" s="216">
        <f t="shared" si="32"/>
        <v>0.28148952045038322</v>
      </c>
      <c r="AC79" s="214">
        <v>24897.073893041976</v>
      </c>
      <c r="AD79" s="204">
        <f t="shared" si="53"/>
        <v>51329</v>
      </c>
      <c r="AE79" s="204">
        <v>43123.902232499997</v>
      </c>
      <c r="AF79" s="204">
        <v>46217.993872499996</v>
      </c>
      <c r="AG79" s="204">
        <v>11546</v>
      </c>
      <c r="AH79" s="204">
        <f t="shared" si="33"/>
        <v>23803.786603438057</v>
      </c>
      <c r="AI79" s="204">
        <v>28426.966942499999</v>
      </c>
      <c r="AJ79" s="204">
        <v>31327.677854999998</v>
      </c>
      <c r="AK79" s="204">
        <v>26000</v>
      </c>
      <c r="AL79" s="204">
        <v>30182.265625</v>
      </c>
      <c r="AM79" s="211">
        <v>168.7</v>
      </c>
      <c r="AN79" s="203">
        <f t="shared" si="34"/>
        <v>2.0616478956727922</v>
      </c>
      <c r="AO79" s="203"/>
      <c r="AP79" s="258">
        <v>1986</v>
      </c>
      <c r="AQ79" s="849">
        <v>0.73325758721390843</v>
      </c>
      <c r="AR79" s="849">
        <v>0.54800284938854893</v>
      </c>
      <c r="AS79" s="122">
        <v>4.315203722640458E-2</v>
      </c>
      <c r="AT79" s="122">
        <v>8.464741488835853E-2</v>
      </c>
      <c r="AU79" s="122">
        <f t="shared" si="70"/>
        <v>0.12779945211476312</v>
      </c>
      <c r="AV79" s="122">
        <v>5.9410642679703406E-3</v>
      </c>
      <c r="AW79" s="122">
        <f t="shared" si="64"/>
        <v>5.1514221442626039E-2</v>
      </c>
      <c r="AX79" s="851">
        <f t="shared" si="71"/>
        <v>0.74735380709901011</v>
      </c>
      <c r="AY79" s="844">
        <v>0.79842204575831432</v>
      </c>
      <c r="AZ79" s="123">
        <v>4.6190738265586916E-2</v>
      </c>
      <c r="BA79" s="126">
        <f t="shared" si="57"/>
        <v>6.5990063980570932E-2</v>
      </c>
      <c r="BB79" s="123">
        <v>6.2072489975627011E-2</v>
      </c>
      <c r="BC79" s="123">
        <f t="shared" si="67"/>
        <v>2.7324662019900803E-2</v>
      </c>
      <c r="BD79" s="866">
        <v>0.26674241278609151</v>
      </c>
      <c r="BE79" s="252">
        <v>8.9650822503291219E-2</v>
      </c>
      <c r="BF79" s="252">
        <v>1.0816734235709669E-2</v>
      </c>
      <c r="BG79" s="252">
        <v>8.7482009370655797E-2</v>
      </c>
      <c r="BH79" s="252">
        <v>2.0346932657020488E-2</v>
      </c>
      <c r="BI79" s="252">
        <v>2.9964539031751281E-2</v>
      </c>
      <c r="BJ79" s="252">
        <f t="shared" si="68"/>
        <v>2.8481374987663066E-2</v>
      </c>
      <c r="BK79" s="252"/>
      <c r="BL79" s="284">
        <v>1986</v>
      </c>
      <c r="BM79" s="133">
        <v>0.17667049169540405</v>
      </c>
      <c r="BN79" s="133">
        <v>0.45859849452972412</v>
      </c>
      <c r="BO79" s="133">
        <v>0.36473101377487183</v>
      </c>
      <c r="BP79" s="133">
        <v>0.12209108471870422</v>
      </c>
      <c r="BQ79" s="133">
        <v>4.3491315096616738E-2</v>
      </c>
      <c r="BR79" s="133">
        <v>3.1493093818426132E-2</v>
      </c>
      <c r="BS79" s="133">
        <v>4.9184419214725494E-2</v>
      </c>
      <c r="BT79" s="133">
        <v>5.0110410898923874E-2</v>
      </c>
      <c r="BU79" s="133">
        <v>0.22706013917922974</v>
      </c>
      <c r="BV79" s="133">
        <v>0.45065519213676453</v>
      </c>
      <c r="BW79" s="133">
        <v>0.32228466868400574</v>
      </c>
      <c r="BX79" s="133">
        <v>9.9708005785942078E-2</v>
      </c>
      <c r="BY79" s="133">
        <v>0.21858075779344957</v>
      </c>
      <c r="BZ79" s="293">
        <f t="shared" si="65"/>
        <v>0.12209108471870422</v>
      </c>
      <c r="CA79" s="132">
        <f t="shared" si="58"/>
        <v>6.231161616163125E-2</v>
      </c>
      <c r="CB79" s="133">
        <v>2.2537816227000948E-2</v>
      </c>
      <c r="CC79" s="133">
        <v>1.8213068373256563E-2</v>
      </c>
      <c r="CD79" s="133">
        <v>4.5594801215745927E-3</v>
      </c>
      <c r="CE79" s="133">
        <v>1.184973261213422E-2</v>
      </c>
      <c r="CF79" s="133">
        <v>5.1515188276649295E-3</v>
      </c>
      <c r="CG79" s="132">
        <f t="shared" si="59"/>
        <v>5.9781678874394881E-2</v>
      </c>
      <c r="CH79" s="133">
        <v>2.7892299807927748E-2</v>
      </c>
      <c r="CI79" s="133">
        <v>2.2194419438708094E-2</v>
      </c>
      <c r="CJ79" s="133">
        <v>9.6949596277590457E-3</v>
      </c>
      <c r="CK79" s="133">
        <f t="shared" si="60"/>
        <v>3.3291230395328393E-2</v>
      </c>
      <c r="CL79" s="133">
        <f t="shared" si="61"/>
        <v>2.6490448479066495E-2</v>
      </c>
      <c r="CM79" s="134">
        <v>0.34698590936107726</v>
      </c>
      <c r="CN79" s="293">
        <v>0.39659279584884644</v>
      </c>
      <c r="CO79" s="133">
        <v>0.13161665201187134</v>
      </c>
      <c r="CP79" s="133">
        <v>0.47179055213928228</v>
      </c>
      <c r="CQ79" s="133">
        <v>0.17510777711868286</v>
      </c>
      <c r="CR79" s="133">
        <v>0.47053813934326183</v>
      </c>
      <c r="CS79" s="133">
        <v>0.35435408353805548</v>
      </c>
      <c r="CT79" s="293">
        <v>0.39042341709136963</v>
      </c>
      <c r="CU79" s="133">
        <v>0.40703186392784119</v>
      </c>
      <c r="CV79" s="133">
        <v>0.40628910352746883</v>
      </c>
      <c r="CW79" s="133">
        <v>0.1530386209487915</v>
      </c>
      <c r="CX79" s="133">
        <v>0.15917057878495416</v>
      </c>
      <c r="CY79" s="133">
        <v>0.14569854736328125</v>
      </c>
      <c r="DA79" s="267">
        <v>1986</v>
      </c>
      <c r="DB79" s="75">
        <v>43624.000938439814</v>
      </c>
      <c r="DC79" s="75">
        <v>30792.155276266803</v>
      </c>
      <c r="DD79" s="124">
        <v>33625.17686322095</v>
      </c>
      <c r="DE79" s="124">
        <v>16120.715878663876</v>
      </c>
      <c r="DF79" s="75">
        <v>13277.615540983994</v>
      </c>
      <c r="DG79" s="75">
        <v>52685.329945370322</v>
      </c>
      <c r="DH79" s="75">
        <v>159110.61189799689</v>
      </c>
      <c r="DI79" s="75">
        <v>221591.15844576459</v>
      </c>
      <c r="DJ79" s="75">
        <v>513527.47243273346</v>
      </c>
      <c r="DK79" s="75">
        <v>748525.77243755013</v>
      </c>
      <c r="DL79" s="75">
        <v>1824716.0458899238</v>
      </c>
      <c r="DM79" s="75">
        <v>6626181.3141534096</v>
      </c>
      <c r="DN79" s="274">
        <v>43624.000938439814</v>
      </c>
      <c r="DO79" s="124">
        <v>30792.194279162999</v>
      </c>
      <c r="DP79" s="124">
        <v>21992.151412449086</v>
      </c>
      <c r="DQ79" s="124">
        <v>4857.4222950656904</v>
      </c>
      <c r="DR79" s="124">
        <v>3948.2108388340612</v>
      </c>
      <c r="DS79" s="124">
        <v>30869.890284091427</v>
      </c>
      <c r="DT79" s="124">
        <v>15678.182760793681</v>
      </c>
      <c r="DU79" s="124">
        <v>31798.175623189476</v>
      </c>
      <c r="DV79" s="124">
        <v>34396.603854659974</v>
      </c>
      <c r="DW79" s="124">
        <v>29247.81826683474</v>
      </c>
      <c r="DX79" s="124">
        <v>15414.147391029859</v>
      </c>
      <c r="DY79" s="124">
        <v>11483.289901760363</v>
      </c>
      <c r="DZ79" s="124">
        <v>50014.752889329429</v>
      </c>
      <c r="EA79" s="124">
        <v>159110.26087193112</v>
      </c>
      <c r="EB79" s="124">
        <v>225544.70001946067</v>
      </c>
      <c r="EC79" s="124">
        <v>532610.15943438874</v>
      </c>
      <c r="ED79" s="124">
        <v>778482.8569271256</v>
      </c>
      <c r="EE79" s="124">
        <v>1897265.1705887904</v>
      </c>
      <c r="EF79" s="124">
        <v>6761490.8929348225</v>
      </c>
      <c r="EG79" s="124">
        <v>13557.784948268283</v>
      </c>
      <c r="EH79" s="274">
        <v>43622.651686193894</v>
      </c>
      <c r="EI79" s="124">
        <v>32848.59982265679</v>
      </c>
      <c r="EJ79" s="124">
        <v>21329.684993997394</v>
      </c>
      <c r="EK79" s="124">
        <v>11525.894626932966</v>
      </c>
      <c r="EL79" s="124">
        <f t="shared" si="72"/>
        <v>10182.869672144368</v>
      </c>
      <c r="EM79" s="124">
        <v>1343.0249547885974</v>
      </c>
      <c r="EN79" s="124">
        <v>32050.399116986668</v>
      </c>
      <c r="EO79" s="124">
        <v>19424.37505258821</v>
      </c>
      <c r="EP79" s="124"/>
      <c r="EQ79" s="124">
        <v>19814.140017611211</v>
      </c>
      <c r="ER79" s="124">
        <v>8306.3599663262139</v>
      </c>
      <c r="ES79" s="124">
        <v>11507.780051284994</v>
      </c>
      <c r="ET79" s="124">
        <f t="shared" si="48"/>
        <v>10194.525572495433</v>
      </c>
      <c r="EU79" s="124">
        <v>1313.2544787895604</v>
      </c>
      <c r="EV79" s="124">
        <f t="shared" si="49"/>
        <v>18500.885538821647</v>
      </c>
      <c r="EW79" s="124">
        <v>20424.660932222308</v>
      </c>
      <c r="EX79" s="124">
        <v>49157.379125079293</v>
      </c>
      <c r="EY79" s="124">
        <v>37608.841278586369</v>
      </c>
      <c r="EZ79" s="124">
        <v>11548.537846492929</v>
      </c>
      <c r="FA79" s="124">
        <v>140589.11845802784</v>
      </c>
      <c r="FB79" s="124">
        <v>194773.29515493172</v>
      </c>
      <c r="FC79" s="124">
        <v>434952.76067251567</v>
      </c>
      <c r="FD79" s="124">
        <v>620478.27413872664</v>
      </c>
      <c r="FE79" s="124">
        <v>1420925.490988065</v>
      </c>
      <c r="FF79" s="124">
        <v>4780505.3801690657</v>
      </c>
      <c r="FG79" s="274">
        <v>15414.147391029859</v>
      </c>
      <c r="FH79" s="124">
        <v>13766.026153783027</v>
      </c>
      <c r="FI79" s="124">
        <v>22326.915422472124</v>
      </c>
      <c r="FJ79" s="124">
        <v>13876.079427981369</v>
      </c>
      <c r="FK79" s="124">
        <v>19809.93072646849</v>
      </c>
      <c r="FL79" s="124">
        <v>17481.149425339761</v>
      </c>
      <c r="FM79" s="124">
        <v>24468.682519284292</v>
      </c>
      <c r="FN79" s="124">
        <v>23697.818594142373</v>
      </c>
      <c r="FO79" s="124">
        <v>18093.747760078531</v>
      </c>
      <c r="FP79" s="124">
        <v>18500.885538821651</v>
      </c>
      <c r="FQ79" s="124">
        <v>14109.49978623286</v>
      </c>
      <c r="FR79" s="124">
        <v>12927.70936901079</v>
      </c>
      <c r="FS79" s="274">
        <v>28426.966942499999</v>
      </c>
      <c r="FT79" s="124">
        <v>38289.384044999999</v>
      </c>
      <c r="FU79" s="124">
        <v>21465.26171875</v>
      </c>
      <c r="FV79" s="124">
        <v>40223.191319999998</v>
      </c>
      <c r="FW79" s="124">
        <v>27846.824765239537</v>
      </c>
      <c r="FX79" s="124">
        <v>34808.530956549417</v>
      </c>
      <c r="FY79" s="124">
        <v>13923.412382619768</v>
      </c>
      <c r="FZ79" s="311"/>
      <c r="GA79" s="133">
        <v>0.23445975680332695</v>
      </c>
      <c r="GB79" s="133">
        <v>0.12819788491254097</v>
      </c>
      <c r="GC79" s="133">
        <v>0.42153370316861893</v>
      </c>
      <c r="GD79" s="133">
        <v>0.55883871081888858</v>
      </c>
      <c r="GE79" s="133">
        <v>0.65904258694995277</v>
      </c>
      <c r="GF79" s="293">
        <v>0.16868239041408301</v>
      </c>
      <c r="GG79" s="133">
        <v>0.23200735620983384</v>
      </c>
      <c r="GH79" s="133">
        <v>0.27864146781694071</v>
      </c>
      <c r="GI79" s="133">
        <v>0.31060480830798748</v>
      </c>
      <c r="GJ79" s="314">
        <v>43.511661529541016</v>
      </c>
      <c r="GK79" s="135">
        <v>50.248016357421875</v>
      </c>
      <c r="GL79" s="135">
        <v>52.695671081542969</v>
      </c>
      <c r="GM79" s="135">
        <v>54.321376800537109</v>
      </c>
      <c r="GN79" s="135">
        <v>55.644275665283203</v>
      </c>
      <c r="GO79" s="275"/>
      <c r="GP79" s="316">
        <v>1986</v>
      </c>
      <c r="GQ79" s="218">
        <v>2.3526034615056282</v>
      </c>
      <c r="GR79" s="218">
        <v>2.0953471546339029</v>
      </c>
      <c r="GS79" s="218">
        <v>3.0434618917314444</v>
      </c>
      <c r="GT79" s="319">
        <v>2.266324092237205</v>
      </c>
      <c r="GU79" s="322">
        <v>0.45714625716209412</v>
      </c>
      <c r="GV79" s="218">
        <v>0.54591506719589233</v>
      </c>
      <c r="GW79" s="218">
        <v>0.61620163917541504</v>
      </c>
      <c r="GX79" s="218">
        <v>0.3928714394569397</v>
      </c>
      <c r="GY79" s="218">
        <v>0.11747836321592331</v>
      </c>
      <c r="GZ79" s="218">
        <v>7.7702373266220093E-2</v>
      </c>
      <c r="HA79" s="218">
        <v>4.0604118257761002E-2</v>
      </c>
      <c r="HB79" s="218">
        <v>4.5379073359072208E-2</v>
      </c>
      <c r="HC79" s="218">
        <v>3.7369555793702602E-2</v>
      </c>
      <c r="HD79" s="218">
        <v>4.5443756505846977E-2</v>
      </c>
      <c r="HF79" s="325">
        <v>1986</v>
      </c>
      <c r="HG79" s="331">
        <v>0.3018822968006134</v>
      </c>
      <c r="HH79" s="331">
        <v>0.28783273696899414</v>
      </c>
      <c r="HI79" s="331">
        <v>0.24260139465332031</v>
      </c>
      <c r="HJ79" s="331">
        <v>5.8197438716888428E-2</v>
      </c>
      <c r="HK79" s="331">
        <v>0.10694361478090286</v>
      </c>
      <c r="HL79" s="331">
        <v>5.2948903292417526E-2</v>
      </c>
      <c r="HM79" s="331">
        <v>2.4511435535714554E-2</v>
      </c>
      <c r="HN79" s="339">
        <f>(HN78+HN80)/2</f>
        <v>0.34423433244228363</v>
      </c>
      <c r="HO79" s="339">
        <f>(HO78+HO80)/2</f>
        <v>0.17712646722793579</v>
      </c>
      <c r="HP79" s="339">
        <f>(HP78+HP80)/2</f>
        <v>8.3694703876972198E-2</v>
      </c>
      <c r="HQ79" s="339">
        <f>(HQ78+HQ80)/2</f>
        <v>1.5137986280024052E-2</v>
      </c>
      <c r="HR79" s="339">
        <f>(HR78+HR80)/2</f>
        <v>6.8275713827461004E-2</v>
      </c>
      <c r="HS79" s="339"/>
      <c r="HT79" s="331">
        <v>0.42296624183654785</v>
      </c>
      <c r="HU79" s="333">
        <v>5.4995582350189691E-2</v>
      </c>
      <c r="HV79" s="334">
        <v>5.6591468913514582E-2</v>
      </c>
      <c r="HW79" s="334">
        <v>6.6493354694102891E-2</v>
      </c>
      <c r="HX79" s="334">
        <v>5.8361978916157839E-2</v>
      </c>
      <c r="HY79" s="334">
        <v>4.0748836136117461E-2</v>
      </c>
      <c r="HZ79" s="334">
        <v>3.3268547600329157E-2</v>
      </c>
      <c r="IA79" s="332">
        <v>0.19136219531209397</v>
      </c>
      <c r="IB79" s="333">
        <v>0.11249415311054518</v>
      </c>
      <c r="IC79" s="332">
        <v>0.11068471122598562</v>
      </c>
      <c r="ID79" s="332">
        <v>0.11476743216917382</v>
      </c>
      <c r="IE79" s="332">
        <v>0.1332524878534968</v>
      </c>
      <c r="IF79" s="332">
        <v>0.12901687960948038</v>
      </c>
      <c r="IG79" s="332">
        <v>0.11210040513631722</v>
      </c>
      <c r="IH79" s="333">
        <v>5.7165235280990601E-2</v>
      </c>
      <c r="II79" s="332">
        <v>6.0990731042933358E-2</v>
      </c>
      <c r="IJ79" s="332">
        <v>6.8740474016522057E-2</v>
      </c>
      <c r="IK79" s="332">
        <v>6.6551235086680829E-2</v>
      </c>
      <c r="IL79" s="332">
        <v>2.2735804273565915E-2</v>
      </c>
      <c r="IM79" s="332">
        <v>1.7950649380082943E-2</v>
      </c>
      <c r="IO79" s="204">
        <v>11583.444926781509</v>
      </c>
      <c r="IP79" s="204">
        <f t="shared" si="69"/>
        <v>14145.956689098284</v>
      </c>
      <c r="IS79" s="905">
        <v>6.0069321211475665E-2</v>
      </c>
      <c r="IT79" s="839">
        <v>1.0865958985469843E-2</v>
      </c>
      <c r="IU79" s="839">
        <f t="shared" si="46"/>
        <v>4.9203362226005826E-2</v>
      </c>
      <c r="IV79" s="839">
        <v>2.2422949501555833E-3</v>
      </c>
      <c r="IW79" s="132">
        <v>6.1100776888547231E-2</v>
      </c>
      <c r="IX79" s="839">
        <v>1.0865958985469843E-2</v>
      </c>
      <c r="IY79" s="894">
        <f>IX79-IZ79</f>
        <v>1.0865958985469843E-3</v>
      </c>
      <c r="IZ79" s="894">
        <f>(1-IZ$4)*IX79</f>
        <v>9.7793630869228588E-3</v>
      </c>
      <c r="JA79" s="894">
        <f>IX79-JB79</f>
        <v>2.7164897463674599E-3</v>
      </c>
      <c r="JB79" s="894">
        <f>(1-JB$4)*IX79</f>
        <v>8.1494692391023832E-3</v>
      </c>
      <c r="JC79" s="839">
        <f t="shared" si="47"/>
        <v>5.0234817903077392E-2</v>
      </c>
      <c r="JD79" s="839">
        <v>1.210839273084015E-3</v>
      </c>
      <c r="JE79" s="839">
        <v>5.9781678874394881E-2</v>
      </c>
      <c r="JG79" s="205">
        <v>12.125777275296779</v>
      </c>
      <c r="JH79" s="205">
        <v>4.6746749576031652</v>
      </c>
      <c r="JI79" s="205">
        <v>2.5939294999697684</v>
      </c>
      <c r="JJ79" s="205">
        <v>6.4304445155100742</v>
      </c>
      <c r="JK79" s="205">
        <v>2.7946913975055967</v>
      </c>
      <c r="JL79" s="205">
        <v>2.3009497654193845</v>
      </c>
      <c r="JM79" s="205">
        <v>6.7260465116279073</v>
      </c>
      <c r="JN79" s="205">
        <v>2.9597674418604654</v>
      </c>
      <c r="JO79" s="205">
        <v>2.27249155339043</v>
      </c>
    </row>
    <row r="80" spans="1:275" s="211" customFormat="1">
      <c r="A80" s="211">
        <v>1987</v>
      </c>
      <c r="B80" s="205">
        <v>23872.2793645495</v>
      </c>
      <c r="C80" s="209">
        <v>44992.375401462465</v>
      </c>
      <c r="D80" s="205">
        <f t="shared" si="31"/>
        <v>218.2911817308219</v>
      </c>
      <c r="E80" s="209">
        <f t="shared" si="62"/>
        <v>33011.526273501608</v>
      </c>
      <c r="F80" s="209">
        <f t="shared" si="63"/>
        <v>11980.849127960855</v>
      </c>
      <c r="G80" s="203">
        <v>1.8847121682178558</v>
      </c>
      <c r="H80" s="203">
        <f t="shared" si="25"/>
        <v>582.00421306048747</v>
      </c>
      <c r="I80" s="839">
        <v>0.91261460716568787</v>
      </c>
      <c r="J80" s="238">
        <v>23694.43288866902</v>
      </c>
      <c r="K80" s="205">
        <f t="shared" si="54"/>
        <v>187.66090484496164</v>
      </c>
      <c r="L80" s="205">
        <f t="shared" si="55"/>
        <v>203.2033207345344</v>
      </c>
      <c r="M80" s="204">
        <v>15467.514728890048</v>
      </c>
      <c r="N80" s="205">
        <f t="shared" si="56"/>
        <v>212.36742068831927</v>
      </c>
      <c r="O80" s="209">
        <v>112640.14745716355</v>
      </c>
      <c r="P80" s="203">
        <v>1.9935073365026752</v>
      </c>
      <c r="Q80" s="203">
        <f t="shared" si="26"/>
        <v>605.51493816532093</v>
      </c>
      <c r="R80" s="238">
        <v>32409.91834387579</v>
      </c>
      <c r="S80" s="204">
        <f t="shared" si="66"/>
        <v>64634</v>
      </c>
      <c r="T80" s="205">
        <f t="shared" si="40"/>
        <v>216.63416509271568</v>
      </c>
      <c r="U80" s="205">
        <f t="shared" si="38"/>
        <v>213.69321471128754</v>
      </c>
      <c r="V80" s="205">
        <f t="shared" si="41"/>
        <v>208.54375579031188</v>
      </c>
      <c r="W80" s="204">
        <v>36884</v>
      </c>
      <c r="X80" s="204">
        <v>89479</v>
      </c>
      <c r="Y80" s="204">
        <v>64491</v>
      </c>
      <c r="Z80" s="204">
        <f t="shared" si="51"/>
        <v>20862.855750426686</v>
      </c>
      <c r="AA80" s="218">
        <f t="shared" si="52"/>
        <v>0.6437182447998655</v>
      </c>
      <c r="AB80" s="216">
        <f t="shared" si="32"/>
        <v>0.27926105566669279</v>
      </c>
      <c r="AC80" s="214">
        <v>26061.216791259347</v>
      </c>
      <c r="AD80" s="204">
        <f t="shared" si="53"/>
        <v>51973</v>
      </c>
      <c r="AE80" s="204">
        <v>43159.908647200005</v>
      </c>
      <c r="AF80" s="204">
        <v>46929.332983200002</v>
      </c>
      <c r="AG80" s="204">
        <v>12103</v>
      </c>
      <c r="AH80" s="204">
        <f t="shared" si="33"/>
        <v>24136.602064220184</v>
      </c>
      <c r="AI80" s="204">
        <v>28836.0961704</v>
      </c>
      <c r="AJ80" s="204">
        <v>32040.106856000002</v>
      </c>
      <c r="AK80" s="204">
        <v>27400</v>
      </c>
      <c r="AL80" s="204">
        <v>31979.40234375</v>
      </c>
      <c r="AM80" s="211">
        <v>174.4</v>
      </c>
      <c r="AN80" s="203">
        <f t="shared" si="34"/>
        <v>1.9942660550458715</v>
      </c>
      <c r="AO80" s="203"/>
      <c r="AP80" s="258">
        <v>1987</v>
      </c>
      <c r="AQ80" s="849">
        <v>0.73371378992424974</v>
      </c>
      <c r="AR80" s="849">
        <v>0.55137430934759712</v>
      </c>
      <c r="AS80" s="122">
        <v>4.2582148084155974E-2</v>
      </c>
      <c r="AT80" s="122">
        <v>8.2733135464545249E-2</v>
      </c>
      <c r="AU80" s="122">
        <f t="shared" si="70"/>
        <v>0.12531528354870122</v>
      </c>
      <c r="AV80" s="122">
        <v>6.1940859566126313E-3</v>
      </c>
      <c r="AW80" s="122">
        <f t="shared" si="64"/>
        <v>5.0830111071338759E-2</v>
      </c>
      <c r="AX80" s="851">
        <f t="shared" si="71"/>
        <v>0.75148418486794732</v>
      </c>
      <c r="AY80" s="844">
        <v>0.79429798480343572</v>
      </c>
      <c r="AZ80" s="123">
        <v>4.6287119627060155E-2</v>
      </c>
      <c r="BA80" s="126">
        <f t="shared" si="57"/>
        <v>6.6492278742002212E-2</v>
      </c>
      <c r="BB80" s="123">
        <v>6.1043203758763716E-2</v>
      </c>
      <c r="BC80" s="123">
        <f t="shared" si="67"/>
        <v>3.1879413068738205E-2</v>
      </c>
      <c r="BD80" s="866">
        <v>0.26628621007575032</v>
      </c>
      <c r="BE80" s="252">
        <v>8.6386752690746027E-2</v>
      </c>
      <c r="BF80" s="252">
        <v>1.158920048019986E-2</v>
      </c>
      <c r="BG80" s="252">
        <v>8.7456335707606123E-2</v>
      </c>
      <c r="BH80" s="252">
        <v>2.3228722488800538E-2</v>
      </c>
      <c r="BI80" s="252">
        <v>3.3141046987238215E-2</v>
      </c>
      <c r="BJ80" s="252">
        <f t="shared" si="68"/>
        <v>2.4484151721159572E-2</v>
      </c>
      <c r="BK80" s="252"/>
      <c r="BL80" s="284">
        <v>1987</v>
      </c>
      <c r="BM80" s="133">
        <v>0.17262822389602661</v>
      </c>
      <c r="BN80" s="133">
        <v>0.45125642418861389</v>
      </c>
      <c r="BO80" s="133">
        <v>0.3761153519153595</v>
      </c>
      <c r="BP80" s="133">
        <v>0.13306523859500885</v>
      </c>
      <c r="BQ80" s="133">
        <v>4.8432867974042892E-2</v>
      </c>
      <c r="BR80" s="133">
        <v>3.6397285759449005E-2</v>
      </c>
      <c r="BS80" s="133">
        <v>5.3102374076843262E-2</v>
      </c>
      <c r="BT80" s="133">
        <v>5.8759797364473343E-2</v>
      </c>
      <c r="BU80" s="133">
        <v>0.22469609975814819</v>
      </c>
      <c r="BV80" s="133">
        <v>0.4456571638584137</v>
      </c>
      <c r="BW80" s="133">
        <v>0.32964673638343811</v>
      </c>
      <c r="BX80" s="133">
        <v>0.10979178547859192</v>
      </c>
      <c r="BY80" s="133">
        <v>0.22322787568709454</v>
      </c>
      <c r="BZ80" s="293">
        <f t="shared" si="65"/>
        <v>0.13306523859500885</v>
      </c>
      <c r="CA80" s="132">
        <f t="shared" si="58"/>
        <v>6.7507821076224855E-2</v>
      </c>
      <c r="CB80" s="133">
        <v>2.1594634221258575E-2</v>
      </c>
      <c r="CC80" s="133">
        <v>2.3088128180511418E-2</v>
      </c>
      <c r="CD80" s="133">
        <v>4.6955641099541492E-3</v>
      </c>
      <c r="CE80" s="133">
        <v>1.1736749419969363E-2</v>
      </c>
      <c r="CF80" s="133">
        <v>6.3927451445313435E-3</v>
      </c>
      <c r="CG80" s="132">
        <f t="shared" si="59"/>
        <v>6.5556979658143666E-2</v>
      </c>
      <c r="CH80" s="133">
        <v>3.2630474308689691E-2</v>
      </c>
      <c r="CI80" s="133">
        <v>2.1788306949631568E-2</v>
      </c>
      <c r="CJ80" s="133">
        <v>1.113819839982241E-2</v>
      </c>
      <c r="CK80" s="133">
        <f t="shared" si="60"/>
        <v>3.9309137232161888E-2</v>
      </c>
      <c r="CL80" s="133">
        <f t="shared" si="61"/>
        <v>2.6247842425981781E-2</v>
      </c>
      <c r="CM80" s="134">
        <v>0.36465493875771882</v>
      </c>
      <c r="CN80" s="293">
        <v>0.40629792213439947</v>
      </c>
      <c r="CO80" s="133">
        <v>0.13124382495880127</v>
      </c>
      <c r="CP80" s="133">
        <v>0.46245825290679932</v>
      </c>
      <c r="CQ80" s="133">
        <v>0.17565530538558957</v>
      </c>
      <c r="CR80" s="133">
        <v>0.46342107653617859</v>
      </c>
      <c r="CS80" s="133">
        <v>0.36092361807823176</v>
      </c>
      <c r="CT80" s="293">
        <v>0.40204533934593206</v>
      </c>
      <c r="CU80" s="133">
        <v>0.38610491156578064</v>
      </c>
      <c r="CV80" s="133">
        <v>0.38245778280666731</v>
      </c>
      <c r="CW80" s="133">
        <v>0.12860918045043945</v>
      </c>
      <c r="CX80" s="133">
        <v>0.12662152082703312</v>
      </c>
      <c r="CY80" s="133">
        <v>0.12019596248865128</v>
      </c>
      <c r="DA80" s="267">
        <v>1987</v>
      </c>
      <c r="DB80" s="75">
        <v>44985.433056390291</v>
      </c>
      <c r="DC80" s="75">
        <v>31225.796600525107</v>
      </c>
      <c r="DD80" s="124">
        <v>34340.485962258361</v>
      </c>
      <c r="DE80" s="124">
        <v>16445.836832054178</v>
      </c>
      <c r="DF80" s="75">
        <v>13416.018764757477</v>
      </c>
      <c r="DG80" s="75">
        <v>53488.018895234658</v>
      </c>
      <c r="DH80" s="75">
        <v>168822.16115917693</v>
      </c>
      <c r="DI80" s="75">
        <v>239304.32672924109</v>
      </c>
      <c r="DJ80" s="75">
        <v>572534.0225911038</v>
      </c>
      <c r="DK80" s="75">
        <v>841141.82420874212</v>
      </c>
      <c r="DL80" s="75">
        <v>2073433.3814775606</v>
      </c>
      <c r="DM80" s="75">
        <v>7539737.488422906</v>
      </c>
      <c r="DN80" s="274">
        <v>44985.44397896521</v>
      </c>
      <c r="DO80" s="124">
        <v>31184.142095275573</v>
      </c>
      <c r="DP80" s="124">
        <v>22192.908190662773</v>
      </c>
      <c r="DQ80" s="124">
        <v>5070.3342051599557</v>
      </c>
      <c r="DR80" s="124">
        <v>3925.7045973255445</v>
      </c>
      <c r="DS80" s="124">
        <v>31607.047235046273</v>
      </c>
      <c r="DT80" s="124">
        <v>15984.349958968702</v>
      </c>
      <c r="DU80" s="124">
        <v>31930.275069759045</v>
      </c>
      <c r="DV80" s="124">
        <v>34087.108656808705</v>
      </c>
      <c r="DW80" s="124">
        <v>29675.501737798018</v>
      </c>
      <c r="DX80" s="124">
        <v>15531.514590525938</v>
      </c>
      <c r="DY80" s="124">
        <v>11808.123470538541</v>
      </c>
      <c r="DZ80" s="124">
        <v>50749.926476212633</v>
      </c>
      <c r="EA80" s="124">
        <v>169197.16093217189</v>
      </c>
      <c r="EB80" s="124">
        <v>244342.46445888063</v>
      </c>
      <c r="EC80" s="124">
        <v>598599.88363634096</v>
      </c>
      <c r="ED80" s="124">
        <v>882914.17700724292</v>
      </c>
      <c r="EE80" s="124">
        <v>2178774.0689869248</v>
      </c>
      <c r="EF80" s="124">
        <v>7709658.4378996454</v>
      </c>
      <c r="EG80" s="124">
        <v>14418.771418782721</v>
      </c>
      <c r="EH80" s="274">
        <v>44983.240349476189</v>
      </c>
      <c r="EI80" s="124">
        <v>33505.179973688413</v>
      </c>
      <c r="EJ80" s="124">
        <v>21914.714793747033</v>
      </c>
      <c r="EK80" s="124">
        <v>11597.269304288391</v>
      </c>
      <c r="EL80" s="124">
        <f t="shared" si="72"/>
        <v>10170.04047777557</v>
      </c>
      <c r="EM80" s="124">
        <v>1427.2288265128211</v>
      </c>
      <c r="EN80" s="124">
        <v>33051.571114835519</v>
      </c>
      <c r="EO80" s="124">
        <v>19981.005365086428</v>
      </c>
      <c r="EP80" s="124"/>
      <c r="EQ80" s="124">
        <v>20219.222543126125</v>
      </c>
      <c r="ER80" s="124">
        <v>8544.41032267839</v>
      </c>
      <c r="ES80" s="124">
        <v>11674.812220447737</v>
      </c>
      <c r="ET80" s="124">
        <f t="shared" si="48"/>
        <v>10189.665744444521</v>
      </c>
      <c r="EU80" s="124">
        <v>1485.1464760032156</v>
      </c>
      <c r="EV80" s="124">
        <f t="shared" si="49"/>
        <v>18734.076067122911</v>
      </c>
      <c r="EW80" s="124">
        <v>20850.011193069193</v>
      </c>
      <c r="EX80" s="124">
        <v>50127.936041672045</v>
      </c>
      <c r="EY80" s="124">
        <v>38627.59538258284</v>
      </c>
      <c r="EZ80" s="124">
        <v>11500.340659089212</v>
      </c>
      <c r="FA80" s="124">
        <v>148285.78373156613</v>
      </c>
      <c r="FB80" s="124">
        <v>209722.21332033645</v>
      </c>
      <c r="FC80" s="124">
        <v>493879.02745816292</v>
      </c>
      <c r="FD80" s="124">
        <v>717882.93407594005</v>
      </c>
      <c r="FE80" s="124">
        <v>1718806.6353044759</v>
      </c>
      <c r="FF80" s="124">
        <v>5914677.3389792489</v>
      </c>
      <c r="FG80" s="274">
        <v>15531.514590525938</v>
      </c>
      <c r="FH80" s="124">
        <v>13969.140569456113</v>
      </c>
      <c r="FI80" s="124">
        <v>22811.83459273203</v>
      </c>
      <c r="FJ80" s="124">
        <v>13366.945583082881</v>
      </c>
      <c r="FK80" s="124">
        <v>20215.117322021317</v>
      </c>
      <c r="FL80" s="124">
        <v>17911.586636444059</v>
      </c>
      <c r="FM80" s="124">
        <v>25041.854006363646</v>
      </c>
      <c r="FN80" s="124">
        <v>23570.210375732506</v>
      </c>
      <c r="FO80" s="124">
        <v>17627.596807493497</v>
      </c>
      <c r="FP80" s="124">
        <v>18734.076067122911</v>
      </c>
      <c r="FQ80" s="124">
        <v>14243.8741787584</v>
      </c>
      <c r="FR80" s="124">
        <v>13186.318744445611</v>
      </c>
      <c r="FS80" s="274">
        <v>28836.0961704</v>
      </c>
      <c r="FT80" s="124">
        <v>38448.128227200003</v>
      </c>
      <c r="FU80" s="124">
        <v>22051.1328125</v>
      </c>
      <c r="FV80" s="124">
        <v>40898.254045599999</v>
      </c>
      <c r="FW80" s="124">
        <v>28741.860565322302</v>
      </c>
      <c r="FX80" s="124">
        <v>35432.588762495689</v>
      </c>
      <c r="FY80" s="124">
        <v>15077.697345742847</v>
      </c>
      <c r="FZ80" s="311"/>
      <c r="GA80" s="133">
        <v>0.23387086240311761</v>
      </c>
      <c r="GB80" s="133">
        <v>0.12586845584071693</v>
      </c>
      <c r="GC80" s="133">
        <v>0.41531604644446007</v>
      </c>
      <c r="GD80" s="133">
        <v>0.56248901953301</v>
      </c>
      <c r="GE80" s="133">
        <v>0.65882161879718693</v>
      </c>
      <c r="GF80" s="293">
        <v>0.17084306998346696</v>
      </c>
      <c r="GG80" s="133">
        <v>0.23238069062198208</v>
      </c>
      <c r="GH80" s="133">
        <v>0.27720663705312254</v>
      </c>
      <c r="GI80" s="133">
        <v>0.30290451962361015</v>
      </c>
      <c r="GJ80" s="314">
        <v>43.397453308105469</v>
      </c>
      <c r="GK80" s="135">
        <v>49.729911804199219</v>
      </c>
      <c r="GL80" s="135">
        <v>52.786296844482422</v>
      </c>
      <c r="GM80" s="135">
        <v>53.984527587890625</v>
      </c>
      <c r="GN80" s="135">
        <v>55.077133178710938</v>
      </c>
      <c r="GO80" s="275"/>
      <c r="GP80" s="316">
        <v>1987</v>
      </c>
      <c r="GQ80" s="218">
        <v>2.2879209352284282</v>
      </c>
      <c r="GR80" s="218">
        <v>2.02847468004195</v>
      </c>
      <c r="GS80" s="218">
        <v>2.9786108074937983</v>
      </c>
      <c r="GT80" s="319">
        <v>2.2145235712536562</v>
      </c>
      <c r="GU80" s="322">
        <v>0.45883378386497498</v>
      </c>
      <c r="GV80" s="218">
        <v>0.54610073566436768</v>
      </c>
      <c r="GW80" s="218">
        <v>0.61344945430755615</v>
      </c>
      <c r="GX80" s="218">
        <v>0.40189692378044128</v>
      </c>
      <c r="GY80" s="218">
        <v>0.12234567105770111</v>
      </c>
      <c r="GZ80" s="218">
        <v>8.813001960515976E-2</v>
      </c>
      <c r="HA80" s="218">
        <v>5.0332147628068924E-2</v>
      </c>
      <c r="HB80" s="218">
        <v>4.5342445373535156E-2</v>
      </c>
      <c r="HC80" s="218">
        <v>3.5491704940795898E-2</v>
      </c>
      <c r="HD80" s="218">
        <v>3.8793779909610748E-2</v>
      </c>
      <c r="HF80" s="325">
        <v>1987</v>
      </c>
      <c r="HG80" s="331">
        <v>0.30913594365119934</v>
      </c>
      <c r="HH80" s="331">
        <v>0.29168930649757385</v>
      </c>
      <c r="HI80" s="331">
        <v>0.24655520915985107</v>
      </c>
      <c r="HJ80" s="331">
        <v>6.0322746634483337E-2</v>
      </c>
      <c r="HK80" s="331">
        <v>0.10627857595682144</v>
      </c>
      <c r="HL80" s="331">
        <v>5.2869167178869247E-2</v>
      </c>
      <c r="HM80" s="331">
        <v>2.708471069990992E-2</v>
      </c>
      <c r="HN80" s="331">
        <v>0.35788401961326599</v>
      </c>
      <c r="HO80" s="331">
        <v>0.18590046465396881</v>
      </c>
      <c r="HP80" s="331">
        <v>8.7218001484870911E-2</v>
      </c>
      <c r="HQ80" s="331">
        <v>1.5590355731546879E-2</v>
      </c>
      <c r="HR80" s="331">
        <v>6.9176098331809044E-2</v>
      </c>
      <c r="HS80" s="331"/>
      <c r="HT80" s="331">
        <v>0.3868899941444397</v>
      </c>
      <c r="HU80" s="333">
        <v>5.4620800155369964E-2</v>
      </c>
      <c r="HV80" s="334">
        <v>5.6491631827542382E-2</v>
      </c>
      <c r="HW80" s="334">
        <v>6.8543364250217564E-2</v>
      </c>
      <c r="HX80" s="334">
        <v>5.5549874256084E-2</v>
      </c>
      <c r="HY80" s="334">
        <v>3.7892978109255189E-2</v>
      </c>
      <c r="HZ80" s="334">
        <v>3.1765878993361696E-2</v>
      </c>
      <c r="IA80" s="332">
        <v>0.18841037094581473</v>
      </c>
      <c r="IB80" s="333">
        <v>0.10973004466886772</v>
      </c>
      <c r="IC80" s="332">
        <v>0.10885598553894878</v>
      </c>
      <c r="ID80" s="332">
        <v>0.11780282198742496</v>
      </c>
      <c r="IE80" s="332">
        <v>0.12488643636309073</v>
      </c>
      <c r="IF80" s="332">
        <v>0.11781687422825371</v>
      </c>
      <c r="IG80" s="332">
        <v>0.10698669622772884</v>
      </c>
      <c r="IH80" s="333">
        <v>5.4776802659034729E-2</v>
      </c>
      <c r="II80" s="332">
        <v>5.883045950803812E-2</v>
      </c>
      <c r="IJ80" s="332">
        <v>6.9984951303922571E-2</v>
      </c>
      <c r="IK80" s="332">
        <v>5.9594959640192097E-2</v>
      </c>
      <c r="IL80" s="332">
        <v>1.8293874137782499E-2</v>
      </c>
      <c r="IM80" s="332">
        <v>1.3871105759655221E-2</v>
      </c>
      <c r="IO80" s="204">
        <v>11627.854337530134</v>
      </c>
      <c r="IP80" s="204">
        <f t="shared" si="69"/>
        <v>14200.190434327735</v>
      </c>
      <c r="IS80" s="905">
        <v>6.3720843794961346E-2</v>
      </c>
      <c r="IT80" s="839">
        <v>1.0193444507554045E-2</v>
      </c>
      <c r="IU80" s="839">
        <f t="shared" si="46"/>
        <v>5.3527399287407303E-2</v>
      </c>
      <c r="IV80" s="839">
        <v>3.7869772812635146E-3</v>
      </c>
      <c r="IW80" s="132">
        <v>6.5462853344342556E-2</v>
      </c>
      <c r="IX80" s="839">
        <v>1.0193444507554045E-2</v>
      </c>
      <c r="IY80" s="894">
        <f t="shared" ref="IY80:IY107" si="73">IX80-IZ80</f>
        <v>0</v>
      </c>
      <c r="IZ80" s="894">
        <f t="shared" ref="IZ80:IZ107" si="74">IX80</f>
        <v>1.0193444507554045E-2</v>
      </c>
      <c r="JA80" s="894">
        <f t="shared" ref="JA80:JA107" si="75">IX80-JB80</f>
        <v>0</v>
      </c>
      <c r="JB80" s="894">
        <f>IX80</f>
        <v>1.0193444507554045E-2</v>
      </c>
      <c r="JC80" s="839">
        <f t="shared" si="47"/>
        <v>5.5269408836788513E-2</v>
      </c>
      <c r="JD80" s="839">
        <v>2.0449677318822982E-3</v>
      </c>
      <c r="JE80" s="839">
        <v>6.5556979658143666E-2</v>
      </c>
      <c r="JG80" s="205">
        <v>12.179234972677596</v>
      </c>
      <c r="JH80" s="205">
        <v>4.6901639344262298</v>
      </c>
      <c r="JI80" s="205">
        <v>2.5967610392636606</v>
      </c>
      <c r="JJ80" s="205">
        <v>6.3165675964029875</v>
      </c>
      <c r="JK80" s="205">
        <v>2.8123761621704011</v>
      </c>
      <c r="JL80" s="205">
        <v>2.245989594623889</v>
      </c>
      <c r="JM80" s="205">
        <v>6.7643573381950777</v>
      </c>
      <c r="JN80" s="205">
        <v>3.0389699179580676</v>
      </c>
      <c r="JO80" s="205">
        <v>2.2258717660292464</v>
      </c>
    </row>
    <row r="81" spans="1:275" s="211" customFormat="1">
      <c r="A81" s="211">
        <v>1988</v>
      </c>
      <c r="B81" s="205">
        <v>25773.124918265228</v>
      </c>
      <c r="C81" s="209">
        <v>46887.552121801105</v>
      </c>
      <c r="D81" s="205">
        <f t="shared" si="31"/>
        <v>227.48608113722264</v>
      </c>
      <c r="E81" s="209">
        <f t="shared" si="62"/>
        <v>34326.775584262134</v>
      </c>
      <c r="F81" s="209">
        <f t="shared" si="63"/>
        <v>12560.776537538966</v>
      </c>
      <c r="G81" s="203">
        <v>1.8192420310108472</v>
      </c>
      <c r="H81" s="203">
        <f t="shared" si="25"/>
        <v>602.94914234125781</v>
      </c>
      <c r="I81" s="839">
        <v>0.913511767539814</v>
      </c>
      <c r="J81" s="238">
        <v>25781.744996603491</v>
      </c>
      <c r="K81" s="205">
        <f t="shared" si="54"/>
        <v>196.96445125558301</v>
      </c>
      <c r="L81" s="205">
        <f t="shared" si="55"/>
        <v>213.42349990176095</v>
      </c>
      <c r="M81" s="204">
        <v>16955.130049391566</v>
      </c>
      <c r="N81" s="205">
        <f t="shared" si="56"/>
        <v>224.70561565963544</v>
      </c>
      <c r="O81" s="209">
        <v>114656.00857399579</v>
      </c>
      <c r="P81" s="203">
        <v>1.9229407051220493</v>
      </c>
      <c r="Q81" s="203">
        <f t="shared" si="26"/>
        <v>627.73566984111267</v>
      </c>
      <c r="R81" s="238">
        <v>34017.223691776882</v>
      </c>
      <c r="S81" s="204">
        <f t="shared" si="66"/>
        <v>65438</v>
      </c>
      <c r="T81" s="205">
        <f t="shared" si="40"/>
        <v>219.32893671035566</v>
      </c>
      <c r="U81" s="205">
        <f t="shared" si="38"/>
        <v>216.3514030429377</v>
      </c>
      <c r="V81" s="205">
        <f t="shared" si="41"/>
        <v>211.28251921396429</v>
      </c>
      <c r="W81" s="204">
        <v>38608</v>
      </c>
      <c r="X81" s="204">
        <v>91124</v>
      </c>
      <c r="Y81" s="204">
        <v>65204</v>
      </c>
      <c r="Z81" s="204">
        <f t="shared" si="51"/>
        <v>22468.729154686593</v>
      </c>
      <c r="AA81" s="218">
        <f t="shared" si="52"/>
        <v>0.6605103743406916</v>
      </c>
      <c r="AB81" s="216">
        <f t="shared" si="32"/>
        <v>0.28444756595408449</v>
      </c>
      <c r="AC81" s="214">
        <v>27225.007475560669</v>
      </c>
      <c r="AD81" s="204">
        <f t="shared" si="53"/>
        <v>52372</v>
      </c>
      <c r="AE81" s="204">
        <v>43479.884540899999</v>
      </c>
      <c r="AF81" s="204">
        <v>47482.217009100001</v>
      </c>
      <c r="AG81" s="204">
        <v>12935</v>
      </c>
      <c r="AH81" s="204">
        <f t="shared" si="33"/>
        <v>24882.704646017697</v>
      </c>
      <c r="AI81" s="204">
        <v>29653.645105299998</v>
      </c>
      <c r="AJ81" s="204">
        <v>32746.356557999999</v>
      </c>
      <c r="AK81" s="204">
        <v>28324</v>
      </c>
      <c r="AL81" s="204">
        <v>33158.7734375</v>
      </c>
      <c r="AM81" s="211">
        <v>180.8</v>
      </c>
      <c r="AN81" s="203">
        <f t="shared" si="34"/>
        <v>1.9236725663716814</v>
      </c>
      <c r="AO81" s="203"/>
      <c r="AP81" s="258">
        <v>1988</v>
      </c>
      <c r="AQ81" s="849">
        <v>0.73210850280881612</v>
      </c>
      <c r="AR81" s="849">
        <v>0.55107184485954153</v>
      </c>
      <c r="AS81" s="122">
        <v>4.339472021760353E-2</v>
      </c>
      <c r="AT81" s="122">
        <v>7.93709613748841E-2</v>
      </c>
      <c r="AU81" s="122">
        <f t="shared" si="70"/>
        <v>0.12276568159248763</v>
      </c>
      <c r="AV81" s="122">
        <v>3.6772804019967404E-3</v>
      </c>
      <c r="AW81" s="122">
        <f t="shared" si="64"/>
        <v>5.459369595479021E-2</v>
      </c>
      <c r="AX81" s="851">
        <f t="shared" si="71"/>
        <v>0.75271881523748563</v>
      </c>
      <c r="AY81" s="844">
        <v>0.79253694915254236</v>
      </c>
      <c r="AZ81" s="123">
        <v>4.8135593220338981E-2</v>
      </c>
      <c r="BA81" s="126">
        <f t="shared" si="57"/>
        <v>6.6994493503433492E-2</v>
      </c>
      <c r="BB81" s="123">
        <v>6.2576271186440671E-2</v>
      </c>
      <c r="BC81" s="123">
        <f t="shared" si="67"/>
        <v>2.9756692937244478E-2</v>
      </c>
      <c r="BD81" s="866">
        <v>0.26789149719118382</v>
      </c>
      <c r="BE81" s="252">
        <v>9.4683872191875643E-2</v>
      </c>
      <c r="BF81" s="252">
        <v>1.3110105807159125E-2</v>
      </c>
      <c r="BG81" s="252">
        <v>8.7747062203233181E-2</v>
      </c>
      <c r="BH81" s="252">
        <v>2.4657748736837536E-2</v>
      </c>
      <c r="BI81" s="252">
        <v>3.3090748347481866E-2</v>
      </c>
      <c r="BJ81" s="252">
        <f t="shared" si="68"/>
        <v>1.4601959904596486E-2</v>
      </c>
      <c r="BK81" s="252"/>
      <c r="BL81" s="284">
        <v>1988</v>
      </c>
      <c r="BM81" s="133">
        <v>0.16944479942321777</v>
      </c>
      <c r="BN81" s="133">
        <v>0.44107359647750854</v>
      </c>
      <c r="BO81" s="133">
        <v>0.38948160409927368</v>
      </c>
      <c r="BP81" s="133">
        <v>0.14876338839530945</v>
      </c>
      <c r="BQ81" s="133">
        <v>5.9706281870603561E-2</v>
      </c>
      <c r="BR81" s="133">
        <v>4.3414406478404999E-2</v>
      </c>
      <c r="BS81" s="133">
        <v>6.8572379648685455E-2</v>
      </c>
      <c r="BT81" s="133">
        <v>6.9741629064083099E-2</v>
      </c>
      <c r="BU81" s="133">
        <v>0.21987193822860718</v>
      </c>
      <c r="BV81" s="133">
        <v>0.4363979697227478</v>
      </c>
      <c r="BW81" s="133">
        <v>0.34373009204864502</v>
      </c>
      <c r="BX81" s="133">
        <v>0.12418262660503387</v>
      </c>
      <c r="BY81" s="133">
        <v>0.22350367078053943</v>
      </c>
      <c r="BZ81" s="293">
        <f t="shared" si="65"/>
        <v>0.14876338839530945</v>
      </c>
      <c r="CA81" s="132">
        <f t="shared" si="58"/>
        <v>7.4123382080176922E-2</v>
      </c>
      <c r="CB81" s="133">
        <v>2.7036558376038768E-2</v>
      </c>
      <c r="CC81" s="133">
        <v>2.3564901270415158E-2</v>
      </c>
      <c r="CD81" s="133">
        <v>4.680020044901455E-3</v>
      </c>
      <c r="CE81" s="133">
        <v>1.269318093645358E-2</v>
      </c>
      <c r="CF81" s="133">
        <v>6.1487214523679636E-3</v>
      </c>
      <c r="CG81" s="132">
        <f t="shared" si="59"/>
        <v>7.4639995061180742E-2</v>
      </c>
      <c r="CH81" s="133">
        <v>4.0260651032054964E-2</v>
      </c>
      <c r="CI81" s="133">
        <v>2.3905946277417968E-2</v>
      </c>
      <c r="CJ81" s="133">
        <v>1.0473397751707797E-2</v>
      </c>
      <c r="CK81" s="133">
        <f t="shared" si="60"/>
        <v>4.6832073387018551E-2</v>
      </c>
      <c r="CL81" s="133">
        <f t="shared" si="61"/>
        <v>2.780792167416218E-2</v>
      </c>
      <c r="CM81" s="134">
        <v>0.36991200561600418</v>
      </c>
      <c r="CN81" s="293">
        <v>0.41855925321578979</v>
      </c>
      <c r="CO81" s="133">
        <v>0.13020408153533936</v>
      </c>
      <c r="CP81" s="133">
        <v>0.45123666524887085</v>
      </c>
      <c r="CQ81" s="133">
        <v>0.17364233732223514</v>
      </c>
      <c r="CR81" s="133">
        <v>0.45231541991233831</v>
      </c>
      <c r="CS81" s="133">
        <v>0.37404224276542664</v>
      </c>
      <c r="CT81" s="293">
        <v>0.41630062460899342</v>
      </c>
      <c r="CU81" s="133">
        <v>0.41025248169898987</v>
      </c>
      <c r="CV81" s="133">
        <v>0.4062873935163393</v>
      </c>
      <c r="CW81" s="133">
        <v>0.15702340006828308</v>
      </c>
      <c r="CX81" s="133">
        <v>0.15493338921325045</v>
      </c>
      <c r="CY81" s="133">
        <v>0.14783956110477445</v>
      </c>
      <c r="DA81" s="267">
        <v>1988</v>
      </c>
      <c r="DB81" s="75">
        <v>46879.563879251873</v>
      </c>
      <c r="DC81" s="75">
        <v>31836.45625063495</v>
      </c>
      <c r="DD81" s="124">
        <v>35135.752751117849</v>
      </c>
      <c r="DE81" s="124">
        <v>16970.674099693311</v>
      </c>
      <c r="DF81" s="75">
        <v>13733.978983233355</v>
      </c>
      <c r="DG81" s="75">
        <v>54464.552834886941</v>
      </c>
      <c r="DH81" s="75">
        <v>182267.53253680412</v>
      </c>
      <c r="DI81" s="75">
        <v>263752.50951671851</v>
      </c>
      <c r="DJ81" s="75">
        <v>673339.06020222558</v>
      </c>
      <c r="DK81" s="75">
        <v>1021571.4687501128</v>
      </c>
      <c r="DL81" s="75">
        <v>2688160.1074936185</v>
      </c>
      <c r="DM81" s="75">
        <v>10492845.290449277</v>
      </c>
      <c r="DN81" s="274">
        <v>46879.553444467238</v>
      </c>
      <c r="DO81" s="124">
        <v>31800.921966065009</v>
      </c>
      <c r="DP81" s="124">
        <v>22428.273970494974</v>
      </c>
      <c r="DQ81" s="124">
        <v>5336.4117860850647</v>
      </c>
      <c r="DR81" s="124">
        <v>4041.6621424351883</v>
      </c>
      <c r="DS81" s="124">
        <v>32300.970897631021</v>
      </c>
      <c r="DT81" s="124">
        <v>16443.739659557024</v>
      </c>
      <c r="DU81" s="124">
        <v>32208.333056811967</v>
      </c>
      <c r="DV81" s="124">
        <v>34426.66619142393</v>
      </c>
      <c r="DW81" s="124">
        <v>30286.313959623694</v>
      </c>
      <c r="DX81" s="124">
        <v>15886.993060895536</v>
      </c>
      <c r="DY81" s="124">
        <v>12207.818398047422</v>
      </c>
      <c r="DZ81" s="124">
        <v>51693.333097526847</v>
      </c>
      <c r="EA81" s="124">
        <v>182587.23675008729</v>
      </c>
      <c r="EB81" s="124">
        <v>268778.02959659754</v>
      </c>
      <c r="EC81" s="124">
        <v>697396.12168579467</v>
      </c>
      <c r="ED81" s="124">
        <v>1062898.9462261691</v>
      </c>
      <c r="EE81" s="124">
        <v>2799003.8319233847</v>
      </c>
      <c r="EF81" s="124">
        <v>10789499.464542571</v>
      </c>
      <c r="EG81" s="124">
        <v>14718.37956059789</v>
      </c>
      <c r="EH81" s="274">
        <v>46878.50996600389</v>
      </c>
      <c r="EI81" s="124">
        <v>34183.283800317826</v>
      </c>
      <c r="EJ81" s="124">
        <v>22575.435645461832</v>
      </c>
      <c r="EK81" s="124">
        <v>11614.441593470134</v>
      </c>
      <c r="EL81" s="124">
        <f t="shared" si="72"/>
        <v>10137.860632901222</v>
      </c>
      <c r="EM81" s="124">
        <v>1476.5809605689121</v>
      </c>
      <c r="EN81" s="124">
        <v>33814.563306638214</v>
      </c>
      <c r="EO81" s="124">
        <v>20442.041458405351</v>
      </c>
      <c r="EP81" s="124"/>
      <c r="EQ81" s="124">
        <v>20618.513927630505</v>
      </c>
      <c r="ER81" s="124">
        <v>8871.9254939196362</v>
      </c>
      <c r="ES81" s="124">
        <v>11746.588433710873</v>
      </c>
      <c r="ET81" s="124">
        <f t="shared" si="48"/>
        <v>10193.380228473616</v>
      </c>
      <c r="EU81" s="124">
        <v>1553.2082052372562</v>
      </c>
      <c r="EV81" s="124">
        <f t="shared" si="49"/>
        <v>19065.305722393252</v>
      </c>
      <c r="EW81" s="124">
        <v>21290.099146341279</v>
      </c>
      <c r="EX81" s="124">
        <v>51154.0813780588</v>
      </c>
      <c r="EY81" s="124">
        <v>39704.823334889574</v>
      </c>
      <c r="EZ81" s="124">
        <v>11449.258043169211</v>
      </c>
      <c r="FA81" s="124">
        <v>161135.54545717838</v>
      </c>
      <c r="FB81" s="124">
        <v>232752.75915445987</v>
      </c>
      <c r="FC81" s="124">
        <v>582149.64989086206</v>
      </c>
      <c r="FD81" s="124">
        <v>874921.69283329113</v>
      </c>
      <c r="FE81" s="124">
        <v>2245035.7695354987</v>
      </c>
      <c r="FF81" s="124">
        <v>8456799.1520985197</v>
      </c>
      <c r="FG81" s="274">
        <v>15886.993060895536</v>
      </c>
      <c r="FH81" s="124">
        <v>14232.029898396429</v>
      </c>
      <c r="FI81" s="124">
        <v>23751.114335862116</v>
      </c>
      <c r="FJ81" s="124">
        <v>13305.033700212016</v>
      </c>
      <c r="FK81" s="124">
        <v>20614.537694988707</v>
      </c>
      <c r="FL81" s="124">
        <v>18259.384050960874</v>
      </c>
      <c r="FM81" s="124">
        <v>25854.335784065246</v>
      </c>
      <c r="FN81" s="124">
        <v>23475.470742507237</v>
      </c>
      <c r="FO81" s="124">
        <v>17414.966133900773</v>
      </c>
      <c r="FP81" s="124">
        <v>19065.305722393248</v>
      </c>
      <c r="FQ81" s="124">
        <v>14551.644429512548</v>
      </c>
      <c r="FR81" s="124">
        <v>13542.000634372453</v>
      </c>
      <c r="FS81" s="274">
        <v>29653.645105299998</v>
      </c>
      <c r="FT81" s="124">
        <v>38931.779463400002</v>
      </c>
      <c r="FU81" s="124">
        <v>23104.373046875</v>
      </c>
      <c r="FV81" s="124">
        <v>41114.869900599995</v>
      </c>
      <c r="FW81" s="124">
        <v>29471.720902375724</v>
      </c>
      <c r="FX81" s="124">
        <v>35839.068010913688</v>
      </c>
      <c r="FY81" s="124">
        <v>16100.291974445998</v>
      </c>
      <c r="FZ81" s="311"/>
      <c r="GA81" s="133">
        <v>0.23677816544956704</v>
      </c>
      <c r="GB81" s="133">
        <v>0.12707092795650154</v>
      </c>
      <c r="GC81" s="133">
        <v>0.41079275196897136</v>
      </c>
      <c r="GD81" s="133">
        <v>0.5431916608195495</v>
      </c>
      <c r="GE81" s="133">
        <v>0.63745935116433694</v>
      </c>
      <c r="GF81" s="293">
        <v>0.16920856103449899</v>
      </c>
      <c r="GG81" s="133">
        <v>0.22893449081331319</v>
      </c>
      <c r="GH81" s="133">
        <v>0.26612232147881476</v>
      </c>
      <c r="GI81" s="133">
        <v>0.28918720025232308</v>
      </c>
      <c r="GJ81" s="314">
        <v>43.428733825683594</v>
      </c>
      <c r="GK81" s="135">
        <v>49.686271667480469</v>
      </c>
      <c r="GL81" s="135">
        <v>52.138164520263672</v>
      </c>
      <c r="GM81" s="135">
        <v>53.521938323974609</v>
      </c>
      <c r="GN81" s="135">
        <v>54.975387573242188</v>
      </c>
      <c r="GO81" s="275"/>
      <c r="GP81" s="316">
        <v>1988</v>
      </c>
      <c r="GQ81" s="218">
        <v>2.2434615375045652</v>
      </c>
      <c r="GR81" s="218">
        <v>1.9758177187658543</v>
      </c>
      <c r="GS81" s="218">
        <v>2.9453460797417916</v>
      </c>
      <c r="GT81" s="319">
        <v>2.1890497250620089</v>
      </c>
      <c r="GU81" s="322">
        <v>0.45935538411140442</v>
      </c>
      <c r="GV81" s="218">
        <v>0.54443055391311646</v>
      </c>
      <c r="GW81" s="218">
        <v>0.61054885387420654</v>
      </c>
      <c r="GX81" s="218">
        <v>0.40456703305244446</v>
      </c>
      <c r="GY81" s="218">
        <v>0.13392825424671173</v>
      </c>
      <c r="GZ81" s="218">
        <v>9.7269468009471893E-2</v>
      </c>
      <c r="HA81" s="218">
        <v>6.2240403145551682E-2</v>
      </c>
      <c r="HB81" s="218">
        <v>5.2496079355478287E-2</v>
      </c>
      <c r="HC81" s="218">
        <v>3.2057520002126694E-2</v>
      </c>
      <c r="HD81" s="218">
        <v>3.0975176021456718E-2</v>
      </c>
      <c r="HF81" s="325">
        <v>1988</v>
      </c>
      <c r="HG81" s="331">
        <v>0.30494457483291626</v>
      </c>
      <c r="HH81" s="331">
        <v>0.29093074798583984</v>
      </c>
      <c r="HI81" s="331">
        <v>0.24961011111736298</v>
      </c>
      <c r="HJ81" s="331">
        <v>5.800948292016983E-2</v>
      </c>
      <c r="HK81" s="331">
        <v>0.11132413148880005</v>
      </c>
      <c r="HL81" s="331">
        <v>5.3220879286527634E-2</v>
      </c>
      <c r="HM81" s="331">
        <v>2.7055626779144859E-2</v>
      </c>
      <c r="HN81" s="331">
        <v>0.34435322880744934</v>
      </c>
      <c r="HO81" s="331">
        <v>0.1771654486656189</v>
      </c>
      <c r="HP81" s="331">
        <v>8.5095979273319244E-2</v>
      </c>
      <c r="HQ81" s="331">
        <v>1.3784605078399181E-2</v>
      </c>
      <c r="HR81" s="331">
        <v>6.830720417201519E-2</v>
      </c>
      <c r="HS81" s="331"/>
      <c r="HT81" s="331">
        <v>0.36901292204856873</v>
      </c>
      <c r="HU81" s="333">
        <v>5.3890372546401395E-2</v>
      </c>
      <c r="HV81" s="334">
        <v>5.6062003078017779E-2</v>
      </c>
      <c r="HW81" s="334">
        <v>6.7758967619738542E-2</v>
      </c>
      <c r="HX81" s="334">
        <v>5.545629817037126E-2</v>
      </c>
      <c r="HY81" s="334">
        <v>3.445090541731588E-2</v>
      </c>
      <c r="HZ81" s="334">
        <v>3.2495522224529338E-2</v>
      </c>
      <c r="IA81" s="332">
        <v>0.1824453643121022</v>
      </c>
      <c r="IB81" s="333">
        <v>0.10713490897761163</v>
      </c>
      <c r="IC81" s="332">
        <v>0.10694538108370782</v>
      </c>
      <c r="ID81" s="332">
        <v>0.11640067536791322</v>
      </c>
      <c r="IE81" s="332">
        <v>0.12186260849937801</v>
      </c>
      <c r="IF81" s="332">
        <v>0.10904982501756423</v>
      </c>
      <c r="IG81" s="332">
        <v>0.10555150923803325</v>
      </c>
      <c r="IH81" s="333">
        <v>5.3242653608322144E-2</v>
      </c>
      <c r="II81" s="332">
        <v>5.7243002571314927E-2</v>
      </c>
      <c r="IJ81" s="332">
        <v>6.8142819101922214E-2</v>
      </c>
      <c r="IK81" s="332">
        <v>5.7928982550884536E-2</v>
      </c>
      <c r="IL81" s="332">
        <v>1.7239566492435188E-2</v>
      </c>
      <c r="IM81" s="332">
        <v>1.3964381354192312E-2</v>
      </c>
      <c r="IO81" s="204">
        <v>11814.880499495963</v>
      </c>
      <c r="IP81" s="204">
        <f t="shared" si="69"/>
        <v>14428.590880276244</v>
      </c>
      <c r="IS81" s="905">
        <v>6.8222452994039104E-2</v>
      </c>
      <c r="IT81" s="839">
        <v>1.2568412537906408E-2</v>
      </c>
      <c r="IU81" s="839">
        <f t="shared" si="46"/>
        <v>5.5654040456132696E-2</v>
      </c>
      <c r="IV81" s="839">
        <v>5.9009290861378122E-3</v>
      </c>
      <c r="IW81" s="132">
        <v>7.0936880373662498E-2</v>
      </c>
      <c r="IX81" s="839">
        <v>1.2568412537906408E-2</v>
      </c>
      <c r="IY81" s="894">
        <f t="shared" si="73"/>
        <v>0</v>
      </c>
      <c r="IZ81" s="894">
        <f t="shared" si="74"/>
        <v>1.2568412537906408E-2</v>
      </c>
      <c r="JA81" s="894">
        <f t="shared" si="75"/>
        <v>0</v>
      </c>
      <c r="JB81" s="894">
        <f t="shared" ref="JB81:JB107" si="76">IX81</f>
        <v>1.2568412537906408E-2</v>
      </c>
      <c r="JC81" s="839">
        <f t="shared" si="47"/>
        <v>5.836846783575609E-2</v>
      </c>
      <c r="JD81" s="839">
        <v>3.186501706514419E-3</v>
      </c>
      <c r="JE81" s="839">
        <v>7.4639995061180742E-2</v>
      </c>
      <c r="JG81" s="205">
        <v>12.343979057591623</v>
      </c>
      <c r="JH81" s="205">
        <v>4.7523560209424085</v>
      </c>
      <c r="JI81" s="205">
        <v>2.5974440894568689</v>
      </c>
      <c r="JJ81" s="205">
        <v>6.3711683053788306</v>
      </c>
      <c r="JK81" s="205">
        <v>2.8034991324465008</v>
      </c>
      <c r="JL81" s="205">
        <v>2.2725772345144151</v>
      </c>
      <c r="JM81" s="205">
        <v>6.9000216872695725</v>
      </c>
      <c r="JN81" s="205">
        <v>3.0624593363695509</v>
      </c>
      <c r="JO81" s="205">
        <v>2.2530982225054883</v>
      </c>
    </row>
    <row r="82" spans="1:275" s="211" customFormat="1">
      <c r="A82" s="211">
        <v>1989</v>
      </c>
      <c r="B82" s="205">
        <v>27162.300167783516</v>
      </c>
      <c r="C82" s="209">
        <v>47456.017601292486</v>
      </c>
      <c r="D82" s="205">
        <f t="shared" si="31"/>
        <v>230.24412625451419</v>
      </c>
      <c r="E82" s="209">
        <f t="shared" si="62"/>
        <v>34727.342281566685</v>
      </c>
      <c r="F82" s="209">
        <f t="shared" si="63"/>
        <v>12728.675319725797</v>
      </c>
      <c r="G82" s="203">
        <v>1.7471280896004091</v>
      </c>
      <c r="H82" s="203">
        <f t="shared" si="25"/>
        <v>627.83629250677097</v>
      </c>
      <c r="I82" s="839">
        <v>0.91341837743296062</v>
      </c>
      <c r="J82" s="238">
        <v>26810.585441218307</v>
      </c>
      <c r="K82" s="205">
        <f t="shared" si="54"/>
        <v>196.35346839127448</v>
      </c>
      <c r="L82" s="205">
        <f t="shared" si="55"/>
        <v>213.14271397158177</v>
      </c>
      <c r="M82" s="204">
        <v>17780.206748870427</v>
      </c>
      <c r="N82" s="205">
        <f t="shared" si="56"/>
        <v>226.29964488338547</v>
      </c>
      <c r="O82" s="209">
        <v>116759.35846722893</v>
      </c>
      <c r="P82" s="203">
        <v>1.8434129347087302</v>
      </c>
      <c r="Q82" s="203">
        <f t="shared" si="26"/>
        <v>654.81718657098361</v>
      </c>
      <c r="R82" s="238">
        <v>36519.966072455434</v>
      </c>
      <c r="S82" s="204">
        <f t="shared" si="66"/>
        <v>67347</v>
      </c>
      <c r="T82" s="205">
        <f t="shared" si="40"/>
        <v>225.72734344925459</v>
      </c>
      <c r="U82" s="205">
        <f t="shared" si="38"/>
        <v>222.66294722841047</v>
      </c>
      <c r="V82" s="205">
        <f t="shared" si="41"/>
        <v>217.83583813582251</v>
      </c>
      <c r="W82" s="204">
        <v>41506</v>
      </c>
      <c r="X82" s="204">
        <v>92830</v>
      </c>
      <c r="Y82" s="204">
        <v>65837</v>
      </c>
      <c r="Z82" s="204">
        <f t="shared" si="51"/>
        <v>24358.831123107404</v>
      </c>
      <c r="AA82" s="218">
        <f t="shared" si="52"/>
        <v>0.66700037658248645</v>
      </c>
      <c r="AB82" s="216">
        <f t="shared" si="32"/>
        <v>0.29077884304642898</v>
      </c>
      <c r="AC82" s="214">
        <v>28906.013801035078</v>
      </c>
      <c r="AD82" s="204">
        <f t="shared" si="53"/>
        <v>53306</v>
      </c>
      <c r="AE82" s="204">
        <v>43503.489440999998</v>
      </c>
      <c r="AF82" s="204">
        <v>47696.596856999997</v>
      </c>
      <c r="AG82" s="204">
        <v>13856</v>
      </c>
      <c r="AH82" s="204">
        <f t="shared" si="33"/>
        <v>25552.050901378578</v>
      </c>
      <c r="AI82" s="204">
        <v>30050.603147999998</v>
      </c>
      <c r="AJ82" s="204">
        <v>33370.146519000002</v>
      </c>
      <c r="AK82" s="204">
        <v>29510</v>
      </c>
      <c r="AL82" s="204">
        <v>34544.859375</v>
      </c>
      <c r="AM82" s="211">
        <v>188.6</v>
      </c>
      <c r="AN82" s="203">
        <f t="shared" si="34"/>
        <v>1.8441145281018028</v>
      </c>
      <c r="AO82" s="203"/>
      <c r="AP82" s="258">
        <v>1989</v>
      </c>
      <c r="AQ82" s="849">
        <v>0.7317795305398922</v>
      </c>
      <c r="AR82" s="849">
        <v>0.54210730528874851</v>
      </c>
      <c r="AS82" s="122">
        <v>4.2808049919289069E-2</v>
      </c>
      <c r="AT82" s="122">
        <v>8.0607209277792413E-2</v>
      </c>
      <c r="AU82" s="122">
        <f t="shared" si="70"/>
        <v>0.12341525919708149</v>
      </c>
      <c r="AV82" s="122">
        <v>3.0952563123713603E-3</v>
      </c>
      <c r="AW82" s="122">
        <f t="shared" si="64"/>
        <v>6.3161709741690844E-2</v>
      </c>
      <c r="AX82" s="851">
        <f t="shared" si="71"/>
        <v>0.74080687237697485</v>
      </c>
      <c r="AY82" s="844">
        <v>0.77946000127283144</v>
      </c>
      <c r="AZ82" s="123">
        <v>5.046776554445364E-2</v>
      </c>
      <c r="BA82" s="126">
        <f t="shared" si="57"/>
        <v>6.7496708264864771E-2</v>
      </c>
      <c r="BB82" s="123">
        <v>6.1636861197734358E-2</v>
      </c>
      <c r="BC82" s="123">
        <f t="shared" si="67"/>
        <v>4.0938663720115787E-2</v>
      </c>
      <c r="BD82" s="866">
        <v>0.26822046946010752</v>
      </c>
      <c r="BE82" s="252">
        <v>9.9234951809113403E-2</v>
      </c>
      <c r="BF82" s="252">
        <v>1.312971837432249E-2</v>
      </c>
      <c r="BG82" s="252">
        <v>9.0325093896282044E-2</v>
      </c>
      <c r="BH82" s="252">
        <v>1.3451793009612046E-2</v>
      </c>
      <c r="BI82" s="252">
        <v>3.218543380014291E-2</v>
      </c>
      <c r="BJ82" s="252">
        <f t="shared" si="68"/>
        <v>1.9893478570634622E-2</v>
      </c>
      <c r="BK82" s="252"/>
      <c r="BL82" s="284">
        <v>1989</v>
      </c>
      <c r="BM82" s="133">
        <v>0.16931194067001343</v>
      </c>
      <c r="BN82" s="133">
        <v>0.44398653507232666</v>
      </c>
      <c r="BO82" s="133">
        <v>0.38670152425765991</v>
      </c>
      <c r="BP82" s="133">
        <v>0.1446424275636673</v>
      </c>
      <c r="BQ82" s="133">
        <v>5.5310618132352822E-2</v>
      </c>
      <c r="BR82" s="133">
        <v>3.9656512439250946E-2</v>
      </c>
      <c r="BS82" s="133">
        <v>6.1387788504362106E-2</v>
      </c>
      <c r="BT82" s="133">
        <v>6.8783707916736603E-2</v>
      </c>
      <c r="BU82" s="133">
        <v>0.22222304344177246</v>
      </c>
      <c r="BV82" s="133">
        <v>0.43806958198547363</v>
      </c>
      <c r="BW82" s="133">
        <v>0.33970737457275391</v>
      </c>
      <c r="BX82" s="133">
        <v>0.12061177939176559</v>
      </c>
      <c r="BY82" s="133">
        <v>0.22247358452520205</v>
      </c>
      <c r="BZ82" s="293">
        <f t="shared" si="65"/>
        <v>0.1446424275636673</v>
      </c>
      <c r="CA82" s="132">
        <f t="shared" si="58"/>
        <v>7.3399850266087197E-2</v>
      </c>
      <c r="CB82" s="133">
        <v>2.3654865802118612E-2</v>
      </c>
      <c r="CC82" s="133">
        <v>2.5675208781701091E-2</v>
      </c>
      <c r="CD82" s="133">
        <v>4.3871701610826369E-3</v>
      </c>
      <c r="CE82" s="133">
        <v>1.2598531918621829E-2</v>
      </c>
      <c r="CF82" s="133">
        <v>7.0840736025630253E-3</v>
      </c>
      <c r="CG82" s="132">
        <f t="shared" si="59"/>
        <v>7.1242584024568414E-2</v>
      </c>
      <c r="CH82" s="133">
        <v>3.5689504445232473E-2</v>
      </c>
      <c r="CI82" s="133">
        <v>2.3859777732680196E-2</v>
      </c>
      <c r="CJ82" s="133">
        <v>1.1693301846655747E-2</v>
      </c>
      <c r="CK82" s="133">
        <f t="shared" si="60"/>
        <v>4.2697618279230222E-2</v>
      </c>
      <c r="CL82" s="133">
        <f t="shared" si="61"/>
        <v>2.8544965745338196E-2</v>
      </c>
      <c r="CM82" s="134">
        <v>0.37726644076117444</v>
      </c>
      <c r="CN82" s="293">
        <v>0.41619905829429626</v>
      </c>
      <c r="CO82" s="133">
        <v>0.13148826360702515</v>
      </c>
      <c r="CP82" s="133">
        <v>0.45231267809867859</v>
      </c>
      <c r="CQ82" s="133">
        <v>0.17720085382461551</v>
      </c>
      <c r="CR82" s="133">
        <v>0.45249205827713018</v>
      </c>
      <c r="CS82" s="133">
        <v>0.37030708789825439</v>
      </c>
      <c r="CT82" s="293">
        <v>0.4145700335502624</v>
      </c>
      <c r="CU82" s="133">
        <v>0.40524518489837646</v>
      </c>
      <c r="CV82" s="133">
        <v>0.40084419699446749</v>
      </c>
      <c r="CW82" s="133">
        <v>0.14734074473381042</v>
      </c>
      <c r="CX82" s="133">
        <v>0.14486443962630338</v>
      </c>
      <c r="CY82" s="133">
        <v>0.13786552846431735</v>
      </c>
      <c r="DA82" s="267">
        <v>1989</v>
      </c>
      <c r="DB82" s="75">
        <v>47450.177631249004</v>
      </c>
      <c r="DC82" s="75">
        <v>32389.975581403574</v>
      </c>
      <c r="DD82" s="124">
        <v>35776.15994075987</v>
      </c>
      <c r="DE82" s="124">
        <v>17238.709742328141</v>
      </c>
      <c r="DF82" s="75">
        <v>13937.117411802812</v>
      </c>
      <c r="DG82" s="75">
        <v>55456.048293404536</v>
      </c>
      <c r="DH82" s="75">
        <v>182991.99607985787</v>
      </c>
      <c r="DI82" s="75">
        <v>263000.30326890957</v>
      </c>
      <c r="DJ82" s="75">
        <v>656443.77007393644</v>
      </c>
      <c r="DK82" s="75">
        <v>982966.47727391229</v>
      </c>
      <c r="DL82" s="75">
        <v>2491109.5006675762</v>
      </c>
      <c r="DM82" s="75">
        <v>9480782.5142768919</v>
      </c>
      <c r="DN82" s="274">
        <v>47450.177631249004</v>
      </c>
      <c r="DO82" s="124">
        <v>32334.579572164774</v>
      </c>
      <c r="DP82" s="124">
        <v>22458.737367486447</v>
      </c>
      <c r="DQ82" s="124">
        <v>5760.5628140241224</v>
      </c>
      <c r="DR82" s="124">
        <v>4119.2589959053657</v>
      </c>
      <c r="DS82" s="124">
        <v>32897.801732427135</v>
      </c>
      <c r="DT82" s="124">
        <v>16661.336928852132</v>
      </c>
      <c r="DU82" s="124">
        <v>32281.016405220482</v>
      </c>
      <c r="DV82" s="124">
        <v>34444.097072591998</v>
      </c>
      <c r="DW82" s="124">
        <v>30779.39820580676</v>
      </c>
      <c r="DX82" s="124">
        <v>16067.763319767259</v>
      </c>
      <c r="DY82" s="124">
        <v>12478.282929155674</v>
      </c>
      <c r="DZ82" s="124">
        <v>52668.099887661665</v>
      </c>
      <c r="EA82" s="124">
        <v>183490.56016300709</v>
      </c>
      <c r="EB82" s="124">
        <v>268691.87554556894</v>
      </c>
      <c r="EC82" s="124">
        <v>686330.88809110806</v>
      </c>
      <c r="ED82" s="124">
        <v>1031734.150373222</v>
      </c>
      <c r="EE82" s="124">
        <v>2624498.6552743237</v>
      </c>
      <c r="EF82" s="124">
        <v>9719391.4437072799</v>
      </c>
      <c r="EG82" s="124">
        <v>14946.544312149499</v>
      </c>
      <c r="EH82" s="274">
        <v>47448.19293499292</v>
      </c>
      <c r="EI82" s="124">
        <v>34810.768760916646</v>
      </c>
      <c r="EJ82" s="124">
        <v>22808.650990455946</v>
      </c>
      <c r="EK82" s="124">
        <v>12007.858403187405</v>
      </c>
      <c r="EL82" s="124">
        <f t="shared" si="72"/>
        <v>10400.379768972396</v>
      </c>
      <c r="EM82" s="124">
        <v>1607.4786342150089</v>
      </c>
      <c r="EN82" s="124">
        <v>34465.491748784931</v>
      </c>
      <c r="EO82" s="124">
        <v>20919.163247022436</v>
      </c>
      <c r="EP82" s="124"/>
      <c r="EQ82" s="124">
        <v>21091.641321971078</v>
      </c>
      <c r="ER82" s="124">
        <v>8916.6740210760599</v>
      </c>
      <c r="ES82" s="124">
        <v>12174.967300895016</v>
      </c>
      <c r="ET82" s="124">
        <f t="shared" si="48"/>
        <v>10471.132960869116</v>
      </c>
      <c r="EU82" s="124">
        <v>1703.8343400259005</v>
      </c>
      <c r="EV82" s="124">
        <f t="shared" si="49"/>
        <v>19387.806981945178</v>
      </c>
      <c r="EW82" s="124">
        <v>21765.387329006</v>
      </c>
      <c r="EX82" s="124">
        <v>51972.594483233697</v>
      </c>
      <c r="EY82" s="124">
        <v>40173.622202180806</v>
      </c>
      <c r="EZ82" s="124">
        <v>11798.972281052889</v>
      </c>
      <c r="FA82" s="124">
        <v>161185.01050167935</v>
      </c>
      <c r="FB82" s="124">
        <v>231699.28110045352</v>
      </c>
      <c r="FC82" s="124">
        <v>572281.09788132971</v>
      </c>
      <c r="FD82" s="124">
        <v>850458.73875792895</v>
      </c>
      <c r="FE82" s="124">
        <v>2113420.7800866407</v>
      </c>
      <c r="FF82" s="124">
        <v>7564403.8415279798</v>
      </c>
      <c r="FG82" s="274">
        <v>16067.763319767259</v>
      </c>
      <c r="FH82" s="124">
        <v>14403.938195384773</v>
      </c>
      <c r="FI82" s="124">
        <v>24136.943092661051</v>
      </c>
      <c r="FJ82" s="124">
        <v>13352.979227018226</v>
      </c>
      <c r="FK82" s="124">
        <v>21088.163679653069</v>
      </c>
      <c r="FL82" s="124">
        <v>18706.486805913381</v>
      </c>
      <c r="FM82" s="124">
        <v>26334.413921513267</v>
      </c>
      <c r="FN82" s="124">
        <v>23998.954097178121</v>
      </c>
      <c r="FO82" s="124">
        <v>17511.888458328809</v>
      </c>
      <c r="FP82" s="124">
        <v>19387.806981945178</v>
      </c>
      <c r="FQ82" s="124">
        <v>14743.921814430003</v>
      </c>
      <c r="FR82" s="124">
        <v>13739.794068527668</v>
      </c>
      <c r="FS82" s="274">
        <v>30050.603147999998</v>
      </c>
      <c r="FT82" s="124">
        <v>38960.956406999998</v>
      </c>
      <c r="FU82" s="124">
        <v>23586.228515625</v>
      </c>
      <c r="FV82" s="124">
        <v>41581.648541999995</v>
      </c>
      <c r="FW82" s="124">
        <v>30137.959545607056</v>
      </c>
      <c r="FX82" s="124">
        <v>36340.264263688507</v>
      </c>
      <c r="FY82" s="124">
        <v>16685.073255683907</v>
      </c>
      <c r="FZ82" s="311"/>
      <c r="GA82" s="133">
        <v>0.23575889202049652</v>
      </c>
      <c r="GB82" s="133">
        <v>0.12737917522256542</v>
      </c>
      <c r="GC82" s="133">
        <v>0.41000505322882186</v>
      </c>
      <c r="GD82" s="133">
        <v>0.56163487949456814</v>
      </c>
      <c r="GE82" s="133">
        <v>0.66249736401187054</v>
      </c>
      <c r="GF82" s="293">
        <v>0.17399979860457229</v>
      </c>
      <c r="GG82" s="133">
        <v>0.23668840622456619</v>
      </c>
      <c r="GH82" s="133">
        <v>0.28384997829052666</v>
      </c>
      <c r="GI82" s="133">
        <v>0.31471318283787864</v>
      </c>
      <c r="GJ82" s="314">
        <v>43.613685607910156</v>
      </c>
      <c r="GK82" s="135">
        <v>49.594684600830078</v>
      </c>
      <c r="GL82" s="135">
        <v>52.615001678466797</v>
      </c>
      <c r="GM82" s="135">
        <v>54.173419952392578</v>
      </c>
      <c r="GN82" s="135">
        <v>55.570793151855469</v>
      </c>
      <c r="GO82" s="275"/>
      <c r="GP82" s="316">
        <v>1989</v>
      </c>
      <c r="GQ82" s="218">
        <v>2.1852246363253283</v>
      </c>
      <c r="GR82" s="218">
        <v>1.9196417028840405</v>
      </c>
      <c r="GS82" s="218">
        <v>2.882399796420049</v>
      </c>
      <c r="GT82" s="319">
        <v>2.1363914213549435</v>
      </c>
      <c r="GU82" s="322">
        <v>0.45834273099899292</v>
      </c>
      <c r="GV82" s="218">
        <v>0.54194754362106323</v>
      </c>
      <c r="GW82" s="218">
        <v>0.60884636640548706</v>
      </c>
      <c r="GX82" s="218">
        <v>0.402555912733078</v>
      </c>
      <c r="GY82" s="218">
        <v>0.15250980854034424</v>
      </c>
      <c r="GZ82" s="218">
        <v>0.11025036871433258</v>
      </c>
      <c r="HA82" s="218">
        <v>6.3086062669754028E-2</v>
      </c>
      <c r="HB82" s="218">
        <v>5.4276525974273682E-2</v>
      </c>
      <c r="HC82" s="218">
        <v>4.0900107473134995E-2</v>
      </c>
      <c r="HD82" s="218">
        <v>3.4255210310220718E-2</v>
      </c>
      <c r="HF82" s="325">
        <v>1989</v>
      </c>
      <c r="HG82" s="331">
        <v>0.31154808402061462</v>
      </c>
      <c r="HH82" s="331">
        <v>0.29628178477287292</v>
      </c>
      <c r="HI82" s="331">
        <v>0.25316950678825378</v>
      </c>
      <c r="HJ82" s="331">
        <v>6.2396969646215439E-2</v>
      </c>
      <c r="HK82" s="331">
        <v>0.11031373590230942</v>
      </c>
      <c r="HL82" s="331">
        <v>5.2468687295913696E-2</v>
      </c>
      <c r="HM82" s="331">
        <v>2.7990131475462476E-2</v>
      </c>
      <c r="HN82" s="331">
        <v>0.34848189353942871</v>
      </c>
      <c r="HO82" s="331">
        <v>0.17564301192760468</v>
      </c>
      <c r="HP82" s="331">
        <v>8.9702852070331573E-2</v>
      </c>
      <c r="HQ82" s="331">
        <v>1.4900635927915573E-2</v>
      </c>
      <c r="HR82" s="331">
        <v>6.8235387094318867E-2</v>
      </c>
      <c r="HS82" s="331"/>
      <c r="HT82" s="331">
        <v>0.36902105808258057</v>
      </c>
      <c r="HU82" s="333">
        <v>5.6797708167788889E-2</v>
      </c>
      <c r="HV82" s="334">
        <v>5.9167223158359164E-2</v>
      </c>
      <c r="HW82" s="334">
        <v>7.2210964834084734E-2</v>
      </c>
      <c r="HX82" s="334">
        <v>5.7654351853291985E-2</v>
      </c>
      <c r="HY82" s="334">
        <v>3.5566397443744791E-2</v>
      </c>
      <c r="HZ82" s="334">
        <v>3.12652376962319E-2</v>
      </c>
      <c r="IA82" s="332">
        <v>0.18432938814771443</v>
      </c>
      <c r="IB82" s="333">
        <v>0.10999121743130778</v>
      </c>
      <c r="IC82" s="332">
        <v>0.11011140152353011</v>
      </c>
      <c r="ID82" s="332">
        <v>0.12050514770089649</v>
      </c>
      <c r="IE82" s="332">
        <v>0.12464706918270466</v>
      </c>
      <c r="IF82" s="332">
        <v>0.10909221457723108</v>
      </c>
      <c r="IG82" s="332">
        <v>0.10548263052641003</v>
      </c>
      <c r="IH82" s="333">
        <v>5.4926380515098572E-2</v>
      </c>
      <c r="II82" s="332">
        <v>5.9121103439565559E-2</v>
      </c>
      <c r="IJ82" s="332">
        <v>7.1041932562366142E-2</v>
      </c>
      <c r="IK82" s="332">
        <v>5.9000342895956209E-2</v>
      </c>
      <c r="IL82" s="332">
        <v>1.7173912611951891E-2</v>
      </c>
      <c r="IM82" s="332">
        <v>1.3348692042214338E-2</v>
      </c>
      <c r="IO82" s="204">
        <v>12062.239421177901</v>
      </c>
      <c r="IP82" s="204">
        <f t="shared" si="69"/>
        <v>14730.671014026833</v>
      </c>
      <c r="IS82" s="905">
        <v>6.7844726715971249E-2</v>
      </c>
      <c r="IT82" s="839">
        <v>8.5920192277611235E-3</v>
      </c>
      <c r="IU82" s="839">
        <f t="shared" si="46"/>
        <v>5.9252707488210127E-2</v>
      </c>
      <c r="IV82" s="839">
        <v>5.5551235501159549E-3</v>
      </c>
      <c r="IW82" s="132">
        <v>7.0400083549024578E-2</v>
      </c>
      <c r="IX82" s="839">
        <v>8.5920192277611235E-3</v>
      </c>
      <c r="IY82" s="894">
        <f t="shared" si="73"/>
        <v>0</v>
      </c>
      <c r="IZ82" s="894">
        <f t="shared" si="74"/>
        <v>8.5920192277611235E-3</v>
      </c>
      <c r="JA82" s="894">
        <f t="shared" si="75"/>
        <v>0</v>
      </c>
      <c r="JB82" s="894">
        <f t="shared" si="76"/>
        <v>8.5920192277611235E-3</v>
      </c>
      <c r="JC82" s="839">
        <f t="shared" si="47"/>
        <v>6.1808064321263456E-2</v>
      </c>
      <c r="JD82" s="839">
        <v>2.9997667170626159E-3</v>
      </c>
      <c r="JE82" s="839">
        <v>7.1242584024568414E-2</v>
      </c>
      <c r="JG82" s="205">
        <v>12.452215032354404</v>
      </c>
      <c r="JH82" s="205">
        <v>4.7570930811348928</v>
      </c>
      <c r="JI82" s="205">
        <v>2.6176101287014752</v>
      </c>
      <c r="JJ82" s="205">
        <v>6.2566300562550232</v>
      </c>
      <c r="JK82" s="205">
        <v>2.7559603536030002</v>
      </c>
      <c r="JL82" s="205">
        <v>2.2702177293934684</v>
      </c>
      <c r="JM82" s="205">
        <v>6.8218871000611365</v>
      </c>
      <c r="JN82" s="205">
        <v>3.0242510699001421</v>
      </c>
      <c r="JO82" s="205">
        <v>2.2557277628032346</v>
      </c>
    </row>
    <row r="83" spans="1:275" s="211" customFormat="1">
      <c r="A83" s="211">
        <v>1990</v>
      </c>
      <c r="B83" s="205">
        <v>28234.799428138929</v>
      </c>
      <c r="C83" s="209">
        <v>47431.461459833787</v>
      </c>
      <c r="D83" s="205">
        <f t="shared" si="31"/>
        <v>230.12498630935818</v>
      </c>
      <c r="E83" s="209">
        <f t="shared" si="62"/>
        <v>34886.422136363122</v>
      </c>
      <c r="F83" s="209">
        <f t="shared" si="63"/>
        <v>12545.039323470661</v>
      </c>
      <c r="G83" s="203">
        <v>1.679893692198974</v>
      </c>
      <c r="H83" s="203">
        <f t="shared" si="25"/>
        <v>652.96418898585603</v>
      </c>
      <c r="I83" s="839">
        <v>0.91642140285379736</v>
      </c>
      <c r="J83" s="238">
        <v>27948.878437655538</v>
      </c>
      <c r="K83" s="205">
        <f t="shared" si="54"/>
        <v>194.97241116749555</v>
      </c>
      <c r="L83" s="205">
        <f t="shared" si="55"/>
        <v>213.64150657915778</v>
      </c>
      <c r="M83" s="204">
        <v>18655.306379587251</v>
      </c>
      <c r="N83" s="205">
        <f t="shared" si="56"/>
        <v>228.30031195551626</v>
      </c>
      <c r="O83" s="209">
        <v>119055</v>
      </c>
      <c r="P83" s="203">
        <v>1.7558973711417498</v>
      </c>
      <c r="Q83" s="203">
        <f t="shared" si="26"/>
        <v>687.4538862198026</v>
      </c>
      <c r="R83" s="238">
        <v>37402.986198964922</v>
      </c>
      <c r="S83" s="204">
        <f t="shared" si="66"/>
        <v>65734</v>
      </c>
      <c r="T83" s="205">
        <f t="shared" si="40"/>
        <v>220.32104168401418</v>
      </c>
      <c r="U83" s="205">
        <f t="shared" si="38"/>
        <v>217.33003954314722</v>
      </c>
      <c r="V83" s="205">
        <f t="shared" si="41"/>
        <v>214.51728700097053</v>
      </c>
      <c r="W83" s="204">
        <v>42652</v>
      </c>
      <c r="X83" s="204">
        <v>93347</v>
      </c>
      <c r="Y83" s="204">
        <v>66090</v>
      </c>
      <c r="Z83" s="204">
        <f t="shared" si="51"/>
        <v>24675.711659932436</v>
      </c>
      <c r="AA83" s="218">
        <f t="shared" si="52"/>
        <v>0.6597257109010003</v>
      </c>
      <c r="AB83" s="216">
        <f t="shared" si="32"/>
        <v>0.29199652907967044</v>
      </c>
      <c r="AC83" s="214">
        <v>29942.759344450831</v>
      </c>
      <c r="AD83" s="204">
        <f t="shared" si="53"/>
        <v>52623</v>
      </c>
      <c r="AE83" s="204">
        <v>43173.267884400004</v>
      </c>
      <c r="AF83" s="204">
        <v>47373.002114399998</v>
      </c>
      <c r="AG83" s="204">
        <v>14383</v>
      </c>
      <c r="AH83" s="204">
        <f t="shared" si="33"/>
        <v>25277.45022738757</v>
      </c>
      <c r="AI83" s="204">
        <v>30070.0970868</v>
      </c>
      <c r="AJ83" s="204">
        <v>33765.863209200004</v>
      </c>
      <c r="AK83" s="204">
        <v>31150</v>
      </c>
      <c r="AL83" s="204">
        <v>36849.6796875</v>
      </c>
      <c r="AM83" s="211">
        <v>197.9</v>
      </c>
      <c r="AN83" s="203">
        <f t="shared" si="34"/>
        <v>1.7574532592218293</v>
      </c>
      <c r="AO83" s="203"/>
      <c r="AP83" s="258">
        <v>1990</v>
      </c>
      <c r="AQ83" s="849">
        <v>0.73551227524173746</v>
      </c>
      <c r="AR83" s="849">
        <v>0.54594739399791292</v>
      </c>
      <c r="AS83" s="122">
        <v>4.3299503543614684E-2</v>
      </c>
      <c r="AT83" s="122">
        <v>8.1044961020278097E-2</v>
      </c>
      <c r="AU83" s="122">
        <f t="shared" si="70"/>
        <v>0.12434446456389278</v>
      </c>
      <c r="AV83" s="122">
        <v>3.7304434458211707E-3</v>
      </c>
      <c r="AW83" s="122">
        <f t="shared" si="64"/>
        <v>6.1489973234110595E-2</v>
      </c>
      <c r="AX83" s="851">
        <f t="shared" si="71"/>
        <v>0.74226822906317758</v>
      </c>
      <c r="AY83" s="844">
        <v>0.77763514524187038</v>
      </c>
      <c r="AZ83" s="123">
        <v>5.2921291171807223E-2</v>
      </c>
      <c r="BA83" s="125">
        <v>6.7998923026296121E-2</v>
      </c>
      <c r="BB83" s="123">
        <v>6.1776408292697524E-2</v>
      </c>
      <c r="BC83" s="123">
        <f t="shared" si="67"/>
        <v>3.9668232267328851E-2</v>
      </c>
      <c r="BD83" s="866">
        <v>0.26448772475826265</v>
      </c>
      <c r="BE83" s="252">
        <v>9.7440504376430204E-2</v>
      </c>
      <c r="BF83" s="252">
        <v>1.404424994055241E-2</v>
      </c>
      <c r="BG83" s="252">
        <v>9.1666929501239447E-2</v>
      </c>
      <c r="BH83" s="252">
        <v>1.2454877499596881E-2</v>
      </c>
      <c r="BI83" s="252">
        <v>3.0523676253457706E-2</v>
      </c>
      <c r="BJ83" s="252">
        <f t="shared" si="68"/>
        <v>1.8357487186985995E-2</v>
      </c>
      <c r="BK83" s="252"/>
      <c r="BL83" s="284">
        <v>1990</v>
      </c>
      <c r="BM83" s="133">
        <v>0.16803818941116333</v>
      </c>
      <c r="BN83" s="133">
        <v>0.4448210597038269</v>
      </c>
      <c r="BO83" s="133">
        <v>0.38714075088500977</v>
      </c>
      <c r="BP83" s="133">
        <v>0.14542049169540405</v>
      </c>
      <c r="BQ83" s="133">
        <v>5.5455312132835388E-2</v>
      </c>
      <c r="BR83" s="133">
        <v>4.0086500346660614E-2</v>
      </c>
      <c r="BS83" s="133">
        <v>6.269662082195282E-2</v>
      </c>
      <c r="BT83" s="133">
        <v>6.562265008687973E-2</v>
      </c>
      <c r="BU83" s="133">
        <v>0.22239583730697632</v>
      </c>
      <c r="BV83" s="133">
        <v>0.43841195106506348</v>
      </c>
      <c r="BW83" s="133">
        <v>0.33919221162796021</v>
      </c>
      <c r="BX83" s="133">
        <v>0.1208227202296257</v>
      </c>
      <c r="BY83" s="133">
        <v>0.22323135013813211</v>
      </c>
      <c r="BZ83" s="293">
        <f t="shared" si="65"/>
        <v>0.14542049169540405</v>
      </c>
      <c r="CA83" s="132">
        <f t="shared" si="58"/>
        <v>7.1573059119520263E-2</v>
      </c>
      <c r="CB83" s="133">
        <v>2.31627660471997E-2</v>
      </c>
      <c r="CC83" s="133">
        <v>2.4271522878639765E-2</v>
      </c>
      <c r="CD83" s="133">
        <v>4.3419584537047334E-3</v>
      </c>
      <c r="CE83" s="133">
        <v>1.2604859430036803E-2</v>
      </c>
      <c r="CF83" s="133">
        <v>7.1919523099392606E-3</v>
      </c>
      <c r="CG83" s="132">
        <f t="shared" si="59"/>
        <v>7.3847429316473284E-2</v>
      </c>
      <c r="CH83" s="133">
        <v>3.84721618648598E-2</v>
      </c>
      <c r="CI83" s="133">
        <v>2.3656043788937636E-2</v>
      </c>
      <c r="CJ83" s="133">
        <v>1.1719223662675839E-2</v>
      </c>
      <c r="CK83" s="133">
        <f t="shared" si="60"/>
        <v>4.5729153515211798E-2</v>
      </c>
      <c r="CL83" s="133">
        <f t="shared" si="61"/>
        <v>2.8118275801261472E-2</v>
      </c>
      <c r="CM83" s="134">
        <v>0.38030169675084113</v>
      </c>
      <c r="CN83" s="293">
        <v>0.41598179936408997</v>
      </c>
      <c r="CO83" s="133">
        <v>0.13119727373123169</v>
      </c>
      <c r="CP83" s="133">
        <v>0.45282092690467834</v>
      </c>
      <c r="CQ83" s="133">
        <v>0.17860656976699826</v>
      </c>
      <c r="CR83" s="133">
        <v>0.45235025882720942</v>
      </c>
      <c r="CS83" s="133">
        <v>0.36904317140579218</v>
      </c>
      <c r="CT83" s="293">
        <v>0.41593819856643666</v>
      </c>
      <c r="CU83" s="133">
        <v>0.4047301709651947</v>
      </c>
      <c r="CV83" s="133">
        <v>0.39975652816242446</v>
      </c>
      <c r="CW83" s="133">
        <v>0.14591850340366364</v>
      </c>
      <c r="CX83" s="133">
        <v>0.14329641264701634</v>
      </c>
      <c r="CY83" s="133">
        <v>0.1361241340637207</v>
      </c>
      <c r="DA83" s="267">
        <v>1990</v>
      </c>
      <c r="DB83" s="75">
        <v>47422.465524659863</v>
      </c>
      <c r="DC83" s="75">
        <v>32312.430635929697</v>
      </c>
      <c r="DD83" s="124">
        <v>35722.23828665867</v>
      </c>
      <c r="DE83" s="124">
        <v>17023.504019812146</v>
      </c>
      <c r="DF83" s="75">
        <v>13745.079237200383</v>
      </c>
      <c r="DG83" s="75">
        <v>55521.619884341322</v>
      </c>
      <c r="DH83" s="75">
        <v>183412.77952323138</v>
      </c>
      <c r="DI83" s="75">
        <v>263379.82930216537</v>
      </c>
      <c r="DJ83" s="75">
        <v>660071.40521826188</v>
      </c>
      <c r="DK83" s="75">
        <v>988637.06424222724</v>
      </c>
      <c r="DL83" s="75">
        <v>2497164.9036762659</v>
      </c>
      <c r="DM83" s="75">
        <v>9506719.679177912</v>
      </c>
      <c r="DN83" s="274">
        <v>47422.465524659863</v>
      </c>
      <c r="DO83" s="124">
        <v>32292.551791805065</v>
      </c>
      <c r="DP83" s="124">
        <v>22411.953521126481</v>
      </c>
      <c r="DQ83" s="124">
        <v>5828.8584107013476</v>
      </c>
      <c r="DR83" s="124">
        <v>4057.8656845058777</v>
      </c>
      <c r="DS83" s="124">
        <v>32797.224626752992</v>
      </c>
      <c r="DT83" s="124">
        <v>16474.523779197694</v>
      </c>
      <c r="DU83" s="124">
        <v>31922.951501608593</v>
      </c>
      <c r="DV83" s="124">
        <v>33868.275985457309</v>
      </c>
      <c r="DW83" s="124">
        <v>30772.869983811481</v>
      </c>
      <c r="DX83" s="124">
        <v>15937.570488354315</v>
      </c>
      <c r="DY83" s="124">
        <v>12443.396380897397</v>
      </c>
      <c r="DZ83" s="124">
        <v>52736.278421118492</v>
      </c>
      <c r="EA83" s="124">
        <v>183591.68912035308</v>
      </c>
      <c r="EB83" s="124">
        <v>268693.41183078825</v>
      </c>
      <c r="EC83" s="124">
        <v>689619.82540043851</v>
      </c>
      <c r="ED83" s="124">
        <v>1038711.1879270296</v>
      </c>
      <c r="EE83" s="124">
        <v>2629827.6277786382</v>
      </c>
      <c r="EF83" s="124">
        <v>9744683.1170234289</v>
      </c>
      <c r="EG83" s="124">
        <v>14827.096079923842</v>
      </c>
      <c r="EH83" s="274">
        <v>47419.640037080586</v>
      </c>
      <c r="EI83" s="124">
        <v>34816.963842557168</v>
      </c>
      <c r="EJ83" s="124">
        <v>22413.826567542292</v>
      </c>
      <c r="EK83" s="124">
        <v>12411.81692859816</v>
      </c>
      <c r="EL83" s="124">
        <f t="shared" si="72"/>
        <v>10671.72696308191</v>
      </c>
      <c r="EM83" s="124">
        <v>1740.0899655162498</v>
      </c>
      <c r="EN83" s="124">
        <v>34358.686132330033</v>
      </c>
      <c r="EO83" s="124">
        <v>20822.168736010724</v>
      </c>
      <c r="EP83" s="124"/>
      <c r="EQ83" s="124">
        <v>21097.119172106624</v>
      </c>
      <c r="ER83" s="124">
        <v>8535.4052874118024</v>
      </c>
      <c r="ES83" s="124">
        <v>12561.713884694816</v>
      </c>
      <c r="ET83" s="124">
        <f t="shared" si="48"/>
        <v>10760.355399251195</v>
      </c>
      <c r="EU83" s="124">
        <v>1801.358485443621</v>
      </c>
      <c r="EV83" s="124">
        <f t="shared" si="49"/>
        <v>19295.760686662998</v>
      </c>
      <c r="EW83" s="124">
        <v>21798.044628669217</v>
      </c>
      <c r="EX83" s="124">
        <v>51986.29890118273</v>
      </c>
      <c r="EY83" s="124">
        <v>39761.853167705405</v>
      </c>
      <c r="EZ83" s="124">
        <v>12224.445733477338</v>
      </c>
      <c r="FA83" s="124">
        <v>160843.72578779128</v>
      </c>
      <c r="FB83" s="124">
        <v>231112.4980948458</v>
      </c>
      <c r="FC83" s="124">
        <v>572936.99015897443</v>
      </c>
      <c r="FD83" s="124">
        <v>854024.57927740458</v>
      </c>
      <c r="FE83" s="124">
        <v>2114028.2100930461</v>
      </c>
      <c r="FF83" s="124">
        <v>7609627.0233151251</v>
      </c>
      <c r="FG83" s="274">
        <v>15937.570488354315</v>
      </c>
      <c r="FH83" s="124">
        <v>14178.716173497654</v>
      </c>
      <c r="FI83" s="124">
        <v>24183.880834591131</v>
      </c>
      <c r="FJ83" s="124">
        <v>13549.930652090632</v>
      </c>
      <c r="FK83" s="124">
        <v>21091.86110168391</v>
      </c>
      <c r="FL83" s="124">
        <v>18688.042999714839</v>
      </c>
      <c r="FM83" s="124">
        <v>26310.344079271421</v>
      </c>
      <c r="FN83" s="124">
        <v>24268.70234187771</v>
      </c>
      <c r="FO83" s="124">
        <v>17564.204710170285</v>
      </c>
      <c r="FP83" s="124">
        <v>19295.760686663005</v>
      </c>
      <c r="FQ83" s="124">
        <v>14813.125401522702</v>
      </c>
      <c r="FR83" s="124">
        <v>13803.722560265012</v>
      </c>
      <c r="FS83" s="274">
        <v>30070.0970868</v>
      </c>
      <c r="FT83" s="124">
        <v>38637.554916000001</v>
      </c>
      <c r="FU83" s="124">
        <v>24022.48046875</v>
      </c>
      <c r="FV83" s="124">
        <v>40821.416715600004</v>
      </c>
      <c r="FW83" s="124">
        <v>30154.091774971585</v>
      </c>
      <c r="FX83" s="124">
        <v>35781.735643838147</v>
      </c>
      <c r="FY83" s="124">
        <v>17470.894398869328</v>
      </c>
      <c r="FZ83" s="311"/>
      <c r="GA83" s="133">
        <v>0.23148801733082386</v>
      </c>
      <c r="GB83" s="133">
        <v>0.12563566015637068</v>
      </c>
      <c r="GC83" s="133">
        <v>0.40140989561281132</v>
      </c>
      <c r="GD83" s="133">
        <v>0.54540287278875699</v>
      </c>
      <c r="GE83" s="133">
        <v>0.65064494315645671</v>
      </c>
      <c r="GF83" s="293">
        <v>0.1742421932660716</v>
      </c>
      <c r="GG83" s="133">
        <v>0.23730435690741214</v>
      </c>
      <c r="GH83" s="133">
        <v>0.28381167073617503</v>
      </c>
      <c r="GI83" s="133">
        <v>0.31655840259346391</v>
      </c>
      <c r="GJ83" s="314">
        <v>43.731548309326172</v>
      </c>
      <c r="GK83" s="135">
        <v>49.887031555175781</v>
      </c>
      <c r="GL83" s="135">
        <v>52.591499328613281</v>
      </c>
      <c r="GM83" s="135">
        <v>53.926361083984375</v>
      </c>
      <c r="GN83" s="135">
        <v>55.620296478271484</v>
      </c>
      <c r="GO83" s="275"/>
      <c r="GP83" s="316">
        <v>1990</v>
      </c>
      <c r="GQ83" s="218">
        <v>2.0934608696916883</v>
      </c>
      <c r="GR83" s="218">
        <v>1.8374786980533027</v>
      </c>
      <c r="GS83" s="218">
        <v>2.7609362276311917</v>
      </c>
      <c r="GT83" s="319">
        <v>2.0479232653941675</v>
      </c>
      <c r="GU83" s="322">
        <v>0.46190887689590454</v>
      </c>
      <c r="GV83" s="218">
        <v>0.54083633422851562</v>
      </c>
      <c r="GW83" s="218">
        <v>0.60099333524703979</v>
      </c>
      <c r="GX83" s="218">
        <v>0.41520431637763977</v>
      </c>
      <c r="GY83" s="218">
        <v>0.1648021787405014</v>
      </c>
      <c r="GZ83" s="218">
        <v>0.11710966378450394</v>
      </c>
      <c r="HA83" s="218">
        <v>6.9078400731086731E-2</v>
      </c>
      <c r="HB83" s="218">
        <v>5.3661223500967026E-2</v>
      </c>
      <c r="HC83" s="218">
        <v>4.0821291506290436E-2</v>
      </c>
      <c r="HD83" s="218">
        <v>4.2748641222715378E-2</v>
      </c>
      <c r="HF83" s="325">
        <v>1990</v>
      </c>
      <c r="HG83" s="331">
        <v>0.31127205491065979</v>
      </c>
      <c r="HH83" s="331">
        <v>0.29687443375587463</v>
      </c>
      <c r="HI83" s="331">
        <v>0.25419136881828308</v>
      </c>
      <c r="HJ83" s="331">
        <v>6.3441969454288483E-2</v>
      </c>
      <c r="HK83" s="331">
        <v>0.11116378009319305</v>
      </c>
      <c r="HL83" s="331">
        <v>5.1783125847578049E-2</v>
      </c>
      <c r="HM83" s="331">
        <v>2.780250670548412E-2</v>
      </c>
      <c r="HN83" s="331">
        <v>0.34635472297668457</v>
      </c>
      <c r="HO83" s="331">
        <v>0.17181098461151123</v>
      </c>
      <c r="HP83" s="331">
        <v>8.7254121899604797E-2</v>
      </c>
      <c r="HQ83" s="331">
        <v>1.7739852890372276E-2</v>
      </c>
      <c r="HR83" s="331">
        <v>6.9549744017422199E-2</v>
      </c>
      <c r="HS83" s="331"/>
      <c r="HT83" s="331">
        <v>0.3646375834941864</v>
      </c>
      <c r="HU83" s="333">
        <v>6.0539703341871684E-2</v>
      </c>
      <c r="HV83" s="334">
        <v>6.3137282608067849E-2</v>
      </c>
      <c r="HW83" s="334">
        <v>7.581898671924138E-2</v>
      </c>
      <c r="HX83" s="334">
        <v>6.3069473121117881E-2</v>
      </c>
      <c r="HY83" s="334">
        <v>3.7312392229296172E-2</v>
      </c>
      <c r="HZ83" s="334">
        <v>3.1309738425377986E-2</v>
      </c>
      <c r="IA83" s="332">
        <v>0.18824090069696789</v>
      </c>
      <c r="IB83" s="333">
        <v>0.11528762335934552</v>
      </c>
      <c r="IC83" s="332">
        <v>0.11550300588106033</v>
      </c>
      <c r="ID83" s="332">
        <v>0.12457947162329219</v>
      </c>
      <c r="IE83" s="332">
        <v>0.13303317517353558</v>
      </c>
      <c r="IF83" s="332">
        <v>0.11363654498950382</v>
      </c>
      <c r="IG83" s="332">
        <v>0.10461045372842649</v>
      </c>
      <c r="IH83" s="333">
        <v>5.956760048866272E-2</v>
      </c>
      <c r="II83" s="332">
        <v>6.41026711505472E-2</v>
      </c>
      <c r="IJ83" s="332">
        <v>7.5693733582738801E-2</v>
      </c>
      <c r="IK83" s="332">
        <v>6.5639510897944509E-2</v>
      </c>
      <c r="IL83" s="332">
        <v>1.8752019246903728E-2</v>
      </c>
      <c r="IM83" s="332">
        <v>1.3243759958214696E-2</v>
      </c>
      <c r="IO83" s="204">
        <v>12238.572844587467</v>
      </c>
      <c r="IP83" s="204">
        <f t="shared" si="69"/>
        <v>14946.013253417548</v>
      </c>
      <c r="IS83" s="905">
        <v>6.5994456404982638E-2</v>
      </c>
      <c r="IT83" s="839">
        <v>7.7188617957495509E-3</v>
      </c>
      <c r="IU83" s="839">
        <f t="shared" si="46"/>
        <v>5.8275594609233088E-2</v>
      </c>
      <c r="IV83" s="839">
        <v>5.5786027145376211E-3</v>
      </c>
      <c r="IW83" s="132">
        <v>6.8560613653669958E-2</v>
      </c>
      <c r="IX83" s="839">
        <v>7.7188617957495509E-3</v>
      </c>
      <c r="IY83" s="894">
        <f t="shared" si="73"/>
        <v>0</v>
      </c>
      <c r="IZ83" s="894">
        <f t="shared" si="74"/>
        <v>7.7188617957495509E-3</v>
      </c>
      <c r="JA83" s="894">
        <f t="shared" si="75"/>
        <v>0</v>
      </c>
      <c r="JB83" s="894">
        <f t="shared" si="76"/>
        <v>7.7188617957495509E-3</v>
      </c>
      <c r="JC83" s="839">
        <f t="shared" si="47"/>
        <v>6.0841751857920408E-2</v>
      </c>
      <c r="JD83" s="839">
        <v>3.0124454658503157E-3</v>
      </c>
      <c r="JE83" s="839">
        <v>7.3847429316473284E-2</v>
      </c>
      <c r="JG83" s="205">
        <v>12.674260785264178</v>
      </c>
      <c r="JH83" s="205">
        <v>4.8424624333494917</v>
      </c>
      <c r="JI83" s="205">
        <v>2.6173173173173172</v>
      </c>
      <c r="JJ83" s="205">
        <v>6.2383406338572538</v>
      </c>
      <c r="JK83" s="205">
        <v>2.7648801855191967</v>
      </c>
      <c r="JL83" s="205">
        <v>2.2562788313685291</v>
      </c>
      <c r="JM83" s="205">
        <v>6.8335271317829456</v>
      </c>
      <c r="JN83" s="205">
        <v>3.0246124031007748</v>
      </c>
      <c r="JO83" s="205">
        <v>2.2593067213429872</v>
      </c>
    </row>
    <row r="84" spans="1:275" s="211" customFormat="1">
      <c r="A84" s="211">
        <v>1991</v>
      </c>
      <c r="B84" s="205">
        <v>28655.969233829524</v>
      </c>
      <c r="C84" s="209">
        <v>46476.111885980936</v>
      </c>
      <c r="D84" s="205">
        <f t="shared" si="31"/>
        <v>225.48988123696415</v>
      </c>
      <c r="E84" s="209">
        <f t="shared" si="62"/>
        <v>34119.67103738564</v>
      </c>
      <c r="F84" s="209">
        <f t="shared" si="63"/>
        <v>12356.440848595292</v>
      </c>
      <c r="G84" s="203">
        <v>1.6218649422303961</v>
      </c>
      <c r="H84" s="203">
        <f t="shared" si="25"/>
        <v>676.32661249874604</v>
      </c>
      <c r="I84" s="839">
        <v>0.92060917901333172</v>
      </c>
      <c r="J84" s="238">
        <v>28122.679205126307</v>
      </c>
      <c r="K84" s="205">
        <f t="shared" si="54"/>
        <v>189.39346976218044</v>
      </c>
      <c r="L84" s="205">
        <f t="shared" si="55"/>
        <v>207.54430793583822</v>
      </c>
      <c r="M84" s="204">
        <v>18717.570289938187</v>
      </c>
      <c r="N84" s="205">
        <f t="shared" si="56"/>
        <v>221.14976318066212</v>
      </c>
      <c r="O84" s="209">
        <v>120453.26162647238</v>
      </c>
      <c r="P84" s="203">
        <v>1.6951130155342102</v>
      </c>
      <c r="Q84" s="203">
        <f t="shared" si="26"/>
        <v>712.10501042263377</v>
      </c>
      <c r="R84" s="238">
        <v>37922.270557791831</v>
      </c>
      <c r="S84" s="204">
        <f t="shared" si="66"/>
        <v>64307</v>
      </c>
      <c r="T84" s="205">
        <f t="shared" si="40"/>
        <v>215.53815723330237</v>
      </c>
      <c r="U84" s="205">
        <f t="shared" si="38"/>
        <v>212.61208587490742</v>
      </c>
      <c r="V84" s="205">
        <f t="shared" si="41"/>
        <v>209.98256580992137</v>
      </c>
      <c r="W84" s="204">
        <v>43237</v>
      </c>
      <c r="X84" s="204">
        <v>94312</v>
      </c>
      <c r="Y84" s="204">
        <v>66322</v>
      </c>
      <c r="Z84" s="204">
        <f t="shared" si="51"/>
        <v>25329.077057751456</v>
      </c>
      <c r="AA84" s="218">
        <f t="shared" si="52"/>
        <v>0.6679208993868414</v>
      </c>
      <c r="AB84" s="216">
        <f t="shared" si="32"/>
        <v>0.29678089744677238</v>
      </c>
      <c r="AC84" s="214">
        <v>30125.75790684301</v>
      </c>
      <c r="AD84" s="204">
        <f t="shared" si="53"/>
        <v>51086</v>
      </c>
      <c r="AE84" s="204">
        <v>42492.861480400003</v>
      </c>
      <c r="AF84" s="204">
        <v>46547.523835399996</v>
      </c>
      <c r="AG84" s="204">
        <v>14688</v>
      </c>
      <c r="AH84" s="204">
        <f t="shared" si="33"/>
        <v>24907.295953193567</v>
      </c>
      <c r="AI84" s="204">
        <v>29680.128438600001</v>
      </c>
      <c r="AJ84" s="204">
        <v>33248.231310999996</v>
      </c>
      <c r="AK84" s="204">
        <v>32000</v>
      </c>
      <c r="AL84" s="204">
        <v>37637.7265625</v>
      </c>
      <c r="AM84" s="211">
        <v>205.1</v>
      </c>
      <c r="AN84" s="203">
        <f t="shared" si="34"/>
        <v>1.695758166747928</v>
      </c>
      <c r="AO84" s="203"/>
      <c r="AP84" s="258">
        <v>1991</v>
      </c>
      <c r="AQ84" s="849">
        <v>0.73413350757677143</v>
      </c>
      <c r="AR84" s="849">
        <v>0.54454436825131924</v>
      </c>
      <c r="AS84" s="122">
        <v>4.3911798837412183E-2</v>
      </c>
      <c r="AT84" s="122">
        <v>8.5040798103031792E-2</v>
      </c>
      <c r="AU84" s="122">
        <f t="shared" si="70"/>
        <v>0.12895259694044398</v>
      </c>
      <c r="AV84" s="122">
        <v>3.7428755510316588E-3</v>
      </c>
      <c r="AW84" s="122">
        <f t="shared" si="64"/>
        <v>5.6893666833976536E-2</v>
      </c>
      <c r="AX84" s="851">
        <f t="shared" si="71"/>
        <v>0.74175114285241084</v>
      </c>
      <c r="AY84" s="844">
        <v>0.77469901506373118</v>
      </c>
      <c r="AZ84" s="123">
        <v>5.5851680185399773E-2</v>
      </c>
      <c r="BA84" s="125">
        <v>7.0741599073001149E-2</v>
      </c>
      <c r="BB84" s="123">
        <v>6.2311703360370799E-2</v>
      </c>
      <c r="BC84" s="123">
        <f t="shared" si="67"/>
        <v>3.6396002317497067E-2</v>
      </c>
      <c r="BD84" s="866">
        <v>0.26586649242322896</v>
      </c>
      <c r="BE84" s="252">
        <v>8.895975416978831E-2</v>
      </c>
      <c r="BF84" s="252">
        <v>1.5864035594300826E-2</v>
      </c>
      <c r="BG84" s="252">
        <v>9.3886649151309703E-2</v>
      </c>
      <c r="BH84" s="252">
        <v>1.8966426864845572E-2</v>
      </c>
      <c r="BI84" s="252">
        <v>2.8371036559614121E-2</v>
      </c>
      <c r="BJ84" s="252">
        <f t="shared" si="68"/>
        <v>1.981859008337044E-2</v>
      </c>
      <c r="BK84" s="252"/>
      <c r="BL84" s="284">
        <v>1991</v>
      </c>
      <c r="BM84" s="133">
        <v>0.16619127988815308</v>
      </c>
      <c r="BN84" s="133">
        <v>0.4482463002204895</v>
      </c>
      <c r="BO84" s="133">
        <v>0.38556241989135742</v>
      </c>
      <c r="BP84" s="133">
        <v>0.13891473412513733</v>
      </c>
      <c r="BQ84" s="133">
        <v>5.1300194114446633E-2</v>
      </c>
      <c r="BR84" s="133">
        <v>3.7834566086530685E-2</v>
      </c>
      <c r="BS84" s="133">
        <v>5.550704151391983E-2</v>
      </c>
      <c r="BT84" s="133">
        <v>6.3161410391330719E-2</v>
      </c>
      <c r="BU84" s="133">
        <v>0.22255653142929077</v>
      </c>
      <c r="BV84" s="133">
        <v>0.44065096974372864</v>
      </c>
      <c r="BW84" s="133">
        <v>0.33679249882698059</v>
      </c>
      <c r="BX84" s="133">
        <v>0.11496724188327789</v>
      </c>
      <c r="BY84" s="133">
        <v>0.22181366970037636</v>
      </c>
      <c r="BZ84" s="293">
        <f t="shared" si="65"/>
        <v>0.13891473412513733</v>
      </c>
      <c r="CA84" s="132">
        <f t="shared" si="58"/>
        <v>7.0311082950028636E-2</v>
      </c>
      <c r="CB84" s="133">
        <v>2.4469992491251157E-2</v>
      </c>
      <c r="CC84" s="133">
        <v>2.2544712462514334E-2</v>
      </c>
      <c r="CD84" s="133">
        <v>4.9088295290271857E-3</v>
      </c>
      <c r="CE84" s="133">
        <v>1.1637325211473223E-2</v>
      </c>
      <c r="CF84" s="133">
        <v>6.750223255762737E-3</v>
      </c>
      <c r="CG84" s="132">
        <f t="shared" si="59"/>
        <v>6.8605085906862318E-2</v>
      </c>
      <c r="CH84" s="133">
        <v>3.581367992338863E-2</v>
      </c>
      <c r="CI84" s="133">
        <v>2.1868576429625624E-2</v>
      </c>
      <c r="CJ84" s="133">
        <v>1.0922829553848053E-2</v>
      </c>
      <c r="CK84" s="133">
        <f t="shared" si="60"/>
        <v>4.2595431301233305E-2</v>
      </c>
      <c r="CL84" s="133">
        <f t="shared" si="61"/>
        <v>2.6009654605629005E-2</v>
      </c>
      <c r="CM84" s="134">
        <v>0.38195004159620322</v>
      </c>
      <c r="CN84" s="293">
        <v>0.41338697075843822</v>
      </c>
      <c r="CO84" s="133">
        <v>0.13155245780944824</v>
      </c>
      <c r="CP84" s="133">
        <v>0.4550605714321137</v>
      </c>
      <c r="CQ84" s="133">
        <v>0.18110555410385132</v>
      </c>
      <c r="CR84" s="133">
        <v>0.45387154817581177</v>
      </c>
      <c r="CS84" s="133">
        <v>0.36502289772033691</v>
      </c>
      <c r="CT84" s="293">
        <v>0.41397023200988764</v>
      </c>
      <c r="CU84" s="133">
        <v>0.40091007947921753</v>
      </c>
      <c r="CV84" s="133">
        <v>0.39545500390896421</v>
      </c>
      <c r="CW84" s="133">
        <v>0.13642612099647522</v>
      </c>
      <c r="CX84" s="133">
        <v>0.1336069026115955</v>
      </c>
      <c r="CY84" s="133">
        <v>0.12659622728824615</v>
      </c>
      <c r="DA84" s="267">
        <v>1991</v>
      </c>
      <c r="DB84" s="75">
        <v>46469.61548425677</v>
      </c>
      <c r="DC84" s="75">
        <v>31652.732083430958</v>
      </c>
      <c r="DD84" s="124">
        <v>35055.850672794179</v>
      </c>
      <c r="DE84" s="124">
        <v>16270.310733035012</v>
      </c>
      <c r="DF84" s="75">
        <v>13164.539346954371</v>
      </c>
      <c r="DG84" s="75">
        <v>54762.973004026695</v>
      </c>
      <c r="DH84" s="75">
        <v>179821.56609168911</v>
      </c>
      <c r="DI84" s="75">
        <v>256157.54213056038</v>
      </c>
      <c r="DJ84" s="75">
        <v>620284.72535408381</v>
      </c>
      <c r="DK84" s="75">
        <v>916432.4755408786</v>
      </c>
      <c r="DL84" s="75">
        <v>2293699.6931820223</v>
      </c>
      <c r="DM84" s="75">
        <v>8758811.2924287785</v>
      </c>
      <c r="DN84" s="274">
        <v>46469.61548425677</v>
      </c>
      <c r="DO84" s="124">
        <v>31725.19787413982</v>
      </c>
      <c r="DP84" s="124">
        <v>22024.355066595675</v>
      </c>
      <c r="DQ84" s="124">
        <v>5732.1462128807552</v>
      </c>
      <c r="DR84" s="124">
        <v>3973.1317428353977</v>
      </c>
      <c r="DS84" s="124">
        <v>32117.202931305012</v>
      </c>
      <c r="DT84" s="124">
        <v>15816.369325241085</v>
      </c>
      <c r="DU84" s="124">
        <v>31173.773395837736</v>
      </c>
      <c r="DV84" s="124">
        <v>32972.203801268486</v>
      </c>
      <c r="DW84" s="124">
        <v>30288.535452122731</v>
      </c>
      <c r="DX84" s="124">
        <v>15445.689746477938</v>
      </c>
      <c r="DY84" s="124">
        <v>12226.384260827943</v>
      </c>
      <c r="DZ84" s="124">
        <v>52074.583033717172</v>
      </c>
      <c r="EA84" s="124">
        <v>179169.37397530934</v>
      </c>
      <c r="EB84" s="124">
        <v>260346.59509729757</v>
      </c>
      <c r="EC84" s="124">
        <v>645531.4279892894</v>
      </c>
      <c r="ED84" s="124">
        <v>955381.54162431031</v>
      </c>
      <c r="EE84" s="124">
        <v>2383900.2947660675</v>
      </c>
      <c r="EF84" s="124">
        <v>8910815.5899541527</v>
      </c>
      <c r="EG84" s="124">
        <v>14539.143336672598</v>
      </c>
      <c r="EH84" s="274">
        <v>46469.248055819124</v>
      </c>
      <c r="EI84" s="124">
        <v>34243.059871654441</v>
      </c>
      <c r="EJ84" s="124">
        <v>21324.012328149725</v>
      </c>
      <c r="EK84" s="124">
        <v>12924.105480893701</v>
      </c>
      <c r="EL84" s="124">
        <f t="shared" si="72"/>
        <v>10953.614387881287</v>
      </c>
      <c r="EM84" s="124">
        <v>1970.4910930124142</v>
      </c>
      <c r="EN84" s="124">
        <v>33466.983436228191</v>
      </c>
      <c r="EO84" s="124">
        <v>20073.173775785748</v>
      </c>
      <c r="EP84" s="124"/>
      <c r="EQ84" s="124">
        <v>20687.1245113271</v>
      </c>
      <c r="ER84" s="124">
        <v>7653.4110807171255</v>
      </c>
      <c r="ES84" s="124">
        <v>13033.713430609982</v>
      </c>
      <c r="ET84" s="124">
        <f t="shared" si="48"/>
        <v>11119.817873322767</v>
      </c>
      <c r="EU84" s="124">
        <v>1913.8955572872139</v>
      </c>
      <c r="EV84" s="124">
        <f t="shared" si="49"/>
        <v>18773.228954039892</v>
      </c>
      <c r="EW84" s="124">
        <v>21396.459585784425</v>
      </c>
      <c r="EX84" s="124">
        <v>51199.35943118883</v>
      </c>
      <c r="EY84" s="124">
        <v>38412.263887440473</v>
      </c>
      <c r="EZ84" s="124">
        <v>12787.09554374835</v>
      </c>
      <c r="FA84" s="124">
        <v>156504.94171330132</v>
      </c>
      <c r="FB84" s="124">
        <v>223417.59542286574</v>
      </c>
      <c r="FC84" s="124">
        <v>534244.12813673983</v>
      </c>
      <c r="FD84" s="124">
        <v>780269.75896262471</v>
      </c>
      <c r="FE84" s="124">
        <v>1896663.2822284247</v>
      </c>
      <c r="FF84" s="124">
        <v>6977247.0261199279</v>
      </c>
      <c r="FG84" s="274">
        <v>15445.689746477938</v>
      </c>
      <c r="FH84" s="124">
        <v>13443.872916315186</v>
      </c>
      <c r="FI84" s="124">
        <v>23530.352358604909</v>
      </c>
      <c r="FJ84" s="124">
        <v>13769.132862151546</v>
      </c>
      <c r="FK84" s="124">
        <v>20684.069330860835</v>
      </c>
      <c r="FL84" s="124">
        <v>18010.753164779173</v>
      </c>
      <c r="FM84" s="124">
        <v>25804.739182046094</v>
      </c>
      <c r="FN84" s="124">
        <v>24841.021965044845</v>
      </c>
      <c r="FO84" s="124">
        <v>17816.521985269257</v>
      </c>
      <c r="FP84" s="124">
        <v>18773.228954039885</v>
      </c>
      <c r="FQ84" s="124">
        <v>14642.874587318591</v>
      </c>
      <c r="FR84" s="124">
        <v>13368.266134203554</v>
      </c>
      <c r="FS84" s="274">
        <v>29680.128438600001</v>
      </c>
      <c r="FT84" s="124">
        <v>37140.707171800001</v>
      </c>
      <c r="FU84" s="124">
        <v>24003.6015625</v>
      </c>
      <c r="FV84" s="124">
        <v>39735.691078999997</v>
      </c>
      <c r="FW84" s="124">
        <v>29436.848701481689</v>
      </c>
      <c r="FX84" s="124">
        <v>34221.350281061357</v>
      </c>
      <c r="FY84" s="124">
        <v>17840.514364534356</v>
      </c>
      <c r="FZ84" s="311"/>
      <c r="GA84" s="133">
        <v>0.2304365120436721</v>
      </c>
      <c r="GB84" s="133">
        <v>0.1252183326558346</v>
      </c>
      <c r="GC84" s="133">
        <v>0.39940551326889595</v>
      </c>
      <c r="GD84" s="133">
        <v>0.55653751985912303</v>
      </c>
      <c r="GE84" s="133">
        <v>0.6640315297240228</v>
      </c>
      <c r="GF84" s="293">
        <v>0.17777392726015853</v>
      </c>
      <c r="GG84" s="133">
        <v>0.24323748453933119</v>
      </c>
      <c r="GH84" s="133">
        <v>0.29651930421795336</v>
      </c>
      <c r="GI84" s="133">
        <v>0.33773484579461616</v>
      </c>
      <c r="GJ84" s="314">
        <v>43.955669403076172</v>
      </c>
      <c r="GK84" s="135">
        <v>50.005588531494141</v>
      </c>
      <c r="GL84" s="135">
        <v>52.903755187988281</v>
      </c>
      <c r="GM84" s="135">
        <v>54.396438598632812</v>
      </c>
      <c r="GN84" s="135">
        <v>55.346138000488281</v>
      </c>
      <c r="GO84" s="275"/>
      <c r="GP84" s="316">
        <v>1991</v>
      </c>
      <c r="GQ84" s="218">
        <v>2.0143506375873286</v>
      </c>
      <c r="GR84" s="218">
        <v>1.7783489934091583</v>
      </c>
      <c r="GS84" s="218">
        <v>2.5998180645100351</v>
      </c>
      <c r="GT84" s="319">
        <v>1.9689883873321246</v>
      </c>
      <c r="GU84" s="322">
        <v>0.46391111612319946</v>
      </c>
      <c r="GV84" s="218">
        <v>0.54007083177566528</v>
      </c>
      <c r="GW84" s="218">
        <v>0.59587389230728149</v>
      </c>
      <c r="GX84" s="218">
        <v>0.42287001013755798</v>
      </c>
      <c r="GY84" s="218">
        <v>0.17305755615234375</v>
      </c>
      <c r="GZ84" s="218">
        <v>0.12255696952342987</v>
      </c>
      <c r="HA84" s="218">
        <v>6.6669300198554993E-2</v>
      </c>
      <c r="HB84" s="218">
        <v>6.0329575091600418E-2</v>
      </c>
      <c r="HC84" s="218">
        <v>4.8420563340187073E-2</v>
      </c>
      <c r="HD84" s="218">
        <v>4.5027334243059158E-2</v>
      </c>
      <c r="HF84" s="325">
        <v>1991</v>
      </c>
      <c r="HG84" s="331">
        <v>0.31062114238739014</v>
      </c>
      <c r="HH84" s="331">
        <v>0.29726698994636536</v>
      </c>
      <c r="HI84" s="331">
        <v>0.25894176959991455</v>
      </c>
      <c r="HJ84" s="331">
        <v>6.3424177467823029E-2</v>
      </c>
      <c r="HK84" s="331">
        <v>0.11312198638916016</v>
      </c>
      <c r="HL84" s="331">
        <v>5.4991353303194046E-2</v>
      </c>
      <c r="HM84" s="331">
        <v>2.7414997542109631E-2</v>
      </c>
      <c r="HN84" s="331">
        <v>0.34451517462730408</v>
      </c>
      <c r="HO84" s="331">
        <v>0.16735625267028809</v>
      </c>
      <c r="HP84" s="331">
        <v>8.661651611328125E-2</v>
      </c>
      <c r="HQ84" s="331">
        <v>1.7768140882253647E-2</v>
      </c>
      <c r="HR84" s="331">
        <v>7.2774277068674564E-2</v>
      </c>
      <c r="HS84" s="331"/>
      <c r="HT84" s="331">
        <v>0.36782735586166382</v>
      </c>
      <c r="HU84" s="333">
        <v>6.7726808198839181E-2</v>
      </c>
      <c r="HV84" s="334">
        <v>7.0695008150273159E-2</v>
      </c>
      <c r="HW84" s="334">
        <v>8.2070740929339081E-2</v>
      </c>
      <c r="HX84" s="334">
        <v>7.4149094214009059E-2</v>
      </c>
      <c r="HY84" s="334">
        <v>4.1113071617928654E-2</v>
      </c>
      <c r="HZ84" s="334">
        <v>3.4737210596347268E-2</v>
      </c>
      <c r="IA84" s="332">
        <v>0.19361369815468271</v>
      </c>
      <c r="IB84" s="333">
        <v>0.12664622741559164</v>
      </c>
      <c r="IC84" s="332">
        <v>0.12699589164210717</v>
      </c>
      <c r="ID84" s="332">
        <v>0.13218311505625024</v>
      </c>
      <c r="IE84" s="332">
        <v>0.15226083528495513</v>
      </c>
      <c r="IF84" s="332">
        <v>0.12368636625751604</v>
      </c>
      <c r="IG84" s="332">
        <v>0.11709768056533675</v>
      </c>
      <c r="IH84" s="333">
        <v>6.8698450922966003E-2</v>
      </c>
      <c r="II84" s="332">
        <v>7.3896177826403189E-2</v>
      </c>
      <c r="IJ84" s="332">
        <v>8.2642638648394495E-2</v>
      </c>
      <c r="IK84" s="332">
        <v>8.1437146255514847E-2</v>
      </c>
      <c r="IL84" s="332">
        <v>2.1918862225902558E-2</v>
      </c>
      <c r="IM84" s="332">
        <v>1.5930410420139651E-2</v>
      </c>
      <c r="IO84" s="204">
        <v>12331.241246893353</v>
      </c>
      <c r="IP84" s="204">
        <f t="shared" si="69"/>
        <v>15059.181936288061</v>
      </c>
      <c r="IS84" s="905">
        <v>6.5184049064190425E-2</v>
      </c>
      <c r="IT84" s="839">
        <v>9.2645604650345818E-3</v>
      </c>
      <c r="IU84" s="839">
        <f t="shared" si="46"/>
        <v>5.5919488599155839E-2</v>
      </c>
      <c r="IV84" s="839">
        <v>5.1270338858382209E-3</v>
      </c>
      <c r="IW84" s="132">
        <v>6.7542484651676019E-2</v>
      </c>
      <c r="IX84" s="839">
        <v>9.2645604650345818E-3</v>
      </c>
      <c r="IY84" s="894">
        <f t="shared" si="73"/>
        <v>0</v>
      </c>
      <c r="IZ84" s="894">
        <f t="shared" si="74"/>
        <v>9.2645604650345818E-3</v>
      </c>
      <c r="JA84" s="894">
        <f t="shared" si="75"/>
        <v>0</v>
      </c>
      <c r="JB84" s="894">
        <f t="shared" si="76"/>
        <v>9.2645604650345818E-3</v>
      </c>
      <c r="JC84" s="839">
        <f t="shared" si="47"/>
        <v>5.8277924186641433E-2</v>
      </c>
      <c r="JD84" s="839">
        <v>2.7685982983526396E-3</v>
      </c>
      <c r="JE84" s="839">
        <v>6.8605085906862318E-2</v>
      </c>
      <c r="JG84" s="205">
        <v>13.26980198019802</v>
      </c>
      <c r="JH84" s="205">
        <v>4.9977722772277229</v>
      </c>
      <c r="JI84" s="205">
        <v>2.6551433807141795</v>
      </c>
      <c r="JJ84" s="205">
        <v>6.2705927148115235</v>
      </c>
      <c r="JK84" s="205">
        <v>2.7860134534839447</v>
      </c>
      <c r="JL84" s="205">
        <v>2.2507402851806293</v>
      </c>
      <c r="JM84" s="205">
        <v>6.9588962892483357</v>
      </c>
      <c r="JN84" s="205">
        <v>3.048905803996194</v>
      </c>
      <c r="JO84" s="205">
        <v>2.2824241667706904</v>
      </c>
    </row>
    <row r="85" spans="1:275" s="211" customFormat="1">
      <c r="A85" s="211">
        <v>1992</v>
      </c>
      <c r="B85" s="205">
        <v>29980.429888303177</v>
      </c>
      <c r="C85" s="209">
        <v>47388.589189457227</v>
      </c>
      <c r="D85" s="205">
        <f t="shared" si="31"/>
        <v>229.91698132005777</v>
      </c>
      <c r="E85" s="209">
        <f t="shared" si="62"/>
        <v>34915.892757964168</v>
      </c>
      <c r="F85" s="209">
        <f t="shared" si="63"/>
        <v>12472.696431493059</v>
      </c>
      <c r="G85" s="203">
        <v>1.5806507567106576</v>
      </c>
      <c r="H85" s="203">
        <f t="shared" si="25"/>
        <v>693.9612799679004</v>
      </c>
      <c r="I85" s="839">
        <v>0.92375747442860057</v>
      </c>
      <c r="J85" s="238">
        <v>29077.163722146233</v>
      </c>
      <c r="K85" s="205">
        <f t="shared" si="54"/>
        <v>190.97949347708152</v>
      </c>
      <c r="L85" s="205">
        <f t="shared" si="55"/>
        <v>209.13533346698193</v>
      </c>
      <c r="M85" s="204">
        <v>19329.094866672724</v>
      </c>
      <c r="N85" s="205">
        <f t="shared" si="56"/>
        <v>222.57160663328841</v>
      </c>
      <c r="O85" s="209">
        <v>121944.05147316495</v>
      </c>
      <c r="P85" s="203">
        <v>1.6531986661249003</v>
      </c>
      <c r="Q85" s="203">
        <f t="shared" si="26"/>
        <v>730.15935490921447</v>
      </c>
      <c r="R85" s="238">
        <v>38840.196952271421</v>
      </c>
      <c r="S85" s="204">
        <f t="shared" si="66"/>
        <v>64235</v>
      </c>
      <c r="T85" s="205">
        <f t="shared" si="40"/>
        <v>215.29683440187193</v>
      </c>
      <c r="U85" s="205">
        <f t="shared" si="38"/>
        <v>212.37403915864027</v>
      </c>
      <c r="V85" s="205">
        <f t="shared" si="41"/>
        <v>209.60013907359172</v>
      </c>
      <c r="W85" s="204">
        <v>44221</v>
      </c>
      <c r="X85" s="204">
        <v>95669</v>
      </c>
      <c r="Y85" s="204">
        <v>67173</v>
      </c>
      <c r="Z85" s="204">
        <f t="shared" si="51"/>
        <v>26156.147151419649</v>
      </c>
      <c r="AA85" s="218">
        <f t="shared" si="52"/>
        <v>0.67342982795791428</v>
      </c>
      <c r="AB85" s="216">
        <f t="shared" si="32"/>
        <v>0.29786033093269504</v>
      </c>
      <c r="AC85" s="214">
        <v>30636.199252443934</v>
      </c>
      <c r="AD85" s="204">
        <f t="shared" si="53"/>
        <v>50667</v>
      </c>
      <c r="AE85" s="204">
        <v>42045.310136199994</v>
      </c>
      <c r="AF85" s="204">
        <v>46629.1973315</v>
      </c>
      <c r="AG85" s="204">
        <v>14902</v>
      </c>
      <c r="AH85" s="204">
        <f t="shared" si="33"/>
        <v>24645.342843556824</v>
      </c>
      <c r="AI85" s="204">
        <v>29242.039004499999</v>
      </c>
      <c r="AJ85" s="204">
        <v>33193.665896999999</v>
      </c>
      <c r="AK85" s="204">
        <v>32021</v>
      </c>
      <c r="AL85" s="204">
        <v>38029.61328125</v>
      </c>
      <c r="AM85" s="211">
        <v>210.3</v>
      </c>
      <c r="AN85" s="203">
        <f t="shared" si="34"/>
        <v>1.6538278649548264</v>
      </c>
      <c r="AO85" s="203"/>
      <c r="AP85" s="258">
        <v>1992</v>
      </c>
      <c r="AQ85" s="849">
        <v>0.73679958308891969</v>
      </c>
      <c r="AR85" s="849">
        <v>0.54002896839852865</v>
      </c>
      <c r="AS85" s="122">
        <v>4.3957467323225148E-2</v>
      </c>
      <c r="AT85" s="122">
        <v>8.7639741820971021E-2</v>
      </c>
      <c r="AU85" s="122">
        <f t="shared" si="70"/>
        <v>0.13159720914419618</v>
      </c>
      <c r="AV85" s="122">
        <v>5.4878009847371704E-3</v>
      </c>
      <c r="AW85" s="122">
        <f t="shared" si="64"/>
        <v>5.9685604561457703E-2</v>
      </c>
      <c r="AX85" s="851">
        <f t="shared" si="71"/>
        <v>0.73293875402933817</v>
      </c>
      <c r="AY85" s="844">
        <v>0.76426765819509135</v>
      </c>
      <c r="AZ85" s="123">
        <v>5.8756231102394377E-2</v>
      </c>
      <c r="BA85" s="123">
        <v>7.1368254746533744E-2</v>
      </c>
      <c r="BB85" s="123">
        <v>6.2215684672169105E-2</v>
      </c>
      <c r="BC85" s="123">
        <f t="shared" si="67"/>
        <v>4.3392171283811454E-2</v>
      </c>
      <c r="BD85" s="866">
        <v>0.26320041691108037</v>
      </c>
      <c r="BE85" s="252">
        <v>8.158028426291368E-2</v>
      </c>
      <c r="BF85" s="252">
        <v>1.7783131045628533E-2</v>
      </c>
      <c r="BG85" s="252">
        <v>9.2966030268334027E-2</v>
      </c>
      <c r="BH85" s="252">
        <v>2.2959740636652425E-2</v>
      </c>
      <c r="BI85" s="252">
        <v>2.8711743610043035E-2</v>
      </c>
      <c r="BJ85" s="252">
        <f t="shared" si="68"/>
        <v>1.9199487087508654E-2</v>
      </c>
      <c r="BK85" s="252"/>
      <c r="BL85" s="284">
        <v>1992</v>
      </c>
      <c r="BM85" s="133">
        <v>0.15830767154693604</v>
      </c>
      <c r="BN85" s="133">
        <v>0.44392475485801697</v>
      </c>
      <c r="BO85" s="133">
        <v>0.397767573595047</v>
      </c>
      <c r="BP85" s="133">
        <v>0.15014225244522095</v>
      </c>
      <c r="BQ85" s="133">
        <v>5.7778127491474152E-2</v>
      </c>
      <c r="BR85" s="133">
        <v>4.2606383562088013E-2</v>
      </c>
      <c r="BS85" s="133">
        <v>6.3631795346736908E-2</v>
      </c>
      <c r="BT85" s="133">
        <v>6.9920875132083893E-2</v>
      </c>
      <c r="BU85" s="133">
        <v>0.21757638454437256</v>
      </c>
      <c r="BV85" s="133">
        <v>0.43688324093818665</v>
      </c>
      <c r="BW85" s="133">
        <v>0.3455403745174408</v>
      </c>
      <c r="BX85" s="133">
        <v>0.12335435301065445</v>
      </c>
      <c r="BY85" s="133">
        <v>0.21972930617861736</v>
      </c>
      <c r="BZ85" s="293">
        <f t="shared" si="65"/>
        <v>0.15014225244522095</v>
      </c>
      <c r="CA85" s="132">
        <f t="shared" si="58"/>
        <v>7.2802943687345939E-2</v>
      </c>
      <c r="CB85" s="133">
        <v>2.7371175098546079E-2</v>
      </c>
      <c r="CC85" s="133">
        <v>2.0278809106432805E-2</v>
      </c>
      <c r="CD85" s="133">
        <v>5.6291114541616501E-3</v>
      </c>
      <c r="CE85" s="133">
        <v>1.2095970192389919E-2</v>
      </c>
      <c r="CF85" s="133">
        <v>7.4278778358154883E-3</v>
      </c>
      <c r="CG85" s="132">
        <f t="shared" si="59"/>
        <v>7.7341045731842459E-2</v>
      </c>
      <c r="CH85" s="133">
        <v>4.2179576377096586E-2</v>
      </c>
      <c r="CI85" s="133">
        <v>2.3099294988940536E-2</v>
      </c>
      <c r="CJ85" s="133">
        <v>1.2062174365805345E-2</v>
      </c>
      <c r="CK85" s="133">
        <f t="shared" si="60"/>
        <v>4.9973482648598799E-2</v>
      </c>
      <c r="CL85" s="133">
        <f t="shared" si="61"/>
        <v>2.7367563083243666E-2</v>
      </c>
      <c r="CM85" s="134">
        <v>0.38111123351418069</v>
      </c>
      <c r="CN85" s="293">
        <v>0.42503368854522716</v>
      </c>
      <c r="CO85" s="133">
        <v>0.12411177158355713</v>
      </c>
      <c r="CP85" s="133">
        <v>0.45085453987121588</v>
      </c>
      <c r="CQ85" s="133">
        <v>0.17688208818435669</v>
      </c>
      <c r="CR85" s="133">
        <v>0.44995597004890431</v>
      </c>
      <c r="CS85" s="133">
        <v>0.37316194176673889</v>
      </c>
      <c r="CT85" s="293">
        <v>0.42579913139343251</v>
      </c>
      <c r="CU85" s="133">
        <v>0.4148881733417511</v>
      </c>
      <c r="CV85" s="133">
        <v>0.40822634961702242</v>
      </c>
      <c r="CW85" s="133">
        <v>0.15004910528659821</v>
      </c>
      <c r="CX85" s="133">
        <v>0.14670843575107489</v>
      </c>
      <c r="CY85" s="133">
        <v>0.13994145393371582</v>
      </c>
      <c r="DA85" s="267">
        <v>1992</v>
      </c>
      <c r="DB85" s="75">
        <v>47382.197463587851</v>
      </c>
      <c r="DC85" s="75">
        <v>31624.602721304367</v>
      </c>
      <c r="DD85" s="124">
        <v>35162.362882561734</v>
      </c>
      <c r="DE85" s="124">
        <v>15761.786251718988</v>
      </c>
      <c r="DF85" s="75">
        <v>12555.982284943868</v>
      </c>
      <c r="DG85" s="75">
        <v>55460.378266755004</v>
      </c>
      <c r="DH85" s="75">
        <v>189200.55014413918</v>
      </c>
      <c r="DI85" s="75">
        <v>272880.32530345191</v>
      </c>
      <c r="DJ85" s="75">
        <v>683111.54684679303</v>
      </c>
      <c r="DK85" s="75">
        <v>1023923.6733582329</v>
      </c>
      <c r="DL85" s="75">
        <v>2652305.5855074706</v>
      </c>
      <c r="DM85" s="75">
        <v>10682368.744361009</v>
      </c>
      <c r="DN85" s="274">
        <v>47382.206080165291</v>
      </c>
      <c r="DO85" s="124">
        <v>31705.667706752734</v>
      </c>
      <c r="DP85" s="124">
        <v>21934.098664122295</v>
      </c>
      <c r="DQ85" s="124">
        <v>5962.4497166265746</v>
      </c>
      <c r="DR85" s="124">
        <v>3813.3905653337397</v>
      </c>
      <c r="DS85" s="124">
        <v>32198.060568317273</v>
      </c>
      <c r="DT85" s="124">
        <v>15505.528732590628</v>
      </c>
      <c r="DU85" s="124">
        <v>30744.422349550743</v>
      </c>
      <c r="DV85" s="124">
        <v>32637.760159430858</v>
      </c>
      <c r="DW85" s="124">
        <v>30270.19139833617</v>
      </c>
      <c r="DX85" s="124">
        <v>15001.933434616087</v>
      </c>
      <c r="DY85" s="124">
        <v>11761.379076293013</v>
      </c>
      <c r="DZ85" s="124">
        <v>52585.335546923547</v>
      </c>
      <c r="EA85" s="124">
        <v>188471.05144087831</v>
      </c>
      <c r="EB85" s="124">
        <v>277607.35070249811</v>
      </c>
      <c r="EC85" s="124">
        <v>711407.11466996616</v>
      </c>
      <c r="ED85" s="124">
        <v>1068526.0196154867</v>
      </c>
      <c r="EE85" s="124">
        <v>2737655.1437270916</v>
      </c>
      <c r="EF85" s="124">
        <v>10816995.867290575</v>
      </c>
      <c r="EG85" s="124">
        <v>14425.457189349767</v>
      </c>
      <c r="EH85" s="274">
        <v>47379.198894637637</v>
      </c>
      <c r="EI85" s="124">
        <v>34453.080849164704</v>
      </c>
      <c r="EJ85" s="124">
        <v>21104.108421663521</v>
      </c>
      <c r="EK85" s="124">
        <v>13355.800837313178</v>
      </c>
      <c r="EL85" s="124">
        <f t="shared" si="72"/>
        <v>11155.139000023015</v>
      </c>
      <c r="EM85" s="124">
        <v>2200.6618372901635</v>
      </c>
      <c r="EN85" s="124">
        <v>33704.623639800237</v>
      </c>
      <c r="EO85" s="124">
        <v>20049.909646308286</v>
      </c>
      <c r="EP85" s="124"/>
      <c r="EQ85" s="124">
        <v>20621.275809001283</v>
      </c>
      <c r="ER85" s="124">
        <v>7015.519173293349</v>
      </c>
      <c r="ES85" s="124">
        <v>13605.756635707934</v>
      </c>
      <c r="ET85" s="124">
        <f t="shared" si="48"/>
        <v>11460.961122774926</v>
      </c>
      <c r="EU85" s="124">
        <v>2144.7955129330071</v>
      </c>
      <c r="EV85" s="124">
        <f t="shared" si="49"/>
        <v>18476.480296068275</v>
      </c>
      <c r="EW85" s="124">
        <v>21327.269927854562</v>
      </c>
      <c r="EX85" s="124">
        <v>51758.201071445968</v>
      </c>
      <c r="EY85" s="124">
        <v>38714.84498212624</v>
      </c>
      <c r="EZ85" s="124">
        <v>13043.356089319728</v>
      </c>
      <c r="FA85" s="124">
        <v>163714.26130389405</v>
      </c>
      <c r="FB85" s="124">
        <v>236664.07180441986</v>
      </c>
      <c r="FC85" s="124">
        <v>584443.04258111399</v>
      </c>
      <c r="FD85" s="124">
        <v>865716.91374933068</v>
      </c>
      <c r="FE85" s="124">
        <v>2151862.1824342036</v>
      </c>
      <c r="FF85" s="124">
        <v>8349290.2061919672</v>
      </c>
      <c r="FG85" s="274">
        <v>15001.933434616087</v>
      </c>
      <c r="FH85" s="124">
        <v>13129.070417749273</v>
      </c>
      <c r="FI85" s="124">
        <v>22947.764197584958</v>
      </c>
      <c r="FJ85" s="124">
        <v>12788.594540103588</v>
      </c>
      <c r="FK85" s="124">
        <v>20617.18959620798</v>
      </c>
      <c r="FL85" s="124">
        <v>18050.284537176482</v>
      </c>
      <c r="FM85" s="124">
        <v>25514.46317771724</v>
      </c>
      <c r="FN85" s="124">
        <v>24262.61247607047</v>
      </c>
      <c r="FO85" s="124">
        <v>16590.243950338197</v>
      </c>
      <c r="FP85" s="124">
        <v>18476.480296068275</v>
      </c>
      <c r="FQ85" s="124">
        <v>14603.422411071137</v>
      </c>
      <c r="FR85" s="124">
        <v>13467.471691276778</v>
      </c>
      <c r="FS85" s="274">
        <v>29242.039004499999</v>
      </c>
      <c r="FT85" s="124">
        <v>36987.227713799999</v>
      </c>
      <c r="FU85" s="124">
        <v>23551.6953125</v>
      </c>
      <c r="FV85" s="124">
        <v>39832.399076399997</v>
      </c>
      <c r="FW85" s="124">
        <v>29558.169150489295</v>
      </c>
      <c r="FX85" s="124">
        <v>34616.251571963403</v>
      </c>
      <c r="FY85" s="124">
        <v>17703.288475159366</v>
      </c>
      <c r="FZ85" s="311"/>
      <c r="GA85" s="133">
        <v>0.22717548022461354</v>
      </c>
      <c r="GB85" s="133">
        <v>0.12025852751775289</v>
      </c>
      <c r="GC85" s="133">
        <v>0.3901015086433256</v>
      </c>
      <c r="GD85" s="133">
        <v>0.53778452044714187</v>
      </c>
      <c r="GE85" s="133">
        <v>0.62360485675402166</v>
      </c>
      <c r="GF85" s="293">
        <v>0.17783586117075761</v>
      </c>
      <c r="GG85" s="133">
        <v>0.24177251934374019</v>
      </c>
      <c r="GH85" s="133">
        <v>0.29315435854890876</v>
      </c>
      <c r="GI85" s="133">
        <v>0.33211705867875196</v>
      </c>
      <c r="GJ85" s="314">
        <v>44.179889678955078</v>
      </c>
      <c r="GK85" s="135">
        <v>49.918922424316406</v>
      </c>
      <c r="GL85" s="135">
        <v>52.5472412109375</v>
      </c>
      <c r="GM85" s="135">
        <v>53.958992004394531</v>
      </c>
      <c r="GN85" s="135">
        <v>54.551761627197266</v>
      </c>
      <c r="GO85" s="275"/>
      <c r="GP85" s="316">
        <v>1992</v>
      </c>
      <c r="GQ85" s="218">
        <v>2.0124374493165327</v>
      </c>
      <c r="GR85" s="218">
        <v>1.7662404281354327</v>
      </c>
      <c r="GS85" s="218">
        <v>2.5975787910021255</v>
      </c>
      <c r="GT85" s="319">
        <v>1.9658365528231518</v>
      </c>
      <c r="GU85" s="322">
        <v>0.46601253747940063</v>
      </c>
      <c r="GV85" s="218">
        <v>0.5410657525062561</v>
      </c>
      <c r="GW85" s="218">
        <v>0.59466648101806641</v>
      </c>
      <c r="GX85" s="218">
        <v>0.42633929848670959</v>
      </c>
      <c r="GY85" s="218">
        <v>0.19015611708164215</v>
      </c>
      <c r="GZ85" s="218">
        <v>0.15019695460796356</v>
      </c>
      <c r="HA85" s="218">
        <v>8.699672669172287E-2</v>
      </c>
      <c r="HB85" s="218">
        <v>7.7356934547424316E-2</v>
      </c>
      <c r="HC85" s="218">
        <v>5.143795907497406E-2</v>
      </c>
      <c r="HD85" s="218">
        <v>4.6411797404289246E-2</v>
      </c>
      <c r="HF85" s="325">
        <v>1992</v>
      </c>
      <c r="HG85" s="331">
        <v>0.30832836031913757</v>
      </c>
      <c r="HH85" s="331">
        <v>0.29396533966064453</v>
      </c>
      <c r="HI85" s="331">
        <v>0.25373721122741699</v>
      </c>
      <c r="HJ85" s="331">
        <v>5.9607837349176407E-2</v>
      </c>
      <c r="HK85" s="331">
        <v>0.11305488646030426</v>
      </c>
      <c r="HL85" s="331">
        <v>5.4870195686817169E-2</v>
      </c>
      <c r="HM85" s="331">
        <v>2.6204360907286173E-2</v>
      </c>
      <c r="HN85" s="331">
        <v>0.34253910183906555</v>
      </c>
      <c r="HO85" s="331">
        <v>0.17003640532493591</v>
      </c>
      <c r="HP85" s="331">
        <v>8.531169593334198E-2</v>
      </c>
      <c r="HQ85" s="331">
        <v>1.5508453361690044E-2</v>
      </c>
      <c r="HR85" s="331">
        <v>7.168254628777504E-2</v>
      </c>
      <c r="HS85" s="331"/>
      <c r="HT85" s="331">
        <v>0.37118521332740784</v>
      </c>
      <c r="HU85" s="333">
        <v>7.2932159935996527E-2</v>
      </c>
      <c r="HV85" s="334">
        <v>7.6090390805347852E-2</v>
      </c>
      <c r="HW85" s="334">
        <v>8.8026668643578901E-2</v>
      </c>
      <c r="HX85" s="334">
        <v>8.0192641208895993E-2</v>
      </c>
      <c r="HY85" s="334">
        <v>4.46526891460053E-2</v>
      </c>
      <c r="HZ85" s="334">
        <v>4.1500211307976542E-2</v>
      </c>
      <c r="IA85" s="332">
        <v>0.1907922250304562</v>
      </c>
      <c r="IB85" s="333">
        <v>0.13413458915940871</v>
      </c>
      <c r="IC85" s="332">
        <v>0.13490425165223821</v>
      </c>
      <c r="ID85" s="332">
        <v>0.14235752425156534</v>
      </c>
      <c r="IE85" s="332">
        <v>0.15931372381613884</v>
      </c>
      <c r="IF85" s="332">
        <v>0.1274735665788285</v>
      </c>
      <c r="IG85" s="332">
        <v>0.1216722653119007</v>
      </c>
      <c r="IH85" s="333">
        <v>7.6132044196128845E-2</v>
      </c>
      <c r="II85" s="332">
        <v>8.1769410786591848E-2</v>
      </c>
      <c r="IJ85" s="332">
        <v>9.0983573114499464E-2</v>
      </c>
      <c r="IK85" s="332">
        <v>9.0694060573355273E-2</v>
      </c>
      <c r="IL85" s="332">
        <v>2.5395640108172305E-2</v>
      </c>
      <c r="IM85" s="332">
        <v>1.9223611537455557E-2</v>
      </c>
      <c r="IO85" s="204">
        <v>12447.719989278094</v>
      </c>
      <c r="IP85" s="204">
        <f t="shared" si="69"/>
        <v>15201.428328047185</v>
      </c>
      <c r="IS85" s="905">
        <v>6.6738571022765758E-2</v>
      </c>
      <c r="IT85" s="839">
        <v>1.0285566550343038E-2</v>
      </c>
      <c r="IU85" s="839">
        <f t="shared" si="46"/>
        <v>5.645300447242272E-2</v>
      </c>
      <c r="IV85" s="839">
        <v>6.0643726645801827E-3</v>
      </c>
      <c r="IW85" s="132">
        <v>6.9528182448472642E-2</v>
      </c>
      <c r="IX85" s="839">
        <v>1.0285566550343038E-2</v>
      </c>
      <c r="IY85" s="894">
        <f t="shared" si="73"/>
        <v>0</v>
      </c>
      <c r="IZ85" s="894">
        <f t="shared" si="74"/>
        <v>1.0285566550343038E-2</v>
      </c>
      <c r="JA85" s="894">
        <f t="shared" si="75"/>
        <v>0</v>
      </c>
      <c r="JB85" s="894">
        <f t="shared" si="76"/>
        <v>1.0285566550343038E-2</v>
      </c>
      <c r="JC85" s="839">
        <f t="shared" si="47"/>
        <v>5.9242615898129604E-2</v>
      </c>
      <c r="JD85" s="839">
        <v>3.2747612388732989E-3</v>
      </c>
      <c r="JE85" s="839">
        <v>7.7341045731842459E-2</v>
      </c>
      <c r="JG85" s="205">
        <v>14.012584948401711</v>
      </c>
      <c r="JH85" s="205">
        <v>5.2308079536873899</v>
      </c>
      <c r="JI85" s="205">
        <v>2.6788567029159847</v>
      </c>
      <c r="JJ85" s="205">
        <v>6.3534354918437961</v>
      </c>
      <c r="JK85" s="205">
        <v>2.7855907068709835</v>
      </c>
      <c r="JL85" s="205">
        <v>2.2808216139479169</v>
      </c>
      <c r="JM85" s="205">
        <v>7.2116570147580807</v>
      </c>
      <c r="JN85" s="205">
        <v>3.1161965253129087</v>
      </c>
      <c r="JO85" s="205">
        <v>2.3142497452191115</v>
      </c>
    </row>
    <row r="86" spans="1:275" s="211" customFormat="1">
      <c r="A86" s="211">
        <v>1993</v>
      </c>
      <c r="B86" s="205">
        <v>30992.271858254571</v>
      </c>
      <c r="C86" s="209">
        <v>47779.333718289548</v>
      </c>
      <c r="D86" s="205">
        <f t="shared" si="31"/>
        <v>231.81277108871464</v>
      </c>
      <c r="E86" s="209">
        <f t="shared" si="62"/>
        <v>35100.351321494876</v>
      </c>
      <c r="F86" s="209">
        <f t="shared" si="63"/>
        <v>12678.982396794672</v>
      </c>
      <c r="G86" s="203">
        <v>1.5416531558838873</v>
      </c>
      <c r="H86" s="203">
        <f t="shared" si="25"/>
        <v>711.51569866586408</v>
      </c>
      <c r="I86" s="839">
        <v>0.92126620508462564</v>
      </c>
      <c r="J86" s="238">
        <v>29356.991292489518</v>
      </c>
      <c r="K86" s="205">
        <f t="shared" si="54"/>
        <v>188.16473690146353</v>
      </c>
      <c r="L86" s="205">
        <f t="shared" si="55"/>
        <v>205.93855831326266</v>
      </c>
      <c r="M86" s="204">
        <v>19506.268155498012</v>
      </c>
      <c r="N86" s="205">
        <f t="shared" si="56"/>
        <v>219.07014017342777</v>
      </c>
      <c r="O86" s="209">
        <v>123378.49496791861</v>
      </c>
      <c r="P86" s="203">
        <v>1.6133070973831394</v>
      </c>
      <c r="Q86" s="203">
        <f t="shared" si="26"/>
        <v>748.21369939579517</v>
      </c>
      <c r="R86" s="238">
        <v>41428.29499712478</v>
      </c>
      <c r="S86" s="204">
        <f t="shared" si="66"/>
        <v>66862</v>
      </c>
      <c r="T86" s="205">
        <f t="shared" si="40"/>
        <v>224.10176604309117</v>
      </c>
      <c r="U86" s="205">
        <f t="shared" si="38"/>
        <v>221.05943809799965</v>
      </c>
      <c r="V86" s="205">
        <f t="shared" si="41"/>
        <v>218.05093625474444</v>
      </c>
      <c r="W86" s="204">
        <v>47221</v>
      </c>
      <c r="X86" s="204">
        <v>96426</v>
      </c>
      <c r="Y86" s="204">
        <v>68216</v>
      </c>
      <c r="Z86" s="204">
        <f t="shared" si="51"/>
        <v>27420.667755857998</v>
      </c>
      <c r="AA86" s="218">
        <f t="shared" si="52"/>
        <v>0.66188260361091511</v>
      </c>
      <c r="AB86" s="216">
        <f t="shared" si="32"/>
        <v>0.29255594964013854</v>
      </c>
      <c r="AC86" s="214">
        <v>31241.303910293271</v>
      </c>
      <c r="AD86" s="204">
        <f t="shared" si="53"/>
        <v>50421</v>
      </c>
      <c r="AE86" s="204">
        <v>42395.461790000001</v>
      </c>
      <c r="AF86" s="204">
        <v>47020.421258000002</v>
      </c>
      <c r="AG86" s="204">
        <v>15427</v>
      </c>
      <c r="AH86" s="204">
        <f t="shared" si="33"/>
        <v>24897.96102088167</v>
      </c>
      <c r="AI86" s="204">
        <v>29445.575279599998</v>
      </c>
      <c r="AJ86" s="204">
        <v>33608.038800800001</v>
      </c>
      <c r="AK86" s="204">
        <v>32374</v>
      </c>
      <c r="AL86" s="204">
        <v>38757.4765625</v>
      </c>
      <c r="AM86" s="211">
        <v>215.5</v>
      </c>
      <c r="AN86" s="203">
        <f t="shared" si="34"/>
        <v>1.6139211136890952</v>
      </c>
      <c r="AO86" s="203"/>
      <c r="AP86" s="258">
        <v>1993</v>
      </c>
      <c r="AQ86" s="849">
        <v>0.73463459177662704</v>
      </c>
      <c r="AR86" s="849">
        <v>0.53236317995643734</v>
      </c>
      <c r="AS86" s="122">
        <v>4.4170290075848696E-2</v>
      </c>
      <c r="AT86" s="122">
        <v>9.0079291371382902E-2</v>
      </c>
      <c r="AU86" s="122">
        <f t="shared" si="70"/>
        <v>0.13424958144723159</v>
      </c>
      <c r="AV86" s="122">
        <v>5.8966614659488317E-3</v>
      </c>
      <c r="AW86" s="122">
        <f t="shared" si="64"/>
        <v>6.2125168907009282E-2</v>
      </c>
      <c r="AX86" s="851">
        <f t="shared" si="71"/>
        <v>0.724663915796532</v>
      </c>
      <c r="AY86" s="844">
        <v>0.75696076635171561</v>
      </c>
      <c r="AZ86" s="123">
        <v>6.1323841180935437E-2</v>
      </c>
      <c r="BA86" s="123">
        <v>7.2918575130211757E-2</v>
      </c>
      <c r="BB86" s="123">
        <v>6.2737194754887843E-2</v>
      </c>
      <c r="BC86" s="123">
        <f t="shared" si="67"/>
        <v>4.6059622582249382E-2</v>
      </c>
      <c r="BD86" s="866">
        <v>0.2653654082233729</v>
      </c>
      <c r="BE86" s="252">
        <v>7.4335384508470964E-2</v>
      </c>
      <c r="BF86" s="252">
        <v>2.1303261743033437E-2</v>
      </c>
      <c r="BG86" s="252">
        <v>9.4152665962987631E-2</v>
      </c>
      <c r="BH86" s="252">
        <v>2.4097174393757602E-2</v>
      </c>
      <c r="BI86" s="252">
        <v>3.1485373881233521E-2</v>
      </c>
      <c r="BJ86" s="252">
        <f t="shared" si="68"/>
        <v>1.9991547733889753E-2</v>
      </c>
      <c r="BK86" s="252"/>
      <c r="BL86" s="284">
        <v>1993</v>
      </c>
      <c r="BM86" s="133">
        <v>0.15894609689712524</v>
      </c>
      <c r="BN86" s="133">
        <v>0.44548815488815308</v>
      </c>
      <c r="BO86" s="133">
        <v>0.39556574821472168</v>
      </c>
      <c r="BP86" s="133">
        <v>0.14641934633255005</v>
      </c>
      <c r="BQ86" s="133">
        <v>5.6104172021150596E-2</v>
      </c>
      <c r="BR86" s="133">
        <v>4.0811873972415924E-2</v>
      </c>
      <c r="BS86" s="133">
        <v>6.2174528837203979E-2</v>
      </c>
      <c r="BT86" s="133">
        <v>6.8839974701404572E-2</v>
      </c>
      <c r="BU86" s="133">
        <v>0.22068846225738525</v>
      </c>
      <c r="BV86" s="133">
        <v>0.43879172205924988</v>
      </c>
      <c r="BW86" s="133">
        <v>0.34051981568336487</v>
      </c>
      <c r="BX86" s="133">
        <v>0.11723674833774567</v>
      </c>
      <c r="BY86" s="133">
        <v>0.21432580227899062</v>
      </c>
      <c r="BZ86" s="293">
        <f t="shared" si="65"/>
        <v>0.14641934633255005</v>
      </c>
      <c r="CA86" s="132">
        <f t="shared" si="58"/>
        <v>7.331765444968448E-2</v>
      </c>
      <c r="CB86" s="133">
        <v>2.8007296643297742E-2</v>
      </c>
      <c r="CC86" s="133">
        <v>1.993979979916537E-2</v>
      </c>
      <c r="CD86" s="133">
        <v>6.0279714151290735E-3</v>
      </c>
      <c r="CE86" s="133">
        <v>1.194414646358918E-2</v>
      </c>
      <c r="CF86" s="133">
        <v>7.3984401285031162E-3</v>
      </c>
      <c r="CG86" s="132">
        <f t="shared" si="59"/>
        <v>7.3104037087866267E-2</v>
      </c>
      <c r="CH86" s="133">
        <v>3.8397740693273549E-2</v>
      </c>
      <c r="CI86" s="133">
        <v>2.2804547420325089E-2</v>
      </c>
      <c r="CJ86" s="133">
        <v>1.1901748974267629E-2</v>
      </c>
      <c r="CK86" s="133">
        <f t="shared" si="60"/>
        <v>4.5864786207358198E-2</v>
      </c>
      <c r="CL86" s="133">
        <f t="shared" si="61"/>
        <v>2.7239250880508069E-2</v>
      </c>
      <c r="CM86" s="134">
        <v>0.38333511081717808</v>
      </c>
      <c r="CN86" s="293">
        <v>0.42557296156883251</v>
      </c>
      <c r="CO86" s="133">
        <v>0.12501603364944458</v>
      </c>
      <c r="CP86" s="133">
        <v>0.44941100478172319</v>
      </c>
      <c r="CQ86" s="133">
        <v>0.17981046438217163</v>
      </c>
      <c r="CR86" s="133">
        <v>0.44970333576202387</v>
      </c>
      <c r="CS86" s="133">
        <v>0.37048619985580439</v>
      </c>
      <c r="CT86" s="293">
        <v>0.42430499196052551</v>
      </c>
      <c r="CU86" s="133">
        <v>0.41408482193946838</v>
      </c>
      <c r="CV86" s="133">
        <v>0.40684889309387606</v>
      </c>
      <c r="CW86" s="133">
        <v>0.14601139724254608</v>
      </c>
      <c r="CX86" s="133">
        <v>0.14236902926573161</v>
      </c>
      <c r="CY86" s="133">
        <v>0.13527773320674896</v>
      </c>
      <c r="DA86" s="267">
        <v>1993</v>
      </c>
      <c r="DB86" s="75">
        <v>47770.782755882319</v>
      </c>
      <c r="DC86" s="75">
        <v>31979.775530944549</v>
      </c>
      <c r="DD86" s="124">
        <v>35794.258594560793</v>
      </c>
      <c r="DE86" s="124">
        <v>16280.394534383582</v>
      </c>
      <c r="DF86" s="75">
        <v>12718.646993018998</v>
      </c>
      <c r="DG86" s="75">
        <v>56056.186203351506</v>
      </c>
      <c r="DH86" s="75">
        <v>189889.84778032216</v>
      </c>
      <c r="DI86" s="75">
        <v>272780.21457546367</v>
      </c>
      <c r="DJ86" s="75">
        <v>671117.9668284182</v>
      </c>
      <c r="DK86" s="75">
        <v>1001165.4212275507</v>
      </c>
      <c r="DL86" s="75">
        <v>2582389.080372226</v>
      </c>
      <c r="DM86" s="75">
        <v>10500662.580267195</v>
      </c>
      <c r="DN86" s="274">
        <v>47770.791058400966</v>
      </c>
      <c r="DO86" s="124">
        <v>32082.558167306059</v>
      </c>
      <c r="DP86" s="124">
        <v>21917.483545962725</v>
      </c>
      <c r="DQ86" s="124">
        <v>6239.1223708640791</v>
      </c>
      <c r="DR86" s="124">
        <v>3931.689446299265</v>
      </c>
      <c r="DS86" s="124">
        <v>32757.470357592039</v>
      </c>
      <c r="DT86" s="124">
        <v>15924.068822423234</v>
      </c>
      <c r="DU86" s="124">
        <v>30453.774122281091</v>
      </c>
      <c r="DV86" s="124">
        <v>32423.637131199317</v>
      </c>
      <c r="DW86" s="124">
        <v>30489.815590212638</v>
      </c>
      <c r="DX86" s="124">
        <v>15185.961568841851</v>
      </c>
      <c r="DY86" s="124">
        <v>11944.229644835283</v>
      </c>
      <c r="DZ86" s="124">
        <v>53203.303915386328</v>
      </c>
      <c r="EA86" s="124">
        <v>188964.88707825518</v>
      </c>
      <c r="EB86" s="124">
        <v>276912.77941773931</v>
      </c>
      <c r="EC86" s="124">
        <v>699456.80005598965</v>
      </c>
      <c r="ED86" s="124">
        <v>1047136.3102696167</v>
      </c>
      <c r="EE86" s="124">
        <v>2680140.6791269705</v>
      </c>
      <c r="EF86" s="124">
        <v>10775457.879637871</v>
      </c>
      <c r="EG86" s="124">
        <v>14065.212346880244</v>
      </c>
      <c r="EH86" s="274">
        <v>47767.582134941193</v>
      </c>
      <c r="EI86" s="124">
        <v>35001.970967456698</v>
      </c>
      <c r="EJ86" s="124">
        <v>21530.084062056976</v>
      </c>
      <c r="EK86" s="124">
        <v>13480.497945791478</v>
      </c>
      <c r="EL86" s="124">
        <f t="shared" si="72"/>
        <v>11113.580713369787</v>
      </c>
      <c r="EM86" s="124">
        <v>2366.9172324216902</v>
      </c>
      <c r="EN86" s="124">
        <v>34362.332445628912</v>
      </c>
      <c r="EO86" s="124">
        <v>20627.282961404908</v>
      </c>
      <c r="EP86" s="124"/>
      <c r="EQ86" s="124">
        <v>21088.695371943515</v>
      </c>
      <c r="ER86" s="124">
        <v>7352.2613942138132</v>
      </c>
      <c r="ES86" s="124">
        <v>13736.433977729706</v>
      </c>
      <c r="ET86" s="124">
        <f t="shared" si="48"/>
        <v>11450.439510688309</v>
      </c>
      <c r="EU86" s="124">
        <v>2285.994467041397</v>
      </c>
      <c r="EV86" s="124">
        <f t="shared" si="49"/>
        <v>18802.700904902122</v>
      </c>
      <c r="EW86" s="124">
        <v>21781.270701236062</v>
      </c>
      <c r="EX86" s="124">
        <v>52412.940302729628</v>
      </c>
      <c r="EY86" s="124">
        <v>39252.362396860932</v>
      </c>
      <c r="EZ86" s="124">
        <v>13160.577905868695</v>
      </c>
      <c r="FA86" s="124">
        <v>162658.08264230168</v>
      </c>
      <c r="FB86" s="124">
        <v>232762.52017935127</v>
      </c>
      <c r="FC86" s="124">
        <v>560011.60054566967</v>
      </c>
      <c r="FD86" s="124">
        <v>822406.41018562496</v>
      </c>
      <c r="FE86" s="124">
        <v>2033384.4068469454</v>
      </c>
      <c r="FF86" s="124">
        <v>8063336.0301825032</v>
      </c>
      <c r="FG86" s="274">
        <v>15185.961568841851</v>
      </c>
      <c r="FH86" s="124">
        <v>13401.48850869375</v>
      </c>
      <c r="FI86" s="124">
        <v>23857.720928063012</v>
      </c>
      <c r="FJ86" s="124">
        <v>11952.063548444088</v>
      </c>
      <c r="FK86" s="124">
        <v>21083.508494227041</v>
      </c>
      <c r="FL86" s="124">
        <v>18534.34440413483</v>
      </c>
      <c r="FM86" s="124">
        <v>26342.046812108776</v>
      </c>
      <c r="FN86" s="124">
        <v>24023.569083973336</v>
      </c>
      <c r="FO86" s="124">
        <v>15903.677136141388</v>
      </c>
      <c r="FP86" s="124">
        <v>18802.700904902118</v>
      </c>
      <c r="FQ86" s="124">
        <v>14734.488545260981</v>
      </c>
      <c r="FR86" s="124">
        <v>13699.319638787389</v>
      </c>
      <c r="FS86" s="274">
        <v>29445.575279599998</v>
      </c>
      <c r="FT86" s="124">
        <v>37770.502322</v>
      </c>
      <c r="FU86" s="124">
        <v>23433.12890625</v>
      </c>
      <c r="FV86" s="124">
        <v>40699.643318399998</v>
      </c>
      <c r="FW86" s="124">
        <v>29908.071224147414</v>
      </c>
      <c r="FX86" s="124">
        <v>34995.526638564239</v>
      </c>
      <c r="FY86" s="124">
        <v>17883.176608253092</v>
      </c>
      <c r="FZ86" s="311"/>
      <c r="GA86" s="133">
        <v>0.23024466466873983</v>
      </c>
      <c r="GB86" s="133">
        <v>0.12252721441904094</v>
      </c>
      <c r="GC86" s="133">
        <v>0.39552657656760876</v>
      </c>
      <c r="GD86" s="133">
        <v>0.55374253473585533</v>
      </c>
      <c r="GE86" s="133">
        <v>0.65366237741373623</v>
      </c>
      <c r="GF86" s="293">
        <v>0.17898032452323373</v>
      </c>
      <c r="GG86" s="133">
        <v>0.24583783240821938</v>
      </c>
      <c r="GH86" s="133">
        <v>0.30394164876378188</v>
      </c>
      <c r="GI86" s="133">
        <v>0.3515700348774915</v>
      </c>
      <c r="GJ86" s="314">
        <v>44.394981384277344</v>
      </c>
      <c r="GK86" s="135">
        <v>50.047756195068359</v>
      </c>
      <c r="GL86" s="135">
        <v>52.497787475585938</v>
      </c>
      <c r="GM86" s="135">
        <v>53.911941528320312</v>
      </c>
      <c r="GN86" s="135">
        <v>55.005477905273438</v>
      </c>
      <c r="GO86" s="275"/>
      <c r="GP86" s="316">
        <v>1993</v>
      </c>
      <c r="GQ86" s="218">
        <v>2.0362657202285104</v>
      </c>
      <c r="GR86" s="218">
        <v>1.7949852168815281</v>
      </c>
      <c r="GS86" s="218">
        <v>2.5851894154148942</v>
      </c>
      <c r="GT86" s="319">
        <v>1.9870923056514598</v>
      </c>
      <c r="GU86" s="322">
        <v>0.46787622570991516</v>
      </c>
      <c r="GV86" s="218">
        <v>0.54497271776199341</v>
      </c>
      <c r="GW86" s="218">
        <v>0.60212975740432739</v>
      </c>
      <c r="GX86" s="218">
        <v>0.42239543795585632</v>
      </c>
      <c r="GY86" s="218">
        <v>0.17927949130535126</v>
      </c>
      <c r="GZ86" s="218">
        <v>0.12894254922866821</v>
      </c>
      <c r="HA86" s="218">
        <v>7.9105690121650696E-2</v>
      </c>
      <c r="HB86" s="218">
        <v>6.9826424121856689E-2</v>
      </c>
      <c r="HC86" s="218">
        <v>5.7624984532594681E-2</v>
      </c>
      <c r="HD86" s="218">
        <v>4.5916344970464706E-2</v>
      </c>
      <c r="HF86" s="325">
        <v>1993</v>
      </c>
      <c r="HG86" s="331">
        <v>0.31144669651985168</v>
      </c>
      <c r="HH86" s="331">
        <v>0.29444700479507446</v>
      </c>
      <c r="HI86" s="331">
        <v>0.2539399266242981</v>
      </c>
      <c r="HJ86" s="331">
        <v>6.0790259391069412E-2</v>
      </c>
      <c r="HK86" s="331">
        <v>0.11301181465387344</v>
      </c>
      <c r="HL86" s="331">
        <v>5.5580593645572662E-2</v>
      </c>
      <c r="HM86" s="331">
        <v>2.4563726767610206E-2</v>
      </c>
      <c r="HN86" s="331">
        <v>0.36217379570007324</v>
      </c>
      <c r="HO86" s="331">
        <v>0.18206007778644562</v>
      </c>
      <c r="HP86" s="331">
        <v>9.1387584805488586E-2</v>
      </c>
      <c r="HQ86" s="331">
        <v>1.6825331375002861E-2</v>
      </c>
      <c r="HR86" s="331">
        <v>7.1900809183716774E-2</v>
      </c>
      <c r="HS86" s="331"/>
      <c r="HT86" s="331">
        <v>0.39852768182754517</v>
      </c>
      <c r="HU86" s="333">
        <v>7.5959546813095136E-2</v>
      </c>
      <c r="HV86" s="334">
        <v>7.9277337181843488E-2</v>
      </c>
      <c r="HW86" s="334">
        <v>9.1371290909592048E-2</v>
      </c>
      <c r="HX86" s="334">
        <v>8.397922931761867E-2</v>
      </c>
      <c r="HY86" s="334">
        <v>4.6286269885058573E-2</v>
      </c>
      <c r="HZ86" s="334">
        <v>3.8003775327410935E-2</v>
      </c>
      <c r="IA86" s="332">
        <v>0.18666156947244039</v>
      </c>
      <c r="IB86" s="333">
        <v>0.1363731146173629</v>
      </c>
      <c r="IC86" s="332">
        <v>0.13701896117456475</v>
      </c>
      <c r="ID86" s="332">
        <v>0.14455124043161049</v>
      </c>
      <c r="IE86" s="332">
        <v>0.16185835239689875</v>
      </c>
      <c r="IF86" s="332">
        <v>0.13073698976313608</v>
      </c>
      <c r="IG86" s="332">
        <v>0.12530090686766468</v>
      </c>
      <c r="IH86" s="333">
        <v>7.5827956199645996E-2</v>
      </c>
      <c r="II86" s="332">
        <v>8.1584142266516807E-2</v>
      </c>
      <c r="IJ86" s="332">
        <v>8.9041883009485887E-2</v>
      </c>
      <c r="IK86" s="332">
        <v>9.2658001904434656E-2</v>
      </c>
      <c r="IL86" s="332">
        <v>2.4022099989906565E-2</v>
      </c>
      <c r="IM86" s="332">
        <v>1.9357925685881124E-2</v>
      </c>
      <c r="IO86" s="204">
        <v>11992.542602660493</v>
      </c>
      <c r="IP86" s="204">
        <f t="shared" si="69"/>
        <v>14645.5557324895</v>
      </c>
      <c r="IS86" s="905">
        <v>6.6585655073548633E-2</v>
      </c>
      <c r="IT86" s="839">
        <v>1.0302978730384828E-2</v>
      </c>
      <c r="IU86" s="839">
        <f t="shared" si="46"/>
        <v>5.6282676343163807E-2</v>
      </c>
      <c r="IV86" s="839">
        <v>6.7319993761358488E-3</v>
      </c>
      <c r="IW86" s="132">
        <v>6.9682374786571133E-2</v>
      </c>
      <c r="IX86" s="839">
        <v>1.0302978730384828E-2</v>
      </c>
      <c r="IY86" s="894">
        <f t="shared" si="73"/>
        <v>0</v>
      </c>
      <c r="IZ86" s="894">
        <f t="shared" si="74"/>
        <v>1.0302978730384828E-2</v>
      </c>
      <c r="JA86" s="894">
        <f t="shared" si="75"/>
        <v>0</v>
      </c>
      <c r="JB86" s="894">
        <f t="shared" si="76"/>
        <v>1.0302978730384828E-2</v>
      </c>
      <c r="JC86" s="839">
        <f t="shared" si="47"/>
        <v>5.9379396056186307E-2</v>
      </c>
      <c r="JD86" s="839">
        <v>3.6352796631133584E-3</v>
      </c>
      <c r="JE86" s="839">
        <v>7.3104037087866267E-2</v>
      </c>
      <c r="JG86" s="205">
        <v>14.313009133547274</v>
      </c>
      <c r="JH86" s="205">
        <v>5.3147371019501364</v>
      </c>
      <c r="JI86" s="205">
        <v>2.693079424059452</v>
      </c>
      <c r="JJ86" s="205">
        <v>6.3539299242424239</v>
      </c>
      <c r="JK86" s="205">
        <v>2.7850378787878789</v>
      </c>
      <c r="JL86" s="205">
        <v>2.2814518871132266</v>
      </c>
      <c r="JM86" s="205">
        <v>7.2500000000000009</v>
      </c>
      <c r="JN86" s="205">
        <v>3.1304585152838431</v>
      </c>
      <c r="JO86" s="205">
        <v>2.3159546643417612</v>
      </c>
    </row>
    <row r="87" spans="1:275" s="211" customFormat="1">
      <c r="A87" s="211">
        <v>1994</v>
      </c>
      <c r="B87" s="205">
        <v>32702.908546685343</v>
      </c>
      <c r="C87" s="209">
        <v>49334.304806221655</v>
      </c>
      <c r="D87" s="205">
        <f t="shared" si="31"/>
        <v>239.35708217060804</v>
      </c>
      <c r="E87" s="209">
        <f t="shared" si="62"/>
        <v>35807.394236425702</v>
      </c>
      <c r="F87" s="209">
        <f t="shared" si="63"/>
        <v>13526.910569795951</v>
      </c>
      <c r="G87" s="203">
        <v>1.5085601556141102</v>
      </c>
      <c r="H87" s="203">
        <f t="shared" si="25"/>
        <v>727.12408466245358</v>
      </c>
      <c r="I87" s="839">
        <v>0.91670044677178286</v>
      </c>
      <c r="J87" s="238">
        <v>30511.935336398983</v>
      </c>
      <c r="K87" s="205">
        <f t="shared" si="54"/>
        <v>191.48011550643713</v>
      </c>
      <c r="L87" s="205">
        <f t="shared" si="55"/>
        <v>209.44588683335584</v>
      </c>
      <c r="M87" s="204">
        <v>20267.263495763586</v>
      </c>
      <c r="N87" s="205">
        <f t="shared" si="56"/>
        <v>222.73069195847401</v>
      </c>
      <c r="O87" s="209">
        <v>124715.80547807975</v>
      </c>
      <c r="P87" s="203">
        <v>1.5795896387372401</v>
      </c>
      <c r="Q87" s="203">
        <f t="shared" si="26"/>
        <v>764.18485028777036</v>
      </c>
      <c r="R87" s="238">
        <v>43132.777458309371</v>
      </c>
      <c r="S87" s="204">
        <f t="shared" si="66"/>
        <v>68189</v>
      </c>
      <c r="T87" s="205">
        <f t="shared" si="40"/>
        <v>228.54947989459399</v>
      </c>
      <c r="U87" s="205">
        <f t="shared" si="38"/>
        <v>225.44677132697939</v>
      </c>
      <c r="V87" s="205">
        <f t="shared" si="41"/>
        <v>222.14895618039628</v>
      </c>
      <c r="W87" s="204">
        <v>49340</v>
      </c>
      <c r="X87" s="204">
        <v>97107</v>
      </c>
      <c r="Y87" s="204">
        <v>68506</v>
      </c>
      <c r="Z87" s="204">
        <f t="shared" si="51"/>
        <v>28265.045999931757</v>
      </c>
      <c r="AA87" s="218">
        <f t="shared" si="52"/>
        <v>0.65530317465068788</v>
      </c>
      <c r="AB87" s="216">
        <f t="shared" si="32"/>
        <v>0.29453077533030569</v>
      </c>
      <c r="AC87" s="214">
        <v>32263.714778608391</v>
      </c>
      <c r="AD87" s="204">
        <f t="shared" si="53"/>
        <v>51006</v>
      </c>
      <c r="AE87" s="204">
        <v>43446.532492799997</v>
      </c>
      <c r="AF87" s="204">
        <v>48123.068976399998</v>
      </c>
      <c r="AG87" s="204">
        <v>15943</v>
      </c>
      <c r="AH87" s="204">
        <f t="shared" si="33"/>
        <v>25204.433636363639</v>
      </c>
      <c r="AI87" s="204">
        <v>30171.203119999998</v>
      </c>
      <c r="AJ87" s="204">
        <v>34696.883587999997</v>
      </c>
      <c r="AK87" s="204">
        <v>33000</v>
      </c>
      <c r="AL87" s="204">
        <v>39899.59375</v>
      </c>
      <c r="AM87" s="211">
        <v>220</v>
      </c>
      <c r="AN87" s="203">
        <f t="shared" si="34"/>
        <v>1.580909090909091</v>
      </c>
      <c r="AO87" s="203"/>
      <c r="AP87" s="258">
        <v>1994</v>
      </c>
      <c r="AQ87" s="849">
        <v>0.72581126615794445</v>
      </c>
      <c r="AR87" s="849">
        <v>0.52385083045421432</v>
      </c>
      <c r="AS87" s="122">
        <v>4.4010780911869142E-2</v>
      </c>
      <c r="AT87" s="122">
        <v>8.899590931859766E-2</v>
      </c>
      <c r="AU87" s="122">
        <f t="shared" si="70"/>
        <v>0.1330066902304668</v>
      </c>
      <c r="AV87" s="122">
        <v>5.481316989113136E-3</v>
      </c>
      <c r="AW87" s="122">
        <f t="shared" si="64"/>
        <v>6.347242848415019E-2</v>
      </c>
      <c r="AX87" s="851">
        <f t="shared" si="71"/>
        <v>0.72174524546470553</v>
      </c>
      <c r="AY87" s="844">
        <v>0.75478865863694167</v>
      </c>
      <c r="AZ87" s="123">
        <v>6.134510361337623E-2</v>
      </c>
      <c r="BA87" s="123">
        <v>7.3040572554300395E-2</v>
      </c>
      <c r="BB87" s="123">
        <v>6.3365003366499584E-2</v>
      </c>
      <c r="BC87" s="123">
        <f t="shared" si="67"/>
        <v>4.7460661828882089E-2</v>
      </c>
      <c r="BD87" s="866">
        <v>0.27418873384205555</v>
      </c>
      <c r="BE87" s="252">
        <v>7.4956645741697359E-2</v>
      </c>
      <c r="BF87" s="252">
        <v>2.4072891849628707E-2</v>
      </c>
      <c r="BG87" s="252">
        <v>9.9191048479190275E-2</v>
      </c>
      <c r="BH87" s="252">
        <v>3.0063846096159967E-2</v>
      </c>
      <c r="BI87" s="252">
        <v>3.3538783666401908E-2</v>
      </c>
      <c r="BJ87" s="252">
        <f t="shared" si="68"/>
        <v>1.2365518008977332E-2</v>
      </c>
      <c r="BK87" s="252"/>
      <c r="BL87" s="284">
        <v>1994</v>
      </c>
      <c r="BM87" s="133">
        <v>0.15776264667510986</v>
      </c>
      <c r="BN87" s="133">
        <v>0.44365590810775757</v>
      </c>
      <c r="BO87" s="133">
        <v>0.39858144521713257</v>
      </c>
      <c r="BP87" s="133">
        <v>0.14685395359992981</v>
      </c>
      <c r="BQ87" s="133">
        <v>5.6075833737850196E-2</v>
      </c>
      <c r="BR87" s="133">
        <v>4.1426140815019608E-2</v>
      </c>
      <c r="BS87" s="133">
        <v>5.9932656586170197E-2</v>
      </c>
      <c r="BT87" s="133">
        <v>7.0795014500617981E-2</v>
      </c>
      <c r="BU87" s="133">
        <v>0.21957987546920776</v>
      </c>
      <c r="BV87" s="133">
        <v>0.43923008441925049</v>
      </c>
      <c r="BW87" s="133">
        <v>0.34119004011154175</v>
      </c>
      <c r="BX87" s="133">
        <v>0.1162799745798111</v>
      </c>
      <c r="BY87" s="133">
        <v>0.21431882173104308</v>
      </c>
      <c r="BZ87" s="293">
        <f t="shared" si="65"/>
        <v>0.14685395359992981</v>
      </c>
      <c r="CA87" s="132">
        <f t="shared" si="58"/>
        <v>7.6915061770832877E-2</v>
      </c>
      <c r="CB87" s="133">
        <v>3.2128352146792515E-2</v>
      </c>
      <c r="CC87" s="133">
        <v>1.9768527309769773E-2</v>
      </c>
      <c r="CD87" s="133">
        <v>5.7020166114169456E-3</v>
      </c>
      <c r="CE87" s="133">
        <v>1.1906982671959674E-2</v>
      </c>
      <c r="CF87" s="133">
        <v>7.4091830308939616E-3</v>
      </c>
      <c r="CG87" s="132">
        <f t="shared" si="59"/>
        <v>6.9938949263504385E-2</v>
      </c>
      <c r="CH87" s="133">
        <v>3.6314742104826679E-2</v>
      </c>
      <c r="CI87" s="133">
        <v>2.2445929308631127E-2</v>
      </c>
      <c r="CJ87" s="133">
        <v>1.1178277850046568E-2</v>
      </c>
      <c r="CK87" s="133">
        <f t="shared" si="60"/>
        <v>4.3223040930145527E-2</v>
      </c>
      <c r="CL87" s="133">
        <f t="shared" si="61"/>
        <v>2.6715908333358844E-2</v>
      </c>
      <c r="CM87" s="134">
        <v>0.39861189639362166</v>
      </c>
      <c r="CN87" s="293">
        <v>0.42833775281906133</v>
      </c>
      <c r="CO87" s="133">
        <v>0.12599033117294312</v>
      </c>
      <c r="CP87" s="133">
        <v>0.44567191600799572</v>
      </c>
      <c r="CQ87" s="133">
        <v>0.18123632669448853</v>
      </c>
      <c r="CR87" s="133">
        <v>0.44787994027137767</v>
      </c>
      <c r="CS87" s="133">
        <v>0.37088373303413397</v>
      </c>
      <c r="CT87" s="293">
        <v>0.42766997218132025</v>
      </c>
      <c r="CU87" s="133">
        <v>0.41429182887077332</v>
      </c>
      <c r="CV87" s="133">
        <v>0.40781969686955155</v>
      </c>
      <c r="CW87" s="133">
        <v>0.14616511762142181</v>
      </c>
      <c r="CX87" s="133">
        <v>0.14231929403424462</v>
      </c>
      <c r="CY87" s="133">
        <v>0.13546526432037354</v>
      </c>
      <c r="DA87" s="267">
        <v>1994</v>
      </c>
      <c r="DB87" s="75">
        <v>49325.883520559575</v>
      </c>
      <c r="DC87" s="75">
        <v>32919.70081699104</v>
      </c>
      <c r="DD87" s="124">
        <v>36857.04604425509</v>
      </c>
      <c r="DE87" s="124">
        <v>16855.193270473705</v>
      </c>
      <c r="DF87" s="75">
        <v>13159.718743095458</v>
      </c>
      <c r="DG87" s="75">
        <v>57619.678409360524</v>
      </c>
      <c r="DH87" s="75">
        <v>196981.5278526764</v>
      </c>
      <c r="DI87" s="75">
        <v>283133.95293795055</v>
      </c>
      <c r="DJ87" s="75">
        <v>697248.04994257656</v>
      </c>
      <c r="DK87" s="75">
        <v>1038557.4833758919</v>
      </c>
      <c r="DL87" s="75">
        <v>2687415.5060600191</v>
      </c>
      <c r="DM87" s="75">
        <v>10850248.17775993</v>
      </c>
      <c r="DN87" s="274">
        <v>49325.883520559575</v>
      </c>
      <c r="DO87" s="124">
        <v>32961.668422581111</v>
      </c>
      <c r="DP87" s="124">
        <v>22353.739096774723</v>
      </c>
      <c r="DQ87" s="124">
        <v>6354.8220530154267</v>
      </c>
      <c r="DR87" s="124">
        <v>4258.7347366268477</v>
      </c>
      <c r="DS87" s="124">
        <v>33660.278737761648</v>
      </c>
      <c r="DT87" s="124">
        <v>16342.673487784188</v>
      </c>
      <c r="DU87" s="124">
        <v>30883.132958853392</v>
      </c>
      <c r="DV87" s="124">
        <v>32871.351198478864</v>
      </c>
      <c r="DW87" s="124">
        <v>31330.828241720355</v>
      </c>
      <c r="DX87" s="124">
        <v>15563.563867583329</v>
      </c>
      <c r="DY87" s="124">
        <v>12429.168800306637</v>
      </c>
      <c r="DZ87" s="124">
        <v>54709.299116328337</v>
      </c>
      <c r="EA87" s="124">
        <v>196603.8194023658</v>
      </c>
      <c r="EB87" s="124">
        <v>287907.09757868195</v>
      </c>
      <c r="EC87" s="124">
        <v>724370.10098037985</v>
      </c>
      <c r="ED87" s="124">
        <v>1082226.7337601432</v>
      </c>
      <c r="EE87" s="124">
        <v>2765990.0432714634</v>
      </c>
      <c r="EF87" s="124">
        <v>10962260.47495983</v>
      </c>
      <c r="EG87" s="124">
        <v>14348.619831212192</v>
      </c>
      <c r="EH87" s="274">
        <v>49327.47839683546</v>
      </c>
      <c r="EI87" s="124">
        <v>36108.260071131059</v>
      </c>
      <c r="EJ87" s="124">
        <v>22564.855239370667</v>
      </c>
      <c r="EK87" s="124">
        <v>13548.401838975846</v>
      </c>
      <c r="EL87" s="124">
        <f t="shared" si="72"/>
        <v>11047.524228231228</v>
      </c>
      <c r="EM87" s="124">
        <v>2500.8776107446183</v>
      </c>
      <c r="EN87" s="124">
        <v>35423.595905337708</v>
      </c>
      <c r="EO87" s="124">
        <v>21127.719904809404</v>
      </c>
      <c r="EP87" s="124"/>
      <c r="EQ87" s="124">
        <v>21665.641011420179</v>
      </c>
      <c r="ER87" s="124">
        <v>7954.7856613981312</v>
      </c>
      <c r="ES87" s="124">
        <v>13710.855350022046</v>
      </c>
      <c r="ET87" s="124">
        <f t="shared" ref="ET87:ET107" si="77">ES87-EU87</f>
        <v>11336.227964162943</v>
      </c>
      <c r="EU87" s="124">
        <v>2374.6273858591039</v>
      </c>
      <c r="EV87" s="124">
        <f t="shared" ref="EV87:EV107" si="78">ER87+ET87</f>
        <v>19291.013625561074</v>
      </c>
      <c r="EW87" s="124">
        <v>22380.609543025828</v>
      </c>
      <c r="EX87" s="124">
        <v>54172.77716200443</v>
      </c>
      <c r="EY87" s="124">
        <v>40827.442211836336</v>
      </c>
      <c r="EZ87" s="124">
        <v>13345.334950168093</v>
      </c>
      <c r="FA87" s="124">
        <v>168300.443328175</v>
      </c>
      <c r="FB87" s="124">
        <v>240235.91320178064</v>
      </c>
      <c r="FC87" s="124">
        <v>573579.79340702086</v>
      </c>
      <c r="FD87" s="124">
        <v>840516.89993530593</v>
      </c>
      <c r="FE87" s="124">
        <v>2067353.2162124433</v>
      </c>
      <c r="FF87" s="124">
        <v>8072264.9945146842</v>
      </c>
      <c r="FG87" s="274">
        <v>15563.563867583329</v>
      </c>
      <c r="FH87" s="124">
        <v>13756.076848370225</v>
      </c>
      <c r="FI87" s="124">
        <v>24291.601691402426</v>
      </c>
      <c r="FJ87" s="124">
        <v>12183.838954312498</v>
      </c>
      <c r="FK87" s="124">
        <v>21662.643127174335</v>
      </c>
      <c r="FL87" s="124">
        <v>18939.719362771513</v>
      </c>
      <c r="FM87" s="124">
        <v>26960.003001346362</v>
      </c>
      <c r="FN87" s="124">
        <v>25113.655012763065</v>
      </c>
      <c r="FO87" s="124">
        <v>16415.820610616829</v>
      </c>
      <c r="FP87" s="124">
        <v>19291.013625561074</v>
      </c>
      <c r="FQ87" s="124">
        <v>14917.491383799854</v>
      </c>
      <c r="FR87" s="124">
        <v>13877.728082169044</v>
      </c>
      <c r="FS87" s="274">
        <v>30171.203119999998</v>
      </c>
      <c r="FT87" s="124">
        <v>38468.283977999999</v>
      </c>
      <c r="FU87" s="124">
        <v>23986.107421875</v>
      </c>
      <c r="FV87" s="124">
        <v>41636.260305600001</v>
      </c>
      <c r="FW87" s="124">
        <v>30322.059127843615</v>
      </c>
      <c r="FX87" s="124">
        <v>35300.307641370178</v>
      </c>
      <c r="FY87" s="124">
        <v>18555.289914053556</v>
      </c>
      <c r="FZ87" s="311"/>
      <c r="GA87" s="133">
        <v>0.24069236963958848</v>
      </c>
      <c r="GB87" s="133">
        <v>0.129180590100552</v>
      </c>
      <c r="GC87" s="133">
        <v>0.41023720595636681</v>
      </c>
      <c r="GD87" s="133">
        <v>0.57201012510741933</v>
      </c>
      <c r="GE87" s="133">
        <v>0.68436214019436503</v>
      </c>
      <c r="GF87" s="293">
        <v>0.17580258238073526</v>
      </c>
      <c r="GG87" s="133">
        <v>0.24319141199001498</v>
      </c>
      <c r="GH87" s="133">
        <v>0.29988390995864028</v>
      </c>
      <c r="GI87" s="133">
        <v>0.35202164171216149</v>
      </c>
      <c r="GJ87" s="314">
        <v>44.560298919677734</v>
      </c>
      <c r="GK87" s="135">
        <v>50.302536010742188</v>
      </c>
      <c r="GL87" s="135">
        <v>52.690555572509766</v>
      </c>
      <c r="GM87" s="135">
        <v>54.712017059326172</v>
      </c>
      <c r="GN87" s="135">
        <v>54.654548645019531</v>
      </c>
      <c r="GO87" s="275"/>
      <c r="GP87" s="316">
        <v>1994</v>
      </c>
      <c r="GQ87" s="218">
        <v>2.0089394543627139</v>
      </c>
      <c r="GR87" s="218">
        <v>1.7687464881075796</v>
      </c>
      <c r="GS87" s="218">
        <v>2.5292165399299038</v>
      </c>
      <c r="GT87" s="319">
        <v>1.9677645559409642</v>
      </c>
      <c r="GU87" s="322">
        <v>0.46736788749694824</v>
      </c>
      <c r="GV87" s="218">
        <v>0.54345834255218506</v>
      </c>
      <c r="GW87" s="218">
        <v>0.59865105152130127</v>
      </c>
      <c r="GX87" s="218">
        <v>0.42599856853485107</v>
      </c>
      <c r="GY87" s="218">
        <v>0.18327225744724274</v>
      </c>
      <c r="GZ87" s="218">
        <v>0.13270619511604309</v>
      </c>
      <c r="HA87" s="218">
        <v>8.5016801953315735E-2</v>
      </c>
      <c r="HB87" s="218">
        <v>7.6792791485786438E-2</v>
      </c>
      <c r="HC87" s="218">
        <v>5.3705796599388123E-2</v>
      </c>
      <c r="HD87" s="218">
        <v>4.8135887831449509E-2</v>
      </c>
      <c r="HF87" s="325">
        <v>1994</v>
      </c>
      <c r="HG87" s="331">
        <v>0.31584149599075317</v>
      </c>
      <c r="HH87" s="331">
        <v>0.29635414481163025</v>
      </c>
      <c r="HI87" s="331">
        <v>0.25904348492622375</v>
      </c>
      <c r="HJ87" s="331">
        <v>6.634155660867691E-2</v>
      </c>
      <c r="HK87" s="331">
        <v>0.11194495856761932</v>
      </c>
      <c r="HL87" s="331">
        <v>5.6973092257976532E-2</v>
      </c>
      <c r="HM87" s="331">
        <v>2.3783872363765113E-2</v>
      </c>
      <c r="HN87" s="331">
        <v>0.3751467764377594</v>
      </c>
      <c r="HO87" s="331">
        <v>0.17885614931583405</v>
      </c>
      <c r="HP87" s="331">
        <v>9.8706185817718506E-2</v>
      </c>
      <c r="HQ87" s="331">
        <v>1.7848340794444084E-2</v>
      </c>
      <c r="HR87" s="331">
        <v>7.9736086539924145E-2</v>
      </c>
      <c r="HS87" s="331"/>
      <c r="HT87" s="331">
        <v>0.41321927309036255</v>
      </c>
      <c r="HU87" s="333">
        <v>7.6770789225106661E-2</v>
      </c>
      <c r="HV87" s="334">
        <v>7.9813568116201661E-2</v>
      </c>
      <c r="HW87" s="334">
        <v>9.0735198755282909E-2</v>
      </c>
      <c r="HX87" s="334">
        <v>8.6114921846400516E-2</v>
      </c>
      <c r="HY87" s="334">
        <v>4.9492033774640724E-2</v>
      </c>
      <c r="HZ87" s="334">
        <v>4.1301028725371225E-2</v>
      </c>
      <c r="IA87" s="332">
        <v>0.18071072603498256</v>
      </c>
      <c r="IB87" s="333">
        <v>0.13398586365264972</v>
      </c>
      <c r="IC87" s="332">
        <v>0.13473516546203729</v>
      </c>
      <c r="ID87" s="332">
        <v>0.14119207282783464</v>
      </c>
      <c r="IE87" s="332">
        <v>0.16034782262029995</v>
      </c>
      <c r="IF87" s="332">
        <v>0.12742757947989958</v>
      </c>
      <c r="IG87" s="332">
        <v>0.1181769225901519</v>
      </c>
      <c r="IH87" s="333">
        <v>7.198469340801239E-2</v>
      </c>
      <c r="II87" s="332">
        <v>7.7035866529008151E-2</v>
      </c>
      <c r="IJ87" s="332">
        <v>8.5901569575071321E-2</v>
      </c>
      <c r="IK87" s="332">
        <v>8.521270435368121E-2</v>
      </c>
      <c r="IL87" s="332">
        <v>2.6524130662437525E-2</v>
      </c>
      <c r="IM87" s="332">
        <v>2.1408283454604767E-2</v>
      </c>
      <c r="IO87" s="204">
        <v>12136.581700385595</v>
      </c>
      <c r="IP87" s="204">
        <f t="shared" si="69"/>
        <v>14821.459433921631</v>
      </c>
      <c r="IS87" s="905">
        <v>6.8211209324082894E-2</v>
      </c>
      <c r="IT87" s="839">
        <v>1.2498044981038649E-2</v>
      </c>
      <c r="IU87" s="839">
        <f t="shared" si="46"/>
        <v>5.5713164343044241E-2</v>
      </c>
      <c r="IV87" s="839">
        <v>8.7038524467499753E-3</v>
      </c>
      <c r="IW87" s="132">
        <v>7.2214981449587892E-2</v>
      </c>
      <c r="IX87" s="839">
        <v>1.2498044981038649E-2</v>
      </c>
      <c r="IY87" s="894">
        <f t="shared" si="73"/>
        <v>0</v>
      </c>
      <c r="IZ87" s="894">
        <f t="shared" si="74"/>
        <v>1.2498044981038649E-2</v>
      </c>
      <c r="JA87" s="894">
        <f t="shared" si="75"/>
        <v>0</v>
      </c>
      <c r="JB87" s="894">
        <f t="shared" si="76"/>
        <v>1.2498044981038649E-2</v>
      </c>
      <c r="JC87" s="839">
        <f t="shared" si="47"/>
        <v>5.9716936468549239E-2</v>
      </c>
      <c r="JD87" s="839">
        <v>4.7000803212449869E-3</v>
      </c>
      <c r="JE87" s="839">
        <v>6.9938949263504385E-2</v>
      </c>
      <c r="JG87" s="205">
        <v>14.126347168080716</v>
      </c>
      <c r="JH87" s="205">
        <v>5.1788580600779639</v>
      </c>
      <c r="JI87" s="205">
        <v>2.7276953730352007</v>
      </c>
      <c r="JJ87" s="205">
        <v>6.3784146887595163</v>
      </c>
      <c r="JK87" s="205">
        <v>2.7635467980295565</v>
      </c>
      <c r="JL87" s="205">
        <v>2.3080538000324098</v>
      </c>
      <c r="JM87" s="205">
        <v>7.2383023134458169</v>
      </c>
      <c r="JN87" s="205">
        <v>3.0864498173595405</v>
      </c>
      <c r="JO87" s="205">
        <v>2.3451871055004512</v>
      </c>
    </row>
    <row r="88" spans="1:275" s="211" customFormat="1">
      <c r="A88" s="211">
        <v>1995</v>
      </c>
      <c r="B88" s="205">
        <v>34118.613455776656</v>
      </c>
      <c r="C88" s="209">
        <v>50428.531844758778</v>
      </c>
      <c r="D88" s="205">
        <f t="shared" si="31"/>
        <v>244.66598420551423</v>
      </c>
      <c r="E88" s="209">
        <f t="shared" si="62"/>
        <v>36201.540314078127</v>
      </c>
      <c r="F88" s="209">
        <f t="shared" si="63"/>
        <v>14226.991530680647</v>
      </c>
      <c r="G88" s="203">
        <v>1.4780357915224915</v>
      </c>
      <c r="H88" s="203">
        <f t="shared" si="25"/>
        <v>742.14063597151153</v>
      </c>
      <c r="I88" s="839">
        <v>0.91173927163120649</v>
      </c>
      <c r="J88" s="238">
        <v>32143.557604275618</v>
      </c>
      <c r="K88" s="205">
        <f t="shared" si="54"/>
        <v>196.97631048336805</v>
      </c>
      <c r="L88" s="205">
        <f t="shared" si="55"/>
        <v>216.18140789254309</v>
      </c>
      <c r="M88" s="204">
        <v>21330.136537449787</v>
      </c>
      <c r="N88" s="205">
        <f t="shared" si="56"/>
        <v>229.66822076576841</v>
      </c>
      <c r="O88" s="209">
        <v>126023</v>
      </c>
      <c r="P88" s="203">
        <v>1.5424475576134273</v>
      </c>
      <c r="Q88" s="203">
        <f t="shared" si="26"/>
        <v>782.58639370678532</v>
      </c>
      <c r="R88" s="238">
        <v>44938.216216216213</v>
      </c>
      <c r="S88" s="204">
        <f t="shared" si="66"/>
        <v>69372</v>
      </c>
      <c r="T88" s="205">
        <f t="shared" si="40"/>
        <v>232.51454808323592</v>
      </c>
      <c r="U88" s="205">
        <f t="shared" si="38"/>
        <v>229.3580111234248</v>
      </c>
      <c r="V88" s="205">
        <f t="shared" si="41"/>
        <v>226.76446505798023</v>
      </c>
      <c r="W88" s="204">
        <v>51353</v>
      </c>
      <c r="X88" s="204">
        <v>98990</v>
      </c>
      <c r="Y88" s="204">
        <v>69313</v>
      </c>
      <c r="Z88" s="204">
        <f t="shared" si="51"/>
        <v>29955.977162221356</v>
      </c>
      <c r="AA88" s="218">
        <f t="shared" si="52"/>
        <v>0.666603610123082</v>
      </c>
      <c r="AB88" s="216">
        <f t="shared" si="32"/>
        <v>0.29979795938983733</v>
      </c>
      <c r="AC88" s="214">
        <v>34076.139160437029</v>
      </c>
      <c r="AD88" s="204">
        <f t="shared" si="53"/>
        <v>52604</v>
      </c>
      <c r="AE88" s="204">
        <v>43306.4487056</v>
      </c>
      <c r="AF88" s="204">
        <v>48922.9847152</v>
      </c>
      <c r="AG88" s="204">
        <v>16775</v>
      </c>
      <c r="AH88" s="204">
        <f t="shared" si="33"/>
        <v>25895.89436307146</v>
      </c>
      <c r="AI88" s="204">
        <v>30595.3408944</v>
      </c>
      <c r="AJ88" s="204">
        <v>35177.251849599998</v>
      </c>
      <c r="AK88" s="204">
        <v>34592</v>
      </c>
      <c r="AL88" s="204">
        <v>41731.6796875</v>
      </c>
      <c r="AM88" s="211">
        <v>225.3</v>
      </c>
      <c r="AN88" s="203">
        <f t="shared" si="34"/>
        <v>1.5437194851309366</v>
      </c>
      <c r="AO88" s="203"/>
      <c r="AP88" s="258">
        <v>1995</v>
      </c>
      <c r="AQ88" s="849">
        <v>0.71787813346465079</v>
      </c>
      <c r="AR88" s="849">
        <v>0.52318352412764768</v>
      </c>
      <c r="AS88" s="122">
        <v>4.3300881860509607E-2</v>
      </c>
      <c r="AT88" s="122">
        <v>8.6008707851241081E-2</v>
      </c>
      <c r="AU88" s="122">
        <f t="shared" si="70"/>
        <v>0.12930958971175069</v>
      </c>
      <c r="AV88" s="122">
        <v>4.7451408457581321E-3</v>
      </c>
      <c r="AW88" s="122">
        <f t="shared" si="64"/>
        <v>6.0639878779494276E-2</v>
      </c>
      <c r="AX88" s="851">
        <f t="shared" si="71"/>
        <v>0.72879155909463267</v>
      </c>
      <c r="AY88" s="844">
        <v>0.76178008851663248</v>
      </c>
      <c r="AZ88" s="123">
        <v>5.7773759101508587E-2</v>
      </c>
      <c r="BA88" s="123">
        <v>7.3359348974444391E-2</v>
      </c>
      <c r="BB88" s="123">
        <v>6.2842050159425122E-2</v>
      </c>
      <c r="BC88" s="123">
        <f t="shared" si="67"/>
        <v>4.4244753247989377E-2</v>
      </c>
      <c r="BD88" s="866">
        <v>0.28212186653534926</v>
      </c>
      <c r="BE88" s="252">
        <v>7.9953964302470315E-2</v>
      </c>
      <c r="BF88" s="252">
        <v>2.3295891446530891E-2</v>
      </c>
      <c r="BG88" s="252">
        <v>0.10569986416871167</v>
      </c>
      <c r="BH88" s="252">
        <v>3.4620446946762223E-2</v>
      </c>
      <c r="BI88" s="252">
        <v>3.5681048924433391E-2</v>
      </c>
      <c r="BJ88" s="252">
        <f t="shared" si="68"/>
        <v>2.8706507464407796E-3</v>
      </c>
      <c r="BK88" s="252"/>
      <c r="BL88" s="284">
        <v>1995</v>
      </c>
      <c r="BM88" s="133">
        <v>0.15379762649536133</v>
      </c>
      <c r="BN88" s="133">
        <v>0.43962365388870239</v>
      </c>
      <c r="BO88" s="133">
        <v>0.40657871961593628</v>
      </c>
      <c r="BP88" s="133">
        <v>0.15284636616706848</v>
      </c>
      <c r="BQ88" s="133">
        <v>5.9116430580615997E-2</v>
      </c>
      <c r="BR88" s="133">
        <v>4.482172429561615E-2</v>
      </c>
      <c r="BS88" s="133">
        <v>6.2462761998176575E-2</v>
      </c>
      <c r="BT88" s="133">
        <v>7.2545699775218964E-2</v>
      </c>
      <c r="BU88" s="133">
        <v>0.21572798490524292</v>
      </c>
      <c r="BV88" s="133">
        <v>0.43731555342674255</v>
      </c>
      <c r="BW88" s="133">
        <v>0.34695646166801453</v>
      </c>
      <c r="BX88" s="133">
        <v>0.12045539170503616</v>
      </c>
      <c r="BY88" s="133">
        <v>0.2063067734425704</v>
      </c>
      <c r="BZ88" s="293">
        <f t="shared" si="65"/>
        <v>0.15284636616706848</v>
      </c>
      <c r="CA88" s="132">
        <f t="shared" si="58"/>
        <v>7.9998880829572239E-2</v>
      </c>
      <c r="CB88" s="133">
        <v>3.4457837532719984E-2</v>
      </c>
      <c r="CC88" s="133">
        <v>1.9806058993343711E-2</v>
      </c>
      <c r="CD88" s="133">
        <v>5.6223199632653952E-3</v>
      </c>
      <c r="CE88" s="133">
        <v>1.1759533803669496E-2</v>
      </c>
      <c r="CF88" s="133">
        <v>8.3531305365736538E-3</v>
      </c>
      <c r="CG88" s="132">
        <f t="shared" si="59"/>
        <v>7.2850679688438252E-2</v>
      </c>
      <c r="CH88" s="133">
        <v>3.9280565549186484E-2</v>
      </c>
      <c r="CI88" s="133">
        <v>2.1984046914924095E-2</v>
      </c>
      <c r="CJ88" s="133">
        <v>1.1586067224327666E-2</v>
      </c>
      <c r="CK88" s="133">
        <f t="shared" si="60"/>
        <v>4.6709116139122729E-2</v>
      </c>
      <c r="CL88" s="133">
        <f t="shared" si="61"/>
        <v>2.6141563549315516E-2</v>
      </c>
      <c r="CM88" s="134">
        <v>0.41893012129872487</v>
      </c>
      <c r="CN88" s="293">
        <v>0.43242844939231884</v>
      </c>
      <c r="CO88" s="133">
        <v>0.12427890300750732</v>
      </c>
      <c r="CP88" s="133">
        <v>0.44329264760017395</v>
      </c>
      <c r="CQ88" s="133">
        <v>0.18012785911560059</v>
      </c>
      <c r="CR88" s="133">
        <v>0.44670057296752935</v>
      </c>
      <c r="CS88" s="133">
        <v>0.37317156791687017</v>
      </c>
      <c r="CT88" s="293">
        <v>0.43584117293357849</v>
      </c>
      <c r="CU88" s="133">
        <v>0.42264163494110107</v>
      </c>
      <c r="CV88" s="133">
        <v>0.42113999999999996</v>
      </c>
      <c r="CW88" s="133">
        <v>0.15382659435272217</v>
      </c>
      <c r="CX88" s="133">
        <v>0.15234</v>
      </c>
      <c r="CY88" s="133">
        <v>0.14277350902557376</v>
      </c>
      <c r="DA88" s="267">
        <v>1995</v>
      </c>
      <c r="DB88" s="75">
        <v>50421.10828677901</v>
      </c>
      <c r="DC88" s="75">
        <v>33248.247789297537</v>
      </c>
      <c r="DD88" s="124">
        <v>37001.328595507337</v>
      </c>
      <c r="DE88" s="124">
        <v>16738.242655690552</v>
      </c>
      <c r="DF88" s="75">
        <v>13239.432229474998</v>
      </c>
      <c r="DG88" s="75">
        <v>58259.267239075736</v>
      </c>
      <c r="DH88" s="75">
        <v>204976.85276411221</v>
      </c>
      <c r="DI88" s="75">
        <v>296832.87947706709</v>
      </c>
      <c r="DJ88" s="75">
        <v>741280.75171526824</v>
      </c>
      <c r="DK88" s="75">
        <v>1112251.676553597</v>
      </c>
      <c r="DL88" s="75">
        <v>2903730.7934527756</v>
      </c>
      <c r="DM88" s="75">
        <v>11617935.455890542</v>
      </c>
      <c r="DN88" s="274">
        <v>50421.116069560565</v>
      </c>
      <c r="DO88" s="124">
        <v>33245.514729324568</v>
      </c>
      <c r="DP88" s="124">
        <v>22586.056147977735</v>
      </c>
      <c r="DQ88" s="124">
        <v>6279.3040757316376</v>
      </c>
      <c r="DR88" s="124">
        <v>4385.0441487409453</v>
      </c>
      <c r="DS88" s="124">
        <v>33710.702322744233</v>
      </c>
      <c r="DT88" s="124">
        <v>16106.626329568957</v>
      </c>
      <c r="DU88" s="124">
        <v>31563.229452133332</v>
      </c>
      <c r="DV88" s="124">
        <v>33206.426663604376</v>
      </c>
      <c r="DW88" s="124">
        <v>31797.323367744844</v>
      </c>
      <c r="DX88" s="124">
        <v>15509.295953491073</v>
      </c>
      <c r="DY88" s="124">
        <v>12532.561987078372</v>
      </c>
      <c r="DZ88" s="124">
        <v>55415.788199116461</v>
      </c>
      <c r="EA88" s="124">
        <v>205001.52813168446</v>
      </c>
      <c r="EB88" s="124">
        <v>302297.37149940297</v>
      </c>
      <c r="EC88" s="124">
        <v>770668.43693203141</v>
      </c>
      <c r="ED88" s="124">
        <v>1155210.1491617595</v>
      </c>
      <c r="EE88" s="124">
        <v>2980716.407923359</v>
      </c>
      <c r="EF88" s="124">
        <v>11740568.911351491</v>
      </c>
      <c r="EG88" s="124">
        <v>14906.294070313135</v>
      </c>
      <c r="EH88" s="274">
        <v>50417.893997998399</v>
      </c>
      <c r="EI88" s="124">
        <v>36583.422101888718</v>
      </c>
      <c r="EJ88" s="124">
        <v>22928.278805227725</v>
      </c>
      <c r="EK88" s="124">
        <v>13662.862160092809</v>
      </c>
      <c r="EL88" s="124">
        <f t="shared" si="72"/>
        <v>11029.365113847723</v>
      </c>
      <c r="EM88" s="124">
        <v>2633.4970462450851</v>
      </c>
      <c r="EN88" s="124">
        <v>35706.242442676135</v>
      </c>
      <c r="EO88" s="124">
        <v>21124.264915244687</v>
      </c>
      <c r="EP88" s="124"/>
      <c r="EQ88" s="124">
        <v>21757.691113199366</v>
      </c>
      <c r="ER88" s="124">
        <v>7920.9441022736792</v>
      </c>
      <c r="ES88" s="124">
        <v>13836.747010925694</v>
      </c>
      <c r="ET88" s="124">
        <f t="shared" si="77"/>
        <v>11341.705541427531</v>
      </c>
      <c r="EU88" s="124">
        <v>2495.0414694981628</v>
      </c>
      <c r="EV88" s="124">
        <f t="shared" si="78"/>
        <v>19262.64964370121</v>
      </c>
      <c r="EW88" s="124">
        <v>22543.613891495974</v>
      </c>
      <c r="EX88" s="124">
        <v>55132.953280471993</v>
      </c>
      <c r="EY88" s="124">
        <v>41687.447183920282</v>
      </c>
      <c r="EZ88" s="124">
        <v>13445.506096551702</v>
      </c>
      <c r="FA88" s="124">
        <v>174928.14106298552</v>
      </c>
      <c r="FB88" s="124">
        <v>251275.34733322953</v>
      </c>
      <c r="FC88" s="124">
        <v>607310.7170471889</v>
      </c>
      <c r="FD88" s="124">
        <v>891815.15932719701</v>
      </c>
      <c r="FE88" s="124">
        <v>2213815.7536591869</v>
      </c>
      <c r="FF88" s="124">
        <v>8574540.6170084774</v>
      </c>
      <c r="FG88" s="274">
        <v>15509.295953491073</v>
      </c>
      <c r="FH88" s="124">
        <v>13383.492847112637</v>
      </c>
      <c r="FI88" s="124">
        <v>24462.785631014816</v>
      </c>
      <c r="FJ88" s="124">
        <v>12833.288250141079</v>
      </c>
      <c r="FK88" s="124">
        <v>21753.101350708672</v>
      </c>
      <c r="FL88" s="124">
        <v>18673.775548228758</v>
      </c>
      <c r="FM88" s="124">
        <v>27340.325015480546</v>
      </c>
      <c r="FN88" s="124">
        <v>26272.750155703012</v>
      </c>
      <c r="FO88" s="124">
        <v>17040.20982748313</v>
      </c>
      <c r="FP88" s="124">
        <v>19262.649643701203</v>
      </c>
      <c r="FQ88" s="124">
        <v>14873.745528224441</v>
      </c>
      <c r="FR88" s="124">
        <v>13589.592236370365</v>
      </c>
      <c r="FS88" s="274">
        <v>30595.3408944</v>
      </c>
      <c r="FT88" s="124">
        <v>39020.144908800001</v>
      </c>
      <c r="FU88" s="124">
        <v>24239.787109375</v>
      </c>
      <c r="FV88" s="124">
        <v>42124.020071999999</v>
      </c>
      <c r="FW88" s="124">
        <v>30299.733726211078</v>
      </c>
      <c r="FX88" s="124">
        <v>35768.466154844296</v>
      </c>
      <c r="FY88" s="124">
        <v>18623.250973183392</v>
      </c>
      <c r="FZ88" s="311"/>
      <c r="GA88" s="133">
        <v>0.24786427923903057</v>
      </c>
      <c r="GB88" s="133">
        <v>0.13187942316798354</v>
      </c>
      <c r="GC88" s="133">
        <v>0.41852789819696318</v>
      </c>
      <c r="GD88" s="133">
        <v>0.57297263990701497</v>
      </c>
      <c r="GE88" s="133">
        <v>0.67609349545643449</v>
      </c>
      <c r="GF88" s="293">
        <v>0.17834310018271102</v>
      </c>
      <c r="GG88" s="133">
        <v>0.24506563722478034</v>
      </c>
      <c r="GH88" s="133">
        <v>0.29772577301914854</v>
      </c>
      <c r="GI88" s="133">
        <v>0.34624066934401587</v>
      </c>
      <c r="GJ88" s="314">
        <v>44.632575988769531</v>
      </c>
      <c r="GK88" s="135">
        <v>50.850746154785156</v>
      </c>
      <c r="GL88" s="135">
        <v>52.8875732421875</v>
      </c>
      <c r="GM88" s="135">
        <v>54.180194854736328</v>
      </c>
      <c r="GN88" s="135">
        <v>54.816169738769531</v>
      </c>
      <c r="GO88" s="275"/>
      <c r="GP88" s="316">
        <v>1995</v>
      </c>
      <c r="GQ88" s="218">
        <v>2.0122029543994864</v>
      </c>
      <c r="GR88" s="218">
        <v>1.7722958060140346</v>
      </c>
      <c r="GS88" s="218">
        <v>2.5121702545942894</v>
      </c>
      <c r="GT88" s="319">
        <v>1.9759731528403097</v>
      </c>
      <c r="GU88" s="322">
        <v>0.47001141309738159</v>
      </c>
      <c r="GV88" s="218">
        <v>0.5443878173828125</v>
      </c>
      <c r="GW88" s="218">
        <v>0.60252147912979126</v>
      </c>
      <c r="GX88" s="218">
        <v>0.42239212989807129</v>
      </c>
      <c r="GY88" s="218">
        <v>0.19842477142810822</v>
      </c>
      <c r="GZ88" s="218">
        <v>0.14538475871086121</v>
      </c>
      <c r="HA88" s="218">
        <v>8.5809774696826935E-2</v>
      </c>
      <c r="HB88" s="218">
        <v>7.3079526424407959E-2</v>
      </c>
      <c r="HC88" s="218">
        <v>5.395880714058876E-2</v>
      </c>
      <c r="HD88" s="218">
        <v>5.1490653306245804E-2</v>
      </c>
      <c r="HF88" s="325">
        <v>1995</v>
      </c>
      <c r="HG88" s="331">
        <v>0.31761151552200317</v>
      </c>
      <c r="HH88" s="331">
        <v>0.29737436771392822</v>
      </c>
      <c r="HI88" s="331">
        <v>0.26514297723770142</v>
      </c>
      <c r="HJ88" s="331">
        <v>7.1292079985141754E-2</v>
      </c>
      <c r="HK88" s="331">
        <v>0.11515279859304428</v>
      </c>
      <c r="HL88" s="331">
        <v>5.6476037949323654E-2</v>
      </c>
      <c r="HM88" s="331">
        <v>2.2225891556786337E-2</v>
      </c>
      <c r="HN88" s="331">
        <v>0.37797722220420837</v>
      </c>
      <c r="HO88" s="331">
        <v>0.18385478854179382</v>
      </c>
      <c r="HP88" s="331">
        <v>0.10039199888706207</v>
      </c>
      <c r="HQ88" s="331">
        <v>1.5901872888207436E-2</v>
      </c>
      <c r="HR88" s="331">
        <v>7.7828793786466122E-2</v>
      </c>
      <c r="HS88" s="331"/>
      <c r="HT88" s="331">
        <v>0.41928356885910034</v>
      </c>
      <c r="HU88" s="333">
        <v>7.8161432209275392E-2</v>
      </c>
      <c r="HV88" s="334">
        <v>8.1044314196737507E-2</v>
      </c>
      <c r="HW88" s="334">
        <v>9.1634578828234239E-2</v>
      </c>
      <c r="HX88" s="334">
        <v>8.8067561956550952E-2</v>
      </c>
      <c r="HY88" s="334">
        <v>5.2363525373948505E-2</v>
      </c>
      <c r="HZ88" s="334">
        <v>4.6773063874638872E-2</v>
      </c>
      <c r="IA88" s="332">
        <v>0.17663399953700132</v>
      </c>
      <c r="IB88" s="333">
        <v>0.13445481904467935</v>
      </c>
      <c r="IC88" s="332">
        <v>0.13473113044205498</v>
      </c>
      <c r="ID88" s="332">
        <v>0.14017016423167661</v>
      </c>
      <c r="IE88" s="332">
        <v>0.16161512081554169</v>
      </c>
      <c r="IF88" s="332">
        <v>0.13223484833360996</v>
      </c>
      <c r="IG88" s="332">
        <v>0.12585922486039181</v>
      </c>
      <c r="IH88" s="333">
        <v>7.2381064295768738E-2</v>
      </c>
      <c r="II88" s="332">
        <v>7.7428848748139795E-2</v>
      </c>
      <c r="IJ88" s="332">
        <v>8.7408420862630024E-2</v>
      </c>
      <c r="IK88" s="332">
        <v>8.4311595792061947E-2</v>
      </c>
      <c r="IL88" s="332">
        <v>2.6951050790557929E-2</v>
      </c>
      <c r="IM88" s="332">
        <v>2.0084272667020286E-2</v>
      </c>
      <c r="IO88" s="204">
        <v>12220.60436321122</v>
      </c>
      <c r="IP88" s="204">
        <f t="shared" si="69"/>
        <v>14924.069750347095</v>
      </c>
      <c r="IS88" s="905">
        <v>7.0367345871317849E-2</v>
      </c>
      <c r="IT88" s="839">
        <v>1.3884977295662244E-2</v>
      </c>
      <c r="IU88" s="839">
        <f t="shared" si="46"/>
        <v>5.6482368575655605E-2</v>
      </c>
      <c r="IV88" s="839">
        <v>9.6315349582543897E-3</v>
      </c>
      <c r="IW88" s="132">
        <v>7.4797851952114872E-2</v>
      </c>
      <c r="IX88" s="839">
        <v>1.3884977295662244E-2</v>
      </c>
      <c r="IY88" s="894">
        <f t="shared" si="73"/>
        <v>0</v>
      </c>
      <c r="IZ88" s="894">
        <f t="shared" si="74"/>
        <v>1.3884977295662244E-2</v>
      </c>
      <c r="JA88" s="894">
        <f t="shared" si="75"/>
        <v>0</v>
      </c>
      <c r="JB88" s="894">
        <f t="shared" si="76"/>
        <v>1.3884977295662244E-2</v>
      </c>
      <c r="JC88" s="839">
        <f t="shared" si="47"/>
        <v>6.0912874656452627E-2</v>
      </c>
      <c r="JD88" s="839">
        <v>5.2010288774573706E-3</v>
      </c>
      <c r="JE88" s="839">
        <v>7.2850679688438252E-2</v>
      </c>
      <c r="JG88" s="205">
        <v>14.540857787810383</v>
      </c>
      <c r="JH88" s="205">
        <v>5.1990970654627544</v>
      </c>
      <c r="JI88" s="205">
        <v>2.7968044459881902</v>
      </c>
      <c r="JJ88" s="205">
        <v>6.5258611262985236</v>
      </c>
      <c r="JK88" s="205">
        <v>2.7692728266812465</v>
      </c>
      <c r="JL88" s="205">
        <v>2.3565251727541954</v>
      </c>
      <c r="JM88" s="205">
        <v>7.4124100102845389</v>
      </c>
      <c r="JN88" s="205">
        <v>3.0947891669523484</v>
      </c>
      <c r="JO88" s="205">
        <v>2.3951260038770421</v>
      </c>
    </row>
    <row r="89" spans="1:275" s="211" customFormat="1">
      <c r="A89" s="211">
        <v>1996</v>
      </c>
      <c r="B89" s="205">
        <v>35926.328999234545</v>
      </c>
      <c r="C89" s="209">
        <v>52021.769676041433</v>
      </c>
      <c r="D89" s="205">
        <f t="shared" si="31"/>
        <v>252.39595546988178</v>
      </c>
      <c r="E89" s="209">
        <f t="shared" si="62"/>
        <v>37227.468285169671</v>
      </c>
      <c r="F89" s="209">
        <f t="shared" si="63"/>
        <v>14794.301390871762</v>
      </c>
      <c r="G89" s="203">
        <v>1.4480123943960379</v>
      </c>
      <c r="H89" s="203">
        <f t="shared" si="25"/>
        <v>757.52833784732672</v>
      </c>
      <c r="I89" s="839">
        <v>0.90991372993591424</v>
      </c>
      <c r="J89" s="238">
        <v>33764.750875066973</v>
      </c>
      <c r="K89" s="205">
        <f t="shared" si="54"/>
        <v>201.54599064428254</v>
      </c>
      <c r="L89" s="205">
        <f t="shared" si="55"/>
        <v>222.47195784126234</v>
      </c>
      <c r="M89" s="204">
        <v>22438.906293026492</v>
      </c>
      <c r="N89" s="205">
        <f t="shared" si="56"/>
        <v>236.69892405353258</v>
      </c>
      <c r="O89" s="209">
        <v>127625.25324638988</v>
      </c>
      <c r="P89" s="203">
        <v>1.502453238919907</v>
      </c>
      <c r="Q89" s="203">
        <f t="shared" si="26"/>
        <v>803.41832965284004</v>
      </c>
      <c r="R89" s="238">
        <v>47122.966647498564</v>
      </c>
      <c r="S89" s="204">
        <f t="shared" si="66"/>
        <v>70827</v>
      </c>
      <c r="T89" s="205">
        <f t="shared" si="40"/>
        <v>237.3912803017262</v>
      </c>
      <c r="U89" s="205">
        <f t="shared" si="38"/>
        <v>234.16853851465734</v>
      </c>
      <c r="V89" s="205">
        <f t="shared" si="41"/>
        <v>232.95880106805507</v>
      </c>
      <c r="W89" s="204">
        <v>53676</v>
      </c>
      <c r="X89" s="204">
        <v>99627</v>
      </c>
      <c r="Y89" s="204">
        <v>69597</v>
      </c>
      <c r="Z89" s="204">
        <f t="shared" si="51"/>
        <v>31935.771767910061</v>
      </c>
      <c r="AA89" s="218">
        <f t="shared" si="52"/>
        <v>0.67771140146596254</v>
      </c>
      <c r="AB89" s="216">
        <f t="shared" si="32"/>
        <v>0.30142431268631997</v>
      </c>
      <c r="AC89" s="214">
        <v>35491.75675675676</v>
      </c>
      <c r="AD89" s="204">
        <f t="shared" si="53"/>
        <v>53345.000000000007</v>
      </c>
      <c r="AE89" s="204">
        <v>43874.775538200003</v>
      </c>
      <c r="AF89" s="204">
        <v>49666.825114200001</v>
      </c>
      <c r="AG89" s="204">
        <v>17587</v>
      </c>
      <c r="AH89" s="204">
        <f t="shared" si="33"/>
        <v>26433.701815038894</v>
      </c>
      <c r="AI89" s="204">
        <v>30987.465231599999</v>
      </c>
      <c r="AJ89" s="204">
        <v>35910.707371199998</v>
      </c>
      <c r="AK89" s="204">
        <v>36090</v>
      </c>
      <c r="AL89" s="204">
        <v>46337.1640625</v>
      </c>
      <c r="AM89" s="211">
        <v>231.4</v>
      </c>
      <c r="AN89" s="203">
        <f t="shared" si="34"/>
        <v>1.5030250648228176</v>
      </c>
      <c r="AO89" s="203"/>
      <c r="AP89" s="258">
        <v>1996</v>
      </c>
      <c r="AQ89" s="849">
        <v>0.71561326185169605</v>
      </c>
      <c r="AR89" s="849">
        <v>0.52046360600635566</v>
      </c>
      <c r="AS89" s="122">
        <v>4.2415336624472416E-2</v>
      </c>
      <c r="AT89" s="122">
        <v>8.3111132574979721E-2</v>
      </c>
      <c r="AU89" s="122">
        <f t="shared" si="70"/>
        <v>0.12552646919945215</v>
      </c>
      <c r="AV89" s="122">
        <v>4.3822352449138261E-3</v>
      </c>
      <c r="AW89" s="122">
        <f t="shared" si="64"/>
        <v>6.5240951400974426E-2</v>
      </c>
      <c r="AX89" s="851">
        <f t="shared" si="71"/>
        <v>0.72729731791110475</v>
      </c>
      <c r="AY89" s="844">
        <v>0.76363537685714922</v>
      </c>
      <c r="AZ89" s="123">
        <v>5.5493996065217877E-2</v>
      </c>
      <c r="BA89" s="123">
        <v>7.2386422740326986E-2</v>
      </c>
      <c r="BB89" s="123">
        <v>6.2142421021686524E-2</v>
      </c>
      <c r="BC89" s="123">
        <f t="shared" si="67"/>
        <v>4.6341783315619334E-2</v>
      </c>
      <c r="BD89" s="866">
        <v>0.28438673814830373</v>
      </c>
      <c r="BE89" s="252">
        <v>8.3607550821177823E-2</v>
      </c>
      <c r="BF89" s="252">
        <v>2.4106181652240564E-2</v>
      </c>
      <c r="BG89" s="252">
        <v>0.10924962646978599</v>
      </c>
      <c r="BH89" s="252">
        <v>3.5352749396961189E-2</v>
      </c>
      <c r="BI89" s="252">
        <v>3.5727151424415439E-2</v>
      </c>
      <c r="BJ89" s="252">
        <f t="shared" si="68"/>
        <v>-3.6565216162772821E-3</v>
      </c>
      <c r="BK89" s="252"/>
      <c r="BL89" s="284">
        <v>1996</v>
      </c>
      <c r="BM89" s="133">
        <v>0.15079790353775024</v>
      </c>
      <c r="BN89" s="133">
        <v>0.43374183773994446</v>
      </c>
      <c r="BO89" s="133">
        <v>0.4154602587223053</v>
      </c>
      <c r="BP89" s="133">
        <v>0.15964031219482422</v>
      </c>
      <c r="BQ89" s="133">
        <v>6.3807375729084029E-2</v>
      </c>
      <c r="BR89" s="133">
        <v>4.8549626022577286E-2</v>
      </c>
      <c r="BS89" s="133">
        <v>6.8035133183002472E-2</v>
      </c>
      <c r="BT89" s="133">
        <v>7.6467163860797882E-2</v>
      </c>
      <c r="BU89" s="133">
        <v>0.21353822946548462</v>
      </c>
      <c r="BV89" s="133">
        <v>0.43340182304382324</v>
      </c>
      <c r="BW89" s="133">
        <v>0.35305994749069214</v>
      </c>
      <c r="BX89" s="133">
        <v>0.12473166733980179</v>
      </c>
      <c r="BY89" s="133">
        <v>0.20384788173665383</v>
      </c>
      <c r="BZ89" s="293">
        <f t="shared" si="65"/>
        <v>0.15964031219482422</v>
      </c>
      <c r="CA89" s="132">
        <f t="shared" si="58"/>
        <v>8.2648672614999918E-2</v>
      </c>
      <c r="CB89" s="133">
        <v>3.7176817748358383E-2</v>
      </c>
      <c r="CC89" s="133">
        <v>1.8415160410287873E-2</v>
      </c>
      <c r="CD89" s="133">
        <v>5.3773097283233385E-3</v>
      </c>
      <c r="CE89" s="133">
        <v>1.2751712849941641E-2</v>
      </c>
      <c r="CF89" s="133">
        <v>8.9276718780886884E-3</v>
      </c>
      <c r="CG89" s="132">
        <f t="shared" si="59"/>
        <v>7.6992295407764616E-2</v>
      </c>
      <c r="CH89" s="133">
        <v>4.1114232162651955E-2</v>
      </c>
      <c r="CI89" s="133">
        <v>2.4316391086049018E-2</v>
      </c>
      <c r="CJ89" s="133">
        <v>1.1561672159063643E-2</v>
      </c>
      <c r="CK89" s="133">
        <f t="shared" si="60"/>
        <v>4.8379167902747468E-2</v>
      </c>
      <c r="CL89" s="133">
        <f t="shared" si="61"/>
        <v>2.8613127505017148E-2</v>
      </c>
      <c r="CM89" s="134">
        <v>0.43572267915949753</v>
      </c>
      <c r="CN89" s="293">
        <v>0.44068193435668945</v>
      </c>
      <c r="CO89" s="133">
        <v>0.12289404869079591</v>
      </c>
      <c r="CP89" s="133">
        <v>0.4364240169525147</v>
      </c>
      <c r="CQ89" s="133">
        <v>0.17920279502868652</v>
      </c>
      <c r="CR89" s="133">
        <v>0.44201728701591486</v>
      </c>
      <c r="CS89" s="133">
        <v>0.37877991795539856</v>
      </c>
      <c r="CT89" s="293">
        <v>0.44423499703407282</v>
      </c>
      <c r="CU89" s="133">
        <v>0.43544870615005493</v>
      </c>
      <c r="CV89" s="133">
        <v>0.43484</v>
      </c>
      <c r="CW89" s="133">
        <v>0.16816900670528412</v>
      </c>
      <c r="CX89" s="133">
        <v>0.16687000000000002</v>
      </c>
      <c r="CY89" s="133">
        <v>0.15672056376934052</v>
      </c>
      <c r="DA89" s="267">
        <v>1996</v>
      </c>
      <c r="DB89" s="75">
        <v>52012.261866507419</v>
      </c>
      <c r="DC89" s="75">
        <v>33838.354107243533</v>
      </c>
      <c r="DD89" s="124">
        <v>37662.061593438077</v>
      </c>
      <c r="DE89" s="124">
        <v>16985.023879208333</v>
      </c>
      <c r="DF89" s="75">
        <v>13453.886335602005</v>
      </c>
      <c r="DG89" s="75">
        <v>59318.93882179544</v>
      </c>
      <c r="DH89" s="75">
        <v>215577.43169988241</v>
      </c>
      <c r="DI89" s="75">
        <v>314860.70058405539</v>
      </c>
      <c r="DJ89" s="75">
        <v>800550.54153198062</v>
      </c>
      <c r="DK89" s="75">
        <v>1208816.6616483051</v>
      </c>
      <c r="DL89" s="75">
        <v>3234719.0993099436</v>
      </c>
      <c r="DM89" s="75">
        <v>13333253.396268224</v>
      </c>
      <c r="DN89" s="274">
        <v>52012.261866507419</v>
      </c>
      <c r="DO89" s="124">
        <v>33781.371216351057</v>
      </c>
      <c r="DP89" s="124">
        <v>22898.933412191273</v>
      </c>
      <c r="DQ89" s="124">
        <v>6319.6493093992976</v>
      </c>
      <c r="DR89" s="124">
        <v>4568.9637086772973</v>
      </c>
      <c r="DS89" s="124">
        <v>34274.317889512371</v>
      </c>
      <c r="DT89" s="124">
        <v>16325.105859144154</v>
      </c>
      <c r="DU89" s="124">
        <v>32284.212660070451</v>
      </c>
      <c r="DV89" s="124">
        <v>33700.833254487086</v>
      </c>
      <c r="DW89" s="124">
        <v>32323.775218786952</v>
      </c>
      <c r="DX89" s="124">
        <v>15686.680095451582</v>
      </c>
      <c r="DY89" s="124">
        <v>12783.994884681981</v>
      </c>
      <c r="DZ89" s="124">
        <v>56399.735117475408</v>
      </c>
      <c r="EA89" s="124">
        <v>216090.27771791467</v>
      </c>
      <c r="EB89" s="124">
        <v>321221.35528350802</v>
      </c>
      <c r="EC89" s="124">
        <v>830325.37223281944</v>
      </c>
      <c r="ED89" s="124">
        <v>1253393.4204458399</v>
      </c>
      <c r="EE89" s="124">
        <v>3318765.9354357477</v>
      </c>
      <c r="EF89" s="124">
        <v>13468087.644049803</v>
      </c>
      <c r="EG89" s="124">
        <v>15098.986623985236</v>
      </c>
      <c r="EH89" s="274">
        <v>52012.857529872199</v>
      </c>
      <c r="EI89" s="124">
        <v>37388.000868371855</v>
      </c>
      <c r="EJ89" s="124">
        <v>23687.842289692187</v>
      </c>
      <c r="EK89" s="124">
        <v>13706.564827913771</v>
      </c>
      <c r="EL89" s="124">
        <f t="shared" si="72"/>
        <v>10971.315359980372</v>
      </c>
      <c r="EM89" s="124">
        <v>2735.2494679334</v>
      </c>
      <c r="EN89" s="124">
        <v>36523.411883871318</v>
      </c>
      <c r="EO89" s="124">
        <v>21567.762579718608</v>
      </c>
      <c r="EP89" s="124"/>
      <c r="EQ89" s="124">
        <v>22217.273180566252</v>
      </c>
      <c r="ER89" s="124">
        <v>8280.0501522221221</v>
      </c>
      <c r="ES89" s="124">
        <v>13937.223028344119</v>
      </c>
      <c r="ET89" s="124">
        <f t="shared" si="77"/>
        <v>11316.880936454616</v>
      </c>
      <c r="EU89" s="124">
        <v>2620.3420918895022</v>
      </c>
      <c r="EV89" s="124">
        <f t="shared" si="78"/>
        <v>19596.931088676738</v>
      </c>
      <c r="EW89" s="124">
        <v>22982.473751860074</v>
      </c>
      <c r="EX89" s="124">
        <v>56365.824538905596</v>
      </c>
      <c r="EY89" s="124">
        <v>42947.582461529761</v>
      </c>
      <c r="EZ89" s="124">
        <v>13418.242077375837</v>
      </c>
      <c r="FA89" s="124">
        <v>183636.56748337529</v>
      </c>
      <c r="FB89" s="124">
        <v>265429.97246678401</v>
      </c>
      <c r="FC89" s="124">
        <v>648765.04428085231</v>
      </c>
      <c r="FD89" s="124">
        <v>956589.53043105162</v>
      </c>
      <c r="FE89" s="124">
        <v>2420838.2202243437</v>
      </c>
      <c r="FF89" s="124">
        <v>9564763.3409021888</v>
      </c>
      <c r="FG89" s="274">
        <v>15686.680095451582</v>
      </c>
      <c r="FH89" s="124">
        <v>13527.563696682826</v>
      </c>
      <c r="FI89" s="124">
        <v>24315.374817200038</v>
      </c>
      <c r="FJ89" s="124">
        <v>12862.677130524758</v>
      </c>
      <c r="FK89" s="124">
        <v>22213.46701273882</v>
      </c>
      <c r="FL89" s="124">
        <v>19003.544975101133</v>
      </c>
      <c r="FM89" s="124">
        <v>27593.674878112666</v>
      </c>
      <c r="FN89" s="124">
        <v>26879.702954303939</v>
      </c>
      <c r="FO89" s="124">
        <v>17343.227145310331</v>
      </c>
      <c r="FP89" s="124">
        <v>19596.931088676749</v>
      </c>
      <c r="FQ89" s="124">
        <v>14936.689039471545</v>
      </c>
      <c r="FR89" s="124">
        <v>13645.689832794415</v>
      </c>
      <c r="FS89" s="274">
        <v>30987.465231599999</v>
      </c>
      <c r="FT89" s="124">
        <v>39241.135877400004</v>
      </c>
      <c r="FU89" s="124">
        <v>24761.01171875</v>
      </c>
      <c r="FV89" s="124">
        <v>42861.166862400001</v>
      </c>
      <c r="FW89" s="124">
        <v>30697.862761196004</v>
      </c>
      <c r="FX89" s="124">
        <v>35910.707381021741</v>
      </c>
      <c r="FY89" s="124">
        <v>18968.962366588097</v>
      </c>
      <c r="FZ89" s="311"/>
      <c r="GA89" s="133">
        <v>0.25316676605501809</v>
      </c>
      <c r="GB89" s="133">
        <v>0.13522626504137888</v>
      </c>
      <c r="GC89" s="133">
        <v>0.42097932443904129</v>
      </c>
      <c r="GD89" s="133">
        <v>0.56539487219857942</v>
      </c>
      <c r="GE89" s="133">
        <v>0.66144098346087798</v>
      </c>
      <c r="GF89" s="293">
        <v>0.18193965181729066</v>
      </c>
      <c r="GG89" s="133">
        <v>0.24889207594816246</v>
      </c>
      <c r="GH89" s="133">
        <v>0.3004969761534208</v>
      </c>
      <c r="GI89" s="133">
        <v>0.34906842159365969</v>
      </c>
      <c r="GJ89" s="314">
        <v>44.838420867919922</v>
      </c>
      <c r="GK89" s="135">
        <v>51.0941162109375</v>
      </c>
      <c r="GL89" s="135">
        <v>52.833534240722656</v>
      </c>
      <c r="GM89" s="135">
        <v>54.021522521972656</v>
      </c>
      <c r="GN89" s="135">
        <v>54.316970825195312</v>
      </c>
      <c r="GO89" s="275"/>
      <c r="GP89" s="316">
        <v>1996</v>
      </c>
      <c r="GQ89" s="218">
        <v>1.9945787318512092</v>
      </c>
      <c r="GR89" s="218">
        <v>1.7579964610887773</v>
      </c>
      <c r="GS89" s="218">
        <v>2.4506769669247541</v>
      </c>
      <c r="GT89" s="319">
        <v>1.9632587758366549</v>
      </c>
      <c r="GU89" s="322">
        <v>0.47341534495353699</v>
      </c>
      <c r="GV89" s="218">
        <v>0.54479151964187622</v>
      </c>
      <c r="GW89" s="218">
        <v>0.60212647914886475</v>
      </c>
      <c r="GX89" s="218">
        <v>0.42528122663497925</v>
      </c>
      <c r="GY89" s="218">
        <v>0.19952280819416046</v>
      </c>
      <c r="GZ89" s="218">
        <v>0.15318553149700165</v>
      </c>
      <c r="HA89" s="218">
        <v>8.8396400213241577E-2</v>
      </c>
      <c r="HB89" s="218">
        <v>7.6405473053455353E-2</v>
      </c>
      <c r="HC89" s="218">
        <v>6.2472272664308548E-2</v>
      </c>
      <c r="HD89" s="218">
        <v>5.1826443523168564E-2</v>
      </c>
      <c r="HF89" s="325">
        <v>1996</v>
      </c>
      <c r="HG89" s="331">
        <v>0.320273756980896</v>
      </c>
      <c r="HH89" s="331">
        <v>0.29758599400520325</v>
      </c>
      <c r="HI89" s="331">
        <v>0.2655271589756012</v>
      </c>
      <c r="HJ89" s="331">
        <v>7.3795042932033539E-2</v>
      </c>
      <c r="HK89" s="331">
        <v>0.11464938521385193</v>
      </c>
      <c r="HL89" s="331">
        <v>5.5287774652242661E-2</v>
      </c>
      <c r="HM89" s="331">
        <v>2.1794962979242882E-2</v>
      </c>
      <c r="HN89" s="331">
        <v>0.38862901926040649</v>
      </c>
      <c r="HO89" s="331">
        <v>0.19866935908794403</v>
      </c>
      <c r="HP89" s="331">
        <v>9.8680399358272552E-2</v>
      </c>
      <c r="HQ89" s="331">
        <v>1.6132725402712822E-2</v>
      </c>
      <c r="HR89" s="331">
        <v>7.5146529823541641E-2</v>
      </c>
      <c r="HS89" s="331"/>
      <c r="HT89" s="331">
        <v>0.43428194522857666</v>
      </c>
      <c r="HU89" s="333">
        <v>7.7390787604719263E-2</v>
      </c>
      <c r="HV89" s="334">
        <v>8.0381232615612433E-2</v>
      </c>
      <c r="HW89" s="334">
        <v>9.0549104148522019E-2</v>
      </c>
      <c r="HX89" s="334">
        <v>8.7766701353378537E-2</v>
      </c>
      <c r="HY89" s="334">
        <v>5.060939405439057E-2</v>
      </c>
      <c r="HZ89" s="334">
        <v>4.3387162978003602E-2</v>
      </c>
      <c r="IA89" s="332">
        <v>0.17052207438327971</v>
      </c>
      <c r="IB89" s="333">
        <v>0.13247528770617734</v>
      </c>
      <c r="IC89" s="332">
        <v>0.1333342453171503</v>
      </c>
      <c r="ID89" s="332">
        <v>0.13783901208080349</v>
      </c>
      <c r="IE89" s="332">
        <v>0.16103684819187133</v>
      </c>
      <c r="IF89" s="332">
        <v>0.12497168321488061</v>
      </c>
      <c r="IG89" s="332">
        <v>0.11443730235489724</v>
      </c>
      <c r="IH89" s="333">
        <v>7.0574983954429626E-2</v>
      </c>
      <c r="II89" s="332">
        <v>7.5919833624311636E-2</v>
      </c>
      <c r="IJ89" s="332">
        <v>8.5014207055792212E-2</v>
      </c>
      <c r="IK89" s="332">
        <v>8.3531825241038804E-2</v>
      </c>
      <c r="IL89" s="332">
        <v>2.2471260091379008E-2</v>
      </c>
      <c r="IM89" s="332">
        <v>1.6622406841437783E-2</v>
      </c>
      <c r="IO89" s="204">
        <v>12673.674959360011</v>
      </c>
      <c r="IP89" s="204">
        <f t="shared" si="69"/>
        <v>15477.369487233358</v>
      </c>
      <c r="IS89" s="905">
        <v>7.1631756691767301E-2</v>
      </c>
      <c r="IT89" s="839">
        <v>1.4531446205264349E-2</v>
      </c>
      <c r="IU89" s="839">
        <f t="shared" si="46"/>
        <v>5.710031048650295E-2</v>
      </c>
      <c r="IV89" s="839">
        <v>1.1016915923232614E-2</v>
      </c>
      <c r="IW89" s="132">
        <v>7.6699538016454294E-2</v>
      </c>
      <c r="IX89" s="839">
        <v>1.4531446205264349E-2</v>
      </c>
      <c r="IY89" s="894">
        <f t="shared" si="73"/>
        <v>0</v>
      </c>
      <c r="IZ89" s="894">
        <f t="shared" si="74"/>
        <v>1.4531446205264349E-2</v>
      </c>
      <c r="JA89" s="894">
        <f t="shared" si="75"/>
        <v>0</v>
      </c>
      <c r="JB89" s="894">
        <f t="shared" si="76"/>
        <v>1.4531446205264349E-2</v>
      </c>
      <c r="JC89" s="839">
        <f t="shared" si="47"/>
        <v>6.2168091811189943E-2</v>
      </c>
      <c r="JD89" s="839">
        <v>5.9491345985456115E-3</v>
      </c>
      <c r="JE89" s="839">
        <v>7.6992295407764616E-2</v>
      </c>
      <c r="JG89" s="205">
        <v>14.735461303017054</v>
      </c>
      <c r="JH89" s="205">
        <v>5.1926104066462617</v>
      </c>
      <c r="JI89" s="205">
        <v>2.8377752515683552</v>
      </c>
      <c r="JJ89" s="205">
        <v>6.5011458333333332</v>
      </c>
      <c r="JK89" s="205">
        <v>2.7608333333333337</v>
      </c>
      <c r="JL89" s="205">
        <v>2.3547766374886807</v>
      </c>
      <c r="JM89" s="205">
        <v>7.5270952541231901</v>
      </c>
      <c r="JN89" s="205">
        <v>3.1359811511275666</v>
      </c>
      <c r="JO89" s="205">
        <v>2.4002361275088546</v>
      </c>
    </row>
    <row r="90" spans="1:275" s="211" customFormat="1">
      <c r="A90" s="211">
        <v>1997</v>
      </c>
      <c r="B90" s="205">
        <v>37959.943628938519</v>
      </c>
      <c r="C90" s="209">
        <v>53917.645781340427</v>
      </c>
      <c r="D90" s="205">
        <f t="shared" si="31"/>
        <v>261.59424810831609</v>
      </c>
      <c r="E90" s="209">
        <f t="shared" si="62"/>
        <v>38605.214907337984</v>
      </c>
      <c r="F90" s="209">
        <f t="shared" si="63"/>
        <v>15312.430874002441</v>
      </c>
      <c r="G90" s="203">
        <v>1.4203826620078714</v>
      </c>
      <c r="H90" s="203">
        <f t="shared" si="25"/>
        <v>772.26401845721739</v>
      </c>
      <c r="I90" s="839">
        <v>0.90798295913556226</v>
      </c>
      <c r="J90" s="238">
        <v>35859.951064992267</v>
      </c>
      <c r="K90" s="205">
        <f t="shared" si="54"/>
        <v>209.52516358907394</v>
      </c>
      <c r="L90" s="205">
        <f t="shared" si="55"/>
        <v>231.76854950528104</v>
      </c>
      <c r="M90" s="204">
        <v>23848.336922549639</v>
      </c>
      <c r="N90" s="205">
        <f t="shared" si="56"/>
        <v>246.76626098660859</v>
      </c>
      <c r="O90" s="209">
        <v>129301.25716290172</v>
      </c>
      <c r="P90" s="203">
        <v>1.4706754631390293</v>
      </c>
      <c r="Q90" s="203">
        <f t="shared" si="26"/>
        <v>820.77827627455213</v>
      </c>
      <c r="R90" s="238">
        <v>49692.258769407701</v>
      </c>
      <c r="S90" s="204">
        <f t="shared" si="66"/>
        <v>73109</v>
      </c>
      <c r="T90" s="205">
        <f t="shared" si="40"/>
        <v>245.03987337567455</v>
      </c>
      <c r="U90" s="205">
        <f t="shared" si="38"/>
        <v>241.71329693856981</v>
      </c>
      <c r="V90" s="205">
        <f t="shared" si="41"/>
        <v>240.97296421462798</v>
      </c>
      <c r="W90" s="204">
        <v>56902</v>
      </c>
      <c r="X90" s="204">
        <v>101018</v>
      </c>
      <c r="Y90" s="204">
        <v>70241</v>
      </c>
      <c r="Z90" s="204">
        <f t="shared" si="51"/>
        <v>33237.781927024298</v>
      </c>
      <c r="AA90" s="218">
        <f t="shared" si="52"/>
        <v>0.66887243104124383</v>
      </c>
      <c r="AB90" s="216">
        <f t="shared" si="32"/>
        <v>0.30466847492526083</v>
      </c>
      <c r="AC90" s="214">
        <v>37004.960322024148</v>
      </c>
      <c r="AD90" s="204">
        <f t="shared" si="53"/>
        <v>54443</v>
      </c>
      <c r="AE90" s="204">
        <v>44884.092119200002</v>
      </c>
      <c r="AF90" s="204">
        <v>50707.6610334</v>
      </c>
      <c r="AG90" s="204">
        <v>18756</v>
      </c>
      <c r="AH90" s="204">
        <f t="shared" si="33"/>
        <v>27594.487309644672</v>
      </c>
      <c r="AI90" s="204">
        <v>32100.648161199999</v>
      </c>
      <c r="AJ90" s="204">
        <v>37071.987478199997</v>
      </c>
      <c r="AK90" s="204">
        <v>38001</v>
      </c>
      <c r="AL90" s="204">
        <v>48698.0390625</v>
      </c>
      <c r="AM90" s="211">
        <v>236.4</v>
      </c>
      <c r="AN90" s="203">
        <f t="shared" si="34"/>
        <v>1.4712351945854485</v>
      </c>
      <c r="AO90" s="203"/>
      <c r="AP90" s="258">
        <v>1997</v>
      </c>
      <c r="AQ90" s="849">
        <v>0.71600334821551681</v>
      </c>
      <c r="AR90" s="849">
        <v>0.52208271194621703</v>
      </c>
      <c r="AS90" s="122">
        <v>4.187585627339286E-2</v>
      </c>
      <c r="AT90" s="122">
        <v>8.039117680243188E-2</v>
      </c>
      <c r="AU90" s="122">
        <f t="shared" si="70"/>
        <v>0.12226703307582473</v>
      </c>
      <c r="AV90" s="122">
        <v>4.0897536223542617E-3</v>
      </c>
      <c r="AW90" s="122">
        <f t="shared" si="64"/>
        <v>6.7563849571120785E-2</v>
      </c>
      <c r="AX90" s="851">
        <f t="shared" si="71"/>
        <v>0.72916238904104991</v>
      </c>
      <c r="AY90" s="844">
        <v>0.76652130570343824</v>
      </c>
      <c r="AZ90" s="123">
        <v>5.2749909856406554E-2</v>
      </c>
      <c r="BA90" s="123">
        <v>7.1054361889409723E-2</v>
      </c>
      <c r="BB90" s="123">
        <v>6.1424905084098674E-2</v>
      </c>
      <c r="BC90" s="123">
        <f t="shared" si="67"/>
        <v>4.8249517466646741E-2</v>
      </c>
      <c r="BD90" s="866">
        <v>0.28399665178448308</v>
      </c>
      <c r="BE90" s="252">
        <v>8.6526029806927002E-2</v>
      </c>
      <c r="BF90" s="252">
        <v>2.4369386246184094E-2</v>
      </c>
      <c r="BG90" s="252">
        <v>0.11155787907265959</v>
      </c>
      <c r="BH90" s="252">
        <v>3.3596179993551648E-2</v>
      </c>
      <c r="BI90" s="252">
        <v>3.5512157867063993E-2</v>
      </c>
      <c r="BJ90" s="252">
        <f t="shared" si="68"/>
        <v>-7.5649812019032425E-3</v>
      </c>
      <c r="BK90" s="252"/>
      <c r="BL90" s="284">
        <v>1997</v>
      </c>
      <c r="BM90" s="133">
        <v>0.14862990379333496</v>
      </c>
      <c r="BN90" s="133">
        <v>0.42869958281517029</v>
      </c>
      <c r="BO90" s="133">
        <v>0.42267051339149475</v>
      </c>
      <c r="BP90" s="133">
        <v>0.16627532243728638</v>
      </c>
      <c r="BQ90" s="133">
        <v>6.8388722836971283E-2</v>
      </c>
      <c r="BR90" s="133">
        <v>5.1334183663129807E-2</v>
      </c>
      <c r="BS90" s="133">
        <v>7.3060028254985809E-2</v>
      </c>
      <c r="BT90" s="133">
        <v>8.1243202090263367E-2</v>
      </c>
      <c r="BU90" s="133">
        <v>0.21059787273406982</v>
      </c>
      <c r="BV90" s="133">
        <v>0.43075099587440491</v>
      </c>
      <c r="BW90" s="133">
        <v>0.35865113139152527</v>
      </c>
      <c r="BX90" s="133">
        <v>0.12977787852287292</v>
      </c>
      <c r="BY90" s="133">
        <v>0.20251819849549285</v>
      </c>
      <c r="BZ90" s="293">
        <f t="shared" si="65"/>
        <v>0.16627532243728638</v>
      </c>
      <c r="CA90" s="132">
        <f t="shared" si="58"/>
        <v>8.3874048429455339E-2</v>
      </c>
      <c r="CB90" s="133">
        <v>3.7090163094281939E-2</v>
      </c>
      <c r="CC90" s="133">
        <v>1.8498095491976802E-2</v>
      </c>
      <c r="CD90" s="133">
        <v>5.23203685102236E-3</v>
      </c>
      <c r="CE90" s="133">
        <v>1.3015711141575128E-2</v>
      </c>
      <c r="CF90" s="133">
        <v>1.0038041850599116E-2</v>
      </c>
      <c r="CG90" s="132">
        <f t="shared" si="59"/>
        <v>8.2396818167522173E-2</v>
      </c>
      <c r="CH90" s="133">
        <v>4.4907029489600063E-2</v>
      </c>
      <c r="CI90" s="133">
        <v>2.5057183045137602E-2</v>
      </c>
      <c r="CJ90" s="133">
        <v>1.2432605632784512E-2</v>
      </c>
      <c r="CK90" s="133">
        <f t="shared" si="60"/>
        <v>5.2886986206854857E-2</v>
      </c>
      <c r="CL90" s="133">
        <f t="shared" si="61"/>
        <v>2.950983196066732E-2</v>
      </c>
      <c r="CM90" s="134">
        <v>0.44671796208907411</v>
      </c>
      <c r="CN90" s="293">
        <v>0.44680851697921747</v>
      </c>
      <c r="CO90" s="133">
        <v>0.12157702445983888</v>
      </c>
      <c r="CP90" s="133">
        <v>0.43161445856094366</v>
      </c>
      <c r="CQ90" s="133">
        <v>0.1773979663848877</v>
      </c>
      <c r="CR90" s="133">
        <v>0.43888834118843079</v>
      </c>
      <c r="CS90" s="133">
        <v>0.38371369242668152</v>
      </c>
      <c r="CT90" s="293">
        <v>0.45094510912895197</v>
      </c>
      <c r="CU90" s="133">
        <v>0.44697046279907227</v>
      </c>
      <c r="CV90" s="133">
        <v>0.44644</v>
      </c>
      <c r="CW90" s="133">
        <v>0.18127042055130005</v>
      </c>
      <c r="CX90" s="133">
        <v>0.18015</v>
      </c>
      <c r="CY90" s="133">
        <v>0.16976143419742584</v>
      </c>
      <c r="DA90" s="267">
        <v>1997</v>
      </c>
      <c r="DB90" s="75">
        <v>53910.480489388676</v>
      </c>
      <c r="DC90" s="75">
        <v>34695.501359947528</v>
      </c>
      <c r="DD90" s="124">
        <v>38650.376806147098</v>
      </c>
      <c r="DE90" s="124">
        <v>17475.285620838677</v>
      </c>
      <c r="DF90" s="75">
        <v>13849.889096273275</v>
      </c>
      <c r="DG90" s="75">
        <v>60752.516689540345</v>
      </c>
      <c r="DH90" s="75">
        <v>226845.29265435899</v>
      </c>
      <c r="DI90" s="75">
        <v>333383.13837818708</v>
      </c>
      <c r="DJ90" s="75">
        <v>861746.82722355472</v>
      </c>
      <c r="DK90" s="75">
        <v>1313002.9407922432</v>
      </c>
      <c r="DL90" s="75">
        <v>3552712.201979694</v>
      </c>
      <c r="DM90" s="75">
        <v>14571939.863816503</v>
      </c>
      <c r="DN90" s="274">
        <v>53910.480489388676</v>
      </c>
      <c r="DO90" s="124">
        <v>34582.344470840675</v>
      </c>
      <c r="DP90" s="124">
        <v>23388.268710590561</v>
      </c>
      <c r="DQ90" s="124">
        <v>6425.0096664088505</v>
      </c>
      <c r="DR90" s="124">
        <v>4773.6624653122662</v>
      </c>
      <c r="DS90" s="124">
        <v>35121.531785946092</v>
      </c>
      <c r="DT90" s="124">
        <v>16721.051897925903</v>
      </c>
      <c r="DU90" s="124">
        <v>33519.377240303831</v>
      </c>
      <c r="DV90" s="124">
        <v>34918.459560977986</v>
      </c>
      <c r="DW90" s="124">
        <v>33136.465169208757</v>
      </c>
      <c r="DX90" s="124">
        <v>16025.419057180603</v>
      </c>
      <c r="DY90" s="124">
        <v>13108.551610200147</v>
      </c>
      <c r="DZ90" s="124">
        <v>57778.501237915749</v>
      </c>
      <c r="EA90" s="124">
        <v>227863.70465632071</v>
      </c>
      <c r="EB90" s="124">
        <v>340959.3640451071</v>
      </c>
      <c r="EC90" s="124">
        <v>896398.25261221395</v>
      </c>
      <c r="ED90" s="124">
        <v>1369468.9193192993</v>
      </c>
      <c r="EE90" s="124">
        <v>3686868.9081967506</v>
      </c>
      <c r="EF90" s="124">
        <v>14780613.546625743</v>
      </c>
      <c r="EG90" s="124">
        <v>15565.016499158341</v>
      </c>
      <c r="EH90" s="274">
        <v>53909.549035806442</v>
      </c>
      <c r="EI90" s="124">
        <v>38416.475868119502</v>
      </c>
      <c r="EJ90" s="124">
        <v>24693.682841541522</v>
      </c>
      <c r="EK90" s="124">
        <v>13728.562847230902</v>
      </c>
      <c r="EL90" s="124">
        <f t="shared" si="72"/>
        <v>10941.933957567104</v>
      </c>
      <c r="EM90" s="124">
        <v>2786.6288896637971</v>
      </c>
      <c r="EN90" s="124">
        <v>37604.835323339641</v>
      </c>
      <c r="EO90" s="124">
        <v>22148.119219984397</v>
      </c>
      <c r="EP90" s="124"/>
      <c r="EQ90" s="124">
        <v>22709.883008758778</v>
      </c>
      <c r="ER90" s="124">
        <v>8799.4586227043983</v>
      </c>
      <c r="ES90" s="124">
        <v>13910.424386054374</v>
      </c>
      <c r="ET90" s="124">
        <f t="shared" si="77"/>
        <v>11274.597638530635</v>
      </c>
      <c r="EU90" s="124">
        <v>2635.8267475237394</v>
      </c>
      <c r="EV90" s="124">
        <f t="shared" si="78"/>
        <v>20074.056261235033</v>
      </c>
      <c r="EW90" s="124">
        <v>23532.017753352426</v>
      </c>
      <c r="EX90" s="124">
        <v>58062.699038789484</v>
      </c>
      <c r="EY90" s="124">
        <v>44561.463115087921</v>
      </c>
      <c r="EZ90" s="124">
        <v>13501.235923701561</v>
      </c>
      <c r="FA90" s="124">
        <v>193347.20754498887</v>
      </c>
      <c r="FB90" s="124">
        <v>281211.87723765126</v>
      </c>
      <c r="FC90" s="124">
        <v>699626.69059917494</v>
      </c>
      <c r="FD90" s="124">
        <v>1046904.6938057729</v>
      </c>
      <c r="FE90" s="124">
        <v>2712748.3602201352</v>
      </c>
      <c r="FF90" s="124">
        <v>10606735.710987918</v>
      </c>
      <c r="FG90" s="274">
        <v>16025.419057180603</v>
      </c>
      <c r="FH90" s="124">
        <v>13871.656818480717</v>
      </c>
      <c r="FI90" s="124">
        <v>24828.266738418501</v>
      </c>
      <c r="FJ90" s="124">
        <v>12794.962373720564</v>
      </c>
      <c r="FK90" s="124">
        <v>22706.472693987726</v>
      </c>
      <c r="FL90" s="124">
        <v>19495.612033372923</v>
      </c>
      <c r="FM90" s="124">
        <v>28100.295748186381</v>
      </c>
      <c r="FN90" s="124">
        <v>27419.754905251859</v>
      </c>
      <c r="FO90" s="124">
        <v>17495.255339942865</v>
      </c>
      <c r="FP90" s="124">
        <v>20074.056261235037</v>
      </c>
      <c r="FQ90" s="124">
        <v>15077.434086020607</v>
      </c>
      <c r="FR90" s="124">
        <v>13820.650655153224</v>
      </c>
      <c r="FS90" s="274">
        <v>32100.648161199999</v>
      </c>
      <c r="FT90" s="124">
        <v>40338.867600799997</v>
      </c>
      <c r="FU90" s="124">
        <v>25424.849609375</v>
      </c>
      <c r="FV90" s="124">
        <v>44031.862521999996</v>
      </c>
      <c r="FW90" s="124">
        <v>31390.456830373958</v>
      </c>
      <c r="FX90" s="124">
        <v>36929.949212204658</v>
      </c>
      <c r="FY90" s="124">
        <v>19885.357268110201</v>
      </c>
      <c r="FZ90" s="311"/>
      <c r="GA90" s="133">
        <v>0.25515982987982105</v>
      </c>
      <c r="GB90" s="133">
        <v>0.1380192161855622</v>
      </c>
      <c r="GC90" s="133">
        <v>0.4175590659015862</v>
      </c>
      <c r="GD90" s="133">
        <v>0.55436951895283304</v>
      </c>
      <c r="GE90" s="133">
        <v>0.64448664803157951</v>
      </c>
      <c r="GF90" s="293">
        <v>0.18676388024669241</v>
      </c>
      <c r="GG90" s="133">
        <v>0.25464298313042893</v>
      </c>
      <c r="GH90" s="133">
        <v>0.30645232489913443</v>
      </c>
      <c r="GI90" s="133">
        <v>0.35410154602383098</v>
      </c>
      <c r="GJ90" s="314">
        <v>44.908599853515625</v>
      </c>
      <c r="GK90" s="135">
        <v>51.073513031005859</v>
      </c>
      <c r="GL90" s="135">
        <v>52.461967468261719</v>
      </c>
      <c r="GM90" s="135">
        <v>53.871437072753906</v>
      </c>
      <c r="GN90" s="135">
        <v>54.440097808837891</v>
      </c>
      <c r="GO90" s="275"/>
      <c r="GP90" s="316">
        <v>1997</v>
      </c>
      <c r="GQ90" s="218">
        <v>1.9978675718568308</v>
      </c>
      <c r="GR90" s="218">
        <v>1.7599133321547704</v>
      </c>
      <c r="GS90" s="218">
        <v>2.4395879605980548</v>
      </c>
      <c r="GT90" s="319">
        <v>1.9650049514164349</v>
      </c>
      <c r="GU90" s="322">
        <v>0.47516432404518127</v>
      </c>
      <c r="GV90" s="218">
        <v>0.54525631666183472</v>
      </c>
      <c r="GW90" s="218">
        <v>0.60346221923828125</v>
      </c>
      <c r="GX90" s="218">
        <v>0.42313316464424133</v>
      </c>
      <c r="GY90" s="218">
        <v>0.20380979776382446</v>
      </c>
      <c r="GZ90" s="218">
        <v>0.15899831056594849</v>
      </c>
      <c r="HA90" s="218">
        <v>0.1039685532450676</v>
      </c>
      <c r="HB90" s="218">
        <v>9.5275945961475372E-2</v>
      </c>
      <c r="HC90" s="218">
        <v>6.9262519478797913E-2</v>
      </c>
      <c r="HD90" s="218">
        <v>6.5798491239547729E-2</v>
      </c>
      <c r="HF90" s="325">
        <v>1997</v>
      </c>
      <c r="HG90" s="331">
        <v>0.32342508435249329</v>
      </c>
      <c r="HH90" s="331">
        <v>0.29880055785179138</v>
      </c>
      <c r="HI90" s="331">
        <v>0.2677021324634552</v>
      </c>
      <c r="HJ90" s="331">
        <v>7.6409503817558289E-2</v>
      </c>
      <c r="HK90" s="331">
        <v>0.11531077325344086</v>
      </c>
      <c r="HL90" s="331">
        <v>5.4712332785129547E-2</v>
      </c>
      <c r="HM90" s="331">
        <v>2.1278868977333332E-2</v>
      </c>
      <c r="HN90" s="331">
        <v>0.39454552531242371</v>
      </c>
      <c r="HO90" s="331">
        <v>0.20711667835712433</v>
      </c>
      <c r="HP90" s="331">
        <v>9.6593290567398071E-2</v>
      </c>
      <c r="HQ90" s="331">
        <v>1.6564667224884033E-2</v>
      </c>
      <c r="HR90" s="331">
        <v>7.4270891491323709E-2</v>
      </c>
      <c r="HS90" s="331"/>
      <c r="HT90" s="331">
        <v>0.43286725878715515</v>
      </c>
      <c r="HU90" s="333">
        <v>7.4595956858706861E-2</v>
      </c>
      <c r="HV90" s="334">
        <v>7.7688731710673489E-2</v>
      </c>
      <c r="HW90" s="334">
        <v>8.6399367137346431E-2</v>
      </c>
      <c r="HX90" s="334">
        <v>8.6222620355000695E-2</v>
      </c>
      <c r="HY90" s="334">
        <v>4.6863647251029747E-2</v>
      </c>
      <c r="HZ90" s="334">
        <v>3.7648620674801681E-2</v>
      </c>
      <c r="IA90" s="332">
        <v>0.16592596607229959</v>
      </c>
      <c r="IB90" s="333">
        <v>0.12779795133055119</v>
      </c>
      <c r="IC90" s="332">
        <v>0.12891981227337765</v>
      </c>
      <c r="ID90" s="332">
        <v>0.1321254019276239</v>
      </c>
      <c r="IE90" s="332">
        <v>0.15714277827391418</v>
      </c>
      <c r="IF90" s="332">
        <v>0.11788430910428359</v>
      </c>
      <c r="IG90" s="332">
        <v>0.10302041064430559</v>
      </c>
      <c r="IH90" s="333">
        <v>6.6524773836135864E-2</v>
      </c>
      <c r="II90" s="332">
        <v>7.1453460599160384E-2</v>
      </c>
      <c r="IJ90" s="332">
        <v>8.0444738792721182E-2</v>
      </c>
      <c r="IK90" s="332">
        <v>7.8077728006999469E-2</v>
      </c>
      <c r="IL90" s="332">
        <v>2.2166627893511759E-2</v>
      </c>
      <c r="IM90" s="332">
        <v>1.6995839605693511E-2</v>
      </c>
      <c r="IO90" s="204">
        <v>12935.524911963141</v>
      </c>
      <c r="IP90" s="204">
        <f t="shared" si="69"/>
        <v>15797.14638538239</v>
      </c>
      <c r="IS90" s="905">
        <v>7.238310894598099E-2</v>
      </c>
      <c r="IT90" s="839">
        <v>1.4315021713497087E-2</v>
      </c>
      <c r="IU90" s="839">
        <f t="shared" si="46"/>
        <v>5.8068087232483905E-2</v>
      </c>
      <c r="IV90" s="839">
        <v>1.1490939483474344E-2</v>
      </c>
      <c r="IW90" s="132">
        <v>7.7668941108379186E-2</v>
      </c>
      <c r="IX90" s="839">
        <v>1.4315021713497087E-2</v>
      </c>
      <c r="IY90" s="894">
        <f t="shared" si="73"/>
        <v>0</v>
      </c>
      <c r="IZ90" s="894">
        <f t="shared" si="74"/>
        <v>1.4315021713497087E-2</v>
      </c>
      <c r="JA90" s="894">
        <f t="shared" si="75"/>
        <v>0</v>
      </c>
      <c r="JB90" s="894">
        <f t="shared" si="76"/>
        <v>1.4315021713497087E-2</v>
      </c>
      <c r="JC90" s="839">
        <f t="shared" si="47"/>
        <v>6.3353919394882094E-2</v>
      </c>
      <c r="JD90" s="839">
        <v>6.2051073210761462E-3</v>
      </c>
      <c r="JE90" s="839">
        <v>8.2396818167522173E-2</v>
      </c>
      <c r="JG90" s="205">
        <v>14.810680628272252</v>
      </c>
      <c r="JH90" s="205">
        <v>5.1912041884816755</v>
      </c>
      <c r="JI90" s="205">
        <v>2.85303372599645</v>
      </c>
      <c r="JJ90" s="205">
        <v>6.6096557261868911</v>
      </c>
      <c r="JK90" s="205">
        <v>2.7810900331225534</v>
      </c>
      <c r="JL90" s="205">
        <v>2.3766421250180452</v>
      </c>
      <c r="JM90" s="205">
        <v>7.6545364729128931</v>
      </c>
      <c r="JN90" s="205">
        <v>3.1852461715791205</v>
      </c>
      <c r="JO90" s="205">
        <v>2.4031224152191895</v>
      </c>
    </row>
    <row r="91" spans="1:275" s="211" customFormat="1">
      <c r="A91" s="211">
        <v>1998</v>
      </c>
      <c r="B91" s="205">
        <v>39926.319266241517</v>
      </c>
      <c r="C91" s="209">
        <v>55983.470810298859</v>
      </c>
      <c r="D91" s="205">
        <f t="shared" si="31"/>
        <v>271.61708826282342</v>
      </c>
      <c r="E91" s="209">
        <f t="shared" si="62"/>
        <v>40761.547477696738</v>
      </c>
      <c r="F91" s="209">
        <f t="shared" si="63"/>
        <v>15221.923332602124</v>
      </c>
      <c r="G91" s="203">
        <v>1.4021695923679589</v>
      </c>
      <c r="H91" s="203">
        <f t="shared" si="25"/>
        <v>782.2951148560536</v>
      </c>
      <c r="I91" s="839">
        <v>0.91158124706694899</v>
      </c>
      <c r="J91" s="238">
        <v>38128.568044023785</v>
      </c>
      <c r="K91" s="205">
        <f t="shared" si="54"/>
        <v>219.7133415716404</v>
      </c>
      <c r="L91" s="205">
        <f t="shared" si="55"/>
        <v>243.27108254351757</v>
      </c>
      <c r="M91" s="204">
        <v>25370.285538375945</v>
      </c>
      <c r="N91" s="205">
        <f t="shared" si="56"/>
        <v>259.14821362751002</v>
      </c>
      <c r="O91" s="209">
        <v>130945</v>
      </c>
      <c r="P91" s="203">
        <v>1.4504283666502564</v>
      </c>
      <c r="Q91" s="203">
        <f t="shared" si="26"/>
        <v>832.23584104488225</v>
      </c>
      <c r="R91" s="238">
        <v>51855.006325474409</v>
      </c>
      <c r="S91" s="204">
        <f t="shared" si="66"/>
        <v>75272</v>
      </c>
      <c r="T91" s="205">
        <f t="shared" si="40"/>
        <v>252.28961343656425</v>
      </c>
      <c r="U91" s="205">
        <f t="shared" si="38"/>
        <v>248.86461703976295</v>
      </c>
      <c r="V91" s="205">
        <f t="shared" si="41"/>
        <v>248.23639505907525</v>
      </c>
      <c r="W91" s="204">
        <v>59589</v>
      </c>
      <c r="X91" s="204">
        <v>102528</v>
      </c>
      <c r="Y91" s="204">
        <v>70884</v>
      </c>
      <c r="Z91" s="204">
        <f t="shared" si="51"/>
        <v>34530.508549432452</v>
      </c>
      <c r="AA91" s="218">
        <f t="shared" si="52"/>
        <v>0.66590501084306908</v>
      </c>
      <c r="AB91" s="216">
        <f t="shared" si="32"/>
        <v>0.3086376404494382</v>
      </c>
      <c r="AC91" s="214">
        <v>38885.054629097183</v>
      </c>
      <c r="AD91" s="204">
        <f t="shared" si="53"/>
        <v>56445</v>
      </c>
      <c r="AE91" s="204">
        <v>46131.379576799998</v>
      </c>
      <c r="AF91" s="204">
        <v>52581.359699999994</v>
      </c>
      <c r="AG91" s="204">
        <v>19953</v>
      </c>
      <c r="AH91" s="204">
        <f t="shared" si="33"/>
        <v>28963.494991652755</v>
      </c>
      <c r="AI91" s="204">
        <v>32950.985411999995</v>
      </c>
      <c r="AJ91" s="204">
        <v>38419.446820799996</v>
      </c>
      <c r="AK91" s="204">
        <v>40000</v>
      </c>
      <c r="AL91" s="204">
        <v>51613.45703125</v>
      </c>
      <c r="AM91" s="211">
        <v>239.6</v>
      </c>
      <c r="AN91" s="203">
        <f t="shared" si="34"/>
        <v>1.4515859766277128</v>
      </c>
      <c r="AO91" s="203"/>
      <c r="AP91" s="258">
        <v>1998</v>
      </c>
      <c r="AQ91" s="849">
        <v>0.72809968527707181</v>
      </c>
      <c r="AR91" s="849">
        <v>0.52831623335348898</v>
      </c>
      <c r="AS91" s="122">
        <v>4.1859310890251036E-2</v>
      </c>
      <c r="AT91" s="122">
        <v>8.1174219567914319E-2</v>
      </c>
      <c r="AU91" s="122">
        <f t="shared" si="70"/>
        <v>0.12303353045816535</v>
      </c>
      <c r="AV91" s="122">
        <v>3.7503830698657251E-3</v>
      </c>
      <c r="AW91" s="122">
        <f t="shared" si="64"/>
        <v>7.2999538395551761E-2</v>
      </c>
      <c r="AX91" s="851">
        <f t="shared" si="71"/>
        <v>0.72560975376942094</v>
      </c>
      <c r="AY91" s="844">
        <v>0.76406357083776444</v>
      </c>
      <c r="AZ91" s="123">
        <v>5.293631100082713E-2</v>
      </c>
      <c r="BA91" s="123">
        <v>7.0207570207570194E-2</v>
      </c>
      <c r="BB91" s="123">
        <v>6.0498641143802427E-2</v>
      </c>
      <c r="BC91" s="123">
        <f t="shared" si="67"/>
        <v>5.2293906810035762E-2</v>
      </c>
      <c r="BD91" s="866">
        <v>0.27190031472292819</v>
      </c>
      <c r="BE91" s="252">
        <v>8.5281377857395549E-2</v>
      </c>
      <c r="BF91" s="252">
        <v>2.5334215638486816E-2</v>
      </c>
      <c r="BG91" s="252">
        <v>0.10701806202357826</v>
      </c>
      <c r="BH91" s="252">
        <v>1.9613291604342668E-2</v>
      </c>
      <c r="BI91" s="252">
        <v>3.3869855568353729E-2</v>
      </c>
      <c r="BJ91" s="252">
        <f t="shared" si="68"/>
        <v>7.8351203077119125E-4</v>
      </c>
      <c r="BK91" s="252"/>
      <c r="BL91" s="284">
        <v>1998</v>
      </c>
      <c r="BM91" s="133">
        <v>0.14906054735183716</v>
      </c>
      <c r="BN91" s="133">
        <v>0.42462053894996643</v>
      </c>
      <c r="BO91" s="133">
        <v>0.42631891369819641</v>
      </c>
      <c r="BP91" s="133">
        <v>0.16923791170120239</v>
      </c>
      <c r="BQ91" s="133">
        <v>6.9073006510734558E-2</v>
      </c>
      <c r="BR91" s="133">
        <v>5.3386278450489044E-2</v>
      </c>
      <c r="BS91" s="133">
        <v>7.2991743683815002E-2</v>
      </c>
      <c r="BT91" s="133">
        <v>8.2036331295967102E-2</v>
      </c>
      <c r="BU91" s="133">
        <v>0.21012699604034424</v>
      </c>
      <c r="BV91" s="133">
        <v>0.42952278256416321</v>
      </c>
      <c r="BW91" s="133">
        <v>0.36035022139549255</v>
      </c>
      <c r="BX91" s="133">
        <v>0.13113458454608917</v>
      </c>
      <c r="BY91" s="133">
        <v>0.20308844203153964</v>
      </c>
      <c r="BZ91" s="293">
        <f t="shared" si="65"/>
        <v>0.16923791170120239</v>
      </c>
      <c r="CA91" s="132">
        <f t="shared" si="58"/>
        <v>8.1177575612615183E-2</v>
      </c>
      <c r="CB91" s="133">
        <v>3.3657881099723411E-2</v>
      </c>
      <c r="CC91" s="133">
        <v>1.8454818241481648E-2</v>
      </c>
      <c r="CD91" s="133">
        <v>4.9866036566829806E-3</v>
      </c>
      <c r="CE91" s="133">
        <v>1.3374302023359562E-2</v>
      </c>
      <c r="CF91" s="133">
        <v>1.0703970591367566E-2</v>
      </c>
      <c r="CG91" s="132">
        <f t="shared" si="59"/>
        <v>8.8062085710555876E-2</v>
      </c>
      <c r="CH91" s="133">
        <v>4.800483853502889E-2</v>
      </c>
      <c r="CI91" s="133">
        <v>2.6277966225142502E-2</v>
      </c>
      <c r="CJ91" s="133">
        <v>1.3779280950384484E-2</v>
      </c>
      <c r="CK91" s="133">
        <f t="shared" si="60"/>
        <v>5.6909620190590066E-2</v>
      </c>
      <c r="CL91" s="133">
        <f t="shared" si="61"/>
        <v>3.1152465519965811E-2</v>
      </c>
      <c r="CM91" s="134">
        <v>0.43719563037261422</v>
      </c>
      <c r="CN91" s="293">
        <v>0.45136532187461847</v>
      </c>
      <c r="CO91" s="133">
        <v>0.12189024686813354</v>
      </c>
      <c r="CP91" s="133">
        <v>0.42674443125724787</v>
      </c>
      <c r="CQ91" s="133">
        <v>0.17616128921508786</v>
      </c>
      <c r="CR91" s="133">
        <v>0.43711388111114491</v>
      </c>
      <c r="CS91" s="133">
        <v>0.38672482967376703</v>
      </c>
      <c r="CT91" s="293">
        <v>0.45482772588729842</v>
      </c>
      <c r="CU91" s="133">
        <v>0.45569726824760437</v>
      </c>
      <c r="CV91" s="133">
        <v>0.45390999999999998</v>
      </c>
      <c r="CW91" s="133">
        <v>0.19216349720954895</v>
      </c>
      <c r="CX91" s="133">
        <v>0.19088000000000002</v>
      </c>
      <c r="CY91" s="133">
        <v>0.18086621165275574</v>
      </c>
      <c r="DA91" s="267">
        <v>1998</v>
      </c>
      <c r="DB91" s="75">
        <v>55974.97828482015</v>
      </c>
      <c r="DC91" s="75">
        <v>35909.16761358946</v>
      </c>
      <c r="DD91" s="124">
        <v>40119.746940024459</v>
      </c>
      <c r="DE91" s="124">
        <v>18321.48739822644</v>
      </c>
      <c r="DF91" s="75">
        <v>14482.595985423488</v>
      </c>
      <c r="DG91" s="75">
        <v>62692.382148796903</v>
      </c>
      <c r="DH91" s="75">
        <v>236567.27432589635</v>
      </c>
      <c r="DI91" s="75">
        <v>348710.21647007583</v>
      </c>
      <c r="DJ91" s="75">
        <v>903516.41841074917</v>
      </c>
      <c r="DK91" s="75">
        <v>1377880.5690639694</v>
      </c>
      <c r="DL91" s="75">
        <v>3755200.5754440795</v>
      </c>
      <c r="DM91" s="75">
        <v>15383597.782747328</v>
      </c>
      <c r="DN91" s="274">
        <v>55974.971159793575</v>
      </c>
      <c r="DO91" s="124">
        <v>35679.758067402778</v>
      </c>
      <c r="DP91" s="124">
        <v>24119.239971728974</v>
      </c>
      <c r="DQ91" s="124">
        <v>6826.9420004869744</v>
      </c>
      <c r="DR91" s="124">
        <v>4738.993971559119</v>
      </c>
      <c r="DS91" s="124">
        <v>36417.039575206632</v>
      </c>
      <c r="DT91" s="124">
        <v>17481.11792210643</v>
      </c>
      <c r="DU91" s="124">
        <v>35010.637706794492</v>
      </c>
      <c r="DV91" s="124">
        <v>36543.374460090803</v>
      </c>
      <c r="DW91" s="124">
        <v>34122.011428145393</v>
      </c>
      <c r="DX91" s="124">
        <v>16687.319678164258</v>
      </c>
      <c r="DY91" s="124">
        <v>13645.606106207788</v>
      </c>
      <c r="DZ91" s="124">
        <v>59420.306053950932</v>
      </c>
      <c r="EA91" s="124">
        <v>238631.88899131064</v>
      </c>
      <c r="EB91" s="124">
        <v>358761.11495794065</v>
      </c>
      <c r="EC91" s="124">
        <v>947308.72266184958</v>
      </c>
      <c r="ED91" s="124">
        <v>1442389.9083110895</v>
      </c>
      <c r="EE91" s="124">
        <v>3866359.5473586009</v>
      </c>
      <c r="EF91" s="124">
        <v>15596390.435598856</v>
      </c>
      <c r="EG91" s="124">
        <v>16110.791685683593</v>
      </c>
      <c r="EH91" s="274">
        <v>55974.315657348576</v>
      </c>
      <c r="EI91" s="124">
        <v>39782.176241957583</v>
      </c>
      <c r="EJ91" s="124">
        <v>25991.958587108886</v>
      </c>
      <c r="EK91" s="124">
        <v>13796.724423246193</v>
      </c>
      <c r="EL91" s="124">
        <f t="shared" si="72"/>
        <v>11031.73480428143</v>
      </c>
      <c r="EM91" s="124">
        <v>2764.9896189647629</v>
      </c>
      <c r="EN91" s="124">
        <v>39172.355230558336</v>
      </c>
      <c r="EO91" s="124">
        <v>23026.583811265547</v>
      </c>
      <c r="EP91" s="124"/>
      <c r="EQ91" s="124">
        <v>23527.277098560789</v>
      </c>
      <c r="ER91" s="124">
        <v>9528.010465827072</v>
      </c>
      <c r="ES91" s="124">
        <v>13999.266632733714</v>
      </c>
      <c r="ET91" s="124">
        <f t="shared" si="77"/>
        <v>11298.209105039517</v>
      </c>
      <c r="EU91" s="124">
        <v>2701.0575276941954</v>
      </c>
      <c r="EV91" s="124">
        <f t="shared" si="78"/>
        <v>20826.219570866589</v>
      </c>
      <c r="EW91" s="124">
        <v>24318.489984658911</v>
      </c>
      <c r="EX91" s="124">
        <v>60115.440400097927</v>
      </c>
      <c r="EY91" s="124">
        <v>46571.893738711151</v>
      </c>
      <c r="EZ91" s="124">
        <v>13543.546661386792</v>
      </c>
      <c r="FA91" s="124">
        <v>201703.5703958674</v>
      </c>
      <c r="FB91" s="124">
        <v>294480.56314023526</v>
      </c>
      <c r="FC91" s="124">
        <v>734016.86289780587</v>
      </c>
      <c r="FD91" s="124">
        <v>1090343.9112963958</v>
      </c>
      <c r="FE91" s="124">
        <v>2779572.1761350487</v>
      </c>
      <c r="FF91" s="124">
        <v>10859618.097069461</v>
      </c>
      <c r="FG91" s="274">
        <v>16687.319678164258</v>
      </c>
      <c r="FH91" s="124">
        <v>14595.605033280788</v>
      </c>
      <c r="FI91" s="124">
        <v>25497.139503218488</v>
      </c>
      <c r="FJ91" s="124">
        <v>13047.954868479685</v>
      </c>
      <c r="FK91" s="124">
        <v>23523.429608985323</v>
      </c>
      <c r="FL91" s="124">
        <v>20432.711070134286</v>
      </c>
      <c r="FM91" s="124">
        <v>28925.093614160054</v>
      </c>
      <c r="FN91" s="124">
        <v>27419.426378755437</v>
      </c>
      <c r="FO91" s="124">
        <v>17940.053051721348</v>
      </c>
      <c r="FP91" s="124">
        <v>20826.219570866593</v>
      </c>
      <c r="FQ91" s="124">
        <v>15481.820033457101</v>
      </c>
      <c r="FR91" s="124">
        <v>14320.434728003547</v>
      </c>
      <c r="FS91" s="274">
        <v>32950.985411999995</v>
      </c>
      <c r="FT91" s="124">
        <v>41504.219923199998</v>
      </c>
      <c r="FU91" s="124">
        <v>26641.22265625</v>
      </c>
      <c r="FV91" s="124">
        <v>45850.9456584</v>
      </c>
      <c r="FW91" s="124">
        <v>32810.76846141024</v>
      </c>
      <c r="FX91" s="124">
        <v>38559.663790118873</v>
      </c>
      <c r="FY91" s="124">
        <v>20752.109967045792</v>
      </c>
      <c r="FZ91" s="311"/>
      <c r="GA91" s="133">
        <v>0.24573848453181224</v>
      </c>
      <c r="GB91" s="133">
        <v>0.13280007303385005</v>
      </c>
      <c r="GC91" s="133">
        <v>0.40186532072080489</v>
      </c>
      <c r="GD91" s="133">
        <v>0.53614356370095295</v>
      </c>
      <c r="GE91" s="133">
        <v>0.60598196196003318</v>
      </c>
      <c r="GF91" s="293">
        <v>0.19723640815564422</v>
      </c>
      <c r="GG91" s="133">
        <v>0.27099301996515579</v>
      </c>
      <c r="GH91" s="133">
        <v>0.33497563497628818</v>
      </c>
      <c r="GI91" s="133">
        <v>0.39373751099114795</v>
      </c>
      <c r="GJ91" s="314">
        <v>44.980644226074219</v>
      </c>
      <c r="GK91" s="135">
        <v>50.695945739746094</v>
      </c>
      <c r="GL91" s="135">
        <v>52.646244049072266</v>
      </c>
      <c r="GM91" s="135">
        <v>53.464168548583984</v>
      </c>
      <c r="GN91" s="135">
        <v>53.938694000244141</v>
      </c>
      <c r="GO91" s="275"/>
      <c r="GP91" s="316">
        <v>1998</v>
      </c>
      <c r="GQ91" s="218">
        <v>1.9965241163674003</v>
      </c>
      <c r="GR91" s="218">
        <v>1.7591267377627959</v>
      </c>
      <c r="GS91" s="218">
        <v>2.4255344957358531</v>
      </c>
      <c r="GT91" s="319">
        <v>1.9632054435319011</v>
      </c>
      <c r="GU91" s="322">
        <v>0.47622737288475037</v>
      </c>
      <c r="GV91" s="218">
        <v>0.54428321123123169</v>
      </c>
      <c r="GW91" s="218">
        <v>0.60163736343383789</v>
      </c>
      <c r="GX91" s="218">
        <v>0.42437449097633362</v>
      </c>
      <c r="GY91" s="218">
        <v>0.21335552632808685</v>
      </c>
      <c r="GZ91" s="218">
        <v>0.16725291311740875</v>
      </c>
      <c r="HA91" s="218">
        <v>0.10801702737808228</v>
      </c>
      <c r="HB91" s="218">
        <v>9.4057857990264893E-2</v>
      </c>
      <c r="HC91" s="218">
        <v>7.7616706490516663E-2</v>
      </c>
      <c r="HD91" s="218">
        <v>6.2651708722114563E-2</v>
      </c>
      <c r="HF91" s="325">
        <v>1998</v>
      </c>
      <c r="HG91" s="331">
        <v>0.32550090551376343</v>
      </c>
      <c r="HH91" s="331">
        <v>0.29659786820411682</v>
      </c>
      <c r="HI91" s="331">
        <v>0.26433855295181274</v>
      </c>
      <c r="HJ91" s="331">
        <v>7.5265318155288696E-2</v>
      </c>
      <c r="HK91" s="331">
        <v>0.11402060091495514</v>
      </c>
      <c r="HL91" s="331">
        <v>5.3712829947471619E-2</v>
      </c>
      <c r="HM91" s="331">
        <v>2.1339686438523131E-2</v>
      </c>
      <c r="HN91" s="331">
        <v>0.40552294254302979</v>
      </c>
      <c r="HO91" s="331">
        <v>0.21975463628768921</v>
      </c>
      <c r="HP91" s="331">
        <v>9.4806715846061707E-2</v>
      </c>
      <c r="HQ91" s="331">
        <v>1.7956292256712914E-2</v>
      </c>
      <c r="HR91" s="331">
        <v>7.3006980586796999E-2</v>
      </c>
      <c r="HS91" s="331"/>
      <c r="HT91" s="331">
        <v>0.45790985226631165</v>
      </c>
      <c r="HU91" s="333">
        <v>7.136433634963664E-2</v>
      </c>
      <c r="HV91" s="334">
        <v>7.4489104758868052E-2</v>
      </c>
      <c r="HW91" s="334">
        <v>8.2671893294900656E-2</v>
      </c>
      <c r="HX91" s="334">
        <v>8.2882895278544338E-2</v>
      </c>
      <c r="HY91" s="334">
        <v>4.3357299960007367E-2</v>
      </c>
      <c r="HZ91" s="334">
        <v>3.6209730535574636E-2</v>
      </c>
      <c r="IA91" s="332">
        <v>0.16190039835566924</v>
      </c>
      <c r="IB91" s="333">
        <v>0.12295572270372773</v>
      </c>
      <c r="IC91" s="332">
        <v>0.12470285924640243</v>
      </c>
      <c r="ID91" s="332">
        <v>0.12734779855236414</v>
      </c>
      <c r="IE91" s="332">
        <v>0.15257239992555091</v>
      </c>
      <c r="IF91" s="332">
        <v>0.10743173895662038</v>
      </c>
      <c r="IG91" s="332">
        <v>0.10106930473057217</v>
      </c>
      <c r="IH91" s="333">
        <v>6.4037054777145386E-2</v>
      </c>
      <c r="II91" s="332">
        <v>6.8876391382117513E-2</v>
      </c>
      <c r="IJ91" s="332">
        <v>7.5662480783648789E-2</v>
      </c>
      <c r="IK91" s="332">
        <v>7.7612877475732797E-2</v>
      </c>
      <c r="IL91" s="332">
        <v>2.048298458703357E-2</v>
      </c>
      <c r="IM91" s="332">
        <v>1.5512511674842243E-2</v>
      </c>
      <c r="IO91" s="204">
        <v>13426.166690748754</v>
      </c>
      <c r="IP91" s="204">
        <f t="shared" si="69"/>
        <v>16396.32887353118</v>
      </c>
      <c r="IS91" s="905">
        <v>6.7796587164216646E-2</v>
      </c>
      <c r="IT91" s="839">
        <v>9.9274566456691773E-3</v>
      </c>
      <c r="IU91" s="839">
        <f t="shared" si="46"/>
        <v>5.7869130518547467E-2</v>
      </c>
      <c r="IV91" s="839">
        <v>1.3380988448398533E-2</v>
      </c>
      <c r="IW91" s="132">
        <v>7.3951841850479982E-2</v>
      </c>
      <c r="IX91" s="839">
        <v>9.9274566456691773E-3</v>
      </c>
      <c r="IY91" s="894">
        <f t="shared" si="73"/>
        <v>0</v>
      </c>
      <c r="IZ91" s="894">
        <f t="shared" si="74"/>
        <v>9.9274566456691773E-3</v>
      </c>
      <c r="JA91" s="894">
        <f t="shared" si="75"/>
        <v>0</v>
      </c>
      <c r="JB91" s="894">
        <f t="shared" si="76"/>
        <v>9.9274566456691773E-3</v>
      </c>
      <c r="JC91" s="839">
        <f t="shared" si="47"/>
        <v>6.402438520481081E-2</v>
      </c>
      <c r="JD91" s="839">
        <v>7.2257337621352089E-3</v>
      </c>
      <c r="JE91" s="839">
        <v>8.8062085710555876E-2</v>
      </c>
      <c r="JG91" s="205">
        <v>14.702321889263743</v>
      </c>
      <c r="JH91" s="205">
        <v>5.1339551498313156</v>
      </c>
      <c r="JI91" s="205">
        <v>2.8637417858523389</v>
      </c>
      <c r="JJ91" s="205">
        <v>6.6512479522019845</v>
      </c>
      <c r="JK91" s="205">
        <v>2.8193119398670135</v>
      </c>
      <c r="JL91" s="205">
        <v>2.3591741864916598</v>
      </c>
      <c r="JM91" s="205">
        <v>7.8686249193027766</v>
      </c>
      <c r="JN91" s="205">
        <v>3.2785668173014848</v>
      </c>
      <c r="JO91" s="205">
        <v>2.4000196908535987</v>
      </c>
    </row>
    <row r="92" spans="1:275" s="211" customFormat="1">
      <c r="A92" s="211">
        <v>1999</v>
      </c>
      <c r="B92" s="205">
        <v>41777.62164061128</v>
      </c>
      <c r="C92" s="209">
        <v>57667.567584227261</v>
      </c>
      <c r="D92" s="205">
        <f t="shared" si="31"/>
        <v>279.7878832397418</v>
      </c>
      <c r="E92" s="209">
        <f t="shared" si="62"/>
        <v>42425.206047704101</v>
      </c>
      <c r="F92" s="209">
        <f t="shared" si="63"/>
        <v>15242.361536523165</v>
      </c>
      <c r="G92" s="203">
        <v>1.3803458722544812</v>
      </c>
      <c r="H92" s="203">
        <f t="shared" si="25"/>
        <v>794.66345671581894</v>
      </c>
      <c r="I92" s="839">
        <v>0.91459367392805468</v>
      </c>
      <c r="J92" s="238">
        <v>40454.4599557646</v>
      </c>
      <c r="K92" s="205">
        <f t="shared" si="54"/>
        <v>228.35283442286774</v>
      </c>
      <c r="L92" s="205">
        <f t="shared" si="55"/>
        <v>254.09362941644548</v>
      </c>
      <c r="M92" s="204">
        <v>26853.981355394426</v>
      </c>
      <c r="N92" s="205">
        <f t="shared" si="56"/>
        <v>270.0342946615404</v>
      </c>
      <c r="O92" s="209">
        <v>132267</v>
      </c>
      <c r="P92" s="203">
        <v>1.4207914976954088</v>
      </c>
      <c r="Q92" s="203">
        <f t="shared" si="26"/>
        <v>849.59578766659433</v>
      </c>
      <c r="R92" s="238">
        <v>54736.674238067848</v>
      </c>
      <c r="S92" s="204">
        <f t="shared" si="66"/>
        <v>77799</v>
      </c>
      <c r="T92" s="205">
        <f t="shared" si="40"/>
        <v>260.7593744785745</v>
      </c>
      <c r="U92" s="205">
        <f t="shared" si="38"/>
        <v>257.21939553986226</v>
      </c>
      <c r="V92" s="205">
        <f t="shared" si="41"/>
        <v>257.95297841580663</v>
      </c>
      <c r="W92" s="204">
        <v>62567</v>
      </c>
      <c r="X92" s="204">
        <v>103874</v>
      </c>
      <c r="Y92" s="204">
        <v>71551</v>
      </c>
      <c r="Z92" s="204">
        <f t="shared" ref="Z92:Z108" si="79">(X92*R92-Y92*W92)/(X92-Y92)</f>
        <v>37403.269585281669</v>
      </c>
      <c r="AA92" s="218">
        <f t="shared" ref="AA92:AA108" si="80">Z92/R92</f>
        <v>0.683331059220049</v>
      </c>
      <c r="AB92" s="216">
        <f t="shared" si="32"/>
        <v>0.31117507749773765</v>
      </c>
      <c r="AC92" s="214">
        <v>40696.325761932138</v>
      </c>
      <c r="AD92" s="204">
        <f t="shared" ref="AD92:AD108" si="81">AC92*AN92</f>
        <v>57843</v>
      </c>
      <c r="AE92" s="204">
        <v>46931.759647999999</v>
      </c>
      <c r="AF92" s="204">
        <v>53971.5235952</v>
      </c>
      <c r="AG92" s="204">
        <v>20584</v>
      </c>
      <c r="AH92" s="204">
        <f t="shared" si="33"/>
        <v>29256.702901512061</v>
      </c>
      <c r="AI92" s="204">
        <v>33404.370102399997</v>
      </c>
      <c r="AJ92" s="204">
        <v>39477.891939199995</v>
      </c>
      <c r="AK92" s="204">
        <v>42010</v>
      </c>
      <c r="AL92" s="204">
        <v>54164.1484375</v>
      </c>
      <c r="AM92" s="211">
        <v>244.7</v>
      </c>
      <c r="AN92" s="203">
        <f t="shared" si="34"/>
        <v>1.4213322435635474</v>
      </c>
      <c r="AO92" s="203"/>
      <c r="AP92" s="259">
        <f t="shared" ref="AP92:AP100" si="82">AP91+1</f>
        <v>1999</v>
      </c>
      <c r="AQ92" s="849">
        <v>0.73568572119396747</v>
      </c>
      <c r="AR92" s="849">
        <v>0.53395748909404561</v>
      </c>
      <c r="AS92" s="122">
        <v>4.1786016196547766E-2</v>
      </c>
      <c r="AT92" s="122">
        <v>8.2661232629164888E-2</v>
      </c>
      <c r="AU92" s="122">
        <f t="shared" si="70"/>
        <v>0.12444724882571265</v>
      </c>
      <c r="AV92" s="122">
        <v>3.0836736126510014E-3</v>
      </c>
      <c r="AW92" s="122">
        <f t="shared" si="64"/>
        <v>7.4197309661558214E-2</v>
      </c>
      <c r="AX92" s="851">
        <f t="shared" si="71"/>
        <v>0.72579564032786881</v>
      </c>
      <c r="AY92" s="844">
        <v>0.76381595456813844</v>
      </c>
      <c r="AZ92" s="123">
        <v>5.4488660517901043E-2</v>
      </c>
      <c r="BA92" s="123">
        <v>6.9644936509990207E-2</v>
      </c>
      <c r="BB92" s="123">
        <v>5.9756390588322272E-2</v>
      </c>
      <c r="BC92" s="123">
        <f t="shared" si="67"/>
        <v>5.2294057815647998E-2</v>
      </c>
      <c r="BD92" s="866">
        <v>0.26431427880603248</v>
      </c>
      <c r="BE92" s="252">
        <v>8.5214168953273356E-2</v>
      </c>
      <c r="BF92" s="252">
        <v>2.6358971030183084E-2</v>
      </c>
      <c r="BG92" s="252">
        <v>0.10267750638160224</v>
      </c>
      <c r="BH92" s="252">
        <v>2.1508430081187718E-2</v>
      </c>
      <c r="BI92" s="252">
        <v>3.3390610389678825E-2</v>
      </c>
      <c r="BJ92" s="252">
        <f t="shared" si="68"/>
        <v>-4.8354080298927474E-3</v>
      </c>
      <c r="BK92" s="252"/>
      <c r="BL92" s="284">
        <v>1999</v>
      </c>
      <c r="BM92" s="133">
        <v>0.14768904447555542</v>
      </c>
      <c r="BN92" s="133">
        <v>0.41882997751235962</v>
      </c>
      <c r="BO92" s="133">
        <v>0.43348097801208496</v>
      </c>
      <c r="BP92" s="133">
        <v>0.17707523703575134</v>
      </c>
      <c r="BQ92" s="133">
        <v>7.4328243732452379E-2</v>
      </c>
      <c r="BR92" s="133">
        <v>6.1192009598016739E-2</v>
      </c>
      <c r="BS92" s="133">
        <v>7.5825072824954987E-2</v>
      </c>
      <c r="BT92" s="133">
        <v>8.8656127452850342E-2</v>
      </c>
      <c r="BU92" s="133">
        <v>0.20845091342926025</v>
      </c>
      <c r="BV92" s="133">
        <v>0.42621880769729614</v>
      </c>
      <c r="BW92" s="133">
        <v>0.3653302788734436</v>
      </c>
      <c r="BX92" s="133">
        <v>0.13691259920597076</v>
      </c>
      <c r="BY92" s="133">
        <v>0.20395224657549499</v>
      </c>
      <c r="BZ92" s="293">
        <f t="shared" si="65"/>
        <v>0.17707523703575134</v>
      </c>
      <c r="CA92" s="132">
        <f t="shared" si="58"/>
        <v>8.149649979394491E-2</v>
      </c>
      <c r="CB92" s="133">
        <v>3.3453152463344675E-2</v>
      </c>
      <c r="CC92" s="133">
        <v>1.8137787701255501E-2</v>
      </c>
      <c r="CD92" s="133">
        <v>4.6701596043482643E-3</v>
      </c>
      <c r="CE92" s="133">
        <v>1.3601843603615037E-2</v>
      </c>
      <c r="CF92" s="133">
        <v>1.1633556421381431E-2</v>
      </c>
      <c r="CG92" s="132">
        <f t="shared" si="59"/>
        <v>9.5578747333785893E-2</v>
      </c>
      <c r="CH92" s="133">
        <v>5.283039342888704E-2</v>
      </c>
      <c r="CI92" s="133">
        <v>2.7189365117293147E-2</v>
      </c>
      <c r="CJ92" s="133">
        <v>1.5558988787605713E-2</v>
      </c>
      <c r="CK92" s="133">
        <f t="shared" si="60"/>
        <v>6.3102700093377595E-2</v>
      </c>
      <c r="CL92" s="133">
        <f t="shared" si="61"/>
        <v>3.2476047240408305E-2</v>
      </c>
      <c r="CM92" s="134">
        <v>0.42782153461444045</v>
      </c>
      <c r="CN92" s="293">
        <v>0.45846694707870483</v>
      </c>
      <c r="CO92" s="133">
        <v>0.12254571914672852</v>
      </c>
      <c r="CP92" s="133">
        <v>0.41898733377456665</v>
      </c>
      <c r="CQ92" s="133">
        <v>0.17658293247222898</v>
      </c>
      <c r="CR92" s="133">
        <v>0.43135428428649902</v>
      </c>
      <c r="CS92" s="133">
        <v>0.39206278324127192</v>
      </c>
      <c r="CT92" s="293">
        <v>0.46153259277343744</v>
      </c>
      <c r="CU92" s="133">
        <v>0.46561232209205627</v>
      </c>
      <c r="CV92" s="133">
        <v>0.46468999999999999</v>
      </c>
      <c r="CW92" s="133">
        <v>0.20252105593681335</v>
      </c>
      <c r="CX92" s="133">
        <v>0.20044000000000001</v>
      </c>
      <c r="CY92" s="133">
        <v>0.19109815359115598</v>
      </c>
      <c r="DA92" s="267">
        <v>1999</v>
      </c>
      <c r="DB92" s="75">
        <v>57661.088915902699</v>
      </c>
      <c r="DC92" s="75">
        <v>36608.477383856552</v>
      </c>
      <c r="DD92" s="124">
        <v>41059.196994586251</v>
      </c>
      <c r="DE92" s="124">
        <v>18664.576667363413</v>
      </c>
      <c r="DF92" s="75">
        <v>14700.491090493162</v>
      </c>
      <c r="DG92" s="75">
        <v>63993.460250560776</v>
      </c>
      <c r="DH92" s="75">
        <v>247134.59270431806</v>
      </c>
      <c r="DI92" s="75">
        <v>366439.11500382377</v>
      </c>
      <c r="DJ92" s="75">
        <v>967002.19529288204</v>
      </c>
      <c r="DK92" s="75">
        <v>1486932.2111167887</v>
      </c>
      <c r="DL92" s="75">
        <v>4125489.1907624891</v>
      </c>
      <c r="DM92" s="75">
        <v>17336200.581441663</v>
      </c>
      <c r="DN92" s="274">
        <v>57661.09584343696</v>
      </c>
      <c r="DO92" s="124">
        <v>36295.675137750375</v>
      </c>
      <c r="DP92" s="124">
        <v>24510.790628055343</v>
      </c>
      <c r="DQ92" s="124">
        <v>7007.1004366792986</v>
      </c>
      <c r="DR92" s="124">
        <v>4781.8578110858207</v>
      </c>
      <c r="DS92" s="124">
        <v>37239.504465592829</v>
      </c>
      <c r="DT92" s="124">
        <v>17846.577769218791</v>
      </c>
      <c r="DU92" s="124">
        <v>36127.280333928531</v>
      </c>
      <c r="DV92" s="124">
        <v>37518.057447883191</v>
      </c>
      <c r="DW92" s="124">
        <v>34694.876963204246</v>
      </c>
      <c r="DX92" s="124">
        <v>17031.824297061248</v>
      </c>
      <c r="DY92" s="124">
        <v>14132.240913844842</v>
      </c>
      <c r="DZ92" s="124">
        <v>60375.488688611775</v>
      </c>
      <c r="EA92" s="124">
        <v>249949.88219461619</v>
      </c>
      <c r="EB92" s="124">
        <v>378239.82104750117</v>
      </c>
      <c r="EC92" s="124">
        <v>1021035.2214217776</v>
      </c>
      <c r="ED92" s="124">
        <v>1570062.1774959939</v>
      </c>
      <c r="EE92" s="124">
        <v>4285847.9857312795</v>
      </c>
      <c r="EF92" s="124">
        <v>17840630.873190369</v>
      </c>
      <c r="EG92" s="124">
        <v>16395.930249830872</v>
      </c>
      <c r="EH92" s="274">
        <v>57660.396162477111</v>
      </c>
      <c r="EI92" s="124">
        <v>40661.452836095668</v>
      </c>
      <c r="EJ92" s="124">
        <v>26606.652243632572</v>
      </c>
      <c r="EK92" s="124">
        <v>14059.857797176717</v>
      </c>
      <c r="EL92" s="124">
        <f t="shared" si="72"/>
        <v>11227.994265674224</v>
      </c>
      <c r="EM92" s="124">
        <v>2831.8635315024922</v>
      </c>
      <c r="EN92" s="124">
        <v>40180.115972864303</v>
      </c>
      <c r="EO92" s="124">
        <v>23423.340633493921</v>
      </c>
      <c r="EP92" s="124"/>
      <c r="EQ92" s="124">
        <v>24041.714276351544</v>
      </c>
      <c r="ER92" s="124">
        <v>9855.9258677603902</v>
      </c>
      <c r="ES92" s="124">
        <v>14185.788408591166</v>
      </c>
      <c r="ET92" s="124">
        <f t="shared" si="77"/>
        <v>11395.833911560227</v>
      </c>
      <c r="EU92" s="124">
        <v>2789.9544970309403</v>
      </c>
      <c r="EV92" s="124">
        <f t="shared" si="78"/>
        <v>21251.759779320615</v>
      </c>
      <c r="EW92" s="124">
        <v>24823.46077764059</v>
      </c>
      <c r="EX92" s="124">
        <v>61447.50474638147</v>
      </c>
      <c r="EY92" s="124">
        <v>47545.060213472803</v>
      </c>
      <c r="EZ92" s="124">
        <v>13902.444532908654</v>
      </c>
      <c r="FA92" s="124">
        <v>210650.88609990999</v>
      </c>
      <c r="FB92" s="124">
        <v>309369.87043673266</v>
      </c>
      <c r="FC92" s="124">
        <v>789443.4709850722</v>
      </c>
      <c r="FD92" s="124">
        <v>1187218.2691654812</v>
      </c>
      <c r="FE92" s="124">
        <v>3090298.1354658497</v>
      </c>
      <c r="FF92" s="124">
        <v>12595182.063839508</v>
      </c>
      <c r="FG92" s="274">
        <v>17031.824297061248</v>
      </c>
      <c r="FH92" s="124">
        <v>14837.402484576181</v>
      </c>
      <c r="FI92" s="124">
        <v>25799.699611840446</v>
      </c>
      <c r="FJ92" s="124">
        <v>13485.288998990154</v>
      </c>
      <c r="FK92" s="124">
        <v>24038.72449752273</v>
      </c>
      <c r="FL92" s="124">
        <v>20791.610676162902</v>
      </c>
      <c r="FM92" s="124">
        <v>29363.461487294087</v>
      </c>
      <c r="FN92" s="124">
        <v>27969.247452604301</v>
      </c>
      <c r="FO92" s="124">
        <v>18388.142263439222</v>
      </c>
      <c r="FP92" s="124">
        <v>21251.759779320604</v>
      </c>
      <c r="FQ92" s="124">
        <v>15666.548211763911</v>
      </c>
      <c r="FR92" s="124">
        <v>14461.829783849566</v>
      </c>
      <c r="FS92" s="274">
        <v>33404.370102399997</v>
      </c>
      <c r="FT92" s="124">
        <v>42376.618270399995</v>
      </c>
      <c r="FU92" s="124">
        <v>26778.708984375</v>
      </c>
      <c r="FV92" s="124">
        <v>47069.794235199995</v>
      </c>
      <c r="FW92" s="124">
        <v>33611.421989396615</v>
      </c>
      <c r="FX92" s="124">
        <v>40168.064882605402</v>
      </c>
      <c r="FY92" s="124">
        <v>21257.326432719012</v>
      </c>
      <c r="FZ92" s="311"/>
      <c r="GA92" s="133">
        <v>0.24143990903960388</v>
      </c>
      <c r="GB92" s="133">
        <v>0.13173253146858688</v>
      </c>
      <c r="GC92" s="133">
        <v>0.39053946463985162</v>
      </c>
      <c r="GD92" s="133">
        <v>0.52222786139825084</v>
      </c>
      <c r="GE92" s="133">
        <v>0.5773479181418143</v>
      </c>
      <c r="GF92" s="293">
        <v>0.21059209082330779</v>
      </c>
      <c r="GG92" s="133">
        <v>0.28771885883572229</v>
      </c>
      <c r="GH92" s="133">
        <v>0.35423789153916985</v>
      </c>
      <c r="GI92" s="133">
        <v>0.41079171297353345</v>
      </c>
      <c r="GJ92" s="314">
        <v>45.025524139404297</v>
      </c>
      <c r="GK92" s="135">
        <v>50.412956237792969</v>
      </c>
      <c r="GL92" s="135">
        <v>52.346000671386719</v>
      </c>
      <c r="GM92" s="135">
        <v>53.092109680175781</v>
      </c>
      <c r="GN92" s="135">
        <v>53.326610565185547</v>
      </c>
      <c r="GO92" s="275"/>
      <c r="GP92" s="316">
        <v>1999</v>
      </c>
      <c r="GQ92" s="218">
        <v>2.0503967688203693</v>
      </c>
      <c r="GR92" s="218">
        <v>1.843401161656105</v>
      </c>
      <c r="GS92" s="218">
        <v>2.4039393682931265</v>
      </c>
      <c r="GT92" s="319">
        <v>2.0128189258908109</v>
      </c>
      <c r="GU92" s="322">
        <v>0.47114136815071106</v>
      </c>
      <c r="GV92" s="218">
        <v>0.54720735549926758</v>
      </c>
      <c r="GW92" s="218">
        <v>0.60623514652252197</v>
      </c>
      <c r="GX92" s="218">
        <v>0.42673835158348083</v>
      </c>
      <c r="GY92" s="218">
        <v>0.2012513130903244</v>
      </c>
      <c r="GZ92" s="218">
        <v>0.15810383856296539</v>
      </c>
      <c r="HA92" s="218">
        <v>0.11670324206352234</v>
      </c>
      <c r="HB92" s="218">
        <v>0.10197927802801132</v>
      </c>
      <c r="HC92" s="218">
        <v>8.2813769578933716E-2</v>
      </c>
      <c r="HD92" s="218">
        <v>6.9282121956348419E-2</v>
      </c>
      <c r="HF92" s="325">
        <v>1999</v>
      </c>
      <c r="HG92" s="331">
        <v>0.32599389553070068</v>
      </c>
      <c r="HH92" s="331">
        <v>0.29410800337791443</v>
      </c>
      <c r="HI92" s="331">
        <v>0.25819656252861023</v>
      </c>
      <c r="HJ92" s="331">
        <v>7.1693405508995056E-2</v>
      </c>
      <c r="HK92" s="331">
        <v>0.1122988760471344</v>
      </c>
      <c r="HL92" s="331">
        <v>5.2155520766973495E-2</v>
      </c>
      <c r="HM92" s="331">
        <v>2.2048747944609204E-2</v>
      </c>
      <c r="HN92" s="331">
        <v>0.40784487128257751</v>
      </c>
      <c r="HO92" s="331">
        <v>0.22439615428447723</v>
      </c>
      <c r="HP92" s="331">
        <v>9.1187521815299988E-2</v>
      </c>
      <c r="HQ92" s="331">
        <v>1.8507758155465126E-2</v>
      </c>
      <c r="HR92" s="331">
        <v>7.3753441218286753E-2</v>
      </c>
      <c r="HS92" s="331"/>
      <c r="HT92" s="331">
        <v>0.45537087321281433</v>
      </c>
      <c r="HU92" s="333">
        <v>7.0063427994810426E-2</v>
      </c>
      <c r="HV92" s="334">
        <v>7.3606190268643956E-2</v>
      </c>
      <c r="HW92" s="334">
        <v>8.1179437023820369E-2</v>
      </c>
      <c r="HX92" s="334">
        <v>8.2541179391834418E-2</v>
      </c>
      <c r="HY92" s="334">
        <v>3.8265676730588893E-2</v>
      </c>
      <c r="HZ92" s="334">
        <v>3.1293799240472708E-2</v>
      </c>
      <c r="IA92" s="332">
        <v>0.1630868290807746</v>
      </c>
      <c r="IB92" s="333">
        <v>0.1202008553168997</v>
      </c>
      <c r="IC92" s="332">
        <v>0.12279699970147502</v>
      </c>
      <c r="ID92" s="332">
        <v>0.12620397729915567</v>
      </c>
      <c r="IE92" s="332">
        <v>0.14923752762974293</v>
      </c>
      <c r="IF92" s="332">
        <v>9.6985020236388664E-2</v>
      </c>
      <c r="IG92" s="332">
        <v>8.7507655682372842E-2</v>
      </c>
      <c r="IH92" s="333">
        <v>6.2523111701011658E-2</v>
      </c>
      <c r="II92" s="332">
        <v>6.6987833049046874E-2</v>
      </c>
      <c r="IJ92" s="332">
        <v>7.3389581870287671E-2</v>
      </c>
      <c r="IK92" s="332">
        <v>7.5732605284757587E-2</v>
      </c>
      <c r="IL92" s="332">
        <v>2.2340534585509889E-2</v>
      </c>
      <c r="IM92" s="332">
        <v>1.5970731365655411E-2</v>
      </c>
      <c r="IO92" s="204">
        <v>13979.430633943439</v>
      </c>
      <c r="IP92" s="204">
        <f t="shared" si="69"/>
        <v>17071.986920644315</v>
      </c>
      <c r="IS92" s="905">
        <v>6.8403901201097267E-2</v>
      </c>
      <c r="IT92" s="839">
        <v>1.0989598146391857E-2</v>
      </c>
      <c r="IU92" s="839">
        <f t="shared" si="46"/>
        <v>5.7414303054705407E-2</v>
      </c>
      <c r="IV92" s="839">
        <v>1.3092598592847646E-2</v>
      </c>
      <c r="IW92" s="132">
        <v>7.4426496553807175E-2</v>
      </c>
      <c r="IX92" s="839">
        <v>1.0989598146391857E-2</v>
      </c>
      <c r="IY92" s="894">
        <f t="shared" si="73"/>
        <v>0</v>
      </c>
      <c r="IZ92" s="894">
        <f t="shared" si="74"/>
        <v>1.0989598146391857E-2</v>
      </c>
      <c r="JA92" s="894">
        <f t="shared" si="75"/>
        <v>0</v>
      </c>
      <c r="JB92" s="894">
        <f t="shared" si="76"/>
        <v>1.0989598146391857E-2</v>
      </c>
      <c r="JC92" s="839">
        <f t="shared" si="47"/>
        <v>6.3436898407415315E-2</v>
      </c>
      <c r="JD92" s="839">
        <v>7.0700032401377292E-3</v>
      </c>
      <c r="JE92" s="839">
        <v>9.5578747333785893E-2</v>
      </c>
      <c r="JG92" s="205">
        <v>14.839807692307691</v>
      </c>
      <c r="JH92" s="205">
        <v>5.1124999999999998</v>
      </c>
      <c r="JI92" s="205">
        <v>2.9026518713560279</v>
      </c>
      <c r="JJ92" s="205">
        <v>6.835372214319583</v>
      </c>
      <c r="JK92" s="205">
        <v>2.8897107633949739</v>
      </c>
      <c r="JL92" s="205">
        <v>2.365417432396955</v>
      </c>
      <c r="JM92" s="205">
        <v>8.1081038051265715</v>
      </c>
      <c r="JN92" s="205">
        <v>3.3424613914981687</v>
      </c>
      <c r="JO92" s="205">
        <v>2.4257883204725159</v>
      </c>
    </row>
    <row r="93" spans="1:275" s="211" customFormat="1">
      <c r="A93" s="211">
        <v>2000</v>
      </c>
      <c r="B93" s="205">
        <v>44171.372256339208</v>
      </c>
      <c r="C93" s="209">
        <v>59567.917515791036</v>
      </c>
      <c r="D93" s="205">
        <f t="shared" si="31"/>
        <v>289.00788170751906</v>
      </c>
      <c r="E93" s="209">
        <f t="shared" si="62"/>
        <v>44501.27036065171</v>
      </c>
      <c r="F93" s="209">
        <f t="shared" si="63"/>
        <v>15066.647155139328</v>
      </c>
      <c r="G93" s="203">
        <v>1.3485638881694968</v>
      </c>
      <c r="H93" s="203">
        <f t="shared" si="25"/>
        <v>813.39151369244667</v>
      </c>
      <c r="I93" s="839">
        <v>0.91732464259367408</v>
      </c>
      <c r="J93" s="238">
        <v>42478.731795808315</v>
      </c>
      <c r="K93" s="205">
        <f t="shared" si="54"/>
        <v>232.00464554790776</v>
      </c>
      <c r="L93" s="205">
        <f t="shared" si="55"/>
        <v>260.66487673931283</v>
      </c>
      <c r="M93" s="204">
        <v>28328.010544553184</v>
      </c>
      <c r="N93" s="205">
        <f t="shared" si="56"/>
        <v>278.29789472493371</v>
      </c>
      <c r="O93" s="209">
        <v>134473</v>
      </c>
      <c r="P93" s="203">
        <v>1.3747239204668507</v>
      </c>
      <c r="Q93" s="203">
        <f t="shared" si="26"/>
        <v>878.06610012620229</v>
      </c>
      <c r="R93" s="238">
        <v>57135.227142035648</v>
      </c>
      <c r="S93" s="204">
        <f t="shared" si="66"/>
        <v>78544</v>
      </c>
      <c r="T93" s="205">
        <f t="shared" si="40"/>
        <v>263.25639544268125</v>
      </c>
      <c r="U93" s="205">
        <f t="shared" si="38"/>
        <v>259.68251781234909</v>
      </c>
      <c r="V93" s="205">
        <f t="shared" si="41"/>
        <v>263.05690350839097</v>
      </c>
      <c r="W93" s="204">
        <v>65773</v>
      </c>
      <c r="X93" s="204">
        <v>106434</v>
      </c>
      <c r="Y93" s="204">
        <v>73206</v>
      </c>
      <c r="Z93" s="204">
        <f t="shared" si="79"/>
        <v>38104.987589846569</v>
      </c>
      <c r="AA93" s="218">
        <f t="shared" si="80"/>
        <v>0.66692633417067293</v>
      </c>
      <c r="AB93" s="216">
        <f t="shared" si="32"/>
        <v>0.31219347201082359</v>
      </c>
      <c r="AC93" s="214">
        <v>41990.143760782055</v>
      </c>
      <c r="AD93" s="204">
        <f t="shared" si="81"/>
        <v>57724</v>
      </c>
      <c r="AE93" s="204">
        <v>48008.874412799996</v>
      </c>
      <c r="AF93" s="204">
        <v>55291.119407999999</v>
      </c>
      <c r="AG93" s="204">
        <v>21516</v>
      </c>
      <c r="AH93" s="204">
        <f t="shared" si="33"/>
        <v>29578.121739130434</v>
      </c>
      <c r="AI93" s="204">
        <v>34388.379143999999</v>
      </c>
      <c r="AJ93" s="204">
        <v>40861.4858064</v>
      </c>
      <c r="AK93" s="204">
        <v>44501</v>
      </c>
      <c r="AL93" s="204">
        <v>56264.421875</v>
      </c>
      <c r="AM93" s="211">
        <v>253</v>
      </c>
      <c r="AN93" s="203">
        <f t="shared" si="34"/>
        <v>1.374703557312253</v>
      </c>
      <c r="AO93" s="203"/>
      <c r="AP93" s="259">
        <f t="shared" si="82"/>
        <v>2000</v>
      </c>
      <c r="AQ93" s="849">
        <v>0.74706775419595195</v>
      </c>
      <c r="AR93" s="849">
        <v>0.53824712706568201</v>
      </c>
      <c r="AS93" s="122">
        <v>4.1795160617588471E-2</v>
      </c>
      <c r="AT93" s="122">
        <v>8.4017155610791289E-2</v>
      </c>
      <c r="AU93" s="122">
        <f t="shared" si="70"/>
        <v>0.12581231622837977</v>
      </c>
      <c r="AV93" s="122">
        <v>2.7749937991439718E-3</v>
      </c>
      <c r="AW93" s="122">
        <f t="shared" si="64"/>
        <v>8.0233317102746199E-2</v>
      </c>
      <c r="AX93" s="851">
        <f t="shared" si="71"/>
        <v>0.72047966739640945</v>
      </c>
      <c r="AY93" s="844">
        <v>0.76087959532834748</v>
      </c>
      <c r="AZ93" s="123">
        <v>5.6210087764231802E-2</v>
      </c>
      <c r="BA93" s="123">
        <v>6.8145340299832671E-2</v>
      </c>
      <c r="BB93" s="123">
        <v>5.8942048287402245E-2</v>
      </c>
      <c r="BC93" s="123">
        <f t="shared" si="67"/>
        <v>5.5822928320185872E-2</v>
      </c>
      <c r="BD93" s="866">
        <v>0.25293224580404822</v>
      </c>
      <c r="BE93" s="252">
        <v>8.6051028562214166E-2</v>
      </c>
      <c r="BF93" s="252">
        <v>2.6000489981543681E-2</v>
      </c>
      <c r="BG93" s="252">
        <v>9.9887478534356561E-2</v>
      </c>
      <c r="BH93" s="252">
        <v>9.1624176595883206E-3</v>
      </c>
      <c r="BI93" s="252">
        <v>3.2104005095981492E-2</v>
      </c>
      <c r="BJ93" s="252">
        <f t="shared" si="68"/>
        <v>-2.7317402963598914E-4</v>
      </c>
      <c r="BK93" s="252"/>
      <c r="BL93" s="284">
        <v>2000</v>
      </c>
      <c r="BM93" s="133">
        <v>0.14615023136138916</v>
      </c>
      <c r="BN93" s="133">
        <v>0.41501730680465698</v>
      </c>
      <c r="BO93" s="133">
        <v>0.43883246183395386</v>
      </c>
      <c r="BP93" s="133">
        <v>0.18267017602920532</v>
      </c>
      <c r="BQ93" s="133">
        <v>7.8792691230773912E-2</v>
      </c>
      <c r="BR93" s="133">
        <v>6.7154355347156525E-2</v>
      </c>
      <c r="BS93" s="133">
        <v>8.0803021788597107E-2</v>
      </c>
      <c r="BT93" s="133">
        <v>8.9596420526504517E-2</v>
      </c>
      <c r="BU93" s="133">
        <v>0.20601630210876465</v>
      </c>
      <c r="BV93" s="133">
        <v>0.42440134286880493</v>
      </c>
      <c r="BW93" s="133">
        <v>0.36958235502243042</v>
      </c>
      <c r="BX93" s="133">
        <v>0.14076106250286102</v>
      </c>
      <c r="BY93" s="133">
        <v>0.2010511044188463</v>
      </c>
      <c r="BZ93" s="293">
        <f t="shared" si="65"/>
        <v>0.18267017602920532</v>
      </c>
      <c r="CA93" s="132">
        <f t="shared" si="58"/>
        <v>7.9591912257736791E-2</v>
      </c>
      <c r="CB93" s="133">
        <v>3.0338925954307056E-2</v>
      </c>
      <c r="CC93" s="133">
        <v>1.951704967819266E-2</v>
      </c>
      <c r="CD93" s="133">
        <v>4.2918428470826112E-3</v>
      </c>
      <c r="CE93" s="133">
        <v>1.4325889144797318E-2</v>
      </c>
      <c r="CF93" s="133">
        <v>1.1118204633357141E-2</v>
      </c>
      <c r="CG93" s="132">
        <f t="shared" si="59"/>
        <v>0.10307799648207312</v>
      </c>
      <c r="CH93" s="133">
        <v>5.8996425566382397E-2</v>
      </c>
      <c r="CI93" s="133">
        <v>2.8790868362543735E-2</v>
      </c>
      <c r="CJ93" s="133">
        <v>1.5290702553146995E-2</v>
      </c>
      <c r="CK93" s="133">
        <f t="shared" si="60"/>
        <v>6.9272363628270717E-2</v>
      </c>
      <c r="CL93" s="133">
        <f t="shared" si="61"/>
        <v>3.3805632853802406E-2</v>
      </c>
      <c r="CM93" s="134">
        <v>0.4210020715676917</v>
      </c>
      <c r="CN93" s="293">
        <v>0.46341183781623835</v>
      </c>
      <c r="CO93" s="133">
        <v>0.12130594253540039</v>
      </c>
      <c r="CP93" s="133">
        <v>0.41528221964836121</v>
      </c>
      <c r="CQ93" s="133">
        <v>0.17445278167724609</v>
      </c>
      <c r="CR93" s="133">
        <v>0.42943942546844477</v>
      </c>
      <c r="CS93" s="133">
        <v>0.39610779285430908</v>
      </c>
      <c r="CT93" s="293">
        <v>0.466849535703659</v>
      </c>
      <c r="CU93" s="133">
        <v>0.47710877656936646</v>
      </c>
      <c r="CV93" s="133">
        <v>0.47606999999999999</v>
      </c>
      <c r="CW93" s="133">
        <v>0.21610274910926819</v>
      </c>
      <c r="CX93" s="133">
        <v>0.21521000000000001</v>
      </c>
      <c r="CY93" s="133">
        <v>0.20446534454822538</v>
      </c>
      <c r="DA93" s="267">
        <v>2000</v>
      </c>
      <c r="DB93" s="75">
        <v>59560.759194019694</v>
      </c>
      <c r="DC93" s="75">
        <v>37451.736041003074</v>
      </c>
      <c r="DD93" s="124">
        <v>42049.476012408217</v>
      </c>
      <c r="DE93" s="124">
        <v>19139.017542109992</v>
      </c>
      <c r="DF93" s="75">
        <v>15067.964500660499</v>
      </c>
      <c r="DG93" s="75">
        <v>65431.450466431292</v>
      </c>
      <c r="DH93" s="75">
        <v>258541.96757116923</v>
      </c>
      <c r="DI93" s="75">
        <v>385361.10287178133</v>
      </c>
      <c r="DJ93" s="75">
        <v>1034450.60008098</v>
      </c>
      <c r="DK93" s="75">
        <v>1605979.7950569207</v>
      </c>
      <c r="DL93" s="75">
        <v>4546788.3219024912</v>
      </c>
      <c r="DM93" s="75">
        <v>19323715.353425045</v>
      </c>
      <c r="DN93" s="274">
        <v>59560.759194019694</v>
      </c>
      <c r="DO93" s="124">
        <v>37137.294009120807</v>
      </c>
      <c r="DP93" s="124">
        <v>24970.822442537887</v>
      </c>
      <c r="DQ93" s="124">
        <v>7432.3867915526635</v>
      </c>
      <c r="DR93" s="124">
        <v>4738.5481281478424</v>
      </c>
      <c r="DS93" s="124">
        <v>38157.509290269205</v>
      </c>
      <c r="DT93" s="124">
        <v>18282.903484808663</v>
      </c>
      <c r="DU93" s="124">
        <v>36828.487702709514</v>
      </c>
      <c r="DV93" s="124">
        <v>37653.708807967058</v>
      </c>
      <c r="DW93" s="124">
        <v>35510.664793542899</v>
      </c>
      <c r="DX93" s="124">
        <v>17409.637472531929</v>
      </c>
      <c r="DY93" s="124">
        <v>14450.148064309147</v>
      </c>
      <c r="DZ93" s="124">
        <v>61796.864679856903</v>
      </c>
      <c r="EA93" s="124">
        <v>261371.9458581096</v>
      </c>
      <c r="EB93" s="124">
        <v>397341.22772494808</v>
      </c>
      <c r="EC93" s="124">
        <v>1087997.4366404687</v>
      </c>
      <c r="ED93" s="124">
        <v>1686198.6946012711</v>
      </c>
      <c r="EE93" s="124">
        <v>4692952.5086448723</v>
      </c>
      <c r="EF93" s="124">
        <v>19737612.391678158</v>
      </c>
      <c r="EG93" s="124">
        <v>16823.850752027913</v>
      </c>
      <c r="EH93" s="274">
        <v>59561.320967468149</v>
      </c>
      <c r="EI93" s="124">
        <v>41720.564106738224</v>
      </c>
      <c r="EJ93" s="124">
        <v>27416.995453349042</v>
      </c>
      <c r="EK93" s="124">
        <v>14308.189298343297</v>
      </c>
      <c r="EL93" s="124">
        <f t="shared" si="72"/>
        <v>11391.454400894283</v>
      </c>
      <c r="EM93" s="124">
        <v>2916.7348974490137</v>
      </c>
      <c r="EN93" s="124">
        <v>41308.830940230342</v>
      </c>
      <c r="EO93" s="124">
        <v>23955.627175807113</v>
      </c>
      <c r="EP93" s="124"/>
      <c r="EQ93" s="124">
        <v>24543.92418184636</v>
      </c>
      <c r="ER93" s="124">
        <v>10176.847838496418</v>
      </c>
      <c r="ES93" s="124">
        <v>14367.076343349941</v>
      </c>
      <c r="ET93" s="124">
        <f t="shared" si="77"/>
        <v>11503.203528552407</v>
      </c>
      <c r="EU93" s="124">
        <v>2863.8728147975344</v>
      </c>
      <c r="EV93" s="124">
        <f t="shared" si="78"/>
        <v>21680.051367048825</v>
      </c>
      <c r="EW93" s="124">
        <v>25378.781846292404</v>
      </c>
      <c r="EX93" s="124">
        <v>63201.760463999803</v>
      </c>
      <c r="EY93" s="124">
        <v>48967.179971914818</v>
      </c>
      <c r="EZ93" s="124">
        <v>14234.580492084991</v>
      </c>
      <c r="FA93" s="124">
        <v>220128.13271403741</v>
      </c>
      <c r="FB93" s="124">
        <v>324639.5628363564</v>
      </c>
      <c r="FC93" s="124">
        <v>838391.482345475</v>
      </c>
      <c r="FD93" s="124">
        <v>1267176.8827747803</v>
      </c>
      <c r="FE93" s="124">
        <v>3344851.9100298686</v>
      </c>
      <c r="FF93" s="124">
        <v>13599290.796017731</v>
      </c>
      <c r="FG93" s="274">
        <v>17409.637472531929</v>
      </c>
      <c r="FH93" s="124">
        <v>15069.611453593052</v>
      </c>
      <c r="FI93" s="124">
        <v>26447.402835457593</v>
      </c>
      <c r="FJ93" s="124">
        <v>13631.0941398205</v>
      </c>
      <c r="FK93" s="124">
        <v>24541.20618886203</v>
      </c>
      <c r="FL93" s="124">
        <v>21165.778706580197</v>
      </c>
      <c r="FM93" s="124">
        <v>30181.68159835269</v>
      </c>
      <c r="FN93" s="124">
        <v>28116.798501146914</v>
      </c>
      <c r="FO93" s="124">
        <v>18491.517345686374</v>
      </c>
      <c r="FP93" s="124">
        <v>21680.051367048825</v>
      </c>
      <c r="FQ93" s="124">
        <v>15805.700819943013</v>
      </c>
      <c r="FR93" s="124">
        <v>14551.394172597795</v>
      </c>
      <c r="FS93" s="274">
        <v>34388.379143999999</v>
      </c>
      <c r="FT93" s="124">
        <v>43019.188027199998</v>
      </c>
      <c r="FU93" s="124">
        <v>27780.416015625</v>
      </c>
      <c r="FV93" s="124">
        <v>48278.587190399994</v>
      </c>
      <c r="FW93" s="124">
        <v>34658.091925956069</v>
      </c>
      <c r="FX93" s="124">
        <v>41266.054977986605</v>
      </c>
      <c r="FY93" s="124">
        <v>22251.304154796697</v>
      </c>
      <c r="FZ93" s="311"/>
      <c r="GA93" s="133">
        <v>0.232965972409443</v>
      </c>
      <c r="GB93" s="133">
        <v>0.1275800733372264</v>
      </c>
      <c r="GC93" s="133">
        <v>0.37357564613430427</v>
      </c>
      <c r="GD93" s="133">
        <v>0.4949041370993178</v>
      </c>
      <c r="GE93" s="133">
        <v>0.53309841281169379</v>
      </c>
      <c r="GF93" s="293">
        <v>0.20939019016849683</v>
      </c>
      <c r="GG93" s="133">
        <v>0.28325030256488015</v>
      </c>
      <c r="GH93" s="133">
        <v>0.34730823788444865</v>
      </c>
      <c r="GI93" s="133">
        <v>0.39616320266989857</v>
      </c>
      <c r="GJ93" s="314">
        <v>45.123054504394531</v>
      </c>
      <c r="GK93" s="135">
        <v>50.413787841796875</v>
      </c>
      <c r="GL93" s="135">
        <v>52.395198822021484</v>
      </c>
      <c r="GM93" s="135">
        <v>52.417362213134766</v>
      </c>
      <c r="GN93" s="135">
        <v>52.552104949951172</v>
      </c>
      <c r="GO93" s="275"/>
      <c r="GP93" s="316">
        <v>2000</v>
      </c>
      <c r="GQ93" s="218">
        <v>2.0321506808493424</v>
      </c>
      <c r="GR93" s="218">
        <v>1.8337731189060058</v>
      </c>
      <c r="GS93" s="218">
        <v>2.3545777921585609</v>
      </c>
      <c r="GT93" s="319">
        <v>1.9979777499939226</v>
      </c>
      <c r="GU93" s="322">
        <v>0.47221863269805908</v>
      </c>
      <c r="GV93" s="218">
        <v>0.54573661088943481</v>
      </c>
      <c r="GW93" s="218">
        <v>0.60321342945098877</v>
      </c>
      <c r="GX93" s="218">
        <v>0.42840531468391418</v>
      </c>
      <c r="GY93" s="218">
        <v>0.21228355169296265</v>
      </c>
      <c r="GZ93" s="218">
        <v>0.17605744302272797</v>
      </c>
      <c r="HA93" s="218">
        <v>0.12111479789018631</v>
      </c>
      <c r="HB93" s="218">
        <v>0.10629050433635712</v>
      </c>
      <c r="HC93" s="218">
        <v>9.190581738948822E-2</v>
      </c>
      <c r="HD93" s="218">
        <v>6.5252870321273804E-2</v>
      </c>
      <c r="HF93" s="325">
        <v>2000</v>
      </c>
      <c r="HG93" s="331">
        <v>0.32747814059257507</v>
      </c>
      <c r="HH93" s="331">
        <v>0.29269814491271973</v>
      </c>
      <c r="HI93" s="331">
        <v>0.2555679976940155</v>
      </c>
      <c r="HJ93" s="331">
        <v>7.1259923279285431E-2</v>
      </c>
      <c r="HK93" s="331">
        <v>0.11154967546463013</v>
      </c>
      <c r="HL93" s="331">
        <v>5.0541859120130539E-2</v>
      </c>
      <c r="HM93" s="331">
        <v>2.2221868336600892E-2</v>
      </c>
      <c r="HN93" s="331">
        <v>0.41435092687606812</v>
      </c>
      <c r="HO93" s="331">
        <v>0.23698887228965759</v>
      </c>
      <c r="HP93" s="331">
        <v>8.799174427986145E-2</v>
      </c>
      <c r="HQ93" s="331">
        <v>1.6347836703062057E-2</v>
      </c>
      <c r="HR93" s="331">
        <v>7.3024080600589514E-2</v>
      </c>
      <c r="HS93" s="331"/>
      <c r="HT93" s="331">
        <v>0.46757081151008606</v>
      </c>
      <c r="HU93" s="333">
        <v>6.8930616369147865E-2</v>
      </c>
      <c r="HV93" s="334">
        <v>7.2457958477672141E-2</v>
      </c>
      <c r="HW93" s="334">
        <v>7.8463664540322511E-2</v>
      </c>
      <c r="HX93" s="334">
        <v>8.306531551877723E-2</v>
      </c>
      <c r="HY93" s="334">
        <v>3.7256022224028136E-2</v>
      </c>
      <c r="HZ93" s="334">
        <v>3.0739265660173487E-2</v>
      </c>
      <c r="IA93" s="332">
        <v>0.16214213539912428</v>
      </c>
      <c r="IB93" s="333">
        <v>0.11828898619063659</v>
      </c>
      <c r="IC93" s="332">
        <v>0.12076897903575123</v>
      </c>
      <c r="ID93" s="332">
        <v>0.12212228614953347</v>
      </c>
      <c r="IE93" s="332">
        <v>0.14926958990246122</v>
      </c>
      <c r="IF93" s="332">
        <v>9.6090249026019606E-2</v>
      </c>
      <c r="IG93" s="332">
        <v>9.1077303680009436E-2</v>
      </c>
      <c r="IH93" s="333">
        <v>6.2294021248817444E-2</v>
      </c>
      <c r="II93" s="332">
        <v>6.6800720044031744E-2</v>
      </c>
      <c r="IJ93" s="332">
        <v>7.2371081972960383E-2</v>
      </c>
      <c r="IK93" s="332">
        <v>7.6537947643878876E-2</v>
      </c>
      <c r="IL93" s="332">
        <v>2.1733598214268568E-2</v>
      </c>
      <c r="IM93" s="332">
        <v>1.6554654951761449E-2</v>
      </c>
      <c r="IO93" s="204">
        <v>14482.331206332208</v>
      </c>
      <c r="IP93" s="204">
        <f t="shared" si="69"/>
        <v>17686.140116079838</v>
      </c>
      <c r="IS93" s="905">
        <v>6.563553923297058E-2</v>
      </c>
      <c r="IT93" s="839">
        <v>6.3872255188506194E-3</v>
      </c>
      <c r="IU93" s="839">
        <f t="shared" si="46"/>
        <v>5.9248313714119961E-2</v>
      </c>
      <c r="IV93" s="839">
        <v>1.3956373024766202E-2</v>
      </c>
      <c r="IW93" s="132">
        <v>7.2055470824363019E-2</v>
      </c>
      <c r="IX93" s="839">
        <v>6.3872255188506194E-3</v>
      </c>
      <c r="IY93" s="894">
        <f t="shared" si="73"/>
        <v>0</v>
      </c>
      <c r="IZ93" s="894">
        <f t="shared" si="74"/>
        <v>6.3872255188506194E-3</v>
      </c>
      <c r="JA93" s="894">
        <f t="shared" si="75"/>
        <v>0</v>
      </c>
      <c r="JB93" s="894">
        <f t="shared" si="76"/>
        <v>6.3872255188506194E-3</v>
      </c>
      <c r="JC93" s="839">
        <f t="shared" si="47"/>
        <v>6.5668245305512393E-2</v>
      </c>
      <c r="JD93" s="839">
        <v>7.5364414333737497E-3</v>
      </c>
      <c r="JE93" s="839">
        <v>0.10307799648207312</v>
      </c>
      <c r="JG93" s="205">
        <v>15.253809971777986</v>
      </c>
      <c r="JH93" s="205">
        <v>5.2583254938852306</v>
      </c>
      <c r="JI93" s="205">
        <v>2.9008873622441675</v>
      </c>
      <c r="JJ93" s="205">
        <v>6.9005911778080939</v>
      </c>
      <c r="JK93" s="205">
        <v>2.9270577535243292</v>
      </c>
      <c r="JL93" s="205">
        <v>2.3575179442562844</v>
      </c>
      <c r="JM93" s="205">
        <v>8.5310959121997776</v>
      </c>
      <c r="JN93" s="205">
        <v>3.4911722602195003</v>
      </c>
      <c r="JO93" s="205">
        <v>2.4436192992847054</v>
      </c>
    </row>
    <row r="94" spans="1:275" s="211" customFormat="1">
      <c r="A94" s="211">
        <v>2001</v>
      </c>
      <c r="B94" s="205">
        <v>45072.118256895243</v>
      </c>
      <c r="C94" s="209">
        <v>59293.118756433178</v>
      </c>
      <c r="D94" s="205">
        <f t="shared" si="31"/>
        <v>287.67463034252353</v>
      </c>
      <c r="E94" s="209">
        <f t="shared" si="62"/>
        <v>44579.4757863056</v>
      </c>
      <c r="F94" s="209">
        <f t="shared" si="63"/>
        <v>14713.642970127577</v>
      </c>
      <c r="G94" s="203">
        <v>1.3155165776430393</v>
      </c>
      <c r="H94" s="203">
        <f t="shared" si="25"/>
        <v>833.82485705687623</v>
      </c>
      <c r="I94" s="839">
        <v>0.92032587860181747</v>
      </c>
      <c r="J94" s="238">
        <v>42646.01958503604</v>
      </c>
      <c r="K94" s="205">
        <f t="shared" si="54"/>
        <v>226.55785388534187</v>
      </c>
      <c r="L94" s="205">
        <f t="shared" si="55"/>
        <v>255.27852103401557</v>
      </c>
      <c r="M94" s="204">
        <v>28689.677381914884</v>
      </c>
      <c r="N94" s="205">
        <f t="shared" si="56"/>
        <v>274.9440397583034</v>
      </c>
      <c r="O94" s="209">
        <v>137088</v>
      </c>
      <c r="P94" s="203">
        <v>1.3371833826387174</v>
      </c>
      <c r="Q94" s="203">
        <f t="shared" si="26"/>
        <v>902.71722432903357</v>
      </c>
      <c r="R94" s="238">
        <v>58207.657849338706</v>
      </c>
      <c r="S94" s="204">
        <f t="shared" si="66"/>
        <v>77834</v>
      </c>
      <c r="T94" s="205">
        <f t="shared" si="40"/>
        <v>260.87668418829765</v>
      </c>
      <c r="U94" s="205">
        <f t="shared" si="38"/>
        <v>257.33511269360332</v>
      </c>
      <c r="V94" s="205">
        <f t="shared" si="41"/>
        <v>261.42713848589449</v>
      </c>
      <c r="W94" s="204">
        <v>66863</v>
      </c>
      <c r="X94" s="204">
        <v>108209</v>
      </c>
      <c r="Y94" s="204">
        <v>73778</v>
      </c>
      <c r="Z94" s="204">
        <f t="shared" si="79"/>
        <v>39661.178421163844</v>
      </c>
      <c r="AA94" s="218">
        <f t="shared" si="80"/>
        <v>0.68137389282730665</v>
      </c>
      <c r="AB94" s="216">
        <f t="shared" si="32"/>
        <v>0.31818979936973824</v>
      </c>
      <c r="AC94" s="214">
        <v>42227.736055204143</v>
      </c>
      <c r="AD94" s="204">
        <f t="shared" si="81"/>
        <v>56466</v>
      </c>
      <c r="AE94" s="204">
        <v>48279.458412599997</v>
      </c>
      <c r="AF94" s="204">
        <v>54988.592960399998</v>
      </c>
      <c r="AG94" s="204">
        <v>21934</v>
      </c>
      <c r="AH94" s="204">
        <f t="shared" si="33"/>
        <v>29329.662437524028</v>
      </c>
      <c r="AI94" s="204">
        <v>34992.740974799999</v>
      </c>
      <c r="AJ94" s="204">
        <v>41044.117233600002</v>
      </c>
      <c r="AK94" s="204">
        <v>46461</v>
      </c>
      <c r="AL94" s="204">
        <v>60492.13671875</v>
      </c>
      <c r="AM94" s="211">
        <v>260.10000000000002</v>
      </c>
      <c r="AN94" s="203">
        <f t="shared" si="34"/>
        <v>1.3371780084582852</v>
      </c>
      <c r="AO94" s="203"/>
      <c r="AP94" s="259">
        <f t="shared" si="82"/>
        <v>2001</v>
      </c>
      <c r="AQ94" s="849">
        <v>0.75184906311693744</v>
      </c>
      <c r="AR94" s="849">
        <v>0.53483794891949521</v>
      </c>
      <c r="AS94" s="122">
        <v>4.2001507164087862E-2</v>
      </c>
      <c r="AT94" s="122">
        <v>8.7624219309858656E-2</v>
      </c>
      <c r="AU94" s="122">
        <f t="shared" si="70"/>
        <v>0.12962572647394652</v>
      </c>
      <c r="AV94" s="122">
        <v>3.6405420336125685E-3</v>
      </c>
      <c r="AW94" s="122">
        <f t="shared" si="64"/>
        <v>8.3744845689883163E-2</v>
      </c>
      <c r="AX94" s="851">
        <f t="shared" si="71"/>
        <v>0.7113634573171107</v>
      </c>
      <c r="AY94" s="844">
        <v>0.7550201303233276</v>
      </c>
      <c r="AZ94" s="123">
        <v>5.9373191102290584E-2</v>
      </c>
      <c r="BA94" s="123">
        <v>7.0288596708839829E-2</v>
      </c>
      <c r="BB94" s="123">
        <v>5.920780616885802E-2</v>
      </c>
      <c r="BC94" s="123">
        <f t="shared" si="67"/>
        <v>5.6110275696684031E-2</v>
      </c>
      <c r="BD94" s="866">
        <v>0.24815093688306247</v>
      </c>
      <c r="BE94" s="252">
        <v>8.1758218206116243E-2</v>
      </c>
      <c r="BF94" s="252">
        <v>2.7153226300971167E-2</v>
      </c>
      <c r="BG94" s="252">
        <v>9.7395670182490346E-2</v>
      </c>
      <c r="BH94" s="252">
        <v>1.8998952167390858E-2</v>
      </c>
      <c r="BI94" s="252">
        <v>2.3783933248545618E-2</v>
      </c>
      <c r="BJ94" s="252">
        <f t="shared" si="68"/>
        <v>-9.3906322245177268E-4</v>
      </c>
      <c r="BK94" s="252"/>
      <c r="BL94" s="284">
        <v>2001</v>
      </c>
      <c r="BM94" s="133">
        <v>0.14948296546936035</v>
      </c>
      <c r="BN94" s="133">
        <v>0.42251256108283997</v>
      </c>
      <c r="BO94" s="133">
        <v>0.42800447344779968</v>
      </c>
      <c r="BP94" s="133">
        <v>0.17269401252269745</v>
      </c>
      <c r="BQ94" s="133">
        <v>7.2697438299655914E-2</v>
      </c>
      <c r="BR94" s="133">
        <v>5.8651171624660492E-2</v>
      </c>
      <c r="BS94" s="133">
        <v>7.442106306552887E-2</v>
      </c>
      <c r="BT94" s="133">
        <v>8.9112661778926849E-2</v>
      </c>
      <c r="BU94" s="133">
        <v>0.2074773907661438</v>
      </c>
      <c r="BV94" s="133">
        <v>0.42719697952270508</v>
      </c>
      <c r="BW94" s="133">
        <v>0.36532562971115112</v>
      </c>
      <c r="BX94" s="133">
        <v>0.1376899778842926</v>
      </c>
      <c r="BY94" s="133">
        <v>0.19773417294811491</v>
      </c>
      <c r="BZ94" s="293">
        <f t="shared" si="65"/>
        <v>0.17269401252269745</v>
      </c>
      <c r="CA94" s="132">
        <f t="shared" si="58"/>
        <v>7.7819264877602976E-2</v>
      </c>
      <c r="CB94" s="133">
        <v>3.0001129513235195E-2</v>
      </c>
      <c r="CC94" s="133">
        <v>1.8579114233093115E-2</v>
      </c>
      <c r="CD94" s="133">
        <v>4.7904200566870206E-3</v>
      </c>
      <c r="CE94" s="133">
        <v>1.543818507681838E-2</v>
      </c>
      <c r="CF94" s="133">
        <v>9.0104159977692638E-3</v>
      </c>
      <c r="CG94" s="132">
        <f t="shared" si="59"/>
        <v>9.4874746184876721E-2</v>
      </c>
      <c r="CH94" s="133">
        <v>5.0335666149207293E-2</v>
      </c>
      <c r="CI94" s="133">
        <v>3.1527374693493683E-2</v>
      </c>
      <c r="CJ94" s="133">
        <v>1.3011705342175744E-2</v>
      </c>
      <c r="CK94" s="133">
        <f t="shared" si="60"/>
        <v>5.8336258961219994E-2</v>
      </c>
      <c r="CL94" s="133">
        <f t="shared" si="61"/>
        <v>3.6538487223656727E-2</v>
      </c>
      <c r="CM94" s="134">
        <v>0.40915295391755224</v>
      </c>
      <c r="CN94" s="293">
        <v>0.45267218351364141</v>
      </c>
      <c r="CO94" s="133">
        <v>0.12411129474639893</v>
      </c>
      <c r="CP94" s="133">
        <v>0.42321652173995972</v>
      </c>
      <c r="CQ94" s="133">
        <v>0.17619949579238892</v>
      </c>
      <c r="CR94" s="133">
        <v>0.43305820226669312</v>
      </c>
      <c r="CS94" s="133">
        <v>0.39074230194091797</v>
      </c>
      <c r="CT94" s="293">
        <v>0.45675089955329895</v>
      </c>
      <c r="CU94" s="133">
        <v>0.45181563496589661</v>
      </c>
      <c r="CV94" s="133">
        <v>0.44823000000000002</v>
      </c>
      <c r="CW94" s="133">
        <v>0.18397864699363708</v>
      </c>
      <c r="CX94" s="133">
        <v>0.1822</v>
      </c>
      <c r="CY94" s="133">
        <v>0.17242386937141413</v>
      </c>
      <c r="DA94" s="267">
        <v>2001</v>
      </c>
      <c r="DB94" s="75">
        <v>59285.352476370434</v>
      </c>
      <c r="DC94" s="75">
        <v>37753.098823675246</v>
      </c>
      <c r="DD94" s="124">
        <v>42361.37566092809</v>
      </c>
      <c r="DE94" s="124">
        <v>19174.27968174421</v>
      </c>
      <c r="DF94" s="75">
        <v>15182.324975766331</v>
      </c>
      <c r="DG94" s="75">
        <v>65966.566133561369</v>
      </c>
      <c r="DH94" s="75">
        <v>253075.63535062713</v>
      </c>
      <c r="DI94" s="75">
        <v>373468.56489459617</v>
      </c>
      <c r="DJ94" s="75">
        <v>982363.43515095382</v>
      </c>
      <c r="DK94" s="75">
        <v>1513055.4762135234</v>
      </c>
      <c r="DL94" s="75">
        <v>4191975.156299883</v>
      </c>
      <c r="DM94" s="75">
        <v>17698050.634607539</v>
      </c>
      <c r="DN94" s="274">
        <v>59285.352476370434</v>
      </c>
      <c r="DO94" s="124">
        <v>37678.840451727003</v>
      </c>
      <c r="DP94" s="124">
        <v>25287.701412084149</v>
      </c>
      <c r="DQ94" s="124">
        <v>7611.7571887805789</v>
      </c>
      <c r="DR94" s="124">
        <v>4784.3177146998723</v>
      </c>
      <c r="DS94" s="124">
        <v>38593.074062283493</v>
      </c>
      <c r="DT94" s="124">
        <v>18472.939738585643</v>
      </c>
      <c r="DU94" s="124">
        <v>35910.540159518183</v>
      </c>
      <c r="DV94" s="124">
        <v>36905.633819606381</v>
      </c>
      <c r="DW94" s="124">
        <v>36053.913911684409</v>
      </c>
      <c r="DX94" s="124">
        <v>17724.300594128279</v>
      </c>
      <c r="DY94" s="124">
        <v>14715.963710677925</v>
      </c>
      <c r="DZ94" s="124">
        <v>62622.015273725403</v>
      </c>
      <c r="EA94" s="124">
        <v>253743.96069816133</v>
      </c>
      <c r="EB94" s="124">
        <v>381628.47356069344</v>
      </c>
      <c r="EC94" s="124">
        <v>1023822.5402966847</v>
      </c>
      <c r="ED94" s="124">
        <v>1573029.8402140497</v>
      </c>
      <c r="EE94" s="124">
        <v>4309893.2537242929</v>
      </c>
      <c r="EF94" s="124">
        <v>17889320.027346164</v>
      </c>
      <c r="EG94" s="124">
        <v>16575.416381042931</v>
      </c>
      <c r="EH94" s="274">
        <v>59285.998046296081</v>
      </c>
      <c r="EI94" s="124">
        <v>41808.114974420998</v>
      </c>
      <c r="EJ94" s="124">
        <v>26868.366325671555</v>
      </c>
      <c r="EK94" s="124">
        <v>14944.770128996404</v>
      </c>
      <c r="EL94" s="124">
        <f t="shared" si="72"/>
        <v>11806.267404060014</v>
      </c>
      <c r="EM94" s="124">
        <v>3138.5027249363898</v>
      </c>
      <c r="EN94" s="124">
        <v>41116.088803687067</v>
      </c>
      <c r="EO94" s="124">
        <v>23900.505568073982</v>
      </c>
      <c r="EP94" s="124"/>
      <c r="EQ94" s="124">
        <v>24603.963139943713</v>
      </c>
      <c r="ER94" s="124">
        <v>9577.0166042330875</v>
      </c>
      <c r="ES94" s="124">
        <v>15026.946535710622</v>
      </c>
      <c r="ET94" s="124">
        <f t="shared" si="77"/>
        <v>11978.844891707329</v>
      </c>
      <c r="EU94" s="124">
        <v>3048.1016440032931</v>
      </c>
      <c r="EV94" s="124">
        <f t="shared" si="78"/>
        <v>21555.861495940415</v>
      </c>
      <c r="EW94" s="124">
        <v>25445.132743702183</v>
      </c>
      <c r="EX94" s="124">
        <v>63324.603098073254</v>
      </c>
      <c r="EY94" s="124">
        <v>48482.553477469635</v>
      </c>
      <c r="EZ94" s="124">
        <v>14842.049620603631</v>
      </c>
      <c r="FA94" s="124">
        <v>216586.9456931719</v>
      </c>
      <c r="FB94" s="124">
        <v>317908.36962679564</v>
      </c>
      <c r="FC94" s="124">
        <v>816308.77598427213</v>
      </c>
      <c r="FD94" s="124">
        <v>1231750.491463938</v>
      </c>
      <c r="FE94" s="124">
        <v>3257436.447042028</v>
      </c>
      <c r="FF94" s="124">
        <v>13170993.69041439</v>
      </c>
      <c r="FG94" s="274">
        <v>17724.300594128279</v>
      </c>
      <c r="FH94" s="124">
        <v>15169.720114255133</v>
      </c>
      <c r="FI94" s="124">
        <v>26490.732041043349</v>
      </c>
      <c r="FJ94" s="124">
        <v>14492.326712764965</v>
      </c>
      <c r="FK94" s="124">
        <v>24601.008367224418</v>
      </c>
      <c r="FL94" s="124">
        <v>21185.042995207084</v>
      </c>
      <c r="FM94" s="124">
        <v>29784.055850859859</v>
      </c>
      <c r="FN94" s="124">
        <v>28808.888077788906</v>
      </c>
      <c r="FO94" s="124">
        <v>18523.672940260127</v>
      </c>
      <c r="FP94" s="124">
        <v>21555.861495940419</v>
      </c>
      <c r="FQ94" s="124">
        <v>16148.916656845118</v>
      </c>
      <c r="FR94" s="124">
        <v>14731.725036212842</v>
      </c>
      <c r="FS94" s="274">
        <v>34992.740974799999</v>
      </c>
      <c r="FT94" s="124">
        <v>43412.047074000002</v>
      </c>
      <c r="FU94" s="124">
        <v>28678.26171875</v>
      </c>
      <c r="FV94" s="124">
        <v>48147.906754800002</v>
      </c>
      <c r="FW94" s="124">
        <v>34926.965136422696</v>
      </c>
      <c r="FX94" s="124">
        <v>41175.668880227131</v>
      </c>
      <c r="FY94" s="124">
        <v>23153.091766517493</v>
      </c>
      <c r="FZ94" s="311"/>
      <c r="GA94" s="133">
        <v>0.22855560061093944</v>
      </c>
      <c r="GB94" s="133">
        <v>0.12695961452047458</v>
      </c>
      <c r="GC94" s="133">
        <v>0.36747172104229742</v>
      </c>
      <c r="GD94" s="133">
        <v>0.50081622677230841</v>
      </c>
      <c r="GE94" s="133">
        <v>0.57360310795797065</v>
      </c>
      <c r="GF94" s="293">
        <v>0.20215569849334097</v>
      </c>
      <c r="GG94" s="133">
        <v>0.27347927411008505</v>
      </c>
      <c r="GH94" s="133">
        <v>0.33917351910751586</v>
      </c>
      <c r="GI94" s="133">
        <v>0.40470475723921057</v>
      </c>
      <c r="GJ94" s="314">
        <v>45.305706024169922</v>
      </c>
      <c r="GK94" s="135">
        <v>50.557212829589844</v>
      </c>
      <c r="GL94" s="135">
        <v>52.659210205078125</v>
      </c>
      <c r="GM94" s="135">
        <v>53.511173248291016</v>
      </c>
      <c r="GN94" s="135">
        <v>53.753753662109375</v>
      </c>
      <c r="GO94" s="275"/>
      <c r="GP94" s="316">
        <v>2001</v>
      </c>
      <c r="GQ94" s="218">
        <v>1.9500159132210764</v>
      </c>
      <c r="GR94" s="218">
        <v>1.7818396541802333</v>
      </c>
      <c r="GS94" s="218">
        <v>2.2110025687703794</v>
      </c>
      <c r="GT94" s="319">
        <v>1.9151749197600381</v>
      </c>
      <c r="GU94" s="322">
        <v>0.47217148542404175</v>
      </c>
      <c r="GV94" s="218">
        <v>0.5441129207611084</v>
      </c>
      <c r="GW94" s="218">
        <v>0.59902465343475342</v>
      </c>
      <c r="GX94" s="218">
        <v>0.43249198794364929</v>
      </c>
      <c r="GY94" s="218">
        <v>0.22807271778583527</v>
      </c>
      <c r="GZ94" s="218">
        <v>0.18030945956707001</v>
      </c>
      <c r="HA94" s="218">
        <v>0.13270933926105499</v>
      </c>
      <c r="HB94" s="218">
        <v>0.11294680833816528</v>
      </c>
      <c r="HC94" s="218">
        <v>8.4649868309497833E-2</v>
      </c>
      <c r="HD94" s="218">
        <v>6.566668301820755E-2</v>
      </c>
      <c r="HF94" s="325">
        <v>2001</v>
      </c>
      <c r="HG94" s="331">
        <v>0.3142295777797699</v>
      </c>
      <c r="HH94" s="331">
        <v>0.2872336208820343</v>
      </c>
      <c r="HI94" s="331">
        <v>0.2508435845375061</v>
      </c>
      <c r="HJ94" s="331">
        <v>7.1795433759689331E-2</v>
      </c>
      <c r="HK94" s="331">
        <v>0.11043604463338852</v>
      </c>
      <c r="HL94" s="331">
        <v>4.9002807587385178E-2</v>
      </c>
      <c r="HM94" s="331">
        <v>1.9609296768066997E-2</v>
      </c>
      <c r="HN94" s="331">
        <v>0.3780997097492218</v>
      </c>
      <c r="HO94" s="331">
        <v>0.21708953380584717</v>
      </c>
      <c r="HP94" s="331">
        <v>7.2742156684398651E-2</v>
      </c>
      <c r="HQ94" s="331">
        <v>1.6698278486728668E-2</v>
      </c>
      <c r="HR94" s="331">
        <v>7.1569739375263453E-2</v>
      </c>
      <c r="HS94" s="331"/>
      <c r="HT94" s="331">
        <v>0.41392633318901062</v>
      </c>
      <c r="HU94" s="333">
        <v>7.4001045227881479E-2</v>
      </c>
      <c r="HV94" s="334">
        <v>7.7229147515633173E-2</v>
      </c>
      <c r="HW94" s="334">
        <v>8.4318636159878224E-2</v>
      </c>
      <c r="HX94" s="334">
        <v>8.7674573589235152E-2</v>
      </c>
      <c r="HY94" s="334">
        <v>4.5035703597022803E-2</v>
      </c>
      <c r="HZ94" s="334">
        <v>3.9098990811226031E-2</v>
      </c>
      <c r="IA94" s="332">
        <v>0.16822724996189273</v>
      </c>
      <c r="IB94" s="333">
        <v>0.12578664285869826</v>
      </c>
      <c r="IC94" s="332">
        <v>0.12758414328042514</v>
      </c>
      <c r="ID94" s="332">
        <v>0.12831955234287307</v>
      </c>
      <c r="IE94" s="332">
        <v>0.15856091777247153</v>
      </c>
      <c r="IF94" s="332">
        <v>0.10975801714266709</v>
      </c>
      <c r="IG94" s="332">
        <v>0.10551723810863223</v>
      </c>
      <c r="IH94" s="333">
        <v>6.852315366268158E-2</v>
      </c>
      <c r="II94" s="332">
        <v>7.315554631936215E-2</v>
      </c>
      <c r="IJ94" s="332">
        <v>8.0375272373203188E-2</v>
      </c>
      <c r="IK94" s="332">
        <v>8.2419775331901382E-2</v>
      </c>
      <c r="IL94" s="332">
        <v>2.6831581335500235E-2</v>
      </c>
      <c r="IM94" s="332">
        <v>2.0204286022362797E-2</v>
      </c>
      <c r="IO94" s="204">
        <v>14593.856554919797</v>
      </c>
      <c r="IP94" s="204">
        <f t="shared" si="69"/>
        <v>17822.337314825876</v>
      </c>
      <c r="IS94" s="905">
        <v>6.491394399185918E-2</v>
      </c>
      <c r="IT94" s="839">
        <v>8.3143234995586048E-3</v>
      </c>
      <c r="IU94" s="839">
        <f t="shared" si="46"/>
        <v>5.6599620492300579E-2</v>
      </c>
      <c r="IV94" s="839">
        <v>1.2905320885743785E-2</v>
      </c>
      <c r="IW94" s="132">
        <v>7.0850391599301316E-2</v>
      </c>
      <c r="IX94" s="839">
        <v>8.3143234995586048E-3</v>
      </c>
      <c r="IY94" s="894">
        <f t="shared" si="73"/>
        <v>0</v>
      </c>
      <c r="IZ94" s="894">
        <f t="shared" si="74"/>
        <v>8.3143234995586048E-3</v>
      </c>
      <c r="JA94" s="894">
        <f t="shared" si="75"/>
        <v>0</v>
      </c>
      <c r="JB94" s="894">
        <f t="shared" si="76"/>
        <v>8.3143234995586048E-3</v>
      </c>
      <c r="JC94" s="839">
        <f t="shared" si="47"/>
        <v>6.2536068099742714E-2</v>
      </c>
      <c r="JD94" s="839">
        <v>6.9688732783016443E-3</v>
      </c>
      <c r="JE94" s="839">
        <v>9.4874746184876721E-2</v>
      </c>
      <c r="JG94" s="205">
        <v>15.061579892280072</v>
      </c>
      <c r="JH94" s="205">
        <v>5.210771992818672</v>
      </c>
      <c r="JI94" s="205">
        <v>2.8904699558985665</v>
      </c>
      <c r="JJ94" s="205">
        <v>6.842661034846885</v>
      </c>
      <c r="JK94" s="205">
        <v>2.9099788806758182</v>
      </c>
      <c r="JL94" s="205">
        <v>2.3514469745078475</v>
      </c>
      <c r="JM94" s="205">
        <v>8.4662734422262567</v>
      </c>
      <c r="JN94" s="205">
        <v>3.4745916515426498</v>
      </c>
      <c r="JO94" s="205">
        <v>2.4366240097501528</v>
      </c>
    </row>
    <row r="95" spans="1:275" s="211" customFormat="1">
      <c r="A95" s="211">
        <v>2002</v>
      </c>
      <c r="B95" s="205">
        <v>45765.125411659166</v>
      </c>
      <c r="C95" s="209">
        <v>59153.700652360392</v>
      </c>
      <c r="D95" s="205">
        <f t="shared" si="31"/>
        <v>286.99821033977503</v>
      </c>
      <c r="E95" s="209">
        <f t="shared" si="62"/>
        <v>43921.358086286011</v>
      </c>
      <c r="F95" s="209">
        <f t="shared" si="63"/>
        <v>15232.342566074376</v>
      </c>
      <c r="G95" s="203">
        <v>1.2925497334546874</v>
      </c>
      <c r="H95" s="203">
        <f t="shared" si="25"/>
        <v>848.64078643795756</v>
      </c>
      <c r="I95" s="839">
        <v>0.91860358475545545</v>
      </c>
      <c r="J95" s="238">
        <v>41682.390637307559</v>
      </c>
      <c r="K95" s="205">
        <f t="shared" si="54"/>
        <v>217.91833605788267</v>
      </c>
      <c r="L95" s="205">
        <f t="shared" si="55"/>
        <v>245.15419526254536</v>
      </c>
      <c r="M95" s="204">
        <v>28240.231831276858</v>
      </c>
      <c r="N95" s="205">
        <f t="shared" si="56"/>
        <v>265.91194072777472</v>
      </c>
      <c r="O95" s="209">
        <v>139703</v>
      </c>
      <c r="P95" s="203">
        <v>1.3159261146331058</v>
      </c>
      <c r="Q95" s="203">
        <f t="shared" si="26"/>
        <v>917.29957949127174</v>
      </c>
      <c r="R95" s="238">
        <v>57851.911155836693</v>
      </c>
      <c r="S95" s="204">
        <f t="shared" si="66"/>
        <v>76129</v>
      </c>
      <c r="T95" s="205">
        <f t="shared" si="40"/>
        <v>255.16202547178497</v>
      </c>
      <c r="U95" s="205">
        <f t="shared" si="38"/>
        <v>251.69803420422082</v>
      </c>
      <c r="V95" s="205">
        <f t="shared" si="41"/>
        <v>255.29316788505662</v>
      </c>
      <c r="W95" s="204">
        <v>66970</v>
      </c>
      <c r="X95" s="204">
        <v>109297</v>
      </c>
      <c r="Y95" s="204">
        <v>74340</v>
      </c>
      <c r="Z95" s="204">
        <f t="shared" si="79"/>
        <v>38461.267660253558</v>
      </c>
      <c r="AA95" s="218">
        <f t="shared" si="80"/>
        <v>0.66482276716234623</v>
      </c>
      <c r="AB95" s="216">
        <f t="shared" si="32"/>
        <v>0.31983494514945521</v>
      </c>
      <c r="AC95" s="214">
        <v>42408.82719953997</v>
      </c>
      <c r="AD95" s="204">
        <f t="shared" si="81"/>
        <v>55807</v>
      </c>
      <c r="AE95" s="204">
        <v>47436.5752011</v>
      </c>
      <c r="AF95" s="204">
        <v>54028.578839399997</v>
      </c>
      <c r="AG95" s="204">
        <v>22118</v>
      </c>
      <c r="AH95" s="204">
        <f t="shared" si="33"/>
        <v>29105.714718123345</v>
      </c>
      <c r="AI95" s="204">
        <v>34640.3328444</v>
      </c>
      <c r="AJ95" s="204">
        <v>40456.806642900003</v>
      </c>
      <c r="AK95" s="204">
        <v>46959</v>
      </c>
      <c r="AL95" s="204">
        <v>61435.90234375</v>
      </c>
      <c r="AM95" s="211">
        <v>264.3</v>
      </c>
      <c r="AN95" s="203">
        <f t="shared" si="34"/>
        <v>1.3159288687097994</v>
      </c>
      <c r="AO95" s="203"/>
      <c r="AP95" s="259">
        <f t="shared" si="82"/>
        <v>2002</v>
      </c>
      <c r="AQ95" s="849">
        <v>0.74249552609407932</v>
      </c>
      <c r="AR95" s="849">
        <v>0.51994923530421566</v>
      </c>
      <c r="AS95" s="122">
        <v>4.1827883387550689E-2</v>
      </c>
      <c r="AT95" s="122">
        <v>9.3881569215750957E-2</v>
      </c>
      <c r="AU95" s="122">
        <f t="shared" si="70"/>
        <v>0.13570945260330164</v>
      </c>
      <c r="AV95" s="122">
        <v>5.0592534299835875E-3</v>
      </c>
      <c r="AW95" s="122">
        <f t="shared" si="64"/>
        <v>8.1777584756578411E-2</v>
      </c>
      <c r="AX95" s="851">
        <f t="shared" si="71"/>
        <v>0.70027254984205045</v>
      </c>
      <c r="AY95" s="844">
        <v>0.74239093814617629</v>
      </c>
      <c r="AZ95" s="123">
        <v>6.2684185675442455E-2</v>
      </c>
      <c r="BA95" s="123">
        <v>7.7826079877562307E-2</v>
      </c>
      <c r="BB95" s="123">
        <v>5.95906804083427E-2</v>
      </c>
      <c r="BC95" s="123">
        <f t="shared" si="67"/>
        <v>5.7508115892476286E-2</v>
      </c>
      <c r="BD95" s="866">
        <v>0.25750447390592063</v>
      </c>
      <c r="BE95" s="252">
        <v>7.1407994438284828E-2</v>
      </c>
      <c r="BF95" s="252">
        <v>2.9028582711307274E-2</v>
      </c>
      <c r="BG95" s="252">
        <v>0.10233071038623651</v>
      </c>
      <c r="BH95" s="252">
        <v>3.7914023462996105E-2</v>
      </c>
      <c r="BI95" s="252">
        <v>2.2142786415646119E-2</v>
      </c>
      <c r="BJ95" s="252">
        <f t="shared" si="68"/>
        <v>-5.3196235085501906E-3</v>
      </c>
      <c r="BK95" s="252"/>
      <c r="BL95" s="284">
        <v>2002</v>
      </c>
      <c r="BM95" s="133">
        <v>0.14821606874465942</v>
      </c>
      <c r="BN95" s="133">
        <v>0.42455491423606873</v>
      </c>
      <c r="BO95" s="133">
        <v>0.42722901701927185</v>
      </c>
      <c r="BP95" s="133">
        <v>0.17056876420974731</v>
      </c>
      <c r="BQ95" s="133">
        <v>7.0698350667953477E-2</v>
      </c>
      <c r="BR95" s="133">
        <v>5.5052340030670166E-2</v>
      </c>
      <c r="BS95" s="133">
        <v>7.1422576904296875E-2</v>
      </c>
      <c r="BT95" s="133">
        <v>9.0300731360912323E-2</v>
      </c>
      <c r="BU95" s="133">
        <v>0.20533186197280884</v>
      </c>
      <c r="BV95" s="133">
        <v>0.42664280533790588</v>
      </c>
      <c r="BW95" s="133">
        <v>0.36802533268928528</v>
      </c>
      <c r="BX95" s="133">
        <v>0.13940544426441193</v>
      </c>
      <c r="BY95" s="133">
        <v>0.19881561596527308</v>
      </c>
      <c r="BZ95" s="293">
        <f t="shared" si="65"/>
        <v>0.17056876420974731</v>
      </c>
      <c r="CA95" s="132">
        <f t="shared" si="58"/>
        <v>8.3732118484759852E-2</v>
      </c>
      <c r="CB95" s="133">
        <v>3.6125418922429861E-2</v>
      </c>
      <c r="CC95" s="133">
        <v>1.8492055264108062E-2</v>
      </c>
      <c r="CD95" s="133">
        <v>5.19470437509562E-3</v>
      </c>
      <c r="CE95" s="133">
        <v>1.5224200308552972E-2</v>
      </c>
      <c r="CF95" s="133">
        <v>8.6957396145733307E-3</v>
      </c>
      <c r="CG95" s="132">
        <f t="shared" si="59"/>
        <v>8.6836721243578635E-2</v>
      </c>
      <c r="CH95" s="133">
        <v>4.3510721408375405E-2</v>
      </c>
      <c r="CI95" s="133">
        <v>3.0502938691991797E-2</v>
      </c>
      <c r="CJ95" s="133">
        <v>1.2823061143211445E-2</v>
      </c>
      <c r="CK95" s="133">
        <f t="shared" si="60"/>
        <v>5.1049068252028783E-2</v>
      </c>
      <c r="CL95" s="133">
        <f t="shared" si="61"/>
        <v>3.5787652991549866E-2</v>
      </c>
      <c r="CM95" s="134">
        <v>0.40409963884383776</v>
      </c>
      <c r="CN95" s="293">
        <v>0.45142501592636108</v>
      </c>
      <c r="CO95" s="133">
        <v>0.12336492538452147</v>
      </c>
      <c r="CP95" s="133">
        <v>0.42521005868911738</v>
      </c>
      <c r="CQ95" s="133">
        <v>0.17481797933578491</v>
      </c>
      <c r="CR95" s="133">
        <v>0.43243485689163208</v>
      </c>
      <c r="CS95" s="133">
        <v>0.39274716377258301</v>
      </c>
      <c r="CT95" s="293">
        <v>0.4573581218719483</v>
      </c>
      <c r="CU95" s="133">
        <v>0.44324225187301636</v>
      </c>
      <c r="CV95" s="133">
        <v>0.43819999999999998</v>
      </c>
      <c r="CW95" s="133">
        <v>0.17105954885482788</v>
      </c>
      <c r="CX95" s="133">
        <v>0.16864999999999999</v>
      </c>
      <c r="CY95" s="133">
        <v>0.15923602879047394</v>
      </c>
      <c r="DA95" s="267">
        <v>2002</v>
      </c>
      <c r="DB95" s="75">
        <v>59145.446347812234</v>
      </c>
      <c r="DC95" s="75">
        <v>37656.044760876684</v>
      </c>
      <c r="DD95" s="124">
        <v>42258.441909904133</v>
      </c>
      <c r="DE95" s="124">
        <v>18759.856465736051</v>
      </c>
      <c r="DF95" s="75">
        <v>14785.409744256754</v>
      </c>
      <c r="DG95" s="75">
        <v>66244.338531651578</v>
      </c>
      <c r="DH95" s="75">
        <v>252550.06063023221</v>
      </c>
      <c r="DI95" s="75">
        <v>371613.17272933794</v>
      </c>
      <c r="DJ95" s="75">
        <v>968701.68126046471</v>
      </c>
      <c r="DK95" s="75">
        <v>1481484.8123647436</v>
      </c>
      <c r="DL95" s="75">
        <v>4072349.6904924023</v>
      </c>
      <c r="DM95" s="75">
        <v>17211476.323623668</v>
      </c>
      <c r="DN95" s="274">
        <v>59145.452616209135</v>
      </c>
      <c r="DO95" s="124">
        <v>37640.887815362425</v>
      </c>
      <c r="DP95" s="124">
        <v>24996.363613578851</v>
      </c>
      <c r="DQ95" s="124">
        <v>7842.1920436972105</v>
      </c>
      <c r="DR95" s="124">
        <v>4807.5813089463845</v>
      </c>
      <c r="DS95" s="124">
        <v>38560.464088909277</v>
      </c>
      <c r="DT95" s="124">
        <v>18296.800755416152</v>
      </c>
      <c r="DU95" s="124">
        <v>34514.608463605298</v>
      </c>
      <c r="DV95" s="124">
        <v>35640.743684172332</v>
      </c>
      <c r="DW95" s="124">
        <v>36050.795252183438</v>
      </c>
      <c r="DX95" s="124">
        <v>17532.612941796098</v>
      </c>
      <c r="DY95" s="124">
        <v>14592.94869766478</v>
      </c>
      <c r="DZ95" s="124">
        <v>62776.231407320323</v>
      </c>
      <c r="EA95" s="124">
        <v>252686.53582382944</v>
      </c>
      <c r="EB95" s="124">
        <v>379315.5592821613</v>
      </c>
      <c r="EC95" s="124">
        <v>1008836.6761372957</v>
      </c>
      <c r="ED95" s="124">
        <v>1539215.9976975447</v>
      </c>
      <c r="EE95" s="124">
        <v>4181485.9494755804</v>
      </c>
      <c r="EF95" s="124">
        <v>17367206.900383651</v>
      </c>
      <c r="EG95" s="124">
        <v>16387.291378772672</v>
      </c>
      <c r="EH95" s="274">
        <v>59144.806971329148</v>
      </c>
      <c r="EI95" s="124">
        <v>41531.133009846861</v>
      </c>
      <c r="EJ95" s="124">
        <v>25892.605976917806</v>
      </c>
      <c r="EK95" s="124">
        <v>15644.772123052264</v>
      </c>
      <c r="EL95" s="124">
        <f t="shared" si="72"/>
        <v>12339.288179416817</v>
      </c>
      <c r="EM95" s="124">
        <v>3305.4839436354468</v>
      </c>
      <c r="EN95" s="124">
        <v>40833.77021457308</v>
      </c>
      <c r="EO95" s="124">
        <v>23616.570995249462</v>
      </c>
      <c r="EP95" s="124"/>
      <c r="EQ95" s="124">
        <v>24292.278995062632</v>
      </c>
      <c r="ER95" s="124">
        <v>8549.679140460843</v>
      </c>
      <c r="ES95" s="124">
        <v>15742.599854601787</v>
      </c>
      <c r="ET95" s="124">
        <f t="shared" si="77"/>
        <v>12553.412180557367</v>
      </c>
      <c r="EU95" s="124">
        <v>3189.1876740444195</v>
      </c>
      <c r="EV95" s="124">
        <f t="shared" si="78"/>
        <v>21103.091321018212</v>
      </c>
      <c r="EW95" s="124">
        <v>25104.14327623196</v>
      </c>
      <c r="EX95" s="124">
        <v>63093.751981104375</v>
      </c>
      <c r="EY95" s="124">
        <v>47571.264522489008</v>
      </c>
      <c r="EZ95" s="124">
        <v>15522.487458615362</v>
      </c>
      <c r="FA95" s="124">
        <v>217667.87262466966</v>
      </c>
      <c r="FB95" s="124">
        <v>320435.86032875633</v>
      </c>
      <c r="FC95" s="124">
        <v>824510.80917710252</v>
      </c>
      <c r="FD95" s="124">
        <v>1243178.8761412892</v>
      </c>
      <c r="FE95" s="124">
        <v>3294098.0676480839</v>
      </c>
      <c r="FF95" s="124">
        <v>13504632.337022204</v>
      </c>
      <c r="FG95" s="274">
        <v>17532.612941796098</v>
      </c>
      <c r="FH95" s="124">
        <v>14971.038072097257</v>
      </c>
      <c r="FI95" s="124">
        <v>26234.982920377715</v>
      </c>
      <c r="FJ95" s="124">
        <v>14183.945970736901</v>
      </c>
      <c r="FK95" s="124">
        <v>24288.626682890757</v>
      </c>
      <c r="FL95" s="124">
        <v>20760.938867771583</v>
      </c>
      <c r="FM95" s="124">
        <v>29698.581990110197</v>
      </c>
      <c r="FN95" s="124">
        <v>28246.664913738463</v>
      </c>
      <c r="FO95" s="124">
        <v>17527.568612382689</v>
      </c>
      <c r="FP95" s="124">
        <v>21103.091321018212</v>
      </c>
      <c r="FQ95" s="124">
        <v>16422.929903356999</v>
      </c>
      <c r="FR95" s="124">
        <v>14900.109405473931</v>
      </c>
      <c r="FS95" s="274">
        <v>34640.3328444</v>
      </c>
      <c r="FT95" s="124">
        <v>43041.906108900002</v>
      </c>
      <c r="FU95" s="124">
        <v>28436.09375</v>
      </c>
      <c r="FV95" s="124">
        <v>47565.830174399998</v>
      </c>
      <c r="FW95" s="124">
        <v>34252.567936549218</v>
      </c>
      <c r="FX95" s="124">
        <v>40327.551683786245</v>
      </c>
      <c r="FY95" s="124">
        <v>23007.385255493435</v>
      </c>
      <c r="FZ95" s="311"/>
      <c r="GA95" s="133">
        <v>0.23784327004682043</v>
      </c>
      <c r="GB95" s="133">
        <v>0.12770450559800944</v>
      </c>
      <c r="GC95" s="133">
        <v>0.38823071885120825</v>
      </c>
      <c r="GD95" s="133">
        <v>0.54013795554706945</v>
      </c>
      <c r="GE95" s="133">
        <v>0.62549990353852936</v>
      </c>
      <c r="GF95" s="293">
        <v>0.19265977987607555</v>
      </c>
      <c r="GG95" s="133">
        <v>0.26039259280566451</v>
      </c>
      <c r="GH95" s="133">
        <v>0.31936452956768319</v>
      </c>
      <c r="GI95" s="133">
        <v>0.37072317807548999</v>
      </c>
      <c r="GJ95" s="314">
        <v>45.540641784667969</v>
      </c>
      <c r="GK95" s="135">
        <v>50.887046813964844</v>
      </c>
      <c r="GL95" s="135">
        <v>53.437870025634766</v>
      </c>
      <c r="GM95" s="135">
        <v>54.330184936523438</v>
      </c>
      <c r="GN95" s="135">
        <v>54.642112731933594</v>
      </c>
      <c r="GO95" s="275"/>
      <c r="GP95" s="316">
        <v>2002</v>
      </c>
      <c r="GQ95" s="218">
        <v>1.8891103196870151</v>
      </c>
      <c r="GR95" s="218">
        <v>1.7295765194504098</v>
      </c>
      <c r="GS95" s="218">
        <v>2.1217732219317673</v>
      </c>
      <c r="GT95" s="319">
        <v>1.8490447219121622</v>
      </c>
      <c r="GU95" s="322">
        <v>0.47390061616897583</v>
      </c>
      <c r="GV95" s="218">
        <v>0.54480749368667603</v>
      </c>
      <c r="GW95" s="218">
        <v>0.59687960147857666</v>
      </c>
      <c r="GX95" s="218">
        <v>0.43809324502944946</v>
      </c>
      <c r="GY95" s="218">
        <v>0.23646114766597748</v>
      </c>
      <c r="GZ95" s="218">
        <v>0.19556111097335815</v>
      </c>
      <c r="HA95" s="218">
        <v>0.12922903895378113</v>
      </c>
      <c r="HB95" s="218">
        <v>0.10921838134527206</v>
      </c>
      <c r="HC95" s="218">
        <v>8.4431916475296021E-2</v>
      </c>
      <c r="HD95" s="218">
        <v>7.0032775402069092E-2</v>
      </c>
      <c r="HF95" s="325">
        <v>2002</v>
      </c>
      <c r="HG95" s="331">
        <v>0.29243791103363037</v>
      </c>
      <c r="HH95" s="331">
        <v>0.2712358832359314</v>
      </c>
      <c r="HI95" s="331">
        <v>0.23837165534496307</v>
      </c>
      <c r="HJ95" s="331">
        <v>6.1057638376951218E-2</v>
      </c>
      <c r="HK95" s="331">
        <v>0.10934048146009445</v>
      </c>
      <c r="HL95" s="331">
        <v>4.9208182841539383E-2</v>
      </c>
      <c r="HM95" s="331">
        <v>1.8765362954582088E-2</v>
      </c>
      <c r="HN95" s="331">
        <v>0.33687496185302734</v>
      </c>
      <c r="HO95" s="331">
        <v>0.17492833733558655</v>
      </c>
      <c r="HP95" s="331">
        <v>7.6260983943939209E-2</v>
      </c>
      <c r="HQ95" s="331">
        <v>1.5341603197157383E-2</v>
      </c>
      <c r="HR95" s="331">
        <v>7.0344053208827972E-2</v>
      </c>
      <c r="HS95" s="331"/>
      <c r="HT95" s="331">
        <v>0.36051735281944275</v>
      </c>
      <c r="HU95" s="333">
        <v>7.8371799762631394E-2</v>
      </c>
      <c r="HV95" s="334">
        <v>8.1971437640378189E-2</v>
      </c>
      <c r="HW95" s="334">
        <v>9.0304074808955179E-2</v>
      </c>
      <c r="HX95" s="334">
        <v>9.2048500589751503E-2</v>
      </c>
      <c r="HY95" s="334">
        <v>4.6091355652606567E-2</v>
      </c>
      <c r="HZ95" s="334">
        <v>3.9551720016106628E-2</v>
      </c>
      <c r="IA95" s="332">
        <v>0.17499576127500849</v>
      </c>
      <c r="IB95" s="333">
        <v>0.13353043404543916</v>
      </c>
      <c r="IC95" s="332">
        <v>0.13545122087735861</v>
      </c>
      <c r="ID95" s="332">
        <v>0.13854876346886155</v>
      </c>
      <c r="IE95" s="332">
        <v>0.16544209785731959</v>
      </c>
      <c r="IF95" s="332">
        <v>0.11644171205261954</v>
      </c>
      <c r="IG95" s="332">
        <v>0.11644136835116115</v>
      </c>
      <c r="IH95" s="333">
        <v>7.6083734631538391E-2</v>
      </c>
      <c r="II95" s="332">
        <v>8.1046551345530626E-2</v>
      </c>
      <c r="IJ95" s="332">
        <v>8.8603401673026369E-2</v>
      </c>
      <c r="IK95" s="332">
        <v>9.1862126272543601E-2</v>
      </c>
      <c r="IL95" s="332">
        <v>3.1418249163834844E-2</v>
      </c>
      <c r="IM95" s="332">
        <v>2.4107649215920905E-2</v>
      </c>
      <c r="IO95" s="204">
        <v>14892.100345316736</v>
      </c>
      <c r="IP95" s="204">
        <f t="shared" si="69"/>
        <v>18186.559164924474</v>
      </c>
      <c r="IS95" s="905">
        <v>7.0974517472182752E-2</v>
      </c>
      <c r="IT95" s="839">
        <v>1.3711278557155716E-2</v>
      </c>
      <c r="IU95" s="839">
        <f t="shared" si="46"/>
        <v>5.7263238915027034E-2</v>
      </c>
      <c r="IV95" s="839">
        <v>1.275760101257708E-2</v>
      </c>
      <c r="IW95" s="132">
        <v>7.6843013937968219E-2</v>
      </c>
      <c r="IX95" s="839">
        <v>1.3711278557155716E-2</v>
      </c>
      <c r="IY95" s="894">
        <f t="shared" si="73"/>
        <v>0</v>
      </c>
      <c r="IZ95" s="894">
        <f t="shared" si="74"/>
        <v>1.3711278557155716E-2</v>
      </c>
      <c r="JA95" s="894">
        <f t="shared" si="75"/>
        <v>0</v>
      </c>
      <c r="JB95" s="894">
        <f t="shared" si="76"/>
        <v>1.3711278557155716E-2</v>
      </c>
      <c r="JC95" s="839">
        <f t="shared" si="47"/>
        <v>6.3131735380812501E-2</v>
      </c>
      <c r="JD95" s="839">
        <v>6.8891045467916242E-3</v>
      </c>
      <c r="JE95" s="839">
        <v>8.6836721243578635E-2</v>
      </c>
      <c r="JG95" s="205">
        <v>14.870682173233813</v>
      </c>
      <c r="JH95" s="205">
        <v>5.0972053462940456</v>
      </c>
      <c r="JI95" s="205">
        <v>2.9174186957262047</v>
      </c>
      <c r="JJ95" s="205">
        <v>6.985238221515071</v>
      </c>
      <c r="JK95" s="205">
        <v>2.9425439759568639</v>
      </c>
      <c r="JL95" s="205">
        <v>2.3738772567514794</v>
      </c>
      <c r="JM95" s="205">
        <v>8.5557669789227155</v>
      </c>
      <c r="JN95" s="205">
        <v>3.4762880562060889</v>
      </c>
      <c r="JO95" s="205">
        <v>2.4611789473684209</v>
      </c>
    </row>
    <row r="96" spans="1:275" s="211" customFormat="1">
      <c r="A96" s="211">
        <v>2003</v>
      </c>
      <c r="B96" s="205">
        <v>47286.336524087208</v>
      </c>
      <c r="C96" s="209">
        <v>59800.943541992448</v>
      </c>
      <c r="D96" s="205">
        <f t="shared" si="31"/>
        <v>290.13846274885458</v>
      </c>
      <c r="E96" s="209">
        <f t="shared" si="62"/>
        <v>43975.939636687355</v>
      </c>
      <c r="F96" s="209">
        <f t="shared" si="63"/>
        <v>15825.003905305088</v>
      </c>
      <c r="G96" s="203">
        <v>1.2646558802780252</v>
      </c>
      <c r="H96" s="203">
        <f t="shared" si="25"/>
        <v>867.35881231818621</v>
      </c>
      <c r="I96" s="839">
        <v>0.91257343763801824</v>
      </c>
      <c r="J96" s="238">
        <v>42028.709050310754</v>
      </c>
      <c r="K96" s="205">
        <f t="shared" si="54"/>
        <v>214.92920600366421</v>
      </c>
      <c r="L96" s="205">
        <f t="shared" si="55"/>
        <v>241.85655692950476</v>
      </c>
      <c r="M96" s="204">
        <v>28577.731929355788</v>
      </c>
      <c r="N96" s="205">
        <f t="shared" si="56"/>
        <v>263.28277415169538</v>
      </c>
      <c r="O96" s="209">
        <v>141843</v>
      </c>
      <c r="P96" s="203">
        <v>1.2871813383416011</v>
      </c>
      <c r="Q96" s="203">
        <f t="shared" si="26"/>
        <v>937.78431650489244</v>
      </c>
      <c r="R96" s="238">
        <v>59067.211615871187</v>
      </c>
      <c r="S96" s="204">
        <f t="shared" si="66"/>
        <v>76031</v>
      </c>
      <c r="T96" s="205">
        <f t="shared" si="40"/>
        <v>254.83355828456018</v>
      </c>
      <c r="U96" s="205">
        <f t="shared" si="38"/>
        <v>251.37402617374605</v>
      </c>
      <c r="V96" s="205">
        <f t="shared" si="41"/>
        <v>255.03104869861875</v>
      </c>
      <c r="W96" s="204">
        <v>68563</v>
      </c>
      <c r="X96" s="204">
        <v>111278</v>
      </c>
      <c r="Y96" s="204">
        <v>75616</v>
      </c>
      <c r="Z96" s="204">
        <f t="shared" si="79"/>
        <v>38932.795866494147</v>
      </c>
      <c r="AA96" s="218">
        <f t="shared" si="80"/>
        <v>0.65912703175636311</v>
      </c>
      <c r="AB96" s="216">
        <f t="shared" si="32"/>
        <v>0.32047664408059096</v>
      </c>
      <c r="AC96" s="214">
        <v>43318.234042553187</v>
      </c>
      <c r="AD96" s="204">
        <f t="shared" si="81"/>
        <v>55759</v>
      </c>
      <c r="AE96" s="204">
        <v>47298.129912000004</v>
      </c>
      <c r="AF96" s="204">
        <v>54127.271664</v>
      </c>
      <c r="AG96" s="204">
        <v>22672</v>
      </c>
      <c r="AH96" s="204">
        <f t="shared" si="33"/>
        <v>29183.277572168765</v>
      </c>
      <c r="AI96" s="204">
        <v>34904.502288000003</v>
      </c>
      <c r="AJ96" s="204">
        <v>40468.988160000001</v>
      </c>
      <c r="AK96" s="204">
        <v>47000</v>
      </c>
      <c r="AL96" s="204">
        <v>61168.8125</v>
      </c>
      <c r="AM96" s="211">
        <v>270.2</v>
      </c>
      <c r="AN96" s="203">
        <f t="shared" si="34"/>
        <v>1.2871946706143598</v>
      </c>
      <c r="AO96" s="203"/>
      <c r="AP96" s="259">
        <f t="shared" si="82"/>
        <v>2003</v>
      </c>
      <c r="AQ96" s="849">
        <v>0.73537200304886996</v>
      </c>
      <c r="AR96" s="849">
        <v>0.50751475624465703</v>
      </c>
      <c r="AS96" s="122">
        <v>4.1783345475762616E-2</v>
      </c>
      <c r="AT96" s="122">
        <v>9.9005423977528595E-2</v>
      </c>
      <c r="AU96" s="122">
        <f t="shared" si="70"/>
        <v>0.14078876945329122</v>
      </c>
      <c r="AV96" s="122">
        <v>6.01697082752993E-3</v>
      </c>
      <c r="AW96" s="122">
        <f t="shared" si="64"/>
        <v>8.1051506523391784E-2</v>
      </c>
      <c r="AX96" s="851">
        <f t="shared" si="71"/>
        <v>0.69014696526450381</v>
      </c>
      <c r="AY96" s="844">
        <v>0.73059949611124209</v>
      </c>
      <c r="AZ96" s="123">
        <v>6.6148165606096321E-2</v>
      </c>
      <c r="BA96" s="123">
        <v>8.3478670751826536E-2</v>
      </c>
      <c r="BB96" s="123">
        <v>6.0098986566108882E-2</v>
      </c>
      <c r="BC96" s="123">
        <f t="shared" si="67"/>
        <v>5.9674680964726168E-2</v>
      </c>
      <c r="BD96" s="866">
        <v>0.26462799695113021</v>
      </c>
      <c r="BE96" s="252">
        <v>6.6547170069849101E-2</v>
      </c>
      <c r="BF96" s="252">
        <v>3.0533377629768332E-2</v>
      </c>
      <c r="BG96" s="252">
        <v>0.10652685573089477</v>
      </c>
      <c r="BH96" s="252">
        <v>4.4138132833786647E-2</v>
      </c>
      <c r="BI96" s="252">
        <v>2.6767484595963766E-2</v>
      </c>
      <c r="BJ96" s="252">
        <f t="shared" si="68"/>
        <v>-9.885023909132408E-3</v>
      </c>
      <c r="BK96" s="252"/>
      <c r="BL96" s="284">
        <v>2003</v>
      </c>
      <c r="BM96" s="133">
        <v>0.1451382040977478</v>
      </c>
      <c r="BN96" s="133">
        <v>0.42619356513023376</v>
      </c>
      <c r="BO96" s="133">
        <v>0.42866823077201843</v>
      </c>
      <c r="BP96" s="133">
        <v>0.17203257977962494</v>
      </c>
      <c r="BQ96" s="133">
        <v>7.2345510125160217E-2</v>
      </c>
      <c r="BR96" s="133">
        <v>5.5806275457143784E-2</v>
      </c>
      <c r="BS96" s="133">
        <v>7.3619700968265533E-2</v>
      </c>
      <c r="BT96" s="133">
        <v>9.0985983610153198E-2</v>
      </c>
      <c r="BU96" s="133">
        <v>0.20235627889633179</v>
      </c>
      <c r="BV96" s="133">
        <v>0.42784681916236877</v>
      </c>
      <c r="BW96" s="133">
        <v>0.36979690194129944</v>
      </c>
      <c r="BX96" s="133">
        <v>0.14093117415904999</v>
      </c>
      <c r="BY96" s="133">
        <v>0.19716415958723729</v>
      </c>
      <c r="BZ96" s="293">
        <f t="shared" si="65"/>
        <v>0.17203257977962494</v>
      </c>
      <c r="CA96" s="132">
        <f t="shared" si="58"/>
        <v>8.650584062861906E-2</v>
      </c>
      <c r="CB96" s="133">
        <v>3.8129527105358621E-2</v>
      </c>
      <c r="CC96" s="133">
        <v>1.9350851597432391E-2</v>
      </c>
      <c r="CD96" s="133">
        <v>5.2433905069391327E-3</v>
      </c>
      <c r="CE96" s="133">
        <v>1.5338916321735632E-2</v>
      </c>
      <c r="CF96" s="133">
        <v>8.4431550971532949E-3</v>
      </c>
      <c r="CG96" s="132">
        <f t="shared" si="59"/>
        <v>8.5527396513129322E-2</v>
      </c>
      <c r="CH96" s="133">
        <v>4.3016081488605432E-2</v>
      </c>
      <c r="CI96" s="133">
        <v>3.0293107045852599E-2</v>
      </c>
      <c r="CJ96" s="133">
        <v>1.221820797867129E-2</v>
      </c>
      <c r="CK96" s="133">
        <f t="shared" si="60"/>
        <v>5.0185434206351194E-2</v>
      </c>
      <c r="CL96" s="133">
        <f t="shared" si="61"/>
        <v>3.5341962306778128E-2</v>
      </c>
      <c r="CM96" s="134">
        <v>0.40864463134247175</v>
      </c>
      <c r="CN96" s="293">
        <v>0.45274725556373591</v>
      </c>
      <c r="CO96" s="133">
        <v>0.12051588296890257</v>
      </c>
      <c r="CP96" s="133">
        <v>0.42673686146736139</v>
      </c>
      <c r="CQ96" s="133">
        <v>0.17216712236404416</v>
      </c>
      <c r="CR96" s="133">
        <v>0.43308785557746893</v>
      </c>
      <c r="CS96" s="133">
        <v>0.39474502205848694</v>
      </c>
      <c r="CT96" s="293">
        <v>0.45948565006256109</v>
      </c>
      <c r="CU96" s="133">
        <v>0.4507233202457428</v>
      </c>
      <c r="CV96" s="133">
        <v>0.44527</v>
      </c>
      <c r="CW96" s="133">
        <v>0.17792321741580963</v>
      </c>
      <c r="CX96" s="133">
        <v>0.17527999999999999</v>
      </c>
      <c r="CY96" s="133">
        <v>0.16576503217220304</v>
      </c>
      <c r="DA96" s="267">
        <v>2003</v>
      </c>
      <c r="DB96" s="75">
        <v>59794.186061249129</v>
      </c>
      <c r="DC96" s="75">
        <v>37839.600142321215</v>
      </c>
      <c r="DD96" s="124">
        <v>42440.267337673322</v>
      </c>
      <c r="DE96" s="124">
        <v>18426.61443553929</v>
      </c>
      <c r="DF96" s="75">
        <v>14568.273646180527</v>
      </c>
      <c r="DG96" s="75">
        <v>66928.758262497067</v>
      </c>
      <c r="DH96" s="75">
        <v>257385.45933160032</v>
      </c>
      <c r="DI96" s="75">
        <v>378689.55714735086</v>
      </c>
      <c r="DJ96" s="75">
        <v>992759.24569163402</v>
      </c>
      <c r="DK96" s="75">
        <v>1526635.8305811181</v>
      </c>
      <c r="DL96" s="75">
        <v>4231961.7190800859</v>
      </c>
      <c r="DM96" s="75">
        <v>18282396.340808753</v>
      </c>
      <c r="DN96" s="274">
        <v>59794.186061249129</v>
      </c>
      <c r="DO96" s="124">
        <v>37958.131235467306</v>
      </c>
      <c r="DP96" s="124">
        <v>24780.139403513262</v>
      </c>
      <c r="DQ96" s="124">
        <v>8131.1362595037908</v>
      </c>
      <c r="DR96" s="124">
        <v>5051.1453095931483</v>
      </c>
      <c r="DS96" s="124">
        <v>38835.068540333246</v>
      </c>
      <c r="DT96" s="124">
        <v>18051.565368544376</v>
      </c>
      <c r="DU96" s="124">
        <v>33868.536767812708</v>
      </c>
      <c r="DV96" s="124">
        <v>34989.119311159666</v>
      </c>
      <c r="DW96" s="124">
        <v>36358.369359279095</v>
      </c>
      <c r="DX96" s="124">
        <v>17356.841560832567</v>
      </c>
      <c r="DY96" s="124">
        <v>14412.298259156571</v>
      </c>
      <c r="DZ96" s="124">
        <v>63709.743328760742</v>
      </c>
      <c r="EA96" s="124">
        <v>256318.67949328548</v>
      </c>
      <c r="EB96" s="124">
        <v>384433.92351111106</v>
      </c>
      <c r="EC96" s="124">
        <v>1028654.8083939579</v>
      </c>
      <c r="ED96" s="124">
        <v>1578309.3600538406</v>
      </c>
      <c r="EE96" s="124">
        <v>4325840.8931198129</v>
      </c>
      <c r="EF96" s="124">
        <v>18434606.349978976</v>
      </c>
      <c r="EG96" s="124">
        <v>16222.770979259971</v>
      </c>
      <c r="EH96" s="274">
        <v>59792.785643694755</v>
      </c>
      <c r="EI96" s="124">
        <v>41868.44306024025</v>
      </c>
      <c r="EJ96" s="124">
        <v>25883.450609192711</v>
      </c>
      <c r="EK96" s="124">
        <v>15990.704820804041</v>
      </c>
      <c r="EL96" s="124">
        <f t="shared" si="72"/>
        <v>12592.278417300944</v>
      </c>
      <c r="EM96" s="124">
        <v>3398.4264035030974</v>
      </c>
      <c r="EN96" s="124">
        <v>41173.379570941644</v>
      </c>
      <c r="EO96" s="124">
        <v>23484.322389934805</v>
      </c>
      <c r="EP96" s="124"/>
      <c r="EQ96" s="124">
        <v>24202.192819294429</v>
      </c>
      <c r="ER96" s="124">
        <v>8202.1951080785548</v>
      </c>
      <c r="ES96" s="124">
        <v>15999.997711215867</v>
      </c>
      <c r="ET96" s="124">
        <f t="shared" si="77"/>
        <v>12690.865133941363</v>
      </c>
      <c r="EU96" s="124">
        <v>3309.132577274504</v>
      </c>
      <c r="EV96" s="124">
        <f t="shared" si="78"/>
        <v>20893.060242019917</v>
      </c>
      <c r="EW96" s="124">
        <v>24971.331844898203</v>
      </c>
      <c r="EX96" s="124">
        <v>63964.10869337467</v>
      </c>
      <c r="EY96" s="124">
        <v>47985.019985585408</v>
      </c>
      <c r="EZ96" s="124">
        <v>15979.08870778926</v>
      </c>
      <c r="FA96" s="124">
        <v>221111.86889478526</v>
      </c>
      <c r="FB96" s="124">
        <v>325169.13255985692</v>
      </c>
      <c r="FC96" s="124">
        <v>842666.74870062899</v>
      </c>
      <c r="FD96" s="124">
        <v>1276437.0280673264</v>
      </c>
      <c r="FE96" s="124">
        <v>3424156.5162584083</v>
      </c>
      <c r="FF96" s="124">
        <v>14340594.842842083</v>
      </c>
      <c r="FG96" s="274">
        <v>17356.841560832567</v>
      </c>
      <c r="FH96" s="124">
        <v>14748.876301571338</v>
      </c>
      <c r="FI96" s="124">
        <v>25701.01852757049</v>
      </c>
      <c r="FJ96" s="124">
        <v>14270.139830079685</v>
      </c>
      <c r="FK96" s="124">
        <v>24198.891215408159</v>
      </c>
      <c r="FL96" s="124">
        <v>20671.625353503721</v>
      </c>
      <c r="FM96" s="124">
        <v>29349.570502420724</v>
      </c>
      <c r="FN96" s="124">
        <v>28229.44107696072</v>
      </c>
      <c r="FO96" s="124">
        <v>17193.303071401286</v>
      </c>
      <c r="FP96" s="124">
        <v>20893.060242019925</v>
      </c>
      <c r="FQ96" s="124">
        <v>16374.280211760706</v>
      </c>
      <c r="FR96" s="124">
        <v>14853.990941495384</v>
      </c>
      <c r="FS96" s="274">
        <v>34904.502288000003</v>
      </c>
      <c r="FT96" s="124">
        <v>42745.368743999999</v>
      </c>
      <c r="FU96" s="124">
        <v>28834.154296875</v>
      </c>
      <c r="FV96" s="124">
        <v>47171.664324000005</v>
      </c>
      <c r="FW96" s="124">
        <v>33766.312003423271</v>
      </c>
      <c r="FX96" s="124">
        <v>39457.26346467439</v>
      </c>
      <c r="FY96" s="124">
        <v>22890.271433032256</v>
      </c>
      <c r="FZ96" s="311"/>
      <c r="GA96" s="133">
        <v>0.24422537316189921</v>
      </c>
      <c r="GB96" s="133">
        <v>0.1330564589976371</v>
      </c>
      <c r="GC96" s="133">
        <v>0.39342903475245006</v>
      </c>
      <c r="GD96" s="133">
        <v>0.54755698973361533</v>
      </c>
      <c r="GE96" s="133">
        <v>0.63517410509157513</v>
      </c>
      <c r="GF96" s="293">
        <v>0.1946800473610687</v>
      </c>
      <c r="GG96" s="133">
        <v>0.26277264171679626</v>
      </c>
      <c r="GH96" s="133">
        <v>0.31837419400004924</v>
      </c>
      <c r="GI96" s="133">
        <v>0.36485968679885078</v>
      </c>
      <c r="GJ96" s="314">
        <v>45.777667999267578</v>
      </c>
      <c r="GK96" s="135">
        <v>51.013931274414062</v>
      </c>
      <c r="GL96" s="135">
        <v>53.499073028564453</v>
      </c>
      <c r="GM96" s="135">
        <v>54.686176300048828</v>
      </c>
      <c r="GN96" s="135">
        <v>54.895832061767578</v>
      </c>
      <c r="GO96" s="275"/>
      <c r="GP96" s="316">
        <v>2003</v>
      </c>
      <c r="GQ96" s="218">
        <v>1.8454072695027575</v>
      </c>
      <c r="GR96" s="218">
        <v>1.7068255388441642</v>
      </c>
      <c r="GS96" s="218">
        <v>2.0442112488913207</v>
      </c>
      <c r="GT96" s="319">
        <v>1.8111822698217706</v>
      </c>
      <c r="GU96" s="322">
        <v>0.47190448641777039</v>
      </c>
      <c r="GV96" s="218">
        <v>0.5420493483543396</v>
      </c>
      <c r="GW96" s="218">
        <v>0.59169280529022217</v>
      </c>
      <c r="GX96" s="218">
        <v>0.4388529360294342</v>
      </c>
      <c r="GY96" s="218">
        <v>0.25003671646118164</v>
      </c>
      <c r="GZ96" s="218">
        <v>0.19513829052448273</v>
      </c>
      <c r="HA96" s="218">
        <v>0.13381382822990417</v>
      </c>
      <c r="HB96" s="218">
        <v>0.11657033115625381</v>
      </c>
      <c r="HC96" s="218">
        <v>8.8712789118289948E-2</v>
      </c>
      <c r="HD96" s="218">
        <v>6.6747039556503296E-2</v>
      </c>
      <c r="HF96" s="325">
        <v>2003</v>
      </c>
      <c r="HG96" s="331">
        <v>0.28582227230072021</v>
      </c>
      <c r="HH96" s="331">
        <v>0.26555335521697998</v>
      </c>
      <c r="HI96" s="331">
        <v>0.23447577655315399</v>
      </c>
      <c r="HJ96" s="331">
        <v>5.7022012770175934E-2</v>
      </c>
      <c r="HK96" s="331">
        <v>0.10885671526193619</v>
      </c>
      <c r="HL96" s="331">
        <v>4.957188293337822E-2</v>
      </c>
      <c r="HM96" s="331">
        <v>1.9025668979338661E-2</v>
      </c>
      <c r="HN96" s="331">
        <v>0.3282139003276825</v>
      </c>
      <c r="HO96" s="331">
        <v>0.16073958575725555</v>
      </c>
      <c r="HP96" s="331">
        <v>8.4344677627086639E-2</v>
      </c>
      <c r="HQ96" s="331">
        <v>1.2608605436980724E-2</v>
      </c>
      <c r="HR96" s="331">
        <v>7.0521052926778793E-2</v>
      </c>
      <c r="HS96" s="331"/>
      <c r="HT96" s="331">
        <v>0.34995570778846741</v>
      </c>
      <c r="HU96" s="333">
        <v>8.0353399160600969E-2</v>
      </c>
      <c r="HV96" s="334">
        <v>8.4116401825061388E-2</v>
      </c>
      <c r="HW96" s="334">
        <v>9.3522370210848749E-2</v>
      </c>
      <c r="HX96" s="334">
        <v>9.3388041799092519E-2</v>
      </c>
      <c r="HY96" s="334">
        <v>4.6594906816608272E-2</v>
      </c>
      <c r="HZ96" s="334">
        <v>4.1505956403398152E-2</v>
      </c>
      <c r="IA96" s="332">
        <v>0.17797692666409842</v>
      </c>
      <c r="IB96" s="333">
        <v>0.13493238174408467</v>
      </c>
      <c r="IC96" s="332">
        <v>0.13726148842478222</v>
      </c>
      <c r="ID96" s="332">
        <v>0.14197342132683843</v>
      </c>
      <c r="IE96" s="332">
        <v>0.1656869444034075</v>
      </c>
      <c r="IF96" s="332">
        <v>0.1141331160761183</v>
      </c>
      <c r="IG96" s="332">
        <v>0.11735371089116596</v>
      </c>
      <c r="IH96" s="333">
        <v>7.8372076153755188E-2</v>
      </c>
      <c r="II96" s="332">
        <v>8.3496088221484868E-2</v>
      </c>
      <c r="IJ96" s="332">
        <v>9.2773446056526154E-2</v>
      </c>
      <c r="IK96" s="332">
        <v>9.2773412983054471E-2</v>
      </c>
      <c r="IL96" s="332">
        <v>3.2255925634672167E-2</v>
      </c>
      <c r="IM96" s="332">
        <v>2.2461935543560681E-2</v>
      </c>
      <c r="IO96" s="204">
        <v>14999.52941881191</v>
      </c>
      <c r="IP96" s="204">
        <f t="shared" si="69"/>
        <v>18317.75390279551</v>
      </c>
      <c r="IS96" s="905">
        <v>7.3521533088322974E-2</v>
      </c>
      <c r="IT96" s="839">
        <v>1.5287295985362498E-2</v>
      </c>
      <c r="IU96" s="839">
        <f t="shared" si="46"/>
        <v>5.8234237102960475E-2</v>
      </c>
      <c r="IV96" s="839">
        <v>1.2984307540296098E-2</v>
      </c>
      <c r="IW96" s="132">
        <v>7.949431455685918E-2</v>
      </c>
      <c r="IX96" s="839">
        <v>1.5287295985362498E-2</v>
      </c>
      <c r="IY96" s="894">
        <f t="shared" si="73"/>
        <v>0</v>
      </c>
      <c r="IZ96" s="894">
        <f t="shared" si="74"/>
        <v>1.5287295985362498E-2</v>
      </c>
      <c r="JA96" s="894">
        <f t="shared" si="75"/>
        <v>0</v>
      </c>
      <c r="JB96" s="894">
        <f t="shared" si="76"/>
        <v>1.5287295985362498E-2</v>
      </c>
      <c r="JC96" s="839">
        <f t="shared" si="47"/>
        <v>6.4207018571496688E-2</v>
      </c>
      <c r="JD96" s="839">
        <v>7.0115260717598937E-3</v>
      </c>
      <c r="JE96" s="839">
        <v>8.5527396513129322E-2</v>
      </c>
      <c r="JG96" s="205">
        <v>15.381880931837792</v>
      </c>
      <c r="JH96" s="205">
        <v>5.1924072476272647</v>
      </c>
      <c r="JI96" s="205">
        <v>2.9623795280824199</v>
      </c>
      <c r="JJ96" s="205">
        <v>7.1728072467555091</v>
      </c>
      <c r="JK96" s="205">
        <v>2.9574949917254596</v>
      </c>
      <c r="JL96" s="205">
        <v>2.4252981887792666</v>
      </c>
      <c r="JM96" s="205">
        <v>8.5892028679881918</v>
      </c>
      <c r="JN96" s="205">
        <v>3.4036271615352174</v>
      </c>
      <c r="JO96" s="205">
        <v>2.5235439900867411</v>
      </c>
    </row>
    <row r="97" spans="1:275" s="211" customFormat="1">
      <c r="A97" s="211">
        <v>2004</v>
      </c>
      <c r="B97" s="205">
        <v>49968.495343505572</v>
      </c>
      <c r="C97" s="209">
        <v>61473.178389259025</v>
      </c>
      <c r="D97" s="205">
        <f t="shared" si="31"/>
        <v>298.2517067748505</v>
      </c>
      <c r="E97" s="209">
        <f t="shared" si="62"/>
        <v>44878.676337576871</v>
      </c>
      <c r="F97" s="209">
        <f t="shared" si="63"/>
        <v>16594.50205168215</v>
      </c>
      <c r="G97" s="203">
        <v>1.2302387327588147</v>
      </c>
      <c r="H97" s="203">
        <f t="shared" si="25"/>
        <v>891.6240345069715</v>
      </c>
      <c r="I97" s="839">
        <v>0.91264199730168338</v>
      </c>
      <c r="J97" s="238">
        <v>44333.697930947099</v>
      </c>
      <c r="K97" s="205">
        <f t="shared" si="54"/>
        <v>220.75038474023444</v>
      </c>
      <c r="L97" s="205">
        <f t="shared" si="55"/>
        <v>248.17772655802062</v>
      </c>
      <c r="M97" s="204">
        <v>30259.429700925368</v>
      </c>
      <c r="N97" s="205">
        <f t="shared" si="56"/>
        <v>271.18924027676098</v>
      </c>
      <c r="O97" s="209">
        <v>143982</v>
      </c>
      <c r="P97" s="203">
        <v>1.2533081452273489</v>
      </c>
      <c r="Q97" s="203">
        <f t="shared" si="26"/>
        <v>963.12983857259178</v>
      </c>
      <c r="R97" s="238">
        <v>60465.957446808505</v>
      </c>
      <c r="S97" s="204">
        <f t="shared" si="66"/>
        <v>75784</v>
      </c>
      <c r="T97" s="205">
        <f t="shared" si="40"/>
        <v>254.00568690451411</v>
      </c>
      <c r="U97" s="205">
        <f t="shared" si="38"/>
        <v>250.557393688774</v>
      </c>
      <c r="V97" s="205">
        <f t="shared" si="41"/>
        <v>253.96539819983002</v>
      </c>
      <c r="W97" s="204">
        <v>70389</v>
      </c>
      <c r="X97" s="204">
        <v>112000</v>
      </c>
      <c r="Y97" s="204">
        <v>76232</v>
      </c>
      <c r="Z97" s="204">
        <f t="shared" si="79"/>
        <v>39317.070734806337</v>
      </c>
      <c r="AA97" s="218">
        <f t="shared" si="80"/>
        <v>0.65023481633269931</v>
      </c>
      <c r="AB97" s="216">
        <f t="shared" si="32"/>
        <v>0.31935714285714289</v>
      </c>
      <c r="AC97" s="214">
        <v>44333.776595744675</v>
      </c>
      <c r="AD97" s="204">
        <f t="shared" si="81"/>
        <v>55565</v>
      </c>
      <c r="AE97" s="204">
        <v>47241.167347199997</v>
      </c>
      <c r="AF97" s="204">
        <v>54991.671365099995</v>
      </c>
      <c r="AG97" s="204">
        <v>23214</v>
      </c>
      <c r="AH97" s="204">
        <f t="shared" si="33"/>
        <v>29094.880000000001</v>
      </c>
      <c r="AI97" s="204">
        <v>35184.8277638</v>
      </c>
      <c r="AJ97" s="204">
        <v>41212.997555499998</v>
      </c>
      <c r="AK97" s="204">
        <v>47342</v>
      </c>
      <c r="AL97" s="204">
        <v>62320.1328125</v>
      </c>
      <c r="AM97" s="211">
        <v>277.5</v>
      </c>
      <c r="AN97" s="203">
        <f t="shared" si="34"/>
        <v>1.2533333333333334</v>
      </c>
      <c r="AO97" s="203"/>
      <c r="AP97" s="259">
        <f t="shared" si="82"/>
        <v>2004</v>
      </c>
      <c r="AQ97" s="849">
        <v>0.73005296803424036</v>
      </c>
      <c r="AR97" s="849">
        <v>0.50494561573871199</v>
      </c>
      <c r="AS97" s="122">
        <v>4.1834657458786367E-2</v>
      </c>
      <c r="AT97" s="122">
        <v>9.6657692323549732E-2</v>
      </c>
      <c r="AU97" s="122">
        <f t="shared" si="70"/>
        <v>0.1384923497823361</v>
      </c>
      <c r="AV97" s="122">
        <v>5.6523653358317829E-3</v>
      </c>
      <c r="AW97" s="122">
        <f t="shared" si="64"/>
        <v>8.0962637177360477E-2</v>
      </c>
      <c r="AX97" s="851">
        <f t="shared" si="71"/>
        <v>0.69165613708597296</v>
      </c>
      <c r="AY97" s="844">
        <v>0.73029250597225304</v>
      </c>
      <c r="AZ97" s="123">
        <v>6.7245344610134275E-2</v>
      </c>
      <c r="BA97" s="123">
        <v>7.9946583574449115E-2</v>
      </c>
      <c r="BB97" s="123">
        <v>6.0642480896208918E-2</v>
      </c>
      <c r="BC97" s="123">
        <f t="shared" si="67"/>
        <v>6.1873084946954648E-2</v>
      </c>
      <c r="BD97" s="866">
        <v>0.26994703196575964</v>
      </c>
      <c r="BE97" s="252">
        <v>7.2023565051518176E-2</v>
      </c>
      <c r="BF97" s="252">
        <v>3.0944003786341202E-2</v>
      </c>
      <c r="BG97" s="252">
        <v>0.10669658565644763</v>
      </c>
      <c r="BH97" s="252">
        <v>4.5437210992501857E-2</v>
      </c>
      <c r="BI97" s="252">
        <v>3.1531156987347021E-2</v>
      </c>
      <c r="BJ97" s="252">
        <f t="shared" si="68"/>
        <v>-1.6685490508396267E-2</v>
      </c>
      <c r="BK97" s="252"/>
      <c r="BL97" s="284">
        <v>2004</v>
      </c>
      <c r="BM97" s="133">
        <v>0.14188343286514282</v>
      </c>
      <c r="BN97" s="133">
        <v>0.4190920889377594</v>
      </c>
      <c r="BO97" s="133">
        <v>0.43902447819709778</v>
      </c>
      <c r="BP97" s="133">
        <v>0.18320697546005249</v>
      </c>
      <c r="BQ97" s="133">
        <v>7.9789221286773682E-2</v>
      </c>
      <c r="BR97" s="133">
        <v>6.0321163386106491E-2</v>
      </c>
      <c r="BS97" s="133">
        <v>8.3192899823188782E-2</v>
      </c>
      <c r="BT97" s="133">
        <v>9.7764775156974792E-2</v>
      </c>
      <c r="BU97" s="133">
        <v>0.20059609413146973</v>
      </c>
      <c r="BV97" s="133">
        <v>0.42358288168907166</v>
      </c>
      <c r="BW97" s="133">
        <v>0.37582102417945862</v>
      </c>
      <c r="BX97" s="133">
        <v>0.14785221219062805</v>
      </c>
      <c r="BY97" s="133">
        <v>0.19637855361660411</v>
      </c>
      <c r="BZ97" s="293">
        <f t="shared" si="65"/>
        <v>0.18320697546005249</v>
      </c>
      <c r="CA97" s="132">
        <f t="shared" si="58"/>
        <v>9.3019037867599214E-2</v>
      </c>
      <c r="CB97" s="133">
        <v>4.2513220968935686E-2</v>
      </c>
      <c r="CC97" s="133">
        <v>2.026193628382237E-2</v>
      </c>
      <c r="CD97" s="133">
        <v>5.1718034088020877E-3</v>
      </c>
      <c r="CE97" s="133">
        <v>1.5714029597007437E-2</v>
      </c>
      <c r="CF97" s="133">
        <v>9.3580476090316406E-3</v>
      </c>
      <c r="CG97" s="132">
        <f t="shared" si="59"/>
        <v>9.0188504179047849E-2</v>
      </c>
      <c r="CH97" s="133">
        <v>4.6387950297889814E-2</v>
      </c>
      <c r="CI97" s="133">
        <v>3.0764834074360137E-2</v>
      </c>
      <c r="CJ97" s="133">
        <v>1.3035719806797899E-2</v>
      </c>
      <c r="CK97" s="133">
        <f t="shared" si="60"/>
        <v>5.4225649577508493E-2</v>
      </c>
      <c r="CL97" s="133">
        <f t="shared" si="61"/>
        <v>3.5962854601539355E-2</v>
      </c>
      <c r="CM97" s="134">
        <v>0.41788625537017471</v>
      </c>
      <c r="CN97" s="293">
        <v>0.46245437860488892</v>
      </c>
      <c r="CO97" s="133">
        <v>0.11793732643127441</v>
      </c>
      <c r="CP97" s="133">
        <v>0.41960829496383667</v>
      </c>
      <c r="CQ97" s="133">
        <v>0.17067563533782959</v>
      </c>
      <c r="CR97" s="133">
        <v>0.42871874570846552</v>
      </c>
      <c r="CS97" s="133">
        <v>0.40060561895370483</v>
      </c>
      <c r="CT97" s="293">
        <v>0.4703607857227326</v>
      </c>
      <c r="CU97" s="133">
        <v>0.4694884717464447</v>
      </c>
      <c r="CV97" s="133">
        <v>0.46399000000000001</v>
      </c>
      <c r="CW97" s="133">
        <v>0.20015276968479156</v>
      </c>
      <c r="CX97" s="133">
        <v>0.19753000000000001</v>
      </c>
      <c r="CY97" s="133">
        <v>0.18767476081848142</v>
      </c>
      <c r="DA97" s="267">
        <v>2004</v>
      </c>
      <c r="DB97" s="75">
        <v>61466.108644590742</v>
      </c>
      <c r="DC97" s="75">
        <v>38348.548231275767</v>
      </c>
      <c r="DD97" s="124">
        <v>42971.697805705284</v>
      </c>
      <c r="DE97" s="124">
        <v>18676.441706494461</v>
      </c>
      <c r="DF97" s="75">
        <v>14750.533086620249</v>
      </c>
      <c r="DG97" s="75">
        <v>67846.067162095147</v>
      </c>
      <c r="DH97" s="75">
        <v>269524.15236442554</v>
      </c>
      <c r="DI97" s="75">
        <v>401296.12789046968</v>
      </c>
      <c r="DJ97" s="75">
        <v>1083828.5974275712</v>
      </c>
      <c r="DK97" s="75">
        <v>1688263.9902602474</v>
      </c>
      <c r="DL97" s="75">
        <v>4807845.273914868</v>
      </c>
      <c r="DM97" s="75">
        <v>21187413.060192451</v>
      </c>
      <c r="DN97" s="274">
        <v>61466.108644590742</v>
      </c>
      <c r="DO97" s="124">
        <v>38312.202633436857</v>
      </c>
      <c r="DP97" s="124">
        <v>24949.00436349339</v>
      </c>
      <c r="DQ97" s="124">
        <v>8311.2479449757811</v>
      </c>
      <c r="DR97" s="124">
        <v>5056.356940194687</v>
      </c>
      <c r="DS97" s="124">
        <v>39197.200054676941</v>
      </c>
      <c r="DT97" s="124">
        <v>18165.228943347105</v>
      </c>
      <c r="DU97" s="124">
        <v>34352.368039232693</v>
      </c>
      <c r="DV97" s="124">
        <v>35537.502227345081</v>
      </c>
      <c r="DW97" s="124">
        <v>36712.041740106601</v>
      </c>
      <c r="DX97" s="124">
        <v>17442.044998712732</v>
      </c>
      <c r="DY97" s="124">
        <v>14498.297039354553</v>
      </c>
      <c r="DZ97" s="124">
        <v>64399.899676842011</v>
      </c>
      <c r="EA97" s="124">
        <v>269851.26274497568</v>
      </c>
      <c r="EB97" s="124">
        <v>409482.47869998886</v>
      </c>
      <c r="EC97" s="124">
        <v>1126101.9858074456</v>
      </c>
      <c r="ED97" s="124">
        <v>1749276.1121218817</v>
      </c>
      <c r="EE97" s="124">
        <v>4904332.9442801233</v>
      </c>
      <c r="EF97" s="124">
        <v>21417662.992405463</v>
      </c>
      <c r="EG97" s="124">
        <v>16078.643562751728</v>
      </c>
      <c r="EH97" s="274">
        <v>61463.781728647737</v>
      </c>
      <c r="EI97" s="124">
        <v>42627.111477160717</v>
      </c>
      <c r="EJ97" s="124">
        <v>26365.285385453983</v>
      </c>
      <c r="EK97" s="124">
        <v>16268.342978369501</v>
      </c>
      <c r="EL97" s="124">
        <f t="shared" si="72"/>
        <v>12680.106381641377</v>
      </c>
      <c r="EM97" s="124">
        <v>3588.2365967281244</v>
      </c>
      <c r="EN97" s="124">
        <v>41980.619829039875</v>
      </c>
      <c r="EO97" s="124">
        <v>23970.409469161139</v>
      </c>
      <c r="EP97" s="124"/>
      <c r="EQ97" s="124">
        <v>24662.558957464869</v>
      </c>
      <c r="ER97" s="124">
        <v>8525.295290844484</v>
      </c>
      <c r="ES97" s="124">
        <v>16137.263666620391</v>
      </c>
      <c r="ET97" s="124">
        <f t="shared" si="77"/>
        <v>12669.379026270439</v>
      </c>
      <c r="EU97" s="124">
        <v>3467.884640349952</v>
      </c>
      <c r="EV97" s="124">
        <f t="shared" si="78"/>
        <v>21194.674317114921</v>
      </c>
      <c r="EW97" s="124">
        <v>25408.207048828699</v>
      </c>
      <c r="EX97" s="124">
        <v>65097.465121771755</v>
      </c>
      <c r="EY97" s="124">
        <v>48665.273003715854</v>
      </c>
      <c r="EZ97" s="124">
        <v>16432.192118055889</v>
      </c>
      <c r="FA97" s="124">
        <v>230993.81399203086</v>
      </c>
      <c r="FB97" s="124">
        <v>342731.54858363018</v>
      </c>
      <c r="FC97" s="124">
        <v>908755.60981824726</v>
      </c>
      <c r="FD97" s="124">
        <v>1392681.2243969988</v>
      </c>
      <c r="FE97" s="124">
        <v>3806477.9241791922</v>
      </c>
      <c r="FF97" s="124">
        <v>16351695.417197634</v>
      </c>
      <c r="FG97" s="274">
        <v>17442.044998712732</v>
      </c>
      <c r="FH97" s="124">
        <v>14802.568825957547</v>
      </c>
      <c r="FI97" s="124">
        <v>25585.774709670251</v>
      </c>
      <c r="FJ97" s="124">
        <v>14225.875197496653</v>
      </c>
      <c r="FK97" s="124">
        <v>24658.789090631861</v>
      </c>
      <c r="FL97" s="124">
        <v>21085.378811676615</v>
      </c>
      <c r="FM97" s="124">
        <v>29590.989906488368</v>
      </c>
      <c r="FN97" s="124">
        <v>28672.289910320524</v>
      </c>
      <c r="FO97" s="124">
        <v>17144.665455022856</v>
      </c>
      <c r="FP97" s="124">
        <v>21194.674317114917</v>
      </c>
      <c r="FQ97" s="124">
        <v>16464.015845788424</v>
      </c>
      <c r="FR97" s="124">
        <v>15025.655319911179</v>
      </c>
      <c r="FS97" s="274">
        <v>35184.8277638</v>
      </c>
      <c r="FT97" s="124">
        <v>42935.331781699999</v>
      </c>
      <c r="FU97" s="124">
        <v>29033.634765625</v>
      </c>
      <c r="FV97" s="124">
        <v>48102.334460300001</v>
      </c>
      <c r="FW97" s="124">
        <v>34262.148707332992</v>
      </c>
      <c r="FX97" s="124">
        <v>39859.734941385599</v>
      </c>
      <c r="FY97" s="124">
        <v>23005.464302589833</v>
      </c>
      <c r="FZ97" s="311"/>
      <c r="GA97" s="133">
        <v>0.25100499970253193</v>
      </c>
      <c r="GB97" s="133">
        <v>0.13196253633457944</v>
      </c>
      <c r="GC97" s="133">
        <v>0.40538302588738234</v>
      </c>
      <c r="GD97" s="133">
        <v>0.55453009929721786</v>
      </c>
      <c r="GE97" s="133">
        <v>0.63321257657005969</v>
      </c>
      <c r="GF97" s="293">
        <v>0.20964477159338357</v>
      </c>
      <c r="GG97" s="133">
        <v>0.28119554501507993</v>
      </c>
      <c r="GH97" s="133">
        <v>0.33510146328357276</v>
      </c>
      <c r="GI97" s="133">
        <v>0.37648364248681598</v>
      </c>
      <c r="GJ97" s="314">
        <v>45.946842193603516</v>
      </c>
      <c r="GK97" s="135">
        <v>51.386451721191406</v>
      </c>
      <c r="GL97" s="135">
        <v>53.657539367675781</v>
      </c>
      <c r="GM97" s="135">
        <v>54.589271545410156</v>
      </c>
      <c r="GN97" s="135">
        <v>54.917823791503906</v>
      </c>
      <c r="GO97" s="275"/>
      <c r="GP97" s="316">
        <v>2004</v>
      </c>
      <c r="GQ97" s="218">
        <v>1.8586797247074334</v>
      </c>
      <c r="GR97" s="218">
        <v>1.7033143308340042</v>
      </c>
      <c r="GS97" s="218">
        <v>2.0723579336417095</v>
      </c>
      <c r="GT97" s="319">
        <v>1.8278845430955728</v>
      </c>
      <c r="GU97" s="322">
        <v>0.4747735857963562</v>
      </c>
      <c r="GV97" s="218">
        <v>0.54254192113876343</v>
      </c>
      <c r="GW97" s="218">
        <v>0.59151124954223633</v>
      </c>
      <c r="GX97" s="218">
        <v>0.44141700863838196</v>
      </c>
      <c r="GY97" s="218">
        <v>0.25156384706497192</v>
      </c>
      <c r="GZ97" s="218">
        <v>0.20647770166397095</v>
      </c>
      <c r="HA97" s="218">
        <v>0.13569329679012299</v>
      </c>
      <c r="HB97" s="218">
        <v>0.11359351873397827</v>
      </c>
      <c r="HC97" s="218">
        <v>8.8815830647945404E-2</v>
      </c>
      <c r="HD97" s="218">
        <v>7.0246085524559021E-2</v>
      </c>
      <c r="HF97" s="325">
        <v>2004</v>
      </c>
      <c r="HG97" s="331">
        <v>0.28766170144081116</v>
      </c>
      <c r="HH97" s="331">
        <v>0.26461836695671082</v>
      </c>
      <c r="HI97" s="331">
        <v>0.23297791182994843</v>
      </c>
      <c r="HJ97" s="331">
        <v>5.2898965775966644E-2</v>
      </c>
      <c r="HK97" s="331">
        <v>0.1103365495800972</v>
      </c>
      <c r="HL97" s="331">
        <v>4.9394786357879639E-2</v>
      </c>
      <c r="HM97" s="331">
        <v>2.0358571073757048E-2</v>
      </c>
      <c r="HN97" s="331">
        <v>0.33629307150840759</v>
      </c>
      <c r="HO97" s="331">
        <v>0.16225579380989075</v>
      </c>
      <c r="HP97" s="331">
        <v>9.219495952129364E-2</v>
      </c>
      <c r="HQ97" s="331">
        <v>1.2318609282374382E-2</v>
      </c>
      <c r="HR97" s="331">
        <v>6.952598737552762E-2</v>
      </c>
      <c r="HS97" s="331"/>
      <c r="HT97" s="331">
        <v>0.36126381158828735</v>
      </c>
      <c r="HU97" s="333">
        <v>8.2548643853940354E-2</v>
      </c>
      <c r="HV97" s="334">
        <v>8.6403584953384585E-2</v>
      </c>
      <c r="HW97" s="334">
        <v>9.5013340876903385E-2</v>
      </c>
      <c r="HX97" s="334">
        <v>9.7242286287332211E-2</v>
      </c>
      <c r="HY97" s="334">
        <v>4.795850494701881E-2</v>
      </c>
      <c r="HZ97" s="334">
        <v>4.1700978158587532E-2</v>
      </c>
      <c r="IA97" s="332">
        <v>0.17729985105636142</v>
      </c>
      <c r="IB97" s="333">
        <v>0.1342390118490831</v>
      </c>
      <c r="IC97" s="332">
        <v>0.13692327062825724</v>
      </c>
      <c r="ID97" s="332">
        <v>0.14055630745133382</v>
      </c>
      <c r="IE97" s="332">
        <v>0.16661279225647582</v>
      </c>
      <c r="IF97" s="332">
        <v>0.11026493979443329</v>
      </c>
      <c r="IG97" s="332">
        <v>0.10791890961172612</v>
      </c>
      <c r="IH97" s="333">
        <v>7.7037811279296875E-2</v>
      </c>
      <c r="II97" s="332">
        <v>8.2316840273253755E-2</v>
      </c>
      <c r="IJ97" s="332">
        <v>9.0533382317516953E-2</v>
      </c>
      <c r="IK97" s="332">
        <v>9.2625372786238183E-2</v>
      </c>
      <c r="IL97" s="332">
        <v>2.9526610869652359E-2</v>
      </c>
      <c r="IM97" s="332">
        <v>2.1890679761327192E-2</v>
      </c>
      <c r="IO97" s="204">
        <v>15215.598507153703</v>
      </c>
      <c r="IP97" s="204">
        <f t="shared" si="69"/>
        <v>18581.622206642594</v>
      </c>
      <c r="IS97" s="905">
        <v>7.8321024568232353E-2</v>
      </c>
      <c r="IT97" s="839">
        <v>1.5314442158748004E-2</v>
      </c>
      <c r="IU97" s="839">
        <f t="shared" si="46"/>
        <v>6.3006582409484355E-2</v>
      </c>
      <c r="IV97" s="839">
        <v>1.4698013299366866E-2</v>
      </c>
      <c r="IW97" s="132">
        <v>8.5082110685941112E-2</v>
      </c>
      <c r="IX97" s="839">
        <v>1.5314442158748004E-2</v>
      </c>
      <c r="IY97" s="894">
        <f t="shared" si="73"/>
        <v>0</v>
      </c>
      <c r="IZ97" s="894">
        <f t="shared" si="74"/>
        <v>1.5314442158748004E-2</v>
      </c>
      <c r="JA97" s="894">
        <f t="shared" si="75"/>
        <v>0</v>
      </c>
      <c r="JB97" s="894">
        <f t="shared" si="76"/>
        <v>1.5314442158748004E-2</v>
      </c>
      <c r="JC97" s="839">
        <f t="shared" si="47"/>
        <v>6.9767668527193114E-2</v>
      </c>
      <c r="JD97" s="839">
        <v>7.9369271816581086E-3</v>
      </c>
      <c r="JE97" s="839">
        <v>9.0188504179047849E-2</v>
      </c>
      <c r="JG97" s="205">
        <v>15.55460493205838</v>
      </c>
      <c r="JH97" s="205">
        <v>5.2224458983392053</v>
      </c>
      <c r="JI97" s="205">
        <v>2.978413799749446</v>
      </c>
      <c r="JJ97" s="205">
        <v>7.1961358313817323</v>
      </c>
      <c r="JK97" s="205">
        <v>2.9803445968551356</v>
      </c>
      <c r="JL97" s="205">
        <v>2.4145314736339909</v>
      </c>
      <c r="JM97" s="205">
        <v>8.8428372739916554</v>
      </c>
      <c r="JN97" s="205">
        <v>3.4972183588317112</v>
      </c>
      <c r="JO97" s="205">
        <v>2.5285344999005765</v>
      </c>
    </row>
    <row r="98" spans="1:275" s="211" customFormat="1">
      <c r="A98" s="211">
        <v>2005</v>
      </c>
      <c r="B98" s="205">
        <v>52682.790982244478</v>
      </c>
      <c r="C98" s="209">
        <v>62893.467943616852</v>
      </c>
      <c r="D98" s="205">
        <f t="shared" si="31"/>
        <v>305.14257844931279</v>
      </c>
      <c r="E98" s="209">
        <f t="shared" si="62"/>
        <v>45349.741330808109</v>
      </c>
      <c r="F98" s="209">
        <f t="shared" si="63"/>
        <v>17543.726612808739</v>
      </c>
      <c r="G98" s="203">
        <v>1.1938142754208607</v>
      </c>
      <c r="H98" s="203">
        <f t="shared" si="25"/>
        <v>918.82836794061586</v>
      </c>
      <c r="I98" s="839">
        <v>0.91025835805615618</v>
      </c>
      <c r="J98" s="238">
        <v>46820.428979784891</v>
      </c>
      <c r="K98" s="205">
        <f t="shared" si="54"/>
        <v>225.57016829950186</v>
      </c>
      <c r="L98" s="205">
        <f t="shared" si="55"/>
        <v>254.33820627161953</v>
      </c>
      <c r="M98" s="204">
        <v>32014.322183457625</v>
      </c>
      <c r="N98" s="205">
        <f t="shared" si="56"/>
        <v>278.4219037308489</v>
      </c>
      <c r="O98" s="209">
        <v>145881</v>
      </c>
      <c r="P98" s="203">
        <v>1.2126532245764439</v>
      </c>
      <c r="Q98" s="203">
        <f t="shared" si="26"/>
        <v>995.41933928897686</v>
      </c>
      <c r="R98" s="238">
        <v>63344.022426682001</v>
      </c>
      <c r="S98" s="204">
        <f t="shared" si="66"/>
        <v>76790</v>
      </c>
      <c r="T98" s="205">
        <f t="shared" si="40"/>
        <v>257.37750313255617</v>
      </c>
      <c r="U98" s="205">
        <f t="shared" si="38"/>
        <v>253.88343530772923</v>
      </c>
      <c r="V98" s="205">
        <f t="shared" si="41"/>
        <v>258.17645033171408</v>
      </c>
      <c r="W98" s="204">
        <v>73304</v>
      </c>
      <c r="X98" s="204">
        <v>113343</v>
      </c>
      <c r="Y98" s="204">
        <v>76866</v>
      </c>
      <c r="Z98" s="204">
        <f t="shared" si="79"/>
        <v>42355.902895178282</v>
      </c>
      <c r="AA98" s="218">
        <f t="shared" si="80"/>
        <v>0.66866456016751119</v>
      </c>
      <c r="AB98" s="216">
        <f t="shared" si="32"/>
        <v>0.32182843228077607</v>
      </c>
      <c r="AC98" s="214">
        <v>46326.34847613571</v>
      </c>
      <c r="AD98" s="204">
        <f t="shared" si="81"/>
        <v>56160.000000000007</v>
      </c>
      <c r="AE98" s="204">
        <v>46797.51958</v>
      </c>
      <c r="AF98" s="204">
        <v>55392.982360000002</v>
      </c>
      <c r="AG98" s="204">
        <v>24325</v>
      </c>
      <c r="AH98" s="204">
        <f t="shared" si="33"/>
        <v>29488.445451376789</v>
      </c>
      <c r="AI98" s="204">
        <v>35098.139685000002</v>
      </c>
      <c r="AJ98" s="204">
        <v>41783.499625000004</v>
      </c>
      <c r="AK98" s="204">
        <v>48792</v>
      </c>
      <c r="AL98" s="204">
        <v>63768.19140625</v>
      </c>
      <c r="AM98" s="211">
        <v>286.89999999999998</v>
      </c>
      <c r="AN98" s="203">
        <f t="shared" si="34"/>
        <v>1.2122690833042873</v>
      </c>
      <c r="AO98" s="203"/>
      <c r="AP98" s="259">
        <f t="shared" si="82"/>
        <v>2005</v>
      </c>
      <c r="AQ98" s="849">
        <v>0.72105645965434029</v>
      </c>
      <c r="AR98" s="849">
        <v>0.49839741810459592</v>
      </c>
      <c r="AS98" s="122">
        <v>4.1166716517109826E-2</v>
      </c>
      <c r="AT98" s="122">
        <v>9.6732184647465913E-2</v>
      </c>
      <c r="AU98" s="122">
        <f t="shared" si="70"/>
        <v>0.13789890116457573</v>
      </c>
      <c r="AV98" s="122">
        <v>6.0585628202053689E-3</v>
      </c>
      <c r="AW98" s="122">
        <f t="shared" si="64"/>
        <v>7.8701577564963265E-2</v>
      </c>
      <c r="AX98" s="851">
        <f t="shared" si="71"/>
        <v>0.69120442849027031</v>
      </c>
      <c r="AY98" s="844">
        <v>0.72746618685443354</v>
      </c>
      <c r="AZ98" s="123">
        <v>6.8832195066884913E-2</v>
      </c>
      <c r="BA98" s="123">
        <v>8.0473556471185856E-2</v>
      </c>
      <c r="BB98" s="123">
        <v>6.040808263249986E-2</v>
      </c>
      <c r="BC98" s="123">
        <f t="shared" si="67"/>
        <v>6.2819978974995916E-2</v>
      </c>
      <c r="BD98" s="866">
        <v>0.27894354034565966</v>
      </c>
      <c r="BE98" s="252">
        <v>8.1397204771221698E-2</v>
      </c>
      <c r="BF98" s="252">
        <v>2.809816723130111E-2</v>
      </c>
      <c r="BG98" s="252">
        <v>0.11040635670345846</v>
      </c>
      <c r="BH98" s="252">
        <v>4.5138969775608648E-2</v>
      </c>
      <c r="BI98" s="252">
        <v>3.967026417729743E-2</v>
      </c>
      <c r="BJ98" s="252">
        <f t="shared" si="68"/>
        <v>-2.5767422313227671E-2</v>
      </c>
      <c r="BK98" s="252"/>
      <c r="BL98" s="284">
        <v>2005</v>
      </c>
      <c r="BM98" s="133">
        <v>0.13831955194473267</v>
      </c>
      <c r="BN98" s="133">
        <v>0.41104164719581604</v>
      </c>
      <c r="BO98" s="133">
        <v>0.45063880085945129</v>
      </c>
      <c r="BP98" s="133">
        <v>0.19373923540115356</v>
      </c>
      <c r="BQ98" s="133">
        <v>8.7792202830314622E-2</v>
      </c>
      <c r="BR98" s="133">
        <v>6.6899336874485016E-2</v>
      </c>
      <c r="BS98" s="133">
        <v>9.0779632329940796E-2</v>
      </c>
      <c r="BT98" s="133">
        <v>0.10640097409486771</v>
      </c>
      <c r="BU98" s="133">
        <v>0.19962799549102783</v>
      </c>
      <c r="BV98" s="133">
        <v>0.41977858543395996</v>
      </c>
      <c r="BW98" s="133">
        <v>0.38059341907501221</v>
      </c>
      <c r="BX98" s="133">
        <v>0.15258103609085083</v>
      </c>
      <c r="BY98" s="133">
        <v>0.19433672440731325</v>
      </c>
      <c r="BZ98" s="293">
        <f t="shared" si="65"/>
        <v>0.19373923540115356</v>
      </c>
      <c r="CA98" s="132">
        <f t="shared" si="58"/>
        <v>9.9939263924674504E-2</v>
      </c>
      <c r="CB98" s="133">
        <v>4.2743437890088186E-2</v>
      </c>
      <c r="CC98" s="133">
        <v>2.548072897463893E-2</v>
      </c>
      <c r="CD98" s="133">
        <v>4.7278632090023741E-3</v>
      </c>
      <c r="CE98" s="133">
        <v>1.692327845282271E-2</v>
      </c>
      <c r="CF98" s="133">
        <v>1.0063955398122295E-2</v>
      </c>
      <c r="CG98" s="132">
        <f t="shared" si="59"/>
        <v>9.380251036732698E-2</v>
      </c>
      <c r="CH98" s="133">
        <v>4.8388487339618882E-2</v>
      </c>
      <c r="CI98" s="133">
        <v>3.2087814503665504E-2</v>
      </c>
      <c r="CJ98" s="133">
        <v>1.332620852404259E-2</v>
      </c>
      <c r="CK98" s="133">
        <f t="shared" si="60"/>
        <v>5.6401219755013374E-2</v>
      </c>
      <c r="CL98" s="133">
        <f t="shared" si="61"/>
        <v>3.7401290612313606E-2</v>
      </c>
      <c r="CM98" s="134">
        <v>0.43026442361036782</v>
      </c>
      <c r="CN98" s="293">
        <v>0.47287392616271962</v>
      </c>
      <c r="CO98" s="133">
        <v>0.11533373594284059</v>
      </c>
      <c r="CP98" s="133">
        <v>0.4117923378944397</v>
      </c>
      <c r="CQ98" s="133">
        <v>0.17045718431472781</v>
      </c>
      <c r="CR98" s="133">
        <v>0.42477440834045421</v>
      </c>
      <c r="CS98" s="133">
        <v>0.40476840734481812</v>
      </c>
      <c r="CT98" s="293">
        <v>0.48204371333122253</v>
      </c>
      <c r="CU98" s="133">
        <v>0.48894456028938293</v>
      </c>
      <c r="CV98" s="133">
        <v>0.48334000000000005</v>
      </c>
      <c r="CW98" s="133">
        <v>0.22213895618915558</v>
      </c>
      <c r="CX98" s="133">
        <v>0.21915999999999999</v>
      </c>
      <c r="CY98" s="133">
        <v>0.20921730995178223</v>
      </c>
      <c r="DA98" s="267">
        <v>2005</v>
      </c>
      <c r="DB98" s="75">
        <v>62886.391052216757</v>
      </c>
      <c r="DC98" s="75">
        <v>38497.897152607082</v>
      </c>
      <c r="DD98" s="124">
        <v>42931.079867671142</v>
      </c>
      <c r="DE98" s="124">
        <v>18576.970362175933</v>
      </c>
      <c r="DF98" s="75">
        <v>14874.612156638732</v>
      </c>
      <c r="DG98" s="75">
        <v>68027.003397567518</v>
      </c>
      <c r="DH98" s="75">
        <v>282382.83614870382</v>
      </c>
      <c r="DI98" s="75">
        <v>424652.34630903939</v>
      </c>
      <c r="DJ98" s="75">
        <v>1173760.4828634448</v>
      </c>
      <c r="DK98" s="75">
        <v>1846921.6386468096</v>
      </c>
      <c r="DL98" s="75">
        <v>5382597.3895408576</v>
      </c>
      <c r="DM98" s="75">
        <v>23894712.372772258</v>
      </c>
      <c r="DN98" s="274">
        <v>62886.38545662324</v>
      </c>
      <c r="DO98" s="124">
        <v>38385.933471183671</v>
      </c>
      <c r="DP98" s="124">
        <v>24852.217268234646</v>
      </c>
      <c r="DQ98" s="124">
        <v>8464.364241532845</v>
      </c>
      <c r="DR98" s="124">
        <v>5073.6751209136328</v>
      </c>
      <c r="DS98" s="124">
        <v>39087.509080189782</v>
      </c>
      <c r="DT98" s="124">
        <v>18017.80212912925</v>
      </c>
      <c r="DU98" s="124">
        <v>34655.35451799172</v>
      </c>
      <c r="DV98" s="124">
        <v>35757.857557801282</v>
      </c>
      <c r="DW98" s="124">
        <v>36832.281626186283</v>
      </c>
      <c r="DX98" s="124">
        <v>17396.833319567759</v>
      </c>
      <c r="DY98" s="124">
        <v>14505.84354930775</v>
      </c>
      <c r="DZ98" s="124">
        <v>64622.308660703558</v>
      </c>
      <c r="EA98" s="124">
        <v>283390.45332557929</v>
      </c>
      <c r="EB98" s="124">
        <v>434099.68838081654</v>
      </c>
      <c r="EC98" s="124">
        <v>1218356.023550841</v>
      </c>
      <c r="ED98" s="124">
        <v>1914804.4986565963</v>
      </c>
      <c r="EE98" s="124">
        <v>5520934.3072732156</v>
      </c>
      <c r="EF98" s="124">
        <v>24337417.372436408</v>
      </c>
      <c r="EG98" s="124">
        <v>16145.875238868564</v>
      </c>
      <c r="EH98" s="274">
        <v>62887.678038724807</v>
      </c>
      <c r="EI98" s="124">
        <v>43281.157373642192</v>
      </c>
      <c r="EJ98" s="124">
        <v>26793.052645132018</v>
      </c>
      <c r="EK98" s="124">
        <v>16492.089512058017</v>
      </c>
      <c r="EL98" s="124">
        <f t="shared" si="72"/>
        <v>12808.129177089108</v>
      </c>
      <c r="EM98" s="124">
        <v>3683.96033496891</v>
      </c>
      <c r="EN98" s="124">
        <v>42500.435299054916</v>
      </c>
      <c r="EO98" s="124">
        <v>24371.893660368929</v>
      </c>
      <c r="EP98" s="124"/>
      <c r="EQ98" s="124">
        <v>25110.593870126897</v>
      </c>
      <c r="ER98" s="124">
        <v>8817.4091692083548</v>
      </c>
      <c r="ES98" s="124">
        <v>16293.184700918549</v>
      </c>
      <c r="ET98" s="124">
        <f t="shared" si="77"/>
        <v>12797.977833440485</v>
      </c>
      <c r="EU98" s="124">
        <v>3495.2068674780635</v>
      </c>
      <c r="EV98" s="124">
        <f t="shared" si="78"/>
        <v>21615.38700264884</v>
      </c>
      <c r="EW98" s="124">
        <v>25910.582340430468</v>
      </c>
      <c r="EX98" s="124">
        <v>66003.327516018966</v>
      </c>
      <c r="EY98" s="124">
        <v>49262.606990036598</v>
      </c>
      <c r="EZ98" s="124">
        <v>16740.720525982353</v>
      </c>
      <c r="FA98" s="124">
        <v>239346.36402446832</v>
      </c>
      <c r="FB98" s="124">
        <v>357114.76025626319</v>
      </c>
      <c r="FC98" s="124">
        <v>959546.7072496477</v>
      </c>
      <c r="FD98" s="124">
        <v>1485853.5134389668</v>
      </c>
      <c r="FE98" s="124">
        <v>4171603.5254770936</v>
      </c>
      <c r="FF98" s="124">
        <v>18173962.219097171</v>
      </c>
      <c r="FG98" s="274">
        <v>17396.833319567759</v>
      </c>
      <c r="FH98" s="124">
        <v>14543.39991678994</v>
      </c>
      <c r="FI98" s="124">
        <v>25752.709729180086</v>
      </c>
      <c r="FJ98" s="124">
        <v>14585.351296562152</v>
      </c>
      <c r="FK98" s="124">
        <v>25108.282215911531</v>
      </c>
      <c r="FL98" s="124">
        <v>21293.748123764984</v>
      </c>
      <c r="FM98" s="124">
        <v>30106.04675124252</v>
      </c>
      <c r="FN98" s="124">
        <v>30021.677657996763</v>
      </c>
      <c r="FO98" s="124">
        <v>17927.958068759777</v>
      </c>
      <c r="FP98" s="124">
        <v>21615.387002648833</v>
      </c>
      <c r="FQ98" s="124">
        <v>16375.457149207679</v>
      </c>
      <c r="FR98" s="124">
        <v>14849.496695010057</v>
      </c>
      <c r="FS98" s="274">
        <v>35098.139685000002</v>
      </c>
      <c r="FT98" s="124">
        <v>42619.169617500003</v>
      </c>
      <c r="FU98" s="124">
        <v>29129.068359375</v>
      </c>
      <c r="FV98" s="124">
        <v>48349.478137500002</v>
      </c>
      <c r="FW98" s="124">
        <v>33904.325421952446</v>
      </c>
      <c r="FX98" s="124">
        <v>39515.25251643049</v>
      </c>
      <c r="FY98" s="124">
        <v>23040.615515622612</v>
      </c>
      <c r="FZ98" s="311"/>
      <c r="GA98" s="133">
        <v>0.26023504626929367</v>
      </c>
      <c r="GB98" s="133">
        <v>0.13216048982748399</v>
      </c>
      <c r="GC98" s="133">
        <v>0.41935701030287881</v>
      </c>
      <c r="GD98" s="133">
        <v>0.56112849947605381</v>
      </c>
      <c r="GE98" s="133">
        <v>0.63715458961085369</v>
      </c>
      <c r="GF98" s="293">
        <v>0.22249597096426979</v>
      </c>
      <c r="GG98" s="133">
        <v>0.29312456749729571</v>
      </c>
      <c r="GH98" s="133">
        <v>0.34234050603377408</v>
      </c>
      <c r="GI98" s="133">
        <v>0.37866620996230343</v>
      </c>
      <c r="GJ98" s="314">
        <v>45.980983734130859</v>
      </c>
      <c r="GK98" s="135">
        <v>51.862960815429688</v>
      </c>
      <c r="GL98" s="135">
        <v>54.010768890380859</v>
      </c>
      <c r="GM98" s="135">
        <v>54.671463012695312</v>
      </c>
      <c r="GN98" s="135">
        <v>54.725261688232422</v>
      </c>
      <c r="GO98" s="275"/>
      <c r="GP98" s="316">
        <v>2005</v>
      </c>
      <c r="GQ98" s="218">
        <v>1.8712096366692155</v>
      </c>
      <c r="GR98" s="218">
        <v>1.6945457567077271</v>
      </c>
      <c r="GS98" s="218">
        <v>2.1169844822226844</v>
      </c>
      <c r="GT98" s="319">
        <v>1.8365401417298066</v>
      </c>
      <c r="GU98" s="322">
        <v>0.4744657576084137</v>
      </c>
      <c r="GV98" s="218">
        <v>0.54278808832168579</v>
      </c>
      <c r="GW98" s="218">
        <v>0.59080910682678223</v>
      </c>
      <c r="GX98" s="218">
        <v>0.44418027997016907</v>
      </c>
      <c r="GY98" s="218">
        <v>0.24974560737609863</v>
      </c>
      <c r="GZ98" s="218">
        <v>0.20623317360877991</v>
      </c>
      <c r="HA98" s="218">
        <v>0.14341752231121063</v>
      </c>
      <c r="HB98" s="218">
        <v>0.1173868402838707</v>
      </c>
      <c r="HC98" s="218">
        <v>9.9545843899250031E-2</v>
      </c>
      <c r="HD98" s="218">
        <v>6.8154871463775635E-2</v>
      </c>
      <c r="HF98" s="325">
        <v>2005</v>
      </c>
      <c r="HG98" s="331">
        <v>0.30221295356750488</v>
      </c>
      <c r="HH98" s="331">
        <v>0.27259460091590881</v>
      </c>
      <c r="HI98" s="331">
        <v>0.24167044460773468</v>
      </c>
      <c r="HJ98" s="331">
        <v>5.6097686290740967E-2</v>
      </c>
      <c r="HK98" s="331">
        <v>0.11393433064222336</v>
      </c>
      <c r="HL98" s="331">
        <v>5.0160966813564301E-2</v>
      </c>
      <c r="HM98" s="331">
        <v>2.1483540277586144E-2</v>
      </c>
      <c r="HN98" s="331">
        <v>0.36608761548995972</v>
      </c>
      <c r="HO98" s="331">
        <v>0.18063521385192871</v>
      </c>
      <c r="HP98" s="331">
        <v>0.10408145934343338</v>
      </c>
      <c r="HQ98" s="331">
        <v>1.1262046173214912E-2</v>
      </c>
      <c r="HR98" s="331">
        <v>7.0110926870256662E-2</v>
      </c>
      <c r="HS98" s="331"/>
      <c r="HT98" s="331">
        <v>0.39264947175979614</v>
      </c>
      <c r="HU98" s="333">
        <v>8.3084396519511036E-2</v>
      </c>
      <c r="HV98" s="334">
        <v>8.6777125645514569E-2</v>
      </c>
      <c r="HW98" s="334">
        <v>9.3698844371829182E-2</v>
      </c>
      <c r="HX98" s="334">
        <v>9.9819258648999959E-2</v>
      </c>
      <c r="HY98" s="334">
        <v>4.9922827120099093E-2</v>
      </c>
      <c r="HZ98" s="334">
        <v>4.4057365289518188E-2</v>
      </c>
      <c r="IA98" s="332">
        <v>0.17615971814445097</v>
      </c>
      <c r="IB98" s="333">
        <v>0.13368565276962222</v>
      </c>
      <c r="IC98" s="332">
        <v>0.13596281073457953</v>
      </c>
      <c r="ID98" s="332">
        <v>0.13718761882046235</v>
      </c>
      <c r="IE98" s="332">
        <v>0.16842250331087089</v>
      </c>
      <c r="IF98" s="332">
        <v>0.11330805947181942</v>
      </c>
      <c r="IG98" s="332">
        <v>0.11294689450096483</v>
      </c>
      <c r="IH98" s="333">
        <v>7.6823055744171143E-2</v>
      </c>
      <c r="II98" s="332">
        <v>8.2219835710727926E-2</v>
      </c>
      <c r="IJ98" s="332">
        <v>8.9716415677685277E-2</v>
      </c>
      <c r="IK98" s="332">
        <v>9.3404069679713222E-2</v>
      </c>
      <c r="IL98" s="332">
        <v>2.8251919629838081E-2</v>
      </c>
      <c r="IM98" s="332">
        <v>2.1175452286570359E-2</v>
      </c>
      <c r="IO98" s="204">
        <v>15426.849327252035</v>
      </c>
      <c r="IP98" s="204">
        <f t="shared" si="69"/>
        <v>18839.606335762794</v>
      </c>
      <c r="IS98" s="905">
        <v>8.3718999099956198E-2</v>
      </c>
      <c r="IT98" s="839">
        <v>1.6127736062536226E-2</v>
      </c>
      <c r="IU98" s="839">
        <f t="shared" si="46"/>
        <v>6.7591263037419969E-2</v>
      </c>
      <c r="IV98" s="839">
        <v>1.6220264824718295E-2</v>
      </c>
      <c r="IW98" s="132">
        <v>9.118032091932661E-2</v>
      </c>
      <c r="IX98" s="839">
        <v>1.6127736062536226E-2</v>
      </c>
      <c r="IY98" s="894">
        <f t="shared" si="73"/>
        <v>0</v>
      </c>
      <c r="IZ98" s="894">
        <f t="shared" si="74"/>
        <v>1.6127736062536226E-2</v>
      </c>
      <c r="JA98" s="894">
        <f t="shared" si="75"/>
        <v>0</v>
      </c>
      <c r="JB98" s="894">
        <f t="shared" si="76"/>
        <v>1.6127736062536226E-2</v>
      </c>
      <c r="JC98" s="839">
        <f t="shared" si="47"/>
        <v>7.505258485679038E-2</v>
      </c>
      <c r="JD98" s="839">
        <v>8.7589430053478801E-3</v>
      </c>
      <c r="JE98" s="839">
        <v>9.380251036732698E-2</v>
      </c>
      <c r="JG98" s="205">
        <v>15.775609756097561</v>
      </c>
      <c r="JH98" s="205">
        <v>5.1848780487804875</v>
      </c>
      <c r="JI98" s="205">
        <v>3.0426192492238222</v>
      </c>
      <c r="JJ98" s="205">
        <v>7.0553687338703366</v>
      </c>
      <c r="JK98" s="205">
        <v>2.8968483616172671</v>
      </c>
      <c r="JL98" s="205">
        <v>2.435532638626424</v>
      </c>
      <c r="JM98" s="205">
        <v>8.6680879413724181</v>
      </c>
      <c r="JN98" s="205">
        <v>3.4102598267821453</v>
      </c>
      <c r="JO98" s="205">
        <v>2.5417676017816677</v>
      </c>
    </row>
    <row r="99" spans="1:275" s="211" customFormat="1">
      <c r="A99" s="211">
        <v>2006</v>
      </c>
      <c r="B99" s="205">
        <v>55604.393777647616</v>
      </c>
      <c r="C99" s="209">
        <v>64469.024693628206</v>
      </c>
      <c r="D99" s="205">
        <f t="shared" si="31"/>
        <v>312.78676575383042</v>
      </c>
      <c r="E99" s="209">
        <f t="shared" si="62"/>
        <v>46218.502229350495</v>
      </c>
      <c r="F99" s="209">
        <f t="shared" si="63"/>
        <v>18250.522464277714</v>
      </c>
      <c r="G99" s="203">
        <v>1.1594232094576684</v>
      </c>
      <c r="H99" s="203">
        <f t="shared" si="25"/>
        <v>946.08285685625435</v>
      </c>
      <c r="I99" s="839">
        <v>0.9064874964650339</v>
      </c>
      <c r="J99" s="238">
        <v>49247.776164347561</v>
      </c>
      <c r="K99" s="205">
        <f t="shared" si="54"/>
        <v>229.73236574377376</v>
      </c>
      <c r="L99" s="205">
        <f t="shared" si="55"/>
        <v>259.81729797331002</v>
      </c>
      <c r="M99" s="204">
        <v>33842.35348185285</v>
      </c>
      <c r="N99" s="205">
        <f t="shared" si="56"/>
        <v>285.8412265932551</v>
      </c>
      <c r="O99" s="209">
        <v>148361</v>
      </c>
      <c r="P99" s="203">
        <v>1.1741562968121122</v>
      </c>
      <c r="Q99" s="203">
        <f t="shared" si="26"/>
        <v>1028.0560389377958</v>
      </c>
      <c r="R99" s="238">
        <v>66570.055779183429</v>
      </c>
      <c r="S99" s="204">
        <f t="shared" si="66"/>
        <v>78167</v>
      </c>
      <c r="T99" s="205">
        <f t="shared" si="40"/>
        <v>261.99280228366348</v>
      </c>
      <c r="U99" s="205">
        <f t="shared" si="38"/>
        <v>258.43607875633899</v>
      </c>
      <c r="V99" s="205">
        <f t="shared" si="41"/>
        <v>263.50880417716968</v>
      </c>
      <c r="W99" s="204">
        <v>77315</v>
      </c>
      <c r="X99" s="204">
        <v>114384</v>
      </c>
      <c r="Y99" s="204">
        <v>77418</v>
      </c>
      <c r="Z99" s="204">
        <f t="shared" si="79"/>
        <v>44066.888228266995</v>
      </c>
      <c r="AA99" s="218">
        <f t="shared" si="80"/>
        <v>0.66196261536026513</v>
      </c>
      <c r="AB99" s="216">
        <f t="shared" si="32"/>
        <v>0.32317456986991189</v>
      </c>
      <c r="AC99" s="214">
        <v>48201.056929269689</v>
      </c>
      <c r="AD99" s="204">
        <f t="shared" si="81"/>
        <v>56598</v>
      </c>
      <c r="AE99" s="204">
        <v>46724.755322700003</v>
      </c>
      <c r="AF99" s="204">
        <v>55768.256352900004</v>
      </c>
      <c r="AG99" s="204">
        <v>25795</v>
      </c>
      <c r="AH99" s="204">
        <f t="shared" si="33"/>
        <v>30288.659689399057</v>
      </c>
      <c r="AI99" s="204">
        <v>35362.407874500001</v>
      </c>
      <c r="AJ99" s="204">
        <v>42318.947128500004</v>
      </c>
      <c r="AK99" s="204">
        <v>50216</v>
      </c>
      <c r="AL99" s="204">
        <v>66960.0546875</v>
      </c>
      <c r="AM99" s="211">
        <v>296.2</v>
      </c>
      <c r="AN99" s="203">
        <f t="shared" si="34"/>
        <v>1.1742066171505741</v>
      </c>
      <c r="AO99" s="203"/>
      <c r="AP99" s="259">
        <f t="shared" si="82"/>
        <v>2006</v>
      </c>
      <c r="AQ99" s="849">
        <v>0.7169102130673074</v>
      </c>
      <c r="AR99" s="849">
        <v>0.49479507640934661</v>
      </c>
      <c r="AS99" s="122">
        <v>4.0339232662496914E-2</v>
      </c>
      <c r="AT99" s="122">
        <v>9.5485074660193306E-2</v>
      </c>
      <c r="AU99" s="122">
        <f t="shared" si="70"/>
        <v>0.13582430732269021</v>
      </c>
      <c r="AV99" s="122">
        <v>4.5630123851361981E-3</v>
      </c>
      <c r="AW99" s="122">
        <f t="shared" si="64"/>
        <v>8.1727816950134369E-2</v>
      </c>
      <c r="AX99" s="851">
        <f t="shared" si="71"/>
        <v>0.69017719010078127</v>
      </c>
      <c r="AY99" s="844">
        <v>0.72902578129373663</v>
      </c>
      <c r="AZ99" s="123">
        <v>6.6286338856084134E-2</v>
      </c>
      <c r="BA99" s="123">
        <v>8.2334750676459192E-2</v>
      </c>
      <c r="BB99" s="123">
        <v>5.9635045252789141E-2</v>
      </c>
      <c r="BC99" s="123">
        <f t="shared" si="67"/>
        <v>6.2718083920930812E-2</v>
      </c>
      <c r="BD99" s="866">
        <v>0.28308978693269271</v>
      </c>
      <c r="BE99" s="252">
        <v>8.9574574400189427E-2</v>
      </c>
      <c r="BF99" s="252">
        <v>2.4323071287994578E-2</v>
      </c>
      <c r="BG99" s="252">
        <v>0.11313415514706898</v>
      </c>
      <c r="BH99" s="252">
        <v>3.5342334809529065E-2</v>
      </c>
      <c r="BI99" s="252">
        <v>4.2757303927726087E-2</v>
      </c>
      <c r="BJ99" s="252">
        <f t="shared" si="68"/>
        <v>-2.2041652639815425E-2</v>
      </c>
      <c r="BK99" s="252"/>
      <c r="BL99" s="284">
        <v>2006</v>
      </c>
      <c r="BM99" s="133">
        <v>0.13535594940185547</v>
      </c>
      <c r="BN99" s="133">
        <v>0.40435737371444702</v>
      </c>
      <c r="BO99" s="133">
        <v>0.46028667688369751</v>
      </c>
      <c r="BP99" s="133">
        <v>0.20098753273487091</v>
      </c>
      <c r="BQ99" s="133">
        <v>9.1095253825187683E-2</v>
      </c>
      <c r="BR99" s="133">
        <v>6.9397479295730591E-2</v>
      </c>
      <c r="BS99" s="133">
        <v>9.3245476484298706E-2</v>
      </c>
      <c r="BT99" s="133">
        <v>0.10991130024194717</v>
      </c>
      <c r="BU99" s="133">
        <v>0.19706970453262329</v>
      </c>
      <c r="BV99" s="133">
        <v>0.4153485894203186</v>
      </c>
      <c r="BW99" s="133">
        <v>0.38758170604705811</v>
      </c>
      <c r="BX99" s="133">
        <v>0.15777617692947388</v>
      </c>
      <c r="BY99" s="133">
        <v>0.19424835790040237</v>
      </c>
      <c r="BZ99" s="293">
        <f t="shared" si="65"/>
        <v>0.20098753273487091</v>
      </c>
      <c r="CA99" s="132">
        <f t="shared" si="58"/>
        <v>0.10472267375141876</v>
      </c>
      <c r="CB99" s="133">
        <v>4.4991162516387379E-2</v>
      </c>
      <c r="CC99" s="133">
        <v>2.652498495501418E-2</v>
      </c>
      <c r="CD99" s="133">
        <v>4.3503539121259507E-3</v>
      </c>
      <c r="CE99" s="133">
        <v>1.7779636293694164E-2</v>
      </c>
      <c r="CF99" s="133">
        <v>1.1076536074197072E-2</v>
      </c>
      <c r="CG99" s="132">
        <f t="shared" si="59"/>
        <v>9.6264562406843085E-2</v>
      </c>
      <c r="CH99" s="133">
        <v>4.8670363219157492E-2</v>
      </c>
      <c r="CI99" s="133">
        <v>3.3349113943431007E-2</v>
      </c>
      <c r="CJ99" s="133">
        <v>1.4245085244254576E-2</v>
      </c>
      <c r="CK99" s="133">
        <f t="shared" si="60"/>
        <v>5.7123397753276316E-2</v>
      </c>
      <c r="CL99" s="133">
        <f t="shared" si="61"/>
        <v>3.9141164653566755E-2</v>
      </c>
      <c r="CM99" s="134">
        <v>0.43743392000439146</v>
      </c>
      <c r="CN99" s="293">
        <v>0.48197707533836365</v>
      </c>
      <c r="CO99" s="133">
        <v>0.11314350366592407</v>
      </c>
      <c r="CP99" s="133">
        <v>0.40487942099571234</v>
      </c>
      <c r="CQ99" s="133">
        <v>0.16861534118652344</v>
      </c>
      <c r="CR99" s="133">
        <v>0.41991150379180903</v>
      </c>
      <c r="CS99" s="133">
        <v>0.41147315502166742</v>
      </c>
      <c r="CT99" s="293">
        <v>0.49175244569778442</v>
      </c>
      <c r="CU99" s="133">
        <v>0.49731823801994324</v>
      </c>
      <c r="CV99" s="133">
        <v>0.49320000000000003</v>
      </c>
      <c r="CW99" s="133">
        <v>0.23100318014621735</v>
      </c>
      <c r="CX99" s="133">
        <v>0.22823000000000002</v>
      </c>
      <c r="CY99" s="133">
        <v>0.21774308383464813</v>
      </c>
      <c r="DA99" s="267">
        <v>2006</v>
      </c>
      <c r="DB99" s="75">
        <v>64461.81251593768</v>
      </c>
      <c r="DC99" s="75">
        <v>38908.548855409339</v>
      </c>
      <c r="DD99" s="124">
        <v>43227.270762146465</v>
      </c>
      <c r="DE99" s="124">
        <v>18612.345086737943</v>
      </c>
      <c r="DF99" s="75">
        <v>15049.512765418047</v>
      </c>
      <c r="DG99" s="75">
        <v>68732.343967898458</v>
      </c>
      <c r="DH99" s="75">
        <v>294441.1854606928</v>
      </c>
      <c r="DI99" s="75">
        <v>445499.85202631797</v>
      </c>
      <c r="DJ99" s="75">
        <v>1244294.2622700036</v>
      </c>
      <c r="DK99" s="75">
        <v>1964920.557807978</v>
      </c>
      <c r="DL99" s="75">
        <v>5740822.6072146008</v>
      </c>
      <c r="DM99" s="75">
        <v>25488837.204579379</v>
      </c>
      <c r="DN99" s="274">
        <v>64461.81251593768</v>
      </c>
      <c r="DO99" s="124">
        <v>38656.554496751982</v>
      </c>
      <c r="DP99" s="124">
        <v>25028.599027933615</v>
      </c>
      <c r="DQ99" s="124">
        <v>8586.2759425724489</v>
      </c>
      <c r="DR99" s="124">
        <v>5046.0045355662023</v>
      </c>
      <c r="DS99" s="124">
        <v>39294.869249595933</v>
      </c>
      <c r="DT99" s="124">
        <v>17996.576149153007</v>
      </c>
      <c r="DU99" s="124">
        <v>35104.218414678311</v>
      </c>
      <c r="DV99" s="124">
        <v>35997.883851524857</v>
      </c>
      <c r="DW99" s="124">
        <v>37102.996276106795</v>
      </c>
      <c r="DX99" s="124">
        <v>17450.579666518308</v>
      </c>
      <c r="DY99" s="124">
        <v>14586.870641418211</v>
      </c>
      <c r="DZ99" s="124">
        <v>65164.023034544087</v>
      </c>
      <c r="EA99" s="124">
        <v>296709.13468860899</v>
      </c>
      <c r="EB99" s="124">
        <v>457346.65639282559</v>
      </c>
      <c r="EC99" s="124">
        <v>1295602.0653196136</v>
      </c>
      <c r="ED99" s="124">
        <v>2039444.515695255</v>
      </c>
      <c r="EE99" s="124">
        <v>5872165.1731710033</v>
      </c>
      <c r="EF99" s="124">
        <v>25732919.251168076</v>
      </c>
      <c r="EG99" s="124">
        <v>16443.42003020132</v>
      </c>
      <c r="EH99" s="274">
        <v>64462.134731584578</v>
      </c>
      <c r="EI99" s="124">
        <v>43864.211752090785</v>
      </c>
      <c r="EJ99" s="124">
        <v>27162.943093790123</v>
      </c>
      <c r="EK99" s="124">
        <v>16705.957034745286</v>
      </c>
      <c r="EL99" s="124">
        <f t="shared" si="72"/>
        <v>12843.32558978433</v>
      </c>
      <c r="EM99" s="124">
        <v>3862.6314449609554</v>
      </c>
      <c r="EN99" s="124">
        <v>43281.092311812696</v>
      </c>
      <c r="EO99" s="124">
        <v>24865.740357528146</v>
      </c>
      <c r="EP99" s="124"/>
      <c r="EQ99" s="124">
        <v>25409.783295759411</v>
      </c>
      <c r="ER99" s="124">
        <v>8978.8305122337351</v>
      </c>
      <c r="ES99" s="124">
        <v>16430.952783525678</v>
      </c>
      <c r="ET99" s="124">
        <f t="shared" si="77"/>
        <v>12823.303051900686</v>
      </c>
      <c r="EU99" s="124">
        <v>3607.6497316249925</v>
      </c>
      <c r="EV99" s="124">
        <f t="shared" si="78"/>
        <v>21802.133564134419</v>
      </c>
      <c r="EW99" s="124">
        <v>26279.785379363704</v>
      </c>
      <c r="EX99" s="124">
        <v>66942.796169505411</v>
      </c>
      <c r="EY99" s="124">
        <v>49893.083820735606</v>
      </c>
      <c r="EZ99" s="124">
        <v>17049.71234876979</v>
      </c>
      <c r="FA99" s="124">
        <v>249843.44154702863</v>
      </c>
      <c r="FB99" s="124">
        <v>375080.03410506633</v>
      </c>
      <c r="FC99" s="124">
        <v>1017058.9174662069</v>
      </c>
      <c r="FD99" s="124">
        <v>1575783.4340762205</v>
      </c>
      <c r="FE99" s="124">
        <v>4403190.8566786209</v>
      </c>
      <c r="FF99" s="124">
        <v>18934412.047253489</v>
      </c>
      <c r="FG99" s="274">
        <v>17450.579666518308</v>
      </c>
      <c r="FH99" s="124">
        <v>14417.663117445527</v>
      </c>
      <c r="FI99" s="124">
        <v>25852.00350504294</v>
      </c>
      <c r="FJ99" s="124">
        <v>14825.472115384615</v>
      </c>
      <c r="FK99" s="124">
        <v>25407.067690191052</v>
      </c>
      <c r="FL99" s="124">
        <v>21284.990193020065</v>
      </c>
      <c r="FM99" s="124">
        <v>30382.703319825847</v>
      </c>
      <c r="FN99" s="124">
        <v>31351.691267130096</v>
      </c>
      <c r="FO99" s="124">
        <v>18128.506447387073</v>
      </c>
      <c r="FP99" s="124">
        <v>21802.133564134419</v>
      </c>
      <c r="FQ99" s="124">
        <v>16235.385086048089</v>
      </c>
      <c r="FR99" s="124">
        <v>14631.63104755341</v>
      </c>
      <c r="FS99" s="274">
        <v>35362.407874500001</v>
      </c>
      <c r="FT99" s="124">
        <v>42666.774091200001</v>
      </c>
      <c r="FU99" s="124">
        <v>29565.291015625</v>
      </c>
      <c r="FV99" s="124">
        <v>48811.717098900001</v>
      </c>
      <c r="FW99" s="124">
        <v>34202.984679001216</v>
      </c>
      <c r="FX99" s="124">
        <v>39768.216084398024</v>
      </c>
      <c r="FY99" s="124">
        <v>23188.464189153368</v>
      </c>
      <c r="FZ99" s="311"/>
      <c r="GA99" s="133">
        <v>0.2653066676361473</v>
      </c>
      <c r="GB99" s="133">
        <v>0.13051965190739265</v>
      </c>
      <c r="GC99" s="133">
        <v>0.42761293758520486</v>
      </c>
      <c r="GD99" s="133">
        <v>0.56882296831754775</v>
      </c>
      <c r="GE99" s="133">
        <v>0.63971934435869304</v>
      </c>
      <c r="GF99" s="293">
        <v>0.22747648652289471</v>
      </c>
      <c r="GG99" s="133">
        <v>0.29720160033134785</v>
      </c>
      <c r="GH99" s="133">
        <v>0.34566272519759811</v>
      </c>
      <c r="GI99" s="133">
        <v>0.38231617252290973</v>
      </c>
      <c r="GJ99" s="314">
        <v>46.102508544921875</v>
      </c>
      <c r="GK99" s="135">
        <v>52.096691131591797</v>
      </c>
      <c r="GL99" s="135">
        <v>54.173408508300781</v>
      </c>
      <c r="GM99" s="135">
        <v>54.845020294189453</v>
      </c>
      <c r="GN99" s="135">
        <v>55.035720825195312</v>
      </c>
      <c r="GO99" s="275"/>
      <c r="GP99" s="316">
        <v>2006</v>
      </c>
      <c r="GQ99" s="218">
        <v>1.8722180364382954</v>
      </c>
      <c r="GR99" s="218">
        <v>1.6941237081576686</v>
      </c>
      <c r="GS99" s="218">
        <v>2.1090275382192587</v>
      </c>
      <c r="GT99" s="319">
        <v>1.8433992138493036</v>
      </c>
      <c r="GU99" s="322">
        <v>0.4751715362071991</v>
      </c>
      <c r="GV99" s="218">
        <v>0.54287093877792358</v>
      </c>
      <c r="GW99" s="218">
        <v>0.59096771478652954</v>
      </c>
      <c r="GX99" s="218">
        <v>0.44447806477546692</v>
      </c>
      <c r="GY99" s="218">
        <v>0.25060579180717468</v>
      </c>
      <c r="GZ99" s="218">
        <v>0.21226167678833008</v>
      </c>
      <c r="HA99" s="218">
        <v>0.14430451393127441</v>
      </c>
      <c r="HB99" s="218">
        <v>0.11855396628379822</v>
      </c>
      <c r="HC99" s="218">
        <v>9.6803560853004456E-2</v>
      </c>
      <c r="HD99" s="218">
        <v>6.4454786479473114E-2</v>
      </c>
      <c r="HF99" s="325">
        <v>2006</v>
      </c>
      <c r="HG99" s="331">
        <v>0.30966740846633911</v>
      </c>
      <c r="HH99" s="331">
        <v>0.27836713194847107</v>
      </c>
      <c r="HI99" s="331">
        <v>0.24810020625591278</v>
      </c>
      <c r="HJ99" s="331">
        <v>5.9827595949172974E-2</v>
      </c>
      <c r="HK99" s="331">
        <v>0.11505383998155594</v>
      </c>
      <c r="HL99" s="331">
        <v>4.9643848091363907E-2</v>
      </c>
      <c r="HM99" s="331">
        <v>2.3575013330628281E-2</v>
      </c>
      <c r="HN99" s="331">
        <v>0.37438011169433594</v>
      </c>
      <c r="HO99" s="331">
        <v>0.18426989018917084</v>
      </c>
      <c r="HP99" s="331">
        <v>0.10945360362529755</v>
      </c>
      <c r="HQ99" s="331">
        <v>1.1365072801709175E-2</v>
      </c>
      <c r="HR99" s="331">
        <v>6.9293269887566566E-2</v>
      </c>
      <c r="HS99" s="331"/>
      <c r="HT99" s="331">
        <v>0.40522387623786926</v>
      </c>
      <c r="HU99" s="333">
        <v>8.4304861388777824E-2</v>
      </c>
      <c r="HV99" s="334">
        <v>8.7718421189290699E-2</v>
      </c>
      <c r="HW99" s="334">
        <v>9.2939044930972145E-2</v>
      </c>
      <c r="HX99" s="334">
        <v>0.10312224680951154</v>
      </c>
      <c r="HY99" s="334">
        <v>5.3671588566430721E-2</v>
      </c>
      <c r="HZ99" s="334">
        <v>4.8367065437560093E-2</v>
      </c>
      <c r="IA99" s="332">
        <v>0.17408036785285888</v>
      </c>
      <c r="IB99" s="333">
        <v>0.13374650139944022</v>
      </c>
      <c r="IC99" s="332">
        <v>0.13581749394284592</v>
      </c>
      <c r="ID99" s="332">
        <v>0.13314318249467763</v>
      </c>
      <c r="IE99" s="332">
        <v>0.17311475673876778</v>
      </c>
      <c r="IF99" s="332">
        <v>0.11524643227858176</v>
      </c>
      <c r="IG99" s="332">
        <v>0.11445907625784459</v>
      </c>
      <c r="IH99" s="333">
        <v>7.4313059449195862E-2</v>
      </c>
      <c r="II99" s="332">
        <v>7.9387035335053549E-2</v>
      </c>
      <c r="IJ99" s="332">
        <v>8.6714063596446067E-2</v>
      </c>
      <c r="IK99" s="332">
        <v>9.0075008842076282E-2</v>
      </c>
      <c r="IL99" s="332">
        <v>2.8647167046074166E-2</v>
      </c>
      <c r="IM99" s="332">
        <v>2.2398994389050131E-2</v>
      </c>
      <c r="IO99" s="204">
        <v>15692.307429734599</v>
      </c>
      <c r="IP99" s="204">
        <f t="shared" si="69"/>
        <v>19163.789585583963</v>
      </c>
      <c r="IS99" s="905">
        <v>8.7208145361200112E-2</v>
      </c>
      <c r="IT99" s="839">
        <v>1.4327520730989394E-2</v>
      </c>
      <c r="IU99" s="839">
        <f t="shared" si="46"/>
        <v>7.2880624630210722E-2</v>
      </c>
      <c r="IV99" s="839">
        <v>1.7514528390218644E-2</v>
      </c>
      <c r="IW99" s="132">
        <v>9.5264828420700692E-2</v>
      </c>
      <c r="IX99" s="839">
        <v>1.4327520730989394E-2</v>
      </c>
      <c r="IY99" s="894">
        <f t="shared" si="73"/>
        <v>0</v>
      </c>
      <c r="IZ99" s="894">
        <f t="shared" si="74"/>
        <v>1.4327520730989394E-2</v>
      </c>
      <c r="JA99" s="894">
        <f t="shared" si="75"/>
        <v>0</v>
      </c>
      <c r="JB99" s="894">
        <f t="shared" si="76"/>
        <v>1.4327520730989394E-2</v>
      </c>
      <c r="JC99" s="839">
        <f t="shared" si="47"/>
        <v>8.0937307689711302E-2</v>
      </c>
      <c r="JD99" s="839">
        <v>9.4578453307180687E-3</v>
      </c>
      <c r="JE99" s="839">
        <v>9.6264562406843085E-2</v>
      </c>
      <c r="JG99" s="205">
        <v>16.700212731140564</v>
      </c>
      <c r="JH99" s="205">
        <v>5.3902798232695144</v>
      </c>
      <c r="JI99" s="205">
        <v>3.0982088646023072</v>
      </c>
      <c r="JJ99" s="205">
        <v>7.1892137554915925</v>
      </c>
      <c r="JK99" s="205">
        <v>2.9250871080139373</v>
      </c>
      <c r="JL99" s="205">
        <v>2.4577776626874175</v>
      </c>
      <c r="JM99" s="205">
        <v>8.9858326650628175</v>
      </c>
      <c r="JN99" s="205">
        <v>3.5020048115477147</v>
      </c>
      <c r="JO99" s="205">
        <v>2.5659109991603692</v>
      </c>
    </row>
    <row r="100" spans="1:275" s="211" customFormat="1">
      <c r="A100" s="211">
        <v>2007</v>
      </c>
      <c r="B100" s="205">
        <v>56402.034739612631</v>
      </c>
      <c r="C100" s="209">
        <v>63647.347355720463</v>
      </c>
      <c r="D100" s="205">
        <f t="shared" si="31"/>
        <v>308.80020324200785</v>
      </c>
      <c r="E100" s="209">
        <f t="shared" si="62"/>
        <v>46263.95493444676</v>
      </c>
      <c r="F100" s="209">
        <f t="shared" si="63"/>
        <v>17383.3924212737</v>
      </c>
      <c r="G100" s="203">
        <v>1.128458355262479</v>
      </c>
      <c r="H100" s="203">
        <f t="shared" si="25"/>
        <v>972.04333433644297</v>
      </c>
      <c r="I100" s="839">
        <v>0.91020866876820294</v>
      </c>
      <c r="J100" s="238">
        <v>52080.03197502988</v>
      </c>
      <c r="K100" s="205">
        <f t="shared" si="54"/>
        <v>236.24243658935552</v>
      </c>
      <c r="L100" s="205">
        <f t="shared" si="55"/>
        <v>267.42144210088833</v>
      </c>
      <c r="M100" s="204">
        <v>35730.175826836137</v>
      </c>
      <c r="N100" s="205">
        <f t="shared" si="56"/>
        <v>293.72641823169408</v>
      </c>
      <c r="O100" s="209">
        <v>149875</v>
      </c>
      <c r="P100" s="203">
        <v>1.1417657782793647</v>
      </c>
      <c r="Q100" s="203">
        <f t="shared" si="26"/>
        <v>1057.220749262272</v>
      </c>
      <c r="R100" s="238">
        <v>67609.289246693501</v>
      </c>
      <c r="S100" s="204">
        <f t="shared" si="66"/>
        <v>77198</v>
      </c>
      <c r="T100" s="205">
        <f t="shared" si="40"/>
        <v>258.74499917732868</v>
      </c>
      <c r="U100" s="205">
        <f t="shared" si="38"/>
        <v>255.23236669990985</v>
      </c>
      <c r="V100" s="205">
        <f t="shared" si="41"/>
        <v>260.47504771257837</v>
      </c>
      <c r="W100" s="204">
        <v>78845</v>
      </c>
      <c r="X100" s="204">
        <v>116011</v>
      </c>
      <c r="Y100" s="204">
        <v>78454</v>
      </c>
      <c r="Z100" s="204">
        <f t="shared" si="79"/>
        <v>44138.659232584061</v>
      </c>
      <c r="AA100" s="218">
        <f t="shared" si="80"/>
        <v>0.65284903486457968</v>
      </c>
      <c r="AB100" s="216">
        <f t="shared" si="32"/>
        <v>0.32373654222444426</v>
      </c>
      <c r="AC100" s="214">
        <v>50232.72627947096</v>
      </c>
      <c r="AD100" s="204">
        <f t="shared" si="81"/>
        <v>57357</v>
      </c>
      <c r="AE100" s="204">
        <v>46153.946719500003</v>
      </c>
      <c r="AF100" s="204">
        <v>55520.151065999999</v>
      </c>
      <c r="AG100" s="204">
        <v>26625</v>
      </c>
      <c r="AH100" s="204">
        <f t="shared" si="33"/>
        <v>30401.099803020355</v>
      </c>
      <c r="AI100" s="204">
        <v>34982.209005000004</v>
      </c>
      <c r="AJ100" s="204">
        <v>42430.034147999999</v>
      </c>
      <c r="AK100" s="204">
        <v>52325</v>
      </c>
      <c r="AL100" s="204">
        <v>70786.6328125</v>
      </c>
      <c r="AM100" s="211">
        <v>304.60000000000002</v>
      </c>
      <c r="AN100" s="203">
        <f t="shared" si="34"/>
        <v>1.1418253447143796</v>
      </c>
      <c r="AO100" s="203"/>
      <c r="AP100" s="259">
        <f t="shared" si="82"/>
        <v>2007</v>
      </c>
      <c r="AQ100" s="849">
        <v>0.72687954575515668</v>
      </c>
      <c r="AR100" s="849">
        <v>0.51278962653019755</v>
      </c>
      <c r="AS100" s="122">
        <v>4.0520787046620162E-2</v>
      </c>
      <c r="AT100" s="122">
        <v>9.7817987930611652E-2</v>
      </c>
      <c r="AU100" s="122">
        <f t="shared" si="70"/>
        <v>0.13833877497723182</v>
      </c>
      <c r="AV100" s="122">
        <v>2.8403958388367235E-3</v>
      </c>
      <c r="AW100" s="122">
        <f t="shared" si="64"/>
        <v>7.2910748408890599E-2</v>
      </c>
      <c r="AX100" s="851">
        <f t="shared" si="71"/>
        <v>0.70546712935423073</v>
      </c>
      <c r="AY100" s="844">
        <v>0.73968699846802477</v>
      </c>
      <c r="AZ100" s="123">
        <v>6.5533089398984598E-2</v>
      </c>
      <c r="BA100" s="123">
        <v>8.3144474127343854E-2</v>
      </c>
      <c r="BB100" s="123">
        <v>5.8455617031513106E-2</v>
      </c>
      <c r="BC100" s="123">
        <f t="shared" si="67"/>
        <v>5.3179820974133651E-2</v>
      </c>
      <c r="BD100" s="866">
        <v>0.27312045424484332</v>
      </c>
      <c r="BE100" s="252">
        <v>9.6523032462309047E-2</v>
      </c>
      <c r="BF100" s="252">
        <v>2.1742064491398014E-2</v>
      </c>
      <c r="BG100" s="252">
        <v>0.11112227385558775</v>
      </c>
      <c r="BH100" s="252">
        <v>1.7689145613168398E-2</v>
      </c>
      <c r="BI100" s="252">
        <v>3.9390360841471413E-2</v>
      </c>
      <c r="BJ100" s="252">
        <f t="shared" si="68"/>
        <v>-1.3346423019091277E-2</v>
      </c>
      <c r="BK100" s="252"/>
      <c r="BL100" s="284">
        <v>2007</v>
      </c>
      <c r="BM100" s="133">
        <v>0.13738417625427246</v>
      </c>
      <c r="BN100" s="133">
        <v>0.40469321608543396</v>
      </c>
      <c r="BO100" s="133">
        <v>0.45792260766029358</v>
      </c>
      <c r="BP100" s="133">
        <v>0.19863876700401306</v>
      </c>
      <c r="BQ100" s="133">
        <v>9.0572603046894073E-2</v>
      </c>
      <c r="BR100" s="133">
        <v>6.9809906184673309E-2</v>
      </c>
      <c r="BS100" s="133">
        <v>9.2903658747673035E-2</v>
      </c>
      <c r="BT100" s="133">
        <v>0.1079416498541832</v>
      </c>
      <c r="BU100" s="133">
        <v>0.20025992393493652</v>
      </c>
      <c r="BV100" s="133">
        <v>0.41750916838645935</v>
      </c>
      <c r="BW100" s="133">
        <v>0.38223090767860413</v>
      </c>
      <c r="BX100" s="133">
        <v>0.15263952314853668</v>
      </c>
      <c r="BY100" s="133">
        <v>0.19699671117166584</v>
      </c>
      <c r="BZ100" s="293">
        <f t="shared" si="65"/>
        <v>0.19863876700401306</v>
      </c>
      <c r="CA100" s="132">
        <f t="shared" si="58"/>
        <v>0.100503111178599</v>
      </c>
      <c r="CB100" s="133">
        <v>4.1137837639307159E-2</v>
      </c>
      <c r="CC100" s="133">
        <v>2.8073735126017782E-2</v>
      </c>
      <c r="CD100" s="133">
        <v>4.1711676558225819E-3</v>
      </c>
      <c r="CE100" s="133">
        <v>1.6432033871921856E-2</v>
      </c>
      <c r="CF100" s="133">
        <v>1.0688336885529634E-2</v>
      </c>
      <c r="CG100" s="132">
        <f t="shared" si="59"/>
        <v>9.8125228228214498E-2</v>
      </c>
      <c r="CH100" s="133">
        <v>5.3350653169042604E-2</v>
      </c>
      <c r="CI100" s="133">
        <v>3.0527912679895831E-2</v>
      </c>
      <c r="CJ100" s="133">
        <v>1.4246662379276057E-2</v>
      </c>
      <c r="CK100" s="133">
        <f t="shared" si="60"/>
        <v>6.2412190353429542E-2</v>
      </c>
      <c r="CL100" s="133">
        <f t="shared" si="61"/>
        <v>3.5713037874784949E-2</v>
      </c>
      <c r="CM100" s="134">
        <v>0.4286479727559328</v>
      </c>
      <c r="CN100" s="293">
        <v>0.47993829846382152</v>
      </c>
      <c r="CO100" s="133">
        <v>0.11509186029434204</v>
      </c>
      <c r="CP100" s="133">
        <v>0.4049698412418366</v>
      </c>
      <c r="CQ100" s="133">
        <v>0.17135882377624509</v>
      </c>
      <c r="CR100" s="133">
        <v>0.42198586463928212</v>
      </c>
      <c r="CS100" s="133">
        <v>0.4066553115844726</v>
      </c>
      <c r="CT100" s="293">
        <v>0.48986908793449396</v>
      </c>
      <c r="CU100" s="133">
        <v>0.50278729200363159</v>
      </c>
      <c r="CV100" s="133">
        <v>0.49740000000000001</v>
      </c>
      <c r="CW100" s="133">
        <v>0.23880322277545929</v>
      </c>
      <c r="CX100" s="133">
        <v>0.23502999999999999</v>
      </c>
      <c r="CY100" s="133">
        <v>0.22559414803981775</v>
      </c>
      <c r="DA100" s="267">
        <v>2007</v>
      </c>
      <c r="DB100" s="75">
        <v>63640.031092451667</v>
      </c>
      <c r="DC100" s="75">
        <v>38531.799300101084</v>
      </c>
      <c r="DD100" s="124">
        <v>42585.870516242445</v>
      </c>
      <c r="DE100" s="124">
        <v>18071.529305868218</v>
      </c>
      <c r="DF100" s="75">
        <v>14859.886810991769</v>
      </c>
      <c r="DG100" s="75">
        <v>68121.689911487745</v>
      </c>
      <c r="DH100" s="75">
        <v>289614.11722360691</v>
      </c>
      <c r="DI100" s="75">
        <v>437152.86918019119</v>
      </c>
      <c r="DJ100" s="75">
        <v>1216799.405209102</v>
      </c>
      <c r="DK100" s="75">
        <v>1923108.7387408533</v>
      </c>
      <c r="DL100" s="75">
        <v>5658744.7880872758</v>
      </c>
      <c r="DM100" s="75">
        <v>25999872.60197553</v>
      </c>
      <c r="DN100" s="274">
        <v>63640.031092451667</v>
      </c>
      <c r="DO100" s="124">
        <v>38330.913447793369</v>
      </c>
      <c r="DP100" s="124">
        <v>25105.819422550569</v>
      </c>
      <c r="DQ100" s="124">
        <v>8504.735574134249</v>
      </c>
      <c r="DR100" s="124">
        <v>4724.76509656902</v>
      </c>
      <c r="DS100" s="124">
        <v>38599.194797452321</v>
      </c>
      <c r="DT100" s="124">
        <v>17567.954128549587</v>
      </c>
      <c r="DU100" s="124">
        <v>35944.723011222341</v>
      </c>
      <c r="DV100" s="124">
        <v>37017.3558749843</v>
      </c>
      <c r="DW100" s="124">
        <v>36774.158728617469</v>
      </c>
      <c r="DX100" s="124">
        <v>17486.266496865519</v>
      </c>
      <c r="DY100" s="124">
        <v>14648.899135240063</v>
      </c>
      <c r="DZ100" s="124">
        <v>64386.722136453194</v>
      </c>
      <c r="EA100" s="124">
        <v>291422.08989437629</v>
      </c>
      <c r="EB100" s="124">
        <v>448097.01560514094</v>
      </c>
      <c r="EC100" s="124">
        <v>1264137.7308301653</v>
      </c>
      <c r="ED100" s="124">
        <v>1987892.3714376402</v>
      </c>
      <c r="EE100" s="124">
        <v>5764043.2740286216</v>
      </c>
      <c r="EF100" s="124">
        <v>26188327.949378304</v>
      </c>
      <c r="EG100" s="124">
        <v>16527.604943045091</v>
      </c>
      <c r="EH100" s="274">
        <v>63639.101287029007</v>
      </c>
      <c r="EI100" s="124">
        <v>43682.522042485871</v>
      </c>
      <c r="EJ100" s="124">
        <v>26567.504906422786</v>
      </c>
      <c r="EK100" s="124">
        <v>17120.677320919469</v>
      </c>
      <c r="EL100" s="124">
        <f t="shared" si="72"/>
        <v>13129.075466651471</v>
      </c>
      <c r="EM100" s="124">
        <v>3991.6018542679972</v>
      </c>
      <c r="EN100" s="124">
        <v>42680.210950762863</v>
      </c>
      <c r="EO100" s="124">
        <v>24499.488150542784</v>
      </c>
      <c r="EP100" s="124"/>
      <c r="EQ100" s="124">
        <v>25492.025880234127</v>
      </c>
      <c r="ER100" s="124">
        <v>8737.1065729948568</v>
      </c>
      <c r="ES100" s="124">
        <v>16754.919307239277</v>
      </c>
      <c r="ET100" s="124">
        <f t="shared" si="77"/>
        <v>13149.642532965327</v>
      </c>
      <c r="EU100" s="124">
        <v>3605.2767742739511</v>
      </c>
      <c r="EV100" s="124">
        <f t="shared" si="78"/>
        <v>21886.749105960182</v>
      </c>
      <c r="EW100" s="124">
        <v>26418.938048551136</v>
      </c>
      <c r="EX100" s="124">
        <v>66433.377661227394</v>
      </c>
      <c r="EY100" s="124">
        <v>48855.502823207695</v>
      </c>
      <c r="EZ100" s="124">
        <v>17577.87483801971</v>
      </c>
      <c r="FA100" s="124">
        <v>243248.31448791717</v>
      </c>
      <c r="FB100" s="124">
        <v>362925.21123651374</v>
      </c>
      <c r="FC100" s="124">
        <v>971384.20740535343</v>
      </c>
      <c r="FD100" s="124">
        <v>1497994.2148229377</v>
      </c>
      <c r="FE100" s="124">
        <v>4186593.9439877812</v>
      </c>
      <c r="FF100" s="124">
        <v>18630259.245041866</v>
      </c>
      <c r="FG100" s="274">
        <v>17486.266496865519</v>
      </c>
      <c r="FH100" s="124">
        <v>14061.596139793144</v>
      </c>
      <c r="FI100" s="124">
        <v>24823.40372718079</v>
      </c>
      <c r="FJ100" s="163">
        <f>(FJ99+FJ101)/2</f>
        <v>15536.040652258795</v>
      </c>
      <c r="FK100" s="124">
        <v>25488.723166056301</v>
      </c>
      <c r="FL100" s="124">
        <v>21036.341567324413</v>
      </c>
      <c r="FM100" s="124">
        <v>29435.122094468825</v>
      </c>
      <c r="FN100" s="163">
        <f>(FN99+FN101)/2</f>
        <v>32102.279560405826</v>
      </c>
      <c r="FO100" s="163">
        <f>(FO99+FO101)/2</f>
        <v>18452.996748766745</v>
      </c>
      <c r="FP100" s="124">
        <v>21886.749105960174</v>
      </c>
      <c r="FQ100" s="124">
        <v>16246.94390556794</v>
      </c>
      <c r="FR100" s="124">
        <v>14346.694971993578</v>
      </c>
      <c r="FS100" s="274">
        <v>34982.209005000004</v>
      </c>
      <c r="FT100" s="124">
        <v>41752.959134999997</v>
      </c>
      <c r="FU100" s="124">
        <v>29452.763671875</v>
      </c>
      <c r="FV100" s="124">
        <v>48298.017594000004</v>
      </c>
      <c r="FW100" s="124">
        <v>34361.556917742484</v>
      </c>
      <c r="FX100" s="124">
        <v>39608.88826971301</v>
      </c>
      <c r="FY100" s="124">
        <v>23246.242118407066</v>
      </c>
      <c r="FZ100" s="311"/>
      <c r="GA100" s="133">
        <v>0.25442885747720823</v>
      </c>
      <c r="GB100" s="133">
        <v>0.12324835386989434</v>
      </c>
      <c r="GC100" s="133">
        <v>0.41422079527192313</v>
      </c>
      <c r="GD100" s="133">
        <v>0.55355056012107684</v>
      </c>
      <c r="GE100" s="133">
        <v>0.62145669379064461</v>
      </c>
      <c r="GF100" s="293">
        <v>0.22830006084160398</v>
      </c>
      <c r="GG100" s="133">
        <v>0.30555499464848895</v>
      </c>
      <c r="GH100" s="133">
        <v>0.36289466501484163</v>
      </c>
      <c r="GI100" s="133">
        <v>0.40720454407451756</v>
      </c>
      <c r="GJ100" s="314">
        <v>46.402530670166016</v>
      </c>
      <c r="GK100" s="135">
        <v>52.275409698486328</v>
      </c>
      <c r="GL100" s="135">
        <v>54.248992919921875</v>
      </c>
      <c r="GM100" s="135">
        <v>54.789073944091797</v>
      </c>
      <c r="GN100" s="135">
        <v>55.172447204589844</v>
      </c>
      <c r="GO100" s="275"/>
      <c r="GP100" s="316">
        <v>2007</v>
      </c>
      <c r="GQ100" s="218">
        <v>1.8558855753880634</v>
      </c>
      <c r="GR100" s="218">
        <v>1.6862219475729894</v>
      </c>
      <c r="GS100" s="218">
        <v>2.0742951840742472</v>
      </c>
      <c r="GT100" s="319">
        <v>1.824310716609854</v>
      </c>
      <c r="GU100" s="322">
        <v>0.47532749176025391</v>
      </c>
      <c r="GV100" s="218">
        <v>0.54124128818511963</v>
      </c>
      <c r="GW100" s="218">
        <v>0.58776390552520752</v>
      </c>
      <c r="GX100" s="218">
        <v>0.44603005051612854</v>
      </c>
      <c r="GY100" s="218">
        <v>0.25228580832481384</v>
      </c>
      <c r="GZ100" s="218">
        <v>0.21043612062931061</v>
      </c>
      <c r="HA100" s="218">
        <v>0.1410943865776062</v>
      </c>
      <c r="HB100" s="218">
        <v>0.12251194566488266</v>
      </c>
      <c r="HC100" s="218">
        <v>9.9708721041679382E-2</v>
      </c>
      <c r="HD100" s="218">
        <v>6.8659335374832153E-2</v>
      </c>
      <c r="HF100" s="325">
        <v>2007</v>
      </c>
      <c r="HG100" s="331">
        <v>0.31616729497909546</v>
      </c>
      <c r="HH100" s="331">
        <v>0.28204953670501709</v>
      </c>
      <c r="HI100" s="331">
        <v>0.25194323062896729</v>
      </c>
      <c r="HJ100" s="331">
        <v>6.3501089811325073E-2</v>
      </c>
      <c r="HK100" s="331">
        <v>0.11352941393852234</v>
      </c>
      <c r="HL100" s="331">
        <v>4.8238262534141541E-2</v>
      </c>
      <c r="HM100" s="331">
        <v>2.6676582120444436E-2</v>
      </c>
      <c r="HN100" s="331">
        <v>0.39092957973480225</v>
      </c>
      <c r="HO100" s="331">
        <v>0.20349647104740143</v>
      </c>
      <c r="HP100" s="331">
        <v>0.10640716552734375</v>
      </c>
      <c r="HQ100" s="331">
        <v>1.1023509316146374E-2</v>
      </c>
      <c r="HR100" s="331">
        <v>7.0004887878894806E-2</v>
      </c>
      <c r="HS100" s="331"/>
      <c r="HT100" s="331">
        <v>0.42731663584709167</v>
      </c>
      <c r="HU100" s="333">
        <v>8.7324573506257414E-2</v>
      </c>
      <c r="HV100" s="334">
        <v>9.0622786100438044E-2</v>
      </c>
      <c r="HW100" s="334">
        <v>9.3783541291486472E-2</v>
      </c>
      <c r="HX100" s="334">
        <v>0.109327538636737</v>
      </c>
      <c r="HY100" s="334">
        <v>5.7726796212591573E-2</v>
      </c>
      <c r="HZ100" s="334">
        <v>5.0847307682033729E-2</v>
      </c>
      <c r="IA100" s="332">
        <v>0.17933838687162174</v>
      </c>
      <c r="IB100" s="333">
        <v>0.13883974223708345</v>
      </c>
      <c r="IC100" s="332">
        <v>0.14103949336862975</v>
      </c>
      <c r="ID100" s="332">
        <v>0.13800038275076076</v>
      </c>
      <c r="IE100" s="332">
        <v>0.18009825498312343</v>
      </c>
      <c r="IF100" s="332">
        <v>0.11916023721823876</v>
      </c>
      <c r="IG100" s="332">
        <v>0.11703267776965733</v>
      </c>
      <c r="IH100" s="333">
        <v>7.9063042998313904E-2</v>
      </c>
      <c r="II100" s="332">
        <v>8.4731431704009694E-2</v>
      </c>
      <c r="IJ100" s="332">
        <v>9.4502383668441339E-2</v>
      </c>
      <c r="IK100" s="332">
        <v>9.3700599674472557E-2</v>
      </c>
      <c r="IL100" s="332">
        <v>2.8047481782778046E-2</v>
      </c>
      <c r="IM100" s="332">
        <v>2.1482383925786053E-2</v>
      </c>
      <c r="IO100" s="204">
        <v>15739.157638537381</v>
      </c>
      <c r="IP100" s="204">
        <f t="shared" si="69"/>
        <v>19221.004086864759</v>
      </c>
      <c r="IS100" s="905">
        <v>8.2465074114848408E-2</v>
      </c>
      <c r="IT100" s="839">
        <v>8.2832796884826365E-3</v>
      </c>
      <c r="IU100" s="839">
        <f t="shared" si="46"/>
        <v>7.4181794426365771E-2</v>
      </c>
      <c r="IV100" s="839">
        <v>1.8038037063750574E-2</v>
      </c>
      <c r="IW100" s="132">
        <v>9.0762571164173689E-2</v>
      </c>
      <c r="IX100" s="839">
        <v>8.2832796884826365E-3</v>
      </c>
      <c r="IY100" s="894">
        <f t="shared" si="73"/>
        <v>0</v>
      </c>
      <c r="IZ100" s="894">
        <f t="shared" si="74"/>
        <v>8.2832796884826365E-3</v>
      </c>
      <c r="JA100" s="894">
        <f t="shared" si="75"/>
        <v>0</v>
      </c>
      <c r="JB100" s="894">
        <f t="shared" si="76"/>
        <v>8.2832796884826365E-3</v>
      </c>
      <c r="JC100" s="839">
        <f t="shared" si="47"/>
        <v>8.2479291475691052E-2</v>
      </c>
      <c r="JD100" s="839">
        <v>9.7405400144253106E-3</v>
      </c>
      <c r="JE100" s="839">
        <v>9.8125228228214498E-2</v>
      </c>
      <c r="JG100" s="205">
        <v>16.009713228492139</v>
      </c>
      <c r="JH100" s="205">
        <v>5.1446191797718166</v>
      </c>
      <c r="JI100" s="205">
        <v>3.1119335890673701</v>
      </c>
      <c r="JJ100" s="205">
        <v>7.1220947337452198</v>
      </c>
      <c r="JK100" s="205">
        <v>2.9036481318034717</v>
      </c>
      <c r="JL100" s="205">
        <v>2.452809159531891</v>
      </c>
      <c r="JM100" s="205">
        <v>8.7453035143769977</v>
      </c>
      <c r="JN100" s="205">
        <v>3.4099680511182107</v>
      </c>
      <c r="JO100" s="205">
        <v>2.5646291646366604</v>
      </c>
    </row>
    <row r="101" spans="1:275" s="211" customFormat="1">
      <c r="A101" s="211">
        <v>2008</v>
      </c>
      <c r="B101" s="205">
        <v>56263.970733194728</v>
      </c>
      <c r="C101" s="209">
        <v>62234.06058653642</v>
      </c>
      <c r="D101" s="205">
        <f t="shared" si="31"/>
        <v>301.94330724092026</v>
      </c>
      <c r="E101" s="209">
        <f t="shared" si="62"/>
        <v>45721.666118824651</v>
      </c>
      <c r="F101" s="209">
        <f t="shared" si="63"/>
        <v>16512.394467711772</v>
      </c>
      <c r="G101" s="203">
        <v>1.1061085766884817</v>
      </c>
      <c r="H101" s="203">
        <f t="shared" si="25"/>
        <v>991.68422108536458</v>
      </c>
      <c r="I101" s="839">
        <v>0.91651810939241141</v>
      </c>
      <c r="J101" s="238">
        <v>51254.78479883512</v>
      </c>
      <c r="K101" s="205">
        <f t="shared" si="54"/>
        <v>223.90216222861895</v>
      </c>
      <c r="L101" s="205">
        <f t="shared" si="55"/>
        <v>257.97143650524873</v>
      </c>
      <c r="M101" s="204">
        <v>35377.908137021201</v>
      </c>
      <c r="N101" s="205">
        <f t="shared" si="56"/>
        <v>285.07046841405304</v>
      </c>
      <c r="O101" s="209">
        <v>152462</v>
      </c>
      <c r="P101" s="203">
        <v>1.0995480787541281</v>
      </c>
      <c r="Q101" s="203">
        <f t="shared" si="26"/>
        <v>1097.8132697592139</v>
      </c>
      <c r="R101" s="238">
        <v>68423.747556066708</v>
      </c>
      <c r="S101" s="204">
        <f t="shared" si="66"/>
        <v>75238</v>
      </c>
      <c r="T101" s="205">
        <f t="shared" si="40"/>
        <v>252.1756554328332</v>
      </c>
      <c r="U101" s="205">
        <f t="shared" si="38"/>
        <v>248.75220609041452</v>
      </c>
      <c r="V101" s="205">
        <f t="shared" si="41"/>
        <v>258.39186465155376</v>
      </c>
      <c r="W101" s="204">
        <v>79634</v>
      </c>
      <c r="X101" s="204">
        <v>116783</v>
      </c>
      <c r="Y101" s="204">
        <v>77908</v>
      </c>
      <c r="Z101" s="204">
        <f t="shared" si="79"/>
        <v>45957.680741868513</v>
      </c>
      <c r="AA101" s="218">
        <f t="shared" si="80"/>
        <v>0.67166272505332447</v>
      </c>
      <c r="AB101" s="216">
        <f t="shared" si="32"/>
        <v>0.33288235445227476</v>
      </c>
      <c r="AC101" s="214">
        <v>50303.340713053483</v>
      </c>
      <c r="AD101" s="204">
        <f t="shared" si="81"/>
        <v>55313</v>
      </c>
      <c r="AE101" s="204">
        <v>45129.229941600002</v>
      </c>
      <c r="AF101" s="204">
        <v>54862.985419200006</v>
      </c>
      <c r="AG101" s="204">
        <v>26513</v>
      </c>
      <c r="AH101" s="204">
        <f t="shared" si="33"/>
        <v>29153.403098324376</v>
      </c>
      <c r="AI101" s="204">
        <v>34399.976744700005</v>
      </c>
      <c r="AJ101" s="204">
        <v>42032.125926000001</v>
      </c>
      <c r="AK101" s="204">
        <v>55000</v>
      </c>
      <c r="AL101" s="204">
        <v>71500.8203125</v>
      </c>
      <c r="AM101" s="211">
        <v>316.3</v>
      </c>
      <c r="AN101" s="203">
        <f t="shared" si="34"/>
        <v>1.0995889977869111</v>
      </c>
      <c r="AO101" s="203"/>
      <c r="AP101" s="259">
        <v>2008</v>
      </c>
      <c r="AQ101" s="849">
        <v>0.73467271278641222</v>
      </c>
      <c r="AR101" s="849">
        <v>0.5149675715170754</v>
      </c>
      <c r="AS101" s="122">
        <v>4.0912733048636796E-2</v>
      </c>
      <c r="AT101" s="122">
        <v>0.10436930107018012</v>
      </c>
      <c r="AU101" s="122">
        <f t="shared" si="70"/>
        <v>0.14528203411881691</v>
      </c>
      <c r="AV101" s="122">
        <v>3.7536261895785563E-3</v>
      </c>
      <c r="AW101" s="122">
        <f t="shared" si="64"/>
        <v>7.0669480960941347E-2</v>
      </c>
      <c r="AX101" s="851">
        <f t="shared" si="71"/>
        <v>0.70094827608874233</v>
      </c>
      <c r="AY101" s="844">
        <v>0.73661968842454473</v>
      </c>
      <c r="AZ101" s="123">
        <v>6.6783853038386784E-2</v>
      </c>
      <c r="BA101" s="123">
        <v>8.9957045417971573E-2</v>
      </c>
      <c r="BB101" s="123">
        <v>5.8341482737704717E-2</v>
      </c>
      <c r="BC101" s="123">
        <f t="shared" si="67"/>
        <v>4.8297930381392296E-2</v>
      </c>
      <c r="BD101" s="866">
        <v>0.26532728721358778</v>
      </c>
      <c r="BE101" s="252">
        <v>8.9846853844646427E-2</v>
      </c>
      <c r="BF101" s="252">
        <v>2.6287960451834846E-2</v>
      </c>
      <c r="BG101" s="252">
        <v>0.10380182930529273</v>
      </c>
      <c r="BH101" s="252">
        <v>1.8427439388777108E-2</v>
      </c>
      <c r="BI101" s="252">
        <v>2.7103430872789026E-2</v>
      </c>
      <c r="BJ101" s="252">
        <f t="shared" si="68"/>
        <v>-1.4022664975234592E-4</v>
      </c>
      <c r="BK101" s="252"/>
      <c r="BL101" s="284">
        <v>2008</v>
      </c>
      <c r="BM101" s="133">
        <v>0.13710874319076538</v>
      </c>
      <c r="BN101" s="133">
        <v>0.4098031222820282</v>
      </c>
      <c r="BO101" s="133">
        <v>0.45308813452720642</v>
      </c>
      <c r="BP101" s="133">
        <v>0.19521696865558624</v>
      </c>
      <c r="BQ101" s="133">
        <v>8.9384563267231001E-2</v>
      </c>
      <c r="BR101" s="133">
        <v>6.8517550826072693E-2</v>
      </c>
      <c r="BS101" s="133">
        <v>9.1409780085086823E-2</v>
      </c>
      <c r="BT101" s="133">
        <v>0.10629740357398987</v>
      </c>
      <c r="BU101" s="133">
        <v>0.20403248071670532</v>
      </c>
      <c r="BV101" s="133">
        <v>0.41800615191459656</v>
      </c>
      <c r="BW101" s="133">
        <v>0.37796136736869812</v>
      </c>
      <c r="BX101" s="133">
        <v>0.15322943031787872</v>
      </c>
      <c r="BY101" s="133">
        <v>0.19463618461114598</v>
      </c>
      <c r="BZ101" s="293">
        <f t="shared" si="65"/>
        <v>0.19521696865558624</v>
      </c>
      <c r="CA101" s="132">
        <f t="shared" si="58"/>
        <v>9.8305358350322225E-2</v>
      </c>
      <c r="CB101" s="133">
        <v>3.9895525451330086E-2</v>
      </c>
      <c r="CC101" s="133">
        <v>2.7281496927929666E-2</v>
      </c>
      <c r="CD101" s="133">
        <v>4.8166641806550829E-3</v>
      </c>
      <c r="CE101" s="133">
        <v>1.6796018948398654E-2</v>
      </c>
      <c r="CF101" s="133">
        <v>9.515652842008733E-3</v>
      </c>
      <c r="CG101" s="132">
        <f t="shared" si="59"/>
        <v>9.6919333673461894E-2</v>
      </c>
      <c r="CH101" s="133">
        <v>5.0527972877170882E-2</v>
      </c>
      <c r="CI101" s="133">
        <v>3.1944976985315905E-2</v>
      </c>
      <c r="CJ101" s="133">
        <v>1.4446383810975098E-2</v>
      </c>
      <c r="CK101" s="133">
        <f t="shared" si="60"/>
        <v>5.9378711096080762E-2</v>
      </c>
      <c r="CL101" s="133">
        <f t="shared" si="61"/>
        <v>3.7540622577381125E-2</v>
      </c>
      <c r="CM101" s="134">
        <v>0.39711369195421925</v>
      </c>
      <c r="CN101" s="293">
        <v>0.47603115439414989</v>
      </c>
      <c r="CO101" s="133">
        <v>0.11502844095230104</v>
      </c>
      <c r="CP101" s="133">
        <v>0.40894040465354925</v>
      </c>
      <c r="CQ101" s="133">
        <v>0.17536020278930667</v>
      </c>
      <c r="CR101" s="133">
        <v>0.42274543642997747</v>
      </c>
      <c r="CS101" s="133">
        <v>0.40189436078071594</v>
      </c>
      <c r="CT101" s="293">
        <v>0.48567742109298695</v>
      </c>
      <c r="CU101" s="133">
        <v>0.48688620328903198</v>
      </c>
      <c r="CV101" s="133">
        <v>0.48228000000000004</v>
      </c>
      <c r="CW101" s="133">
        <v>0.21263808012008667</v>
      </c>
      <c r="CX101" s="133">
        <v>0.20946000000000001</v>
      </c>
      <c r="CY101" s="133">
        <v>0.1991922855377197</v>
      </c>
      <c r="DA101" s="267">
        <v>2008</v>
      </c>
      <c r="DB101" s="75">
        <v>62227.730628194578</v>
      </c>
      <c r="DC101" s="75">
        <v>37777.12803744783</v>
      </c>
      <c r="DD101" s="124">
        <v>42025.656297144909</v>
      </c>
      <c r="DE101" s="124">
        <v>17563.107893403732</v>
      </c>
      <c r="DF101" s="75">
        <v>14249.028456194554</v>
      </c>
      <c r="DG101" s="75">
        <v>67187.252514014428</v>
      </c>
      <c r="DH101" s="75">
        <v>282283.15394491534</v>
      </c>
      <c r="DI101" s="75">
        <v>423650.29750947945</v>
      </c>
      <c r="DJ101" s="75">
        <v>1169235.5480964198</v>
      </c>
      <c r="DK101" s="75">
        <v>1845326.8528308526</v>
      </c>
      <c r="DL101" s="75">
        <v>5455374.3006399684</v>
      </c>
      <c r="DM101" s="75">
        <v>25483361.63432359</v>
      </c>
      <c r="DN101" s="274">
        <v>62227.730628194578</v>
      </c>
      <c r="DO101" s="124">
        <v>37814.538046671543</v>
      </c>
      <c r="DP101" s="124">
        <v>24982.169984442316</v>
      </c>
      <c r="DQ101" s="124">
        <v>8254.9596981103477</v>
      </c>
      <c r="DR101" s="124">
        <v>4581.2549522578784</v>
      </c>
      <c r="DS101" s="124">
        <v>38118.460807023213</v>
      </c>
      <c r="DT101" s="124">
        <v>17217.514957056828</v>
      </c>
      <c r="DU101" s="124">
        <v>34192.368705093235</v>
      </c>
      <c r="DV101" s="124">
        <v>34354.773924378358</v>
      </c>
      <c r="DW101" s="124">
        <v>36228.213535474359</v>
      </c>
      <c r="DX101" s="124">
        <v>17063.931876090512</v>
      </c>
      <c r="DY101" s="124">
        <v>14315.917676321949</v>
      </c>
      <c r="DZ101" s="124">
        <v>63752.795759897839</v>
      </c>
      <c r="EA101" s="124">
        <v>281946.4638619019</v>
      </c>
      <c r="EB101" s="124">
        <v>431623.70470699877</v>
      </c>
      <c r="EC101" s="124">
        <v>1214790.8939552526</v>
      </c>
      <c r="ED101" s="124">
        <v>1912081.4340156605</v>
      </c>
      <c r="EE101" s="124">
        <v>5562198.5253120661</v>
      </c>
      <c r="EF101" s="124">
        <v>25626631.100038812</v>
      </c>
      <c r="EG101" s="124">
        <v>16116.709482973964</v>
      </c>
      <c r="EH101" s="274">
        <v>62226.749129858552</v>
      </c>
      <c r="EI101" s="124">
        <v>43008.268824253631</v>
      </c>
      <c r="EJ101" s="124">
        <v>24636.667694359407</v>
      </c>
      <c r="EK101" s="124">
        <v>18376.654472688049</v>
      </c>
      <c r="EL101" s="124">
        <f t="shared" si="72"/>
        <v>14282.508684158111</v>
      </c>
      <c r="EM101" s="124">
        <v>4094.1457885299378</v>
      </c>
      <c r="EN101" s="124">
        <v>42053.09641150551</v>
      </c>
      <c r="EO101" s="124">
        <v>24589.926425232676</v>
      </c>
      <c r="EP101" s="124"/>
      <c r="EQ101" s="124">
        <v>25395.539533089526</v>
      </c>
      <c r="ER101" s="124">
        <v>7535.2854060351556</v>
      </c>
      <c r="ES101" s="124">
        <v>17860.254127054366</v>
      </c>
      <c r="ET101" s="124">
        <f t="shared" si="77"/>
        <v>14343.110013117368</v>
      </c>
      <c r="EU101" s="124">
        <v>3517.1441139369986</v>
      </c>
      <c r="EV101" s="124">
        <f t="shared" si="78"/>
        <v>21878.395419152523</v>
      </c>
      <c r="EW101" s="124">
        <v>26029.655627440297</v>
      </c>
      <c r="EX101" s="124">
        <v>65035.550459494865</v>
      </c>
      <c r="EY101" s="124">
        <v>46013.395554764727</v>
      </c>
      <c r="EZ101" s="124">
        <v>19022.154904730149</v>
      </c>
      <c r="FA101" s="124">
        <v>235193.07188030283</v>
      </c>
      <c r="FB101" s="124">
        <v>351411.40711012512</v>
      </c>
      <c r="FC101" s="124">
        <v>953496.93197017803</v>
      </c>
      <c r="FD101" s="124">
        <v>1481856.5958233317</v>
      </c>
      <c r="FE101" s="124">
        <v>4210531.9188318355</v>
      </c>
      <c r="FF101" s="124">
        <v>19275588.035122979</v>
      </c>
      <c r="FG101" s="274">
        <v>17063.931876090512</v>
      </c>
      <c r="FH101" s="124">
        <v>13754.900866257294</v>
      </c>
      <c r="FI101" s="124">
        <v>24611.296056141957</v>
      </c>
      <c r="FJ101" s="124">
        <v>16246.609189132974</v>
      </c>
      <c r="FK101" s="124">
        <v>25392.555983802249</v>
      </c>
      <c r="FL101" s="124">
        <v>21234.035478474827</v>
      </c>
      <c r="FM101" s="124">
        <v>29353.027977886879</v>
      </c>
      <c r="FN101" s="124">
        <v>32852.867853681557</v>
      </c>
      <c r="FO101" s="124">
        <v>18777.487050146417</v>
      </c>
      <c r="FP101" s="124">
        <v>21878.395419152526</v>
      </c>
      <c r="FQ101" s="124">
        <v>17050.862463537822</v>
      </c>
      <c r="FR101" s="124">
        <v>15399.921960307589</v>
      </c>
      <c r="FS101" s="274">
        <v>34399.976744700005</v>
      </c>
      <c r="FT101" s="124">
        <v>40704.795633600006</v>
      </c>
      <c r="FU101" s="124">
        <v>29090.65625</v>
      </c>
      <c r="FV101" s="124">
        <v>47341.4470956</v>
      </c>
      <c r="FW101" s="124">
        <v>33404.479015992147</v>
      </c>
      <c r="FX101" s="124">
        <v>37828.913322746077</v>
      </c>
      <c r="FY101" s="124">
        <v>23228.280110458116</v>
      </c>
      <c r="FZ101" s="311"/>
      <c r="GA101" s="133">
        <v>0.24581976521527407</v>
      </c>
      <c r="GB101" s="133">
        <v>0.12113830340709446</v>
      </c>
      <c r="GC101" s="133">
        <v>0.39882199556674847</v>
      </c>
      <c r="GD101" s="133">
        <v>0.55034602737828064</v>
      </c>
      <c r="GE101" s="133">
        <v>0.6257872866778621</v>
      </c>
      <c r="GF101" s="293">
        <v>0.20131410536638997</v>
      </c>
      <c r="GG101" s="133">
        <v>0.28059180611730838</v>
      </c>
      <c r="GH101" s="133">
        <v>0.34653183327665382</v>
      </c>
      <c r="GI101" s="133">
        <v>0.3946012822407633</v>
      </c>
      <c r="GJ101" s="314">
        <v>46.389152526855469</v>
      </c>
      <c r="GK101" s="135">
        <v>52.324878692626953</v>
      </c>
      <c r="GL101" s="135">
        <v>54.565582275390625</v>
      </c>
      <c r="GM101" s="135">
        <v>55.277351379394531</v>
      </c>
      <c r="GN101" s="135">
        <v>55.513252258300781</v>
      </c>
      <c r="GO101" s="275"/>
      <c r="GP101" s="316">
        <v>2008</v>
      </c>
      <c r="GQ101" s="218">
        <v>1.8223846223547828</v>
      </c>
      <c r="GR101" s="218">
        <v>1.6489698365435146</v>
      </c>
      <c r="GS101" s="218">
        <v>2.044832858520143</v>
      </c>
      <c r="GT101" s="319">
        <v>1.7849352145083526</v>
      </c>
      <c r="GU101" s="322">
        <v>0.47455507516860962</v>
      </c>
      <c r="GV101" s="218">
        <v>0.54013556241989136</v>
      </c>
      <c r="GW101" s="218">
        <v>0.58265602588653564</v>
      </c>
      <c r="GX101" s="218">
        <v>0.45324501395225525</v>
      </c>
      <c r="GY101" s="218">
        <v>0.25819027423858643</v>
      </c>
      <c r="GZ101" s="218">
        <v>0.21133708953857422</v>
      </c>
      <c r="HA101" s="218">
        <v>0.14117005467414856</v>
      </c>
      <c r="HB101" s="218">
        <v>0.12181435525417328</v>
      </c>
      <c r="HC101" s="218">
        <v>0.10135900974273682</v>
      </c>
      <c r="HD101" s="218">
        <v>7.2932407259941101E-2</v>
      </c>
      <c r="HF101" s="325">
        <v>2008</v>
      </c>
      <c r="HG101" s="331">
        <v>0.30636635422706604</v>
      </c>
      <c r="HH101" s="331">
        <v>0.278146892786026</v>
      </c>
      <c r="HI101" s="331">
        <v>0.24961996078491211</v>
      </c>
      <c r="HJ101" s="331">
        <v>6.5014146268367767E-2</v>
      </c>
      <c r="HK101" s="331">
        <v>0.11480516195297241</v>
      </c>
      <c r="HL101" s="331">
        <v>4.8191677778959274E-2</v>
      </c>
      <c r="HM101" s="331">
        <v>2.1612790774810264E-2</v>
      </c>
      <c r="HN101" s="331">
        <v>0.3597148060798645</v>
      </c>
      <c r="HO101" s="331">
        <v>0.19252516329288483</v>
      </c>
      <c r="HP101" s="331">
        <v>8.711957186460495E-2</v>
      </c>
      <c r="HQ101" s="331">
        <v>1.2276154942810535E-2</v>
      </c>
      <c r="HR101" s="331">
        <v>6.779810693114996E-2</v>
      </c>
      <c r="HS101" s="331"/>
      <c r="HT101" s="331">
        <v>0.38221806287765503</v>
      </c>
      <c r="HU101" s="333">
        <v>0.10069811229662533</v>
      </c>
      <c r="HV101" s="334">
        <v>0.10487985380475744</v>
      </c>
      <c r="HW101" s="334">
        <v>0.10729163704672828</v>
      </c>
      <c r="HX101" s="334">
        <v>0.12808508820348322</v>
      </c>
      <c r="HY101" s="334">
        <v>6.3169101740641054E-2</v>
      </c>
      <c r="HZ101" s="334">
        <v>5.6998136824404341E-2</v>
      </c>
      <c r="IA101" s="332">
        <v>0.19058884114646196</v>
      </c>
      <c r="IB101" s="333">
        <v>0.15573150517388434</v>
      </c>
      <c r="IC101" s="332">
        <v>0.15820725559428359</v>
      </c>
      <c r="ID101" s="332">
        <v>0.15123285917798054</v>
      </c>
      <c r="IE101" s="332">
        <v>0.20647706501323324</v>
      </c>
      <c r="IF101" s="332">
        <v>0.13360864624701208</v>
      </c>
      <c r="IG101" s="332">
        <v>0.13262966149341079</v>
      </c>
      <c r="IH101" s="333">
        <v>9.3629658222198486E-2</v>
      </c>
      <c r="II101" s="332">
        <v>0.10052109592126927</v>
      </c>
      <c r="IJ101" s="332">
        <v>0.10318538057617843</v>
      </c>
      <c r="IK101" s="332">
        <v>0.12232101408295014</v>
      </c>
      <c r="IL101" s="332">
        <v>3.160663045491674E-2</v>
      </c>
      <c r="IM101" s="332">
        <v>2.4883680282528072E-2</v>
      </c>
      <c r="IO101" s="204">
        <v>15690.654337519347</v>
      </c>
      <c r="IP101" s="204">
        <f t="shared" si="69"/>
        <v>19161.770793158405</v>
      </c>
      <c r="IS101" s="905">
        <v>8.0208072566340854E-2</v>
      </c>
      <c r="IT101" s="839">
        <v>5.6786402706109603E-3</v>
      </c>
      <c r="IU101" s="839">
        <f t="shared" si="46"/>
        <v>7.4529432295729892E-2</v>
      </c>
      <c r="IV101" s="839">
        <v>1.8097285783981364E-2</v>
      </c>
      <c r="IW101" s="132">
        <v>8.8532824026972282E-2</v>
      </c>
      <c r="IX101" s="839">
        <v>5.6786402706109603E-3</v>
      </c>
      <c r="IY101" s="894">
        <f t="shared" si="73"/>
        <v>0</v>
      </c>
      <c r="IZ101" s="894">
        <f t="shared" si="74"/>
        <v>5.6786402706109603E-3</v>
      </c>
      <c r="JA101" s="894">
        <f t="shared" si="75"/>
        <v>0</v>
      </c>
      <c r="JB101" s="894">
        <f t="shared" si="76"/>
        <v>5.6786402706109603E-3</v>
      </c>
      <c r="JC101" s="839">
        <f t="shared" si="47"/>
        <v>8.2854183756361319E-2</v>
      </c>
      <c r="JD101" s="839">
        <v>9.7725343233499365E-3</v>
      </c>
      <c r="JE101" s="839">
        <v>9.6919333673461894E-2</v>
      </c>
      <c r="JG101" s="205">
        <v>15.932193036041539</v>
      </c>
      <c r="JH101" s="205">
        <v>5.133323152107514</v>
      </c>
      <c r="JI101" s="205">
        <v>3.1036801237616398</v>
      </c>
      <c r="JJ101" s="205">
        <v>6.820182961692395</v>
      </c>
      <c r="JK101" s="205">
        <v>2.8486277873070325</v>
      </c>
      <c r="JL101" s="205">
        <v>2.394199407898038</v>
      </c>
      <c r="JM101" s="205">
        <v>8.2730928444707263</v>
      </c>
      <c r="JN101" s="205">
        <v>3.3094027202838556</v>
      </c>
      <c r="JO101" s="205">
        <v>2.4998749151209747</v>
      </c>
    </row>
    <row r="102" spans="1:275" s="211" customFormat="1">
      <c r="A102" s="211">
        <v>2009</v>
      </c>
      <c r="B102" s="205">
        <v>54313.359868265099</v>
      </c>
      <c r="C102" s="209">
        <v>59392.202149546567</v>
      </c>
      <c r="D102" s="205">
        <f t="shared" si="31"/>
        <v>288.15535692740877</v>
      </c>
      <c r="E102" s="209">
        <f t="shared" si="62"/>
        <v>42660.211468341389</v>
      </c>
      <c r="F102" s="209">
        <f t="shared" si="63"/>
        <v>16731.990681205174</v>
      </c>
      <c r="G102" s="203">
        <v>1.09351</v>
      </c>
      <c r="H102" s="203">
        <f t="shared" si="25"/>
        <v>1003.1096398836393</v>
      </c>
      <c r="I102" s="839">
        <v>0.9264588067916153</v>
      </c>
      <c r="J102" s="238">
        <v>48062.959561816562</v>
      </c>
      <c r="K102" s="205">
        <f t="shared" ref="K102:K107" si="83">100*(J102*P102)/(J$39*P$39)</f>
        <v>210.70859966516792</v>
      </c>
      <c r="L102" s="205">
        <f t="shared" ref="L102:L107" si="84">100*(J102*G102)/(J$39*G$39)</f>
        <v>239.15128375728804</v>
      </c>
      <c r="M102" s="204">
        <v>33054.154718664031</v>
      </c>
      <c r="N102" s="205">
        <f t="shared" ref="N102:N107" si="85">100*(M102*G102)/(M$39*G$39)</f>
        <v>263.31229245752758</v>
      </c>
      <c r="O102" s="209">
        <v>153543</v>
      </c>
      <c r="P102" s="203">
        <v>1.1034739928310735</v>
      </c>
      <c r="Q102" s="203">
        <f t="shared" si="26"/>
        <v>1093.9074952710018</v>
      </c>
      <c r="R102" s="238">
        <v>67976.441633122478</v>
      </c>
      <c r="S102" s="204">
        <f t="shared" si="66"/>
        <v>75007</v>
      </c>
      <c r="T102" s="205">
        <f t="shared" si="40"/>
        <v>251.4014113486605</v>
      </c>
      <c r="U102" s="205">
        <f t="shared" si="38"/>
        <v>247.988472875724</v>
      </c>
      <c r="V102" s="205">
        <f t="shared" si="41"/>
        <v>253.77883839172358</v>
      </c>
      <c r="W102" s="204">
        <v>78538</v>
      </c>
      <c r="X102" s="204">
        <v>117181</v>
      </c>
      <c r="Y102" s="204">
        <v>78874</v>
      </c>
      <c r="Z102" s="204">
        <f t="shared" si="79"/>
        <v>46230.224110761097</v>
      </c>
      <c r="AA102" s="218">
        <f t="shared" si="80"/>
        <v>0.6800918524136863</v>
      </c>
      <c r="AB102" s="216">
        <f t="shared" si="32"/>
        <v>0.32690453230472516</v>
      </c>
      <c r="AC102" s="214">
        <v>49776.768257619318</v>
      </c>
      <c r="AD102" s="204">
        <f t="shared" si="81"/>
        <v>54925</v>
      </c>
      <c r="AE102" s="204">
        <v>43849.750999999997</v>
      </c>
      <c r="AF102" s="204">
        <v>51941.724999999999</v>
      </c>
      <c r="AG102" s="204">
        <v>26134</v>
      </c>
      <c r="AH102" s="204">
        <f t="shared" si="33"/>
        <v>28836.945431472086</v>
      </c>
      <c r="AI102" s="204">
        <v>33242.703999999998</v>
      </c>
      <c r="AJ102" s="204">
        <v>39803.764000000003</v>
      </c>
      <c r="AK102" s="204">
        <v>54478</v>
      </c>
      <c r="AL102" s="204">
        <v>71727.46875</v>
      </c>
      <c r="AM102" s="211">
        <v>315.2</v>
      </c>
      <c r="AN102" s="203">
        <f t="shared" si="34"/>
        <v>1.1034263959390864</v>
      </c>
      <c r="AO102" s="203"/>
      <c r="AP102" s="259">
        <v>2009</v>
      </c>
      <c r="AQ102" s="849">
        <v>0.71827967181491492</v>
      </c>
      <c r="AR102" s="849">
        <v>0.50160362790491986</v>
      </c>
      <c r="AS102" s="122">
        <v>4.0589208113962612E-2</v>
      </c>
      <c r="AT102" s="122">
        <v>0.10848724562578493</v>
      </c>
      <c r="AU102" s="122">
        <f t="shared" si="70"/>
        <v>0.14907645373974754</v>
      </c>
      <c r="AV102" s="122">
        <v>5.7505038498054072E-3</v>
      </c>
      <c r="AW102" s="122">
        <f t="shared" si="64"/>
        <v>6.1849086320442115E-2</v>
      </c>
      <c r="AX102" s="851">
        <f t="shared" si="71"/>
        <v>0.69834028107393276</v>
      </c>
      <c r="AY102" s="844">
        <v>0.73289951033774237</v>
      </c>
      <c r="AZ102" s="123">
        <v>7.0977269808655458E-2</v>
      </c>
      <c r="BA102" s="123">
        <v>9.4773340182355212E-2</v>
      </c>
      <c r="BB102" s="123">
        <v>5.8828817259535128E-2</v>
      </c>
      <c r="BC102" s="123">
        <f t="shared" si="67"/>
        <v>4.252106241171183E-2</v>
      </c>
      <c r="BD102" s="866">
        <v>0.28172032818508508</v>
      </c>
      <c r="BE102" s="252">
        <v>7.4247720684118654E-2</v>
      </c>
      <c r="BF102" s="252">
        <v>3.385851603352695E-2</v>
      </c>
      <c r="BG102" s="252">
        <v>0.10770458006098386</v>
      </c>
      <c r="BH102" s="252">
        <v>6.1443816362648798E-2</v>
      </c>
      <c r="BI102" s="252">
        <v>2.4092668302779067E-2</v>
      </c>
      <c r="BJ102" s="252">
        <f t="shared" si="68"/>
        <v>-1.9626973258972284E-2</v>
      </c>
      <c r="BK102" s="252"/>
      <c r="BL102" s="284">
        <v>2009</v>
      </c>
      <c r="BM102" s="133">
        <v>0.13589709997177124</v>
      </c>
      <c r="BN102" s="133">
        <v>0.42071524262428284</v>
      </c>
      <c r="BO102" s="133">
        <v>0.44338765740394592</v>
      </c>
      <c r="BP102" s="133">
        <v>0.18539862334728241</v>
      </c>
      <c r="BQ102" s="133">
        <v>8.5532523691654191E-2</v>
      </c>
      <c r="BR102" s="133">
        <v>6.5049134194850922E-2</v>
      </c>
      <c r="BS102" s="133">
        <v>8.5286065936088562E-2</v>
      </c>
      <c r="BT102" s="133">
        <v>0.10705552995204926</v>
      </c>
      <c r="BU102" s="133">
        <v>0.19803696870803833</v>
      </c>
      <c r="BV102" s="133">
        <v>0.42545977234840393</v>
      </c>
      <c r="BW102" s="133">
        <v>0.37650325894355774</v>
      </c>
      <c r="BX102" s="133">
        <v>0.15093521773815155</v>
      </c>
      <c r="BY102" s="133">
        <v>0.19019803268499499</v>
      </c>
      <c r="BZ102" s="293">
        <f t="shared" si="65"/>
        <v>0.18539862334728241</v>
      </c>
      <c r="CA102" s="132">
        <f t="shared" ref="CA102:CA107" si="86">CB102+CD102+CC102+CE102+CF102</f>
        <v>0.10067990454882055</v>
      </c>
      <c r="CB102" s="133">
        <v>4.5678713090993563E-2</v>
      </c>
      <c r="CC102" s="133">
        <v>2.5491921647541299E-2</v>
      </c>
      <c r="CD102" s="133">
        <v>6.120517609217925E-3</v>
      </c>
      <c r="CE102" s="133">
        <v>1.489369257146006E-2</v>
      </c>
      <c r="CF102" s="133">
        <v>8.4950596296077003E-3</v>
      </c>
      <c r="CG102" s="132">
        <f t="shared" ref="CG102:CG107" si="87">CH102+CI102+CJ102</f>
        <v>8.4723820442899778E-2</v>
      </c>
      <c r="CH102" s="133">
        <v>4.3863571080051213E-2</v>
      </c>
      <c r="CI102" s="133">
        <v>2.8189896652891192E-2</v>
      </c>
      <c r="CJ102" s="133">
        <v>1.2670352709957373E-2</v>
      </c>
      <c r="CK102" s="133">
        <f t="shared" ref="CK102:CK107" si="88">CH102+$CJ102*CH102/($CH102+$CI102)</f>
        <v>5.1576828112487441E-2</v>
      </c>
      <c r="CL102" s="133">
        <f t="shared" ref="CL102:CL107" si="89">CI102+$CJ102*CI102/($CH102+$CI102)</f>
        <v>3.3146992330412337E-2</v>
      </c>
      <c r="CM102" s="134">
        <v>0.40136518454344766</v>
      </c>
      <c r="CN102" s="293">
        <v>0.46593883633613586</v>
      </c>
      <c r="CO102" s="133">
        <v>0.11491328477859498</v>
      </c>
      <c r="CP102" s="133">
        <v>0.41914787888526917</v>
      </c>
      <c r="CQ102" s="133">
        <v>0.17203938961029056</v>
      </c>
      <c r="CR102" s="133">
        <v>0.42871984839439398</v>
      </c>
      <c r="CS102" s="133">
        <v>0.39924076199531555</v>
      </c>
      <c r="CT102" s="293">
        <v>0.47684454917907709</v>
      </c>
      <c r="CU102" s="133">
        <v>0.47089305520057678</v>
      </c>
      <c r="CV102" s="133">
        <v>0.46502000000000004</v>
      </c>
      <c r="CW102" s="133">
        <v>0.18476937711238861</v>
      </c>
      <c r="CX102" s="133">
        <v>0.18118999999999999</v>
      </c>
      <c r="CY102" s="133">
        <v>0.17169445753097531</v>
      </c>
      <c r="DA102" s="267">
        <v>2009</v>
      </c>
      <c r="DB102" s="75">
        <v>59385.702700318412</v>
      </c>
      <c r="DC102" s="75">
        <v>36281.440981090753</v>
      </c>
      <c r="DD102" s="124">
        <v>40237.36306979369</v>
      </c>
      <c r="DE102" s="124">
        <v>15794.436899646773</v>
      </c>
      <c r="DF102" s="75">
        <v>12904.403336944426</v>
      </c>
      <c r="DG102" s="75">
        <v>65502.738036273666</v>
      </c>
      <c r="DH102" s="75">
        <v>267324.05817336729</v>
      </c>
      <c r="DI102" s="75">
        <v>396649.05235012528</v>
      </c>
      <c r="DJ102" s="75">
        <v>1071306.4785100315</v>
      </c>
      <c r="DK102" s="75">
        <v>1684738.6953719747</v>
      </c>
      <c r="DL102" s="75">
        <v>4998966.625591848</v>
      </c>
      <c r="DM102" s="75">
        <v>24401255.858277708</v>
      </c>
      <c r="DN102" s="274">
        <v>59385.702700318412</v>
      </c>
      <c r="DO102" s="124">
        <v>36727.572329707822</v>
      </c>
      <c r="DP102" s="124">
        <v>23896.900980358507</v>
      </c>
      <c r="DQ102" s="124">
        <v>7882.339264202179</v>
      </c>
      <c r="DR102" s="124">
        <v>4952.3517225476589</v>
      </c>
      <c r="DS102" s="124">
        <v>36669.706873406773</v>
      </c>
      <c r="DT102" s="124">
        <v>15999.787838155464</v>
      </c>
      <c r="DU102" s="124">
        <v>31778.880245664674</v>
      </c>
      <c r="DV102" s="124">
        <v>32534.755828141442</v>
      </c>
      <c r="DW102" s="124">
        <v>35239.552765698143</v>
      </c>
      <c r="DX102" s="124">
        <v>16140.689553518112</v>
      </c>
      <c r="DY102" s="124">
        <v>13648.412332357333</v>
      </c>
      <c r="DZ102" s="124">
        <v>62461.175799944962</v>
      </c>
      <c r="EA102" s="124">
        <v>263308.87603581365</v>
      </c>
      <c r="EB102" s="124">
        <v>398281.50985847233</v>
      </c>
      <c r="EC102" s="124">
        <v>1101002.7527150025</v>
      </c>
      <c r="ED102" s="124">
        <v>1729838.0817040191</v>
      </c>
      <c r="EE102" s="124">
        <v>5079409.0231605172</v>
      </c>
      <c r="EF102" s="124">
        <v>24731681.253707472</v>
      </c>
      <c r="EG102" s="124">
        <v>15403.48834180664</v>
      </c>
      <c r="EH102" s="274">
        <v>59385.276584934647</v>
      </c>
      <c r="EI102" s="124">
        <v>41140.584908269113</v>
      </c>
      <c r="EJ102" s="124">
        <v>21964.338066999535</v>
      </c>
      <c r="EK102" s="124">
        <v>19181.04469345347</v>
      </c>
      <c r="EL102" s="124">
        <f t="shared" si="72"/>
        <v>14882.306413185053</v>
      </c>
      <c r="EM102" s="124">
        <v>4298.7382802684169</v>
      </c>
      <c r="EN102" s="124">
        <v>39725.058145986273</v>
      </c>
      <c r="EO102" s="124">
        <v>22491.495675127095</v>
      </c>
      <c r="EP102" s="124"/>
      <c r="EQ102" s="124">
        <v>23523.70335718248</v>
      </c>
      <c r="ER102" s="124">
        <v>4541.7625870375396</v>
      </c>
      <c r="ES102" s="124">
        <v>18981.940770144935</v>
      </c>
      <c r="ET102" s="124">
        <f t="shared" si="77"/>
        <v>15356.090330844101</v>
      </c>
      <c r="EU102" s="124">
        <v>3625.8504393008334</v>
      </c>
      <c r="EV102" s="124">
        <f t="shared" si="78"/>
        <v>19897.852917881639</v>
      </c>
      <c r="EW102" s="124">
        <v>24341.746176171873</v>
      </c>
      <c r="EX102" s="124">
        <v>63172.482014541172</v>
      </c>
      <c r="EY102" s="124">
        <v>43742.557416952026</v>
      </c>
      <c r="EZ102" s="124">
        <v>19429.924597589132</v>
      </c>
      <c r="FA102" s="124">
        <v>223587.50167492445</v>
      </c>
      <c r="FB102" s="124">
        <v>332196.18861583609</v>
      </c>
      <c r="FC102" s="124">
        <v>896332.96517874638</v>
      </c>
      <c r="FD102" s="124">
        <v>1398909.2193658093</v>
      </c>
      <c r="FE102" s="124">
        <v>4069715.9667964214</v>
      </c>
      <c r="FF102" s="124">
        <v>20047752.610349771</v>
      </c>
      <c r="FG102" s="274">
        <v>16140.689553518112</v>
      </c>
      <c r="FH102" s="124">
        <v>12638.745864765624</v>
      </c>
      <c r="FI102" s="124">
        <v>23018.846824531251</v>
      </c>
      <c r="FJ102" s="124">
        <v>16626.990410937498</v>
      </c>
      <c r="FK102" s="124">
        <v>23520.960321537808</v>
      </c>
      <c r="FL102" s="124">
        <v>19020.572741328124</v>
      </c>
      <c r="FM102" s="124">
        <v>27449.023185546874</v>
      </c>
      <c r="FN102" s="124">
        <v>32516.425412968751</v>
      </c>
      <c r="FO102" s="124">
        <v>18156.720748855325</v>
      </c>
      <c r="FP102" s="124">
        <v>19897.852917881646</v>
      </c>
      <c r="FQ102" s="124">
        <v>16511.693450312494</v>
      </c>
      <c r="FR102" s="124">
        <v>14236.445133710937</v>
      </c>
      <c r="FS102" s="274">
        <v>33242.703999999998</v>
      </c>
      <c r="FT102" s="124">
        <v>38491.551999999996</v>
      </c>
      <c r="FU102" s="124">
        <v>28759.3125</v>
      </c>
      <c r="FV102" s="124">
        <v>44505.856999999996</v>
      </c>
      <c r="FW102" s="124">
        <v>31493.088</v>
      </c>
      <c r="FX102" s="124">
        <v>34664.267</v>
      </c>
      <c r="FY102" s="124">
        <v>22088.901999999998</v>
      </c>
      <c r="FZ102" s="311"/>
      <c r="GA102" s="133">
        <v>0.26035703299592433</v>
      </c>
      <c r="GB102" s="133">
        <v>0.13482540389162251</v>
      </c>
      <c r="GC102" s="133">
        <v>0.41659680485931672</v>
      </c>
      <c r="GD102" s="133">
        <v>0.584645386058399</v>
      </c>
      <c r="GE102" s="133">
        <v>0.6778829752191522</v>
      </c>
      <c r="GF102" s="293">
        <v>0.18715826388049869</v>
      </c>
      <c r="GG102" s="133">
        <v>0.26817362385328375</v>
      </c>
      <c r="GH102" s="133">
        <v>0.33888259410235638</v>
      </c>
      <c r="GI102" s="133">
        <v>0.38734416654518378</v>
      </c>
      <c r="GJ102" s="314">
        <v>46.776668548583984</v>
      </c>
      <c r="GK102" s="135">
        <v>52.880950927734375</v>
      </c>
      <c r="GL102" s="135">
        <v>55.129623413085938</v>
      </c>
      <c r="GM102" s="135">
        <v>56.003944396972656</v>
      </c>
      <c r="GN102" s="135">
        <v>55.81256103515625</v>
      </c>
      <c r="GO102" s="275"/>
      <c r="GP102" s="316">
        <v>2009</v>
      </c>
      <c r="GQ102" s="218">
        <v>1.7289180044846033</v>
      </c>
      <c r="GR102" s="218">
        <v>1.5674294063979297</v>
      </c>
      <c r="GS102" s="218">
        <v>1.9308942266873035</v>
      </c>
      <c r="GT102" s="319">
        <v>1.6901931075569743</v>
      </c>
      <c r="GU102" s="322">
        <v>0.47573915123939514</v>
      </c>
      <c r="GV102" s="218">
        <v>0.538124680519104</v>
      </c>
      <c r="GW102" s="218">
        <v>0.57322657108306885</v>
      </c>
      <c r="GX102" s="218">
        <v>0.46376043558120728</v>
      </c>
      <c r="GY102" s="218">
        <v>0.27443060278892517</v>
      </c>
      <c r="GZ102" s="218">
        <v>0.22955054044723511</v>
      </c>
      <c r="HA102" s="218">
        <v>0.15137025713920593</v>
      </c>
      <c r="HB102" s="218">
        <v>0.12300790846347809</v>
      </c>
      <c r="HC102" s="218">
        <v>9.8455220460891724E-2</v>
      </c>
      <c r="HD102" s="218">
        <v>6.8845964968204498E-2</v>
      </c>
      <c r="HF102" s="325">
        <v>2009</v>
      </c>
      <c r="HG102" s="331">
        <v>0.27696579694747925</v>
      </c>
      <c r="HH102" s="331">
        <v>0.25699478387832642</v>
      </c>
      <c r="HI102" s="331">
        <v>0.23559530079364777</v>
      </c>
      <c r="HJ102" s="331">
        <v>5.705193430185318E-2</v>
      </c>
      <c r="HK102" s="331">
        <v>0.11189993470907211</v>
      </c>
      <c r="HL102" s="331">
        <v>4.6693854033946991E-2</v>
      </c>
      <c r="HM102" s="331">
        <v>1.9951219982146995E-2</v>
      </c>
      <c r="HN102" s="331">
        <v>0.30652979016304016</v>
      </c>
      <c r="HO102" s="331">
        <v>0.14661367237567902</v>
      </c>
      <c r="HP102" s="331">
        <v>8.5159137845039368E-2</v>
      </c>
      <c r="HQ102" s="331">
        <v>9.9278930574655533E-3</v>
      </c>
      <c r="HR102" s="331">
        <v>6.4829088281840086E-2</v>
      </c>
      <c r="HS102" s="331"/>
      <c r="HT102" s="331">
        <v>0.31521749496459961</v>
      </c>
      <c r="HU102" s="333">
        <v>0.10721658241314191</v>
      </c>
      <c r="HV102" s="334">
        <v>0.11088828358576089</v>
      </c>
      <c r="HW102" s="334">
        <v>0.1143511220579967</v>
      </c>
      <c r="HX102" s="334">
        <v>0.13428180639190632</v>
      </c>
      <c r="HY102" s="334">
        <v>7.4245470204914454E-2</v>
      </c>
      <c r="HZ102" s="334">
        <v>6.7925048131201024E-2</v>
      </c>
      <c r="IA102" s="332">
        <v>0.20139203866041017</v>
      </c>
      <c r="IB102" s="333">
        <v>0.17524183373054816</v>
      </c>
      <c r="IC102" s="332">
        <v>0.17663587721876362</v>
      </c>
      <c r="ID102" s="332">
        <v>0.16646140662487596</v>
      </c>
      <c r="IE102" s="332">
        <v>0.23351293476581411</v>
      </c>
      <c r="IF102" s="332">
        <v>0.16277495455142343</v>
      </c>
      <c r="IG102" s="332">
        <v>0.15839155770436261</v>
      </c>
      <c r="IH102" s="333">
        <v>0.10830773413181305</v>
      </c>
      <c r="II102" s="332">
        <v>0.11539442099294521</v>
      </c>
      <c r="IJ102" s="332">
        <v>0.12046303716488183</v>
      </c>
      <c r="IK102" s="332">
        <v>0.13790725602626072</v>
      </c>
      <c r="IL102" s="332">
        <v>4.4527617574203759E-2</v>
      </c>
      <c r="IM102" s="332">
        <v>3.2766479307611E-2</v>
      </c>
      <c r="IO102" s="204">
        <v>15489.230127436471</v>
      </c>
      <c r="IP102" s="204">
        <f t="shared" si="69"/>
        <v>18915.78713544874</v>
      </c>
      <c r="IS102" s="905">
        <v>8.4910321732614855E-2</v>
      </c>
      <c r="IT102" s="839">
        <v>1.9379217852808411E-2</v>
      </c>
      <c r="IU102" s="839">
        <f t="shared" si="46"/>
        <v>6.5531103879806443E-2</v>
      </c>
      <c r="IV102" s="839">
        <v>1.5769582816205694E-2</v>
      </c>
      <c r="IW102" s="132">
        <v>9.2164329828069477E-2</v>
      </c>
      <c r="IX102" s="839">
        <v>1.9379217852808411E-2</v>
      </c>
      <c r="IY102" s="894">
        <f t="shared" si="73"/>
        <v>0</v>
      </c>
      <c r="IZ102" s="894">
        <f t="shared" si="74"/>
        <v>1.9379217852808411E-2</v>
      </c>
      <c r="JA102" s="894">
        <f t="shared" si="75"/>
        <v>0</v>
      </c>
      <c r="JB102" s="894">
        <f t="shared" si="76"/>
        <v>1.9379217852808411E-2</v>
      </c>
      <c r="JC102" s="839">
        <f t="shared" si="47"/>
        <v>7.2785111975261066E-2</v>
      </c>
      <c r="JD102" s="839">
        <v>8.5155747207510749E-3</v>
      </c>
      <c r="JE102" s="839">
        <v>8.4723820442899778E-2</v>
      </c>
      <c r="JG102" s="205">
        <v>16.667152103559872</v>
      </c>
      <c r="JH102" s="205">
        <v>5.3440129449838185</v>
      </c>
      <c r="JI102" s="205">
        <v>3.1188457578877249</v>
      </c>
      <c r="JJ102" s="205">
        <v>7.3564021995286728</v>
      </c>
      <c r="JK102" s="205">
        <v>3.0227808326787118</v>
      </c>
      <c r="JL102" s="205">
        <v>2.4336538461538462</v>
      </c>
      <c r="JM102" s="205">
        <v>8.6740457101830799</v>
      </c>
      <c r="JN102" s="205">
        <v>3.3794423836304897</v>
      </c>
      <c r="JO102" s="205">
        <v>2.5667091565753131</v>
      </c>
    </row>
    <row r="103" spans="1:275" s="211" customFormat="1">
      <c r="A103" s="211">
        <v>2010</v>
      </c>
      <c r="B103" s="205">
        <v>56443.755360886076</v>
      </c>
      <c r="C103" s="209">
        <v>60749.215976892476</v>
      </c>
      <c r="D103" s="205">
        <f t="shared" si="31"/>
        <v>294.73923140287769</v>
      </c>
      <c r="E103" s="209">
        <f t="shared" si="62"/>
        <v>42501.234166939787</v>
      </c>
      <c r="F103" s="209">
        <f t="shared" si="63"/>
        <v>18247.981809952689</v>
      </c>
      <c r="G103" s="203">
        <v>1.076278776783693</v>
      </c>
      <c r="H103" s="203">
        <f>100*G$38/G103</f>
        <v>1019.1694252181763</v>
      </c>
      <c r="I103" s="839">
        <v>0.92393530018830361</v>
      </c>
      <c r="J103" s="238">
        <v>49137.256910871052</v>
      </c>
      <c r="K103" s="205">
        <f t="shared" si="83"/>
        <v>211.94189914756399</v>
      </c>
      <c r="L103" s="205">
        <f t="shared" si="84"/>
        <v>240.64405249934671</v>
      </c>
      <c r="M103" s="204">
        <v>33998.808204787623</v>
      </c>
      <c r="N103" s="205">
        <f t="shared" si="85"/>
        <v>266.5697039318224</v>
      </c>
      <c r="O103" s="209">
        <v>156167</v>
      </c>
      <c r="P103" s="203">
        <v>1.0856660674322192</v>
      </c>
      <c r="Q103" s="203">
        <f>100*P$38/P103</f>
        <v>1111.8506028741597</v>
      </c>
      <c r="R103" s="238">
        <v>67391.930419781493</v>
      </c>
      <c r="S103" s="204">
        <f t="shared" si="66"/>
        <v>73178.000000000015</v>
      </c>
      <c r="T103" s="205">
        <f t="shared" si="40"/>
        <v>245.27114108912878</v>
      </c>
      <c r="U103" s="205">
        <f t="shared" si="38"/>
        <v>241.94142504165924</v>
      </c>
      <c r="V103" s="205">
        <f t="shared" si="41"/>
        <v>247.63207265473611</v>
      </c>
      <c r="W103" s="204">
        <v>78180</v>
      </c>
      <c r="X103" s="204">
        <v>117538</v>
      </c>
      <c r="Y103" s="204">
        <v>78867</v>
      </c>
      <c r="Z103" s="204">
        <f t="shared" si="79"/>
        <v>45390.361192632125</v>
      </c>
      <c r="AA103" s="218">
        <f t="shared" si="80"/>
        <v>0.67352813474695683</v>
      </c>
      <c r="AB103" s="216">
        <f t="shared" si="32"/>
        <v>0.32900849087103745</v>
      </c>
      <c r="AC103" s="214">
        <v>49276.28550891317</v>
      </c>
      <c r="AD103" s="204">
        <f t="shared" si="81"/>
        <v>53507</v>
      </c>
      <c r="AE103" s="204">
        <v>42835.895324600002</v>
      </c>
      <c r="AF103" s="204">
        <v>51984.264929099998</v>
      </c>
      <c r="AG103" s="204">
        <v>26175</v>
      </c>
      <c r="AH103" s="204">
        <f t="shared" si="33"/>
        <v>28422.307211988758</v>
      </c>
      <c r="AI103" s="204">
        <v>32826.5026985</v>
      </c>
      <c r="AJ103" s="204">
        <v>40252.8262598</v>
      </c>
      <c r="AK103" s="204">
        <v>51500</v>
      </c>
      <c r="AL103" s="204">
        <v>70062.7734375</v>
      </c>
      <c r="AM103" s="211">
        <v>320.3</v>
      </c>
      <c r="AN103" s="203">
        <f t="shared" si="34"/>
        <v>1.0858570090540118</v>
      </c>
      <c r="AO103" s="203"/>
      <c r="AP103" s="259">
        <v>2010</v>
      </c>
      <c r="AQ103" s="849">
        <v>0.69961782195026567</v>
      </c>
      <c r="AR103" s="849">
        <v>0.48925321499569058</v>
      </c>
      <c r="AS103" s="122">
        <v>3.9477590927946053E-2</v>
      </c>
      <c r="AT103" s="122">
        <v>0.10752228247878728</v>
      </c>
      <c r="AU103" s="122">
        <f t="shared" si="70"/>
        <v>0.14699987340673334</v>
      </c>
      <c r="AV103" s="122">
        <v>5.6166405090797844E-3</v>
      </c>
      <c r="AW103" s="122">
        <f t="shared" si="64"/>
        <v>5.7748093038761966E-2</v>
      </c>
      <c r="AX103" s="851">
        <f t="shared" si="71"/>
        <v>0.69931496832347784</v>
      </c>
      <c r="AY103" s="844">
        <v>0.73320651706986217</v>
      </c>
      <c r="AZ103" s="123">
        <v>7.0490114803928972E-2</v>
      </c>
      <c r="BA103" s="123">
        <v>9.8475142562865839E-2</v>
      </c>
      <c r="BB103" s="123">
        <v>5.8959479488532168E-2</v>
      </c>
      <c r="BC103" s="123">
        <f t="shared" si="67"/>
        <v>3.8868746074810834E-2</v>
      </c>
      <c r="BD103" s="866">
        <v>0.30038217804973444</v>
      </c>
      <c r="BE103" s="252">
        <v>7.1797312177762779E-2</v>
      </c>
      <c r="BF103" s="252">
        <v>3.6253349822524962E-2</v>
      </c>
      <c r="BG103" s="252">
        <v>0.11643286054239152</v>
      </c>
      <c r="BH103" s="252">
        <v>8.1476425561172183E-2</v>
      </c>
      <c r="BI103" s="252">
        <v>3.1310863305121776E-2</v>
      </c>
      <c r="BJ103" s="252">
        <f t="shared" si="68"/>
        <v>-3.6888633359238775E-2</v>
      </c>
      <c r="BK103" s="252"/>
      <c r="BL103" s="284">
        <v>2010</v>
      </c>
      <c r="BM103" s="133">
        <v>0.13031774759292603</v>
      </c>
      <c r="BN103" s="133">
        <v>0.41217800974845886</v>
      </c>
      <c r="BO103" s="133">
        <v>0.45750424265861511</v>
      </c>
      <c r="BP103" s="133">
        <v>0.19798023998737335</v>
      </c>
      <c r="BQ103" s="133">
        <v>9.4791062176227583E-2</v>
      </c>
      <c r="BR103" s="133">
        <v>6.8731307983398438E-2</v>
      </c>
      <c r="BS103" s="133">
        <v>9.9557161331176758E-2</v>
      </c>
      <c r="BT103" s="133">
        <v>0.11024078726768494</v>
      </c>
      <c r="BU103" s="133">
        <v>0.19802474975585938</v>
      </c>
      <c r="BV103" s="133">
        <v>0.41711220145225525</v>
      </c>
      <c r="BW103" s="133">
        <v>0.38486304879188538</v>
      </c>
      <c r="BX103" s="133">
        <v>0.15936015546321869</v>
      </c>
      <c r="BY103" s="133">
        <v>0.18890873940668468</v>
      </c>
      <c r="BZ103" s="293">
        <f t="shared" si="65"/>
        <v>0.19798023998737335</v>
      </c>
      <c r="CA103" s="132">
        <f t="shared" si="86"/>
        <v>0.11092671428118042</v>
      </c>
      <c r="CB103" s="133">
        <v>5.4868293520955271E-2</v>
      </c>
      <c r="CC103" s="133">
        <v>2.5196194920686081E-2</v>
      </c>
      <c r="CD103" s="133">
        <v>6.1394982193980988E-3</v>
      </c>
      <c r="CE103" s="133">
        <v>1.4742132397034324E-2</v>
      </c>
      <c r="CF103" s="133">
        <v>9.9805952231066461E-3</v>
      </c>
      <c r="CG103" s="132">
        <f t="shared" si="87"/>
        <v>8.7057342621531433E-2</v>
      </c>
      <c r="CH103" s="133">
        <v>4.5762548614782531E-2</v>
      </c>
      <c r="CI103" s="133">
        <v>2.7915748355256644E-2</v>
      </c>
      <c r="CJ103" s="133">
        <v>1.3379045651492255E-2</v>
      </c>
      <c r="CK103" s="133">
        <f t="shared" si="88"/>
        <v>5.4072447896178523E-2</v>
      </c>
      <c r="CL103" s="133">
        <f t="shared" si="89"/>
        <v>3.2984894725352903E-2</v>
      </c>
      <c r="CM103" s="134">
        <v>0.42725807629857321</v>
      </c>
      <c r="CN103" s="293">
        <v>0.47854867577552801</v>
      </c>
      <c r="CO103" s="133">
        <v>0.11100679636001587</v>
      </c>
      <c r="CP103" s="133">
        <v>0.41044452786445612</v>
      </c>
      <c r="CQ103" s="133">
        <v>0.17349225282669067</v>
      </c>
      <c r="CR103" s="133">
        <v>0.42071965336799622</v>
      </c>
      <c r="CS103" s="133">
        <v>0.40578809380531311</v>
      </c>
      <c r="CT103" s="293">
        <v>0.49106141924858093</v>
      </c>
      <c r="CU103" s="133">
        <v>0.48601406812667847</v>
      </c>
      <c r="CV103" s="133">
        <v>0.48042999999999997</v>
      </c>
      <c r="CW103" s="133">
        <v>0.20241764187812805</v>
      </c>
      <c r="CX103" s="133">
        <v>0.19863</v>
      </c>
      <c r="CY103" s="133">
        <v>0.18884000182151794</v>
      </c>
      <c r="DA103" s="267">
        <v>2010</v>
      </c>
      <c r="DB103" s="75">
        <v>60743.188137633253</v>
      </c>
      <c r="DC103" s="75">
        <v>36282.274345920014</v>
      </c>
      <c r="DD103" s="124">
        <v>40176.193961749865</v>
      </c>
      <c r="DE103" s="124">
        <v>15483.679165672955</v>
      </c>
      <c r="DF103" s="75">
        <v>12675.079537563373</v>
      </c>
      <c r="DG103" s="75">
        <v>65791.267856365812</v>
      </c>
      <c r="DH103" s="75">
        <v>280891.41226305231</v>
      </c>
      <c r="DI103" s="75">
        <v>421383.79667261126</v>
      </c>
      <c r="DJ103" s="75">
        <v>1170243.6193360421</v>
      </c>
      <c r="DK103" s="75">
        <v>1863398.8503864878</v>
      </c>
      <c r="DL103" s="75">
        <v>5691730.3594919732</v>
      </c>
      <c r="DM103" s="75">
        <v>28436226.853921708</v>
      </c>
      <c r="DN103" s="274">
        <v>60743.183369071186</v>
      </c>
      <c r="DO103" s="124">
        <v>36614.354739034323</v>
      </c>
      <c r="DP103" s="124">
        <v>23480.475200252487</v>
      </c>
      <c r="DQ103" s="124">
        <v>7843.7399999983863</v>
      </c>
      <c r="DR103" s="124">
        <v>5293.7758322820609</v>
      </c>
      <c r="DS103" s="124">
        <v>36367.481427990118</v>
      </c>
      <c r="DT103" s="124">
        <v>15637.9910928341</v>
      </c>
      <c r="DU103" s="124">
        <v>31523.405629714696</v>
      </c>
      <c r="DV103" s="124">
        <v>32257.11641534224</v>
      </c>
      <c r="DW103" s="124">
        <v>35194.014894902328</v>
      </c>
      <c r="DX103" s="124">
        <v>15831.829676562882</v>
      </c>
      <c r="DY103" s="124">
        <v>13485.812373019176</v>
      </c>
      <c r="DZ103" s="124">
        <v>62592.511067123611</v>
      </c>
      <c r="EA103" s="124">
        <v>277902.64103940292</v>
      </c>
      <c r="EB103" s="124">
        <v>424732.65144660685</v>
      </c>
      <c r="EC103" s="124">
        <v>1202595.0021005739</v>
      </c>
      <c r="ED103" s="124">
        <v>1909346.7083188421</v>
      </c>
      <c r="EE103" s="124">
        <v>5757910.8715196196</v>
      </c>
      <c r="EF103" s="124">
        <v>28503451.926848963</v>
      </c>
      <c r="EG103" s="124">
        <v>15059.641594517092</v>
      </c>
      <c r="EH103" s="274">
        <v>60741.714651956165</v>
      </c>
      <c r="EI103" s="124">
        <v>41516.081291286195</v>
      </c>
      <c r="EJ103" s="124">
        <v>21803.744417439237</v>
      </c>
      <c r="EK103" s="124">
        <v>19717.463920681792</v>
      </c>
      <c r="EL103" s="124">
        <f t="shared" si="72"/>
        <v>15314.513687182558</v>
      </c>
      <c r="EM103" s="124">
        <v>4402.9502334992339</v>
      </c>
      <c r="EN103" s="124">
        <v>39999.316504660121</v>
      </c>
      <c r="EO103" s="124">
        <v>22978.18797791086</v>
      </c>
      <c r="EP103" s="124"/>
      <c r="EQ103" s="124">
        <v>24059.696583377572</v>
      </c>
      <c r="ER103" s="124">
        <v>4517.0366513718</v>
      </c>
      <c r="ES103" s="124">
        <v>19542.659932005776</v>
      </c>
      <c r="ET103" s="124">
        <f t="shared" si="77"/>
        <v>15898.385642743509</v>
      </c>
      <c r="EU103" s="124">
        <v>3644.2742892622664</v>
      </c>
      <c r="EV103" s="124">
        <f t="shared" si="78"/>
        <v>20415.422294115309</v>
      </c>
      <c r="EW103" s="124">
        <v>24704.003340502924</v>
      </c>
      <c r="EX103" s="124">
        <v>63348.09803155034</v>
      </c>
      <c r="EY103" s="124">
        <v>43412.12912502353</v>
      </c>
      <c r="EZ103" s="124">
        <v>19935.968906526803</v>
      </c>
      <c r="FA103" s="124">
        <v>233772.41489798581</v>
      </c>
      <c r="FB103" s="124">
        <v>350570.32768795581</v>
      </c>
      <c r="FC103" s="124">
        <v>967980.90900382027</v>
      </c>
      <c r="FD103" s="124">
        <v>1525275.1643390146</v>
      </c>
      <c r="FE103" s="124">
        <v>4549620.5795459934</v>
      </c>
      <c r="FF103" s="124">
        <v>22703000.664422795</v>
      </c>
      <c r="FG103" s="274">
        <v>15831.829676562882</v>
      </c>
      <c r="FH103" s="124">
        <v>12322.450250243599</v>
      </c>
      <c r="FI103" s="124">
        <v>22613.895181272819</v>
      </c>
      <c r="FJ103" s="124">
        <v>16643.659088462464</v>
      </c>
      <c r="FK103" s="124">
        <v>24056.72568739087</v>
      </c>
      <c r="FL103" s="124">
        <v>19684.785673400114</v>
      </c>
      <c r="FM103" s="124">
        <v>27723.6632089005</v>
      </c>
      <c r="FN103" s="124">
        <v>32794.197511743238</v>
      </c>
      <c r="FO103" s="124">
        <v>18280.019303034194</v>
      </c>
      <c r="FP103" s="124">
        <v>20415.422294115306</v>
      </c>
      <c r="FQ103" s="124">
        <v>17033.339273081714</v>
      </c>
      <c r="FR103" s="124">
        <v>15032.991082149782</v>
      </c>
      <c r="FS103" s="274">
        <v>32826.5026985</v>
      </c>
      <c r="FT103" s="124">
        <v>37885.0129504</v>
      </c>
      <c r="FU103" s="124">
        <v>28413.759765625</v>
      </c>
      <c r="FV103" s="124">
        <v>44342.685612399997</v>
      </c>
      <c r="FW103" s="124">
        <v>30566.317260656881</v>
      </c>
      <c r="FX103" s="124">
        <v>33149.386324937746</v>
      </c>
      <c r="FY103" s="124">
        <v>21633.203413352228</v>
      </c>
      <c r="FZ103" s="311"/>
      <c r="GA103" s="133">
        <v>0.27898143860993757</v>
      </c>
      <c r="GB103" s="133">
        <v>0.14456762053327424</v>
      </c>
      <c r="GC103" s="133">
        <v>0.43801338822588815</v>
      </c>
      <c r="GD103" s="133">
        <v>0.60275805551963468</v>
      </c>
      <c r="GE103" s="133">
        <v>0.70266227869912878</v>
      </c>
      <c r="GF103" s="293">
        <v>0.19039056307426078</v>
      </c>
      <c r="GG103" s="133">
        <v>0.27107746319297915</v>
      </c>
      <c r="GH103" s="133">
        <v>0.34065517950305002</v>
      </c>
      <c r="GI103" s="133">
        <v>0.39487835666174376</v>
      </c>
      <c r="GJ103" s="314">
        <v>46.947711944580078</v>
      </c>
      <c r="GK103" s="135">
        <v>53.358505249023438</v>
      </c>
      <c r="GL103" s="135">
        <v>55.360134124755859</v>
      </c>
      <c r="GM103" s="135">
        <v>56.068687438964844</v>
      </c>
      <c r="GN103" s="135">
        <v>55.681243896484375</v>
      </c>
      <c r="GO103" s="275"/>
      <c r="GP103" s="316">
        <v>2010</v>
      </c>
      <c r="GQ103" s="218">
        <v>1.7263802996205306</v>
      </c>
      <c r="GR103" s="218">
        <v>1.5594595767030561</v>
      </c>
      <c r="GS103" s="218">
        <v>1.9350139620823945</v>
      </c>
      <c r="GT103" s="319">
        <v>1.6872716365047744</v>
      </c>
      <c r="GU103" s="322">
        <v>0.47409358620643616</v>
      </c>
      <c r="GV103" s="218">
        <v>0.53559434413909912</v>
      </c>
      <c r="GW103" s="218">
        <v>0.56908154487609863</v>
      </c>
      <c r="GX103" s="218">
        <v>0.46399524807929993</v>
      </c>
      <c r="GY103" s="218">
        <v>0.27890914678573608</v>
      </c>
      <c r="GZ103" s="218">
        <v>0.22799544036388397</v>
      </c>
      <c r="HA103" s="218">
        <v>0.14857204258441925</v>
      </c>
      <c r="HB103" s="218">
        <v>0.12566640973091125</v>
      </c>
      <c r="HC103" s="218">
        <v>0.10334637016057968</v>
      </c>
      <c r="HD103" s="218">
        <v>7.6477475464344025E-2</v>
      </c>
      <c r="HF103" s="325">
        <v>2010</v>
      </c>
      <c r="HG103" s="331">
        <v>0.28195568919181824</v>
      </c>
      <c r="HH103" s="331">
        <v>0.26103684306144714</v>
      </c>
      <c r="HI103" s="331">
        <v>0.23593971133232117</v>
      </c>
      <c r="HJ103" s="331">
        <v>5.7212475687265396E-2</v>
      </c>
      <c r="HK103" s="331">
        <v>0.11283627897500992</v>
      </c>
      <c r="HL103" s="331">
        <v>4.6847548335790634E-2</v>
      </c>
      <c r="HM103" s="331">
        <v>1.9047873341406785E-2</v>
      </c>
      <c r="HN103" s="331">
        <v>0.31288126111030579</v>
      </c>
      <c r="HO103" s="331">
        <v>0.14652223885059357</v>
      </c>
      <c r="HP103" s="331">
        <v>9.5790594816207886E-2</v>
      </c>
      <c r="HQ103" s="331">
        <v>7.043489720672369E-3</v>
      </c>
      <c r="HR103" s="331">
        <v>6.3533624168485403E-2</v>
      </c>
      <c r="HS103" s="331"/>
      <c r="HT103" s="331">
        <v>0.32372701168060303</v>
      </c>
      <c r="HU103" s="333">
        <v>0.1129550610306527</v>
      </c>
      <c r="HV103" s="334">
        <v>0.11691517057341924</v>
      </c>
      <c r="HW103" s="334">
        <v>0.11899552622344343</v>
      </c>
      <c r="HX103" s="334">
        <v>0.14354351865424378</v>
      </c>
      <c r="HY103" s="334">
        <v>7.7386272332660155E-2</v>
      </c>
      <c r="HZ103" s="334">
        <v>6.6476367192080943E-2</v>
      </c>
      <c r="IA103" s="332">
        <v>0.19798265238039167</v>
      </c>
      <c r="IB103" s="333">
        <v>0.18040739432473804</v>
      </c>
      <c r="IC103" s="332">
        <v>0.18196113061397529</v>
      </c>
      <c r="ID103" s="332">
        <v>0.17306929954793307</v>
      </c>
      <c r="IE103" s="332">
        <v>0.23856620210002188</v>
      </c>
      <c r="IF103" s="332">
        <v>0.16640738323985715</v>
      </c>
      <c r="IG103" s="332">
        <v>0.15502711130466196</v>
      </c>
      <c r="IH103" s="333">
        <v>0.11714723706245422</v>
      </c>
      <c r="II103" s="332">
        <v>0.12509167989062711</v>
      </c>
      <c r="IJ103" s="332">
        <v>0.12760185089427978</v>
      </c>
      <c r="IK103" s="332">
        <v>0.15322688610871804</v>
      </c>
      <c r="IL103" s="332">
        <v>4.5647355218534358E-2</v>
      </c>
      <c r="IM103" s="332">
        <v>3.4008329475909704E-2</v>
      </c>
      <c r="IO103" s="204">
        <v>15465.562935938593</v>
      </c>
      <c r="IP103" s="204">
        <f t="shared" si="69"/>
        <v>18886.884242743003</v>
      </c>
      <c r="IS103" s="905">
        <v>9.424859411058413E-2</v>
      </c>
      <c r="IT103" s="839">
        <v>2.8646237695740526E-2</v>
      </c>
      <c r="IU103" s="839">
        <f t="shared" si="46"/>
        <v>6.5602356414843604E-2</v>
      </c>
      <c r="IV103" s="839">
        <v>1.6678120170596288E-2</v>
      </c>
      <c r="IW103" s="132">
        <v>0.10192052938905842</v>
      </c>
      <c r="IX103" s="839">
        <v>2.8646237695740526E-2</v>
      </c>
      <c r="IY103" s="894">
        <f t="shared" si="73"/>
        <v>0</v>
      </c>
      <c r="IZ103" s="894">
        <f t="shared" si="74"/>
        <v>2.8646237695740526E-2</v>
      </c>
      <c r="JA103" s="894">
        <f t="shared" si="75"/>
        <v>0</v>
      </c>
      <c r="JB103" s="894">
        <f t="shared" si="76"/>
        <v>2.8646237695740526E-2</v>
      </c>
      <c r="JC103" s="839">
        <f t="shared" si="47"/>
        <v>7.3274291693317894E-2</v>
      </c>
      <c r="JD103" s="839">
        <v>9.0061848921219965E-3</v>
      </c>
      <c r="JE103" s="839">
        <v>8.7057342621531433E-2</v>
      </c>
      <c r="JG103" s="205">
        <v>16.886930284262348</v>
      </c>
      <c r="JH103" s="205">
        <v>5.2609178974114661</v>
      </c>
      <c r="JI103" s="205">
        <v>3.2098828785317557</v>
      </c>
      <c r="JJ103" s="205">
        <v>7.1465350942276293</v>
      </c>
      <c r="JK103" s="205">
        <v>2.9228372162041847</v>
      </c>
      <c r="JL103" s="205">
        <v>2.4450677768188047</v>
      </c>
      <c r="JM103" s="205">
        <v>8.3664737260242887</v>
      </c>
      <c r="JN103" s="205">
        <v>3.282033821359664</v>
      </c>
      <c r="JO103" s="205">
        <v>2.5491735251400516</v>
      </c>
    </row>
    <row r="104" spans="1:275" s="211" customFormat="1">
      <c r="A104" s="211">
        <v>2011</v>
      </c>
      <c r="B104" s="205">
        <v>58593.497361195979</v>
      </c>
      <c r="C104" s="209">
        <v>61728.140522400638</v>
      </c>
      <c r="D104" s="205">
        <f t="shared" si="31"/>
        <v>299.48871604238707</v>
      </c>
      <c r="E104" s="209">
        <f t="shared" si="62"/>
        <v>42952.31027314681</v>
      </c>
      <c r="F104" s="209">
        <f t="shared" si="63"/>
        <v>18775.830249253828</v>
      </c>
      <c r="G104" s="203">
        <v>1.0534981406192798</v>
      </c>
      <c r="H104" s="203">
        <f>100*G$38/G104</f>
        <v>1041.2077440064197</v>
      </c>
      <c r="I104" s="839">
        <v>0.92893043871724501</v>
      </c>
      <c r="J104" s="238">
        <v>50321.2664254548</v>
      </c>
      <c r="K104" s="205">
        <f t="shared" si="83"/>
        <v>210.40727738187073</v>
      </c>
      <c r="L104" s="205">
        <f t="shared" si="84"/>
        <v>241.22637112897053</v>
      </c>
      <c r="M104" s="204">
        <v>34971.124060182075</v>
      </c>
      <c r="N104" s="205">
        <f t="shared" si="85"/>
        <v>268.38960113220372</v>
      </c>
      <c r="O104" s="209">
        <v>158367</v>
      </c>
      <c r="P104" s="203">
        <v>1.0524453296226977</v>
      </c>
      <c r="Q104" s="203">
        <f>100*P$38/P104</f>
        <v>1146.9464851226776</v>
      </c>
      <c r="R104" s="238">
        <v>69676.59114433582</v>
      </c>
      <c r="S104" s="204">
        <f>R104*AN104</f>
        <v>73346</v>
      </c>
      <c r="T104" s="205">
        <f t="shared" si="40"/>
        <v>245.83422769579977</v>
      </c>
      <c r="U104" s="205">
        <f t="shared" si="38"/>
        <v>242.49686737961591</v>
      </c>
      <c r="V104" s="205">
        <f t="shared" si="41"/>
        <v>250.60797540314607</v>
      </c>
      <c r="W104" s="204">
        <v>81007</v>
      </c>
      <c r="X104" s="204">
        <v>119927</v>
      </c>
      <c r="Y104" s="204">
        <v>79559</v>
      </c>
      <c r="Z104" s="204">
        <f t="shared" si="79"/>
        <v>47346.131420104102</v>
      </c>
      <c r="AA104" s="218">
        <f t="shared" si="80"/>
        <v>0.67951274082892599</v>
      </c>
      <c r="AB104" s="216">
        <f t="shared" si="32"/>
        <v>0.33660476790047278</v>
      </c>
      <c r="AC104" s="214">
        <v>50053.985048878661</v>
      </c>
      <c r="AD104" s="204">
        <f t="shared" si="81"/>
        <v>52690</v>
      </c>
      <c r="AE104" s="204">
        <v>42877.374338699999</v>
      </c>
      <c r="AF104" s="204">
        <v>52358.857607699996</v>
      </c>
      <c r="AG104" s="204">
        <v>26588</v>
      </c>
      <c r="AH104" s="204">
        <f t="shared" si="33"/>
        <v>27988.21549636804</v>
      </c>
      <c r="AI104" s="204">
        <v>33185.191441499999</v>
      </c>
      <c r="AJ104" s="204">
        <v>40665.028242599998</v>
      </c>
      <c r="AK104" s="204">
        <v>51500</v>
      </c>
      <c r="AL104" s="204">
        <v>69674.25</v>
      </c>
      <c r="AM104" s="211">
        <v>330.4</v>
      </c>
      <c r="AN104" s="203">
        <f t="shared" si="34"/>
        <v>1.0526634382566586</v>
      </c>
      <c r="AO104" s="203"/>
      <c r="AP104" s="259">
        <v>2011</v>
      </c>
      <c r="AQ104" s="849">
        <v>0.69583029570702482</v>
      </c>
      <c r="AR104" s="849">
        <v>0.48451031731339739</v>
      </c>
      <c r="AS104" s="122">
        <v>3.9393131101886567E-2</v>
      </c>
      <c r="AT104" s="122">
        <v>0.10705698537513283</v>
      </c>
      <c r="AU104" s="122">
        <f t="shared" si="70"/>
        <v>0.14645011647701939</v>
      </c>
      <c r="AV104" s="122">
        <v>5.2898707229438718E-3</v>
      </c>
      <c r="AW104" s="122">
        <f t="shared" si="64"/>
        <v>5.9579991193664139E-2</v>
      </c>
      <c r="AX104" s="851">
        <f t="shared" si="71"/>
        <v>0.6963052921130608</v>
      </c>
      <c r="AY104" s="844">
        <v>0.73230008876526786</v>
      </c>
      <c r="AZ104" s="123">
        <v>7.0661506832748813E-2</v>
      </c>
      <c r="BA104" s="123">
        <v>9.9286491716047892E-2</v>
      </c>
      <c r="BB104" s="123">
        <v>5.9729108719313091E-2</v>
      </c>
      <c r="BC104" s="123">
        <f t="shared" si="67"/>
        <v>3.8022803966622276E-2</v>
      </c>
      <c r="BD104" s="866">
        <v>0.3041697042929753</v>
      </c>
      <c r="BE104" s="252">
        <v>7.1309201415906159E-2</v>
      </c>
      <c r="BF104" s="252">
        <v>3.8517735739215415E-2</v>
      </c>
      <c r="BG104" s="252">
        <v>0.11659756943086363</v>
      </c>
      <c r="BH104" s="252">
        <v>7.2045177832284271E-2</v>
      </c>
      <c r="BI104" s="252">
        <v>3.0420986705701182E-2</v>
      </c>
      <c r="BJ104" s="252">
        <f t="shared" si="68"/>
        <v>-2.472096683099536E-2</v>
      </c>
      <c r="BK104" s="252"/>
      <c r="BL104" s="284">
        <v>2011</v>
      </c>
      <c r="BM104" s="133">
        <v>0.12730598449707031</v>
      </c>
      <c r="BN104" s="133">
        <v>0.41345709562301636</v>
      </c>
      <c r="BO104" s="133">
        <v>0.45923691987991333</v>
      </c>
      <c r="BP104" s="133">
        <v>0.19600512087345123</v>
      </c>
      <c r="BQ104" s="133">
        <v>9.0768486261367784E-2</v>
      </c>
      <c r="BR104" s="133">
        <v>6.587497889995575E-2</v>
      </c>
      <c r="BS104" s="133">
        <v>9.335792064666748E-2</v>
      </c>
      <c r="BT104" s="133">
        <v>0.10747182369232178</v>
      </c>
      <c r="BU104" s="133">
        <v>0.19512152671813965</v>
      </c>
      <c r="BV104" s="133">
        <v>0.41785639524459839</v>
      </c>
      <c r="BW104" s="133">
        <v>0.38702207803726196</v>
      </c>
      <c r="BX104" s="133">
        <v>0.15827284753322601</v>
      </c>
      <c r="BY104" s="133">
        <v>0.18695616434974258</v>
      </c>
      <c r="BZ104" s="293">
        <f t="shared" si="65"/>
        <v>0.19600512087345123</v>
      </c>
      <c r="CA104" s="132">
        <f t="shared" si="86"/>
        <v>0.10886327151874871</v>
      </c>
      <c r="CB104" s="133">
        <v>5.2203838799780689E-2</v>
      </c>
      <c r="CC104" s="133">
        <v>2.4529738588043724E-2</v>
      </c>
      <c r="CD104" s="133">
        <v>7.1191318819350483E-3</v>
      </c>
      <c r="CE104" s="133">
        <v>1.519959498461378E-2</v>
      </c>
      <c r="CF104" s="133">
        <v>9.8109672643754697E-3</v>
      </c>
      <c r="CG104" s="132">
        <f t="shared" si="87"/>
        <v>8.7141849354702525E-2</v>
      </c>
      <c r="CH104" s="133">
        <v>4.609323946779683E-2</v>
      </c>
      <c r="CI104" s="133">
        <v>2.8926931235067167E-2</v>
      </c>
      <c r="CJ104" s="133">
        <v>1.2121678651838524E-2</v>
      </c>
      <c r="CK104" s="133">
        <f t="shared" si="88"/>
        <v>5.3540935622259776E-2</v>
      </c>
      <c r="CL104" s="133">
        <f t="shared" si="89"/>
        <v>3.3600913732442748E-2</v>
      </c>
      <c r="CM104" s="134">
        <v>0.44732255751790462</v>
      </c>
      <c r="CN104" s="293">
        <v>0.48073700070381165</v>
      </c>
      <c r="CO104" s="133">
        <v>0.10849982500076293</v>
      </c>
      <c r="CP104" s="133">
        <v>0.41076317429542536</v>
      </c>
      <c r="CQ104" s="133">
        <v>0.170917809009552</v>
      </c>
      <c r="CR104" s="133">
        <v>0.42080140113830566</v>
      </c>
      <c r="CS104" s="133">
        <v>0.40828078985214233</v>
      </c>
      <c r="CT104" s="293">
        <v>0.49388816952705378</v>
      </c>
      <c r="CU104" s="133">
        <v>0.48779323697090149</v>
      </c>
      <c r="CV104" s="133">
        <v>0.48127999999999999</v>
      </c>
      <c r="CW104" s="133">
        <v>0.20060992240905762</v>
      </c>
      <c r="CX104" s="133">
        <v>0.19646999999999998</v>
      </c>
      <c r="CY104" s="133">
        <v>0.18647217750549314</v>
      </c>
      <c r="DA104" s="267">
        <v>2011</v>
      </c>
      <c r="DB104" s="75">
        <v>61722.220906186645</v>
      </c>
      <c r="DC104" s="75">
        <v>36700.18432618193</v>
      </c>
      <c r="DD104" s="124">
        <v>40544.783888734411</v>
      </c>
      <c r="DE104" s="124">
        <v>15450.302775842658</v>
      </c>
      <c r="DF104" s="75">
        <v>12722.950266721882</v>
      </c>
      <c r="DG104" s="75">
        <v>66671.726900506983</v>
      </c>
      <c r="DH104" s="75">
        <v>286920.55012622912</v>
      </c>
      <c r="DI104" s="75">
        <v>430156.98982682079</v>
      </c>
      <c r="DJ104" s="75">
        <v>1183022.4536608236</v>
      </c>
      <c r="DK104" s="75">
        <v>1868647.358873745</v>
      </c>
      <c r="DL104" s="75">
        <v>5573723.5620147288</v>
      </c>
      <c r="DM104" s="75">
        <v>26219530.068081029</v>
      </c>
      <c r="DN104" s="274">
        <v>61722.225529225616</v>
      </c>
      <c r="DO104" s="124">
        <v>37085.667543389653</v>
      </c>
      <c r="DP104" s="124">
        <v>23730.021693509079</v>
      </c>
      <c r="DQ104" s="124">
        <v>7908.323054007581</v>
      </c>
      <c r="DR104" s="124">
        <v>5450.8768069043435</v>
      </c>
      <c r="DS104" s="124">
        <v>36703.887609244557</v>
      </c>
      <c r="DT104" s="124">
        <v>15376.686751782539</v>
      </c>
      <c r="DU104" s="124">
        <v>31452.171804026333</v>
      </c>
      <c r="DV104" s="124">
        <v>31961.344009083339</v>
      </c>
      <c r="DW104" s="124">
        <v>35611.18661282384</v>
      </c>
      <c r="DX104" s="124">
        <v>15715.217372696547</v>
      </c>
      <c r="DY104" s="124">
        <v>13393.701337157203</v>
      </c>
      <c r="DZ104" s="124">
        <v>63798.73025675604</v>
      </c>
      <c r="EA104" s="124">
        <v>283451.24740174925</v>
      </c>
      <c r="EB104" s="124">
        <v>432337.85574746924</v>
      </c>
      <c r="EC104" s="124">
        <v>1209787.2275434283</v>
      </c>
      <c r="ED104" s="124">
        <v>1906780.9096714146</v>
      </c>
      <c r="EE104" s="124">
        <v>5602432.9799705595</v>
      </c>
      <c r="EF104" s="124">
        <v>26051331.29165332</v>
      </c>
      <c r="EG104" s="124">
        <v>15083.232262018611</v>
      </c>
      <c r="EH104" s="274">
        <v>61721.985131199639</v>
      </c>
      <c r="EI104" s="124">
        <v>42038.015761264185</v>
      </c>
      <c r="EJ104" s="124">
        <v>22794.972719154568</v>
      </c>
      <c r="EK104" s="124">
        <v>19247.235396451015</v>
      </c>
      <c r="EL104" s="124">
        <f t="shared" si="72"/>
        <v>14830.01668935421</v>
      </c>
      <c r="EM104" s="124">
        <v>4417.2187070968048</v>
      </c>
      <c r="EN104" s="124">
        <v>40366.540482155971</v>
      </c>
      <c r="EO104" s="124">
        <v>22898.171653361442</v>
      </c>
      <c r="EP104" s="124"/>
      <c r="EQ104" s="124">
        <v>24088.978040405349</v>
      </c>
      <c r="ER104" s="124">
        <v>5024.7645755319663</v>
      </c>
      <c r="ES104" s="124">
        <v>19064.213464873385</v>
      </c>
      <c r="ET104" s="124">
        <f t="shared" si="77"/>
        <v>15382.463748327444</v>
      </c>
      <c r="EU104" s="124">
        <v>3681.7497165459404</v>
      </c>
      <c r="EV104" s="124">
        <f t="shared" si="78"/>
        <v>20407.22832385941</v>
      </c>
      <c r="EW104" s="124">
        <v>24748.613710343649</v>
      </c>
      <c r="EX104" s="124">
        <v>64483.745709605872</v>
      </c>
      <c r="EY104" s="124">
        <v>45007.732898682814</v>
      </c>
      <c r="EZ104" s="124">
        <v>19476.012810923057</v>
      </c>
      <c r="FA104" s="124">
        <v>238877.7094606187</v>
      </c>
      <c r="FB104" s="124">
        <v>357648.63841525133</v>
      </c>
      <c r="FC104" s="124">
        <v>976891.43421184027</v>
      </c>
      <c r="FD104" s="124">
        <v>1528172.7317482198</v>
      </c>
      <c r="FE104" s="124">
        <v>4439768.5387208192</v>
      </c>
      <c r="FF104" s="124">
        <v>20795683.056438681</v>
      </c>
      <c r="FG104" s="274">
        <v>15715.217372696547</v>
      </c>
      <c r="FH104" s="124">
        <v>11982.298550956546</v>
      </c>
      <c r="FI104" s="124">
        <v>22510.04538788681</v>
      </c>
      <c r="FJ104" s="124">
        <v>17097.731612272153</v>
      </c>
      <c r="FK104" s="124">
        <v>24086.575941747979</v>
      </c>
      <c r="FL104" s="124">
        <v>19506.127127178512</v>
      </c>
      <c r="FM104" s="124">
        <v>27598.367332989921</v>
      </c>
      <c r="FN104" s="124">
        <v>33853.891143811175</v>
      </c>
      <c r="FO104" s="124">
        <v>19279.375546817264</v>
      </c>
      <c r="FP104" s="124">
        <v>20407.22832385941</v>
      </c>
      <c r="FQ104" s="124">
        <v>16990.93323826688</v>
      </c>
      <c r="FR104" s="124">
        <v>14818.48015458812</v>
      </c>
      <c r="FS104" s="274">
        <v>33185.191441499999</v>
      </c>
      <c r="FT104" s="124">
        <v>38663.381774699999</v>
      </c>
      <c r="FU104" s="124">
        <v>28339.099609375</v>
      </c>
      <c r="FV104" s="124">
        <v>45195.070248899996</v>
      </c>
      <c r="FW104" s="124">
        <v>30814.820613113934</v>
      </c>
      <c r="FX104" s="124">
        <v>34238.689570126597</v>
      </c>
      <c r="FY104" s="124">
        <v>21175.312626447525</v>
      </c>
      <c r="FZ104" s="311"/>
      <c r="GA104" s="133">
        <v>0.28162254217946658</v>
      </c>
      <c r="GB104" s="133">
        <v>0.14696660049621893</v>
      </c>
      <c r="GC104" s="133">
        <v>0.43124880635536611</v>
      </c>
      <c r="GD104" s="133">
        <v>0.59343897784654065</v>
      </c>
      <c r="GE104" s="133">
        <v>0.69460640425997844</v>
      </c>
      <c r="GF104" s="293">
        <v>0.18971707414394418</v>
      </c>
      <c r="GG104" s="133">
        <v>0.2685003905224248</v>
      </c>
      <c r="GH104" s="133">
        <v>0.34074751314782525</v>
      </c>
      <c r="GI104" s="133">
        <v>0.39808515334592287</v>
      </c>
      <c r="GJ104" s="314">
        <v>47.013114929199219</v>
      </c>
      <c r="GK104" s="135">
        <v>53.503635406494141</v>
      </c>
      <c r="GL104" s="135">
        <v>55.58184814453125</v>
      </c>
      <c r="GM104" s="135">
        <v>56.369091033935547</v>
      </c>
      <c r="GN104" s="135">
        <v>56.397872924804688</v>
      </c>
      <c r="GO104" s="275"/>
      <c r="GP104" s="316">
        <v>2011</v>
      </c>
      <c r="GQ104" s="218">
        <v>1.7636840754722465</v>
      </c>
      <c r="GR104" s="218">
        <v>1.5938361063042419</v>
      </c>
      <c r="GS104" s="218">
        <v>1.9681113035866458</v>
      </c>
      <c r="GT104" s="319">
        <v>1.7243579869770638</v>
      </c>
      <c r="GU104" s="322">
        <v>0.47565817832946777</v>
      </c>
      <c r="GV104" s="218">
        <v>0.53823971748352051</v>
      </c>
      <c r="GW104" s="218">
        <v>0.57449668645858765</v>
      </c>
      <c r="GX104" s="218">
        <v>0.46043241024017334</v>
      </c>
      <c r="GY104" s="218">
        <v>0.27151244878768921</v>
      </c>
      <c r="GZ104" s="218">
        <v>0.22733573615550995</v>
      </c>
      <c r="HA104" s="218">
        <v>0.1536160409450531</v>
      </c>
      <c r="HB104" s="218">
        <v>0.12716341018676758</v>
      </c>
      <c r="HC104" s="218">
        <v>0.10481325536966324</v>
      </c>
      <c r="HD104" s="218">
        <v>8.2450874149799347E-2</v>
      </c>
      <c r="HF104" s="325">
        <v>2011</v>
      </c>
      <c r="HG104" s="331">
        <v>0.28330764174461365</v>
      </c>
      <c r="HH104" s="331">
        <v>0.26007285714149475</v>
      </c>
      <c r="HI104" s="331">
        <v>0.23484830558300018</v>
      </c>
      <c r="HJ104" s="331">
        <v>6.7757859826087952E-2</v>
      </c>
      <c r="HK104" s="331">
        <v>0.10108552128076553</v>
      </c>
      <c r="HL104" s="331">
        <v>4.7864649444818497E-2</v>
      </c>
      <c r="HM104" s="331">
        <v>1.814827097167182E-2</v>
      </c>
      <c r="HN104" s="331">
        <v>0.32004940509796143</v>
      </c>
      <c r="HO104" s="331">
        <v>0.15843816101551056</v>
      </c>
      <c r="HP104" s="331">
        <v>9.2500217258930206E-2</v>
      </c>
      <c r="HQ104" s="331">
        <v>5.1094680093228817E-3</v>
      </c>
      <c r="HR104" s="331">
        <v>6.400279700756073E-2</v>
      </c>
      <c r="HS104" s="331"/>
      <c r="HT104" s="331">
        <v>0.3322606086730957</v>
      </c>
      <c r="HU104" s="333">
        <v>0.11057248563917828</v>
      </c>
      <c r="HV104" s="334">
        <v>0.11431490052523766</v>
      </c>
      <c r="HW104" s="334">
        <v>0.11701084591913968</v>
      </c>
      <c r="HX104" s="334">
        <v>0.13952369391416952</v>
      </c>
      <c r="HY104" s="334">
        <v>7.698994064412544E-2</v>
      </c>
      <c r="HZ104" s="334">
        <v>6.9946162261658174E-2</v>
      </c>
      <c r="IA104" s="332">
        <v>0.1895478681575459</v>
      </c>
      <c r="IB104" s="333">
        <v>0.174322026916711</v>
      </c>
      <c r="IC104" s="332">
        <v>0.17571658084408331</v>
      </c>
      <c r="ID104" s="332">
        <v>0.16663703985977918</v>
      </c>
      <c r="IE104" s="332">
        <v>0.23099515228548428</v>
      </c>
      <c r="IF104" s="332">
        <v>0.16184992091439199</v>
      </c>
      <c r="IG104" s="332">
        <v>0.15735465669877158</v>
      </c>
      <c r="IH104" s="333">
        <v>0.11044065654277802</v>
      </c>
      <c r="II104" s="332">
        <v>0.11807729893512767</v>
      </c>
      <c r="IJ104" s="332">
        <v>0.12211296975146979</v>
      </c>
      <c r="IK104" s="332">
        <v>0.14255203514848189</v>
      </c>
      <c r="IL104" s="332">
        <v>4.1711029844009317E-2</v>
      </c>
      <c r="IM104" s="332">
        <v>3.0996574992059323E-2</v>
      </c>
      <c r="IO104" s="204">
        <v>15397.100908727531</v>
      </c>
      <c r="IP104" s="204">
        <f t="shared" si="69"/>
        <v>18803.276915398059</v>
      </c>
      <c r="IS104" s="905">
        <v>9.249146791279346E-2</v>
      </c>
      <c r="IT104" s="839">
        <v>2.364156787555851E-2</v>
      </c>
      <c r="IU104" s="839">
        <f t="shared" si="46"/>
        <v>6.8849900037234957E-2</v>
      </c>
      <c r="IV104" s="839">
        <v>1.6371803605955238E-2</v>
      </c>
      <c r="IW104" s="132">
        <v>0.10002249757153288</v>
      </c>
      <c r="IX104" s="839">
        <v>2.364156787555851E-2</v>
      </c>
      <c r="IY104" s="894">
        <f t="shared" si="73"/>
        <v>0</v>
      </c>
      <c r="IZ104" s="894">
        <f t="shared" si="74"/>
        <v>2.364156787555851E-2</v>
      </c>
      <c r="JA104" s="894">
        <f t="shared" si="75"/>
        <v>0</v>
      </c>
      <c r="JB104" s="894">
        <f t="shared" si="76"/>
        <v>2.364156787555851E-2</v>
      </c>
      <c r="JC104" s="839">
        <f t="shared" si="47"/>
        <v>7.6380929695974376E-2</v>
      </c>
      <c r="JD104" s="839">
        <v>8.8407739472158298E-3</v>
      </c>
      <c r="JE104" s="839">
        <v>8.7141849354702525E-2</v>
      </c>
      <c r="JG104" s="205">
        <v>18.505385252692626</v>
      </c>
      <c r="JH104" s="205">
        <v>5.6748964374482185</v>
      </c>
      <c r="JI104" s="205">
        <v>3.2609203457136187</v>
      </c>
      <c r="JJ104" s="205">
        <v>7.4099684357336857</v>
      </c>
      <c r="JK104" s="205">
        <v>2.987227482933275</v>
      </c>
      <c r="JL104" s="205">
        <v>2.4805504361715194</v>
      </c>
      <c r="JM104" s="205">
        <v>8.5704555605180879</v>
      </c>
      <c r="JN104" s="205">
        <v>3.3236936132201875</v>
      </c>
      <c r="JO104" s="205">
        <v>2.5785937447508984</v>
      </c>
    </row>
    <row r="105" spans="1:275" s="211" customFormat="1">
      <c r="A105" s="211">
        <v>2012</v>
      </c>
      <c r="B105" s="205">
        <v>61129.190724568914</v>
      </c>
      <c r="C105" s="209">
        <v>63196.420055234135</v>
      </c>
      <c r="D105" s="205">
        <f>D104*C105/C104</f>
        <v>306.61242248094482</v>
      </c>
      <c r="E105" s="209">
        <f t="shared" si="62"/>
        <v>43687.683863508995</v>
      </c>
      <c r="F105" s="209">
        <f t="shared" si="63"/>
        <v>19508.73619172514</v>
      </c>
      <c r="G105" s="203">
        <v>1.0338173842343108</v>
      </c>
      <c r="H105" s="203">
        <f>100*G$38/G105</f>
        <v>1061.0291904905207</v>
      </c>
      <c r="I105" s="839">
        <v>0.92918403999786869</v>
      </c>
      <c r="J105" s="238">
        <v>52896.879957032048</v>
      </c>
      <c r="K105" s="205">
        <f t="shared" si="83"/>
        <v>216.69229867732017</v>
      </c>
      <c r="L105" s="205">
        <f t="shared" si="84"/>
        <v>248.83607086085377</v>
      </c>
      <c r="M105" s="204">
        <v>36948.705173498383</v>
      </c>
      <c r="N105" s="205">
        <f t="shared" si="85"/>
        <v>278.26935030668881</v>
      </c>
      <c r="O105" s="209">
        <v>160681</v>
      </c>
      <c r="P105" s="203">
        <v>1.0311070846799133</v>
      </c>
      <c r="Q105" s="203">
        <f>100*P$38/P105</f>
        <v>1170.6819684681448</v>
      </c>
      <c r="R105" s="238">
        <v>71274.263657274292</v>
      </c>
      <c r="S105" s="204">
        <f>R105*AN105</f>
        <v>73493</v>
      </c>
      <c r="T105" s="205">
        <f t="shared" si="40"/>
        <v>246.32692847663694</v>
      </c>
      <c r="U105" s="205">
        <f t="shared" si="38"/>
        <v>242.98287942532809</v>
      </c>
      <c r="V105" s="205">
        <f t="shared" si="41"/>
        <v>251.56533103339487</v>
      </c>
      <c r="W105" s="204">
        <v>82843</v>
      </c>
      <c r="X105" s="204">
        <v>121084</v>
      </c>
      <c r="Y105" s="204">
        <v>80529</v>
      </c>
      <c r="Z105" s="204">
        <f t="shared" si="79"/>
        <v>48302.527275980785</v>
      </c>
      <c r="AA105" s="218">
        <f t="shared" si="80"/>
        <v>0.67769942188734211</v>
      </c>
      <c r="AB105" s="216">
        <f>1-Y105/X105</f>
        <v>0.33493277394205678</v>
      </c>
      <c r="AC105" s="214">
        <v>51016.867452558938</v>
      </c>
      <c r="AD105" s="204">
        <f t="shared" si="81"/>
        <v>52605</v>
      </c>
      <c r="AE105" s="204">
        <v>42489.894482399999</v>
      </c>
      <c r="AF105" s="204">
        <v>52104.396153599999</v>
      </c>
      <c r="AG105" s="204">
        <v>26989</v>
      </c>
      <c r="AH105" s="204">
        <f>AG105*AN105</f>
        <v>27829.155647791285</v>
      </c>
      <c r="AI105" s="204">
        <v>32875.392811199999</v>
      </c>
      <c r="AJ105" s="204">
        <v>40629.023191200002</v>
      </c>
      <c r="AK105" s="204">
        <v>52000</v>
      </c>
      <c r="AL105" s="204">
        <v>72028.8828125</v>
      </c>
      <c r="AM105" s="211">
        <v>337.3</v>
      </c>
      <c r="AN105" s="203">
        <f>AM$107/AM105</f>
        <v>1.0311295582567448</v>
      </c>
      <c r="AO105" s="203"/>
      <c r="AP105" s="259">
        <v>2012</v>
      </c>
      <c r="AQ105" s="849">
        <v>0.69129997910206986</v>
      </c>
      <c r="AR105" s="849">
        <v>0.48325861193265013</v>
      </c>
      <c r="AS105" s="122">
        <v>3.8920830953459419E-2</v>
      </c>
      <c r="AT105" s="122">
        <v>0.10482638532043879</v>
      </c>
      <c r="AU105" s="122">
        <f t="shared" si="70"/>
        <v>0.14374721627389822</v>
      </c>
      <c r="AV105" s="122">
        <v>6.4295270325401875E-3</v>
      </c>
      <c r="AW105" s="122">
        <f t="shared" si="64"/>
        <v>5.7864623862981336E-2</v>
      </c>
      <c r="AX105" s="851">
        <f t="shared" si="71"/>
        <v>0.6990577557377553</v>
      </c>
      <c r="AY105" s="844">
        <v>0.73183196088224023</v>
      </c>
      <c r="AZ105" s="123">
        <v>6.9362013496091723E-2</v>
      </c>
      <c r="BA105" s="123">
        <v>9.8839707778255292E-2</v>
      </c>
      <c r="BB105" s="123">
        <v>5.9733562526858616E-2</v>
      </c>
      <c r="BC105" s="123">
        <f>1-BB105-BA105-AZ105-AY105</f>
        <v>4.0232755316554125E-2</v>
      </c>
      <c r="BD105" s="866">
        <v>0.30870002089793003</v>
      </c>
      <c r="BE105" s="252">
        <v>7.8754062482729495E-2</v>
      </c>
      <c r="BF105" s="252">
        <v>3.98932628199671E-2</v>
      </c>
      <c r="BG105" s="252">
        <v>0.11756164527385884</v>
      </c>
      <c r="BH105" s="252">
        <v>6.2314386571743416E-2</v>
      </c>
      <c r="BI105" s="252">
        <v>3.4031302531384172E-2</v>
      </c>
      <c r="BJ105" s="252">
        <f>BD105-BE105-BF105-BG105-BH105-BI105</f>
        <v>-2.3854638781752993E-2</v>
      </c>
      <c r="BK105" s="252"/>
      <c r="BL105" s="284">
        <v>2012</v>
      </c>
      <c r="BM105" s="133">
        <v>0.12380164861679077</v>
      </c>
      <c r="BN105" s="133">
        <v>0.40475207567214966</v>
      </c>
      <c r="BO105" s="133">
        <v>0.47144627571105957</v>
      </c>
      <c r="BP105" s="133">
        <v>0.20779828727245331</v>
      </c>
      <c r="BQ105" s="133">
        <v>9.8688825964927673E-2</v>
      </c>
      <c r="BR105" s="133">
        <v>6.9888792932033539E-2</v>
      </c>
      <c r="BS105" s="133">
        <v>0.10126964002847672</v>
      </c>
      <c r="BT105" s="133">
        <v>0.11853992193937302</v>
      </c>
      <c r="BU105" s="133">
        <v>0.18909484148025513</v>
      </c>
      <c r="BV105" s="133">
        <v>0.41274869441986084</v>
      </c>
      <c r="BW105" s="133">
        <v>0.39815646409988403</v>
      </c>
      <c r="BX105" s="133">
        <v>0.16669024527072906</v>
      </c>
      <c r="BY105" s="133">
        <v>0.18689745011666475</v>
      </c>
      <c r="BZ105" s="293">
        <f t="shared" si="65"/>
        <v>0.20779828727245331</v>
      </c>
      <c r="CA105" s="132">
        <f t="shared" si="86"/>
        <v>0.11477153158800209</v>
      </c>
      <c r="CB105" s="133">
        <v>5.4269670527194599E-2</v>
      </c>
      <c r="CC105" s="133">
        <v>2.604282023877616E-2</v>
      </c>
      <c r="CD105" s="133">
        <v>7.3256291918291716E-3</v>
      </c>
      <c r="CE105" s="133">
        <v>1.6533258881106266E-2</v>
      </c>
      <c r="CF105" s="133">
        <v>1.0600152749095886E-2</v>
      </c>
      <c r="CG105" s="132">
        <f t="shared" si="87"/>
        <v>9.3026755684451221E-2</v>
      </c>
      <c r="CH105" s="133">
        <v>4.9151636881727849E-2</v>
      </c>
      <c r="CI105" s="133">
        <v>3.1143185458645618E-2</v>
      </c>
      <c r="CJ105" s="133">
        <v>1.2731933344077758E-2</v>
      </c>
      <c r="CK105" s="133">
        <f t="shared" si="88"/>
        <v>5.6945356903645293E-2</v>
      </c>
      <c r="CL105" s="133">
        <f t="shared" si="89"/>
        <v>3.6081398780805927E-2</v>
      </c>
      <c r="CM105" s="134">
        <v>0.45431654532584692</v>
      </c>
      <c r="CN105" s="293">
        <v>0.49230465292930597</v>
      </c>
      <c r="CO105" s="133">
        <v>0.10565865039825438</v>
      </c>
      <c r="CP105" s="133">
        <v>0.40203669667243958</v>
      </c>
      <c r="CQ105" s="133">
        <v>0.16600435972213745</v>
      </c>
      <c r="CR105" s="133">
        <v>0.41500681638717651</v>
      </c>
      <c r="CS105" s="133">
        <v>0.41898882389068609</v>
      </c>
      <c r="CT105" s="293">
        <v>0.50595188140869141</v>
      </c>
      <c r="CU105" s="133">
        <v>0.51329189538955688</v>
      </c>
      <c r="CV105" s="133">
        <v>0.50601999999999991</v>
      </c>
      <c r="CW105" s="133">
        <v>0.23300030827522278</v>
      </c>
      <c r="CX105" s="133">
        <v>0.22463999999999998</v>
      </c>
      <c r="CY105" s="133">
        <v>0.21834608912467957</v>
      </c>
      <c r="DA105" s="267">
        <v>2012</v>
      </c>
      <c r="DB105" s="75">
        <v>63190.96305194492</v>
      </c>
      <c r="DC105" s="75">
        <v>36783.412761694759</v>
      </c>
      <c r="DD105" s="124">
        <v>40841.00381720774</v>
      </c>
      <c r="DE105" s="124">
        <v>15487.704916527611</v>
      </c>
      <c r="DF105" s="75">
        <v>12646.421604763014</v>
      </c>
      <c r="DG105" s="75">
        <v>66954.651707859419</v>
      </c>
      <c r="DH105" s="75">
        <v>300858.91566419642</v>
      </c>
      <c r="DI105" s="75">
        <v>455836.00588128099</v>
      </c>
      <c r="DJ105" s="75">
        <v>1282814.7427633209</v>
      </c>
      <c r="DK105" s="75">
        <v>2046302.6524602715</v>
      </c>
      <c r="DL105" s="75">
        <v>6206933.1307106595</v>
      </c>
      <c r="DM105" s="75">
        <v>29873962.852089792</v>
      </c>
      <c r="DN105" s="274">
        <v>63190.967546099775</v>
      </c>
      <c r="DO105" s="124">
        <v>37110.912486569556</v>
      </c>
      <c r="DP105" s="124">
        <v>23734.884675785117</v>
      </c>
      <c r="DQ105" s="124">
        <v>7908.0281211833353</v>
      </c>
      <c r="DR105" s="124">
        <v>5471.2018496118681</v>
      </c>
      <c r="DS105" s="124">
        <v>36884.4123169835</v>
      </c>
      <c r="DT105" s="124">
        <v>15362.158130106034</v>
      </c>
      <c r="DU105" s="124">
        <v>31518.203150545258</v>
      </c>
      <c r="DV105" s="124">
        <v>32122.561632242174</v>
      </c>
      <c r="DW105" s="124">
        <v>35646.400222277865</v>
      </c>
      <c r="DX105" s="124">
        <v>15646.291919794547</v>
      </c>
      <c r="DY105" s="124">
        <v>13353.344696561589</v>
      </c>
      <c r="DZ105" s="124">
        <v>63941.688195038318</v>
      </c>
      <c r="EA105" s="124">
        <v>297911.46308187168</v>
      </c>
      <c r="EB105" s="124">
        <v>459156.14850121085</v>
      </c>
      <c r="EC105" s="124">
        <v>1313097.4827168712</v>
      </c>
      <c r="ED105" s="124">
        <v>2086262.0864054961</v>
      </c>
      <c r="EE105" s="124">
        <v>6236242.3987124329</v>
      </c>
      <c r="EF105" s="124">
        <v>29665356.395195704</v>
      </c>
      <c r="EG105" s="124">
        <v>15148.225274173148</v>
      </c>
      <c r="EH105" s="274">
        <v>63190.612507866885</v>
      </c>
      <c r="EI105" s="124">
        <v>42256.51296380967</v>
      </c>
      <c r="EJ105" s="124">
        <v>23585.65270680904</v>
      </c>
      <c r="EK105" s="124">
        <v>18674.743851269985</v>
      </c>
      <c r="EL105" s="124">
        <f t="shared" si="72"/>
        <v>14221.838775089473</v>
      </c>
      <c r="EM105" s="124">
        <v>4452.9050761805111</v>
      </c>
      <c r="EN105" s="124">
        <v>40723.340131041368</v>
      </c>
      <c r="EO105" s="124">
        <v>22737.139988293602</v>
      </c>
      <c r="EP105" s="124"/>
      <c r="EQ105" s="124">
        <v>23900.234064928231</v>
      </c>
      <c r="ER105" s="124">
        <v>5337.8465287907366</v>
      </c>
      <c r="ES105" s="124">
        <v>18562.387536137492</v>
      </c>
      <c r="ET105" s="124">
        <f t="shared" si="77"/>
        <v>14849.594839443265</v>
      </c>
      <c r="EU105" s="124">
        <v>3712.7926966942264</v>
      </c>
      <c r="EV105" s="124">
        <f t="shared" si="78"/>
        <v>20187.441368234002</v>
      </c>
      <c r="EW105" s="124">
        <v>24648.8232903998</v>
      </c>
      <c r="EX105" s="124">
        <v>65210.599674517493</v>
      </c>
      <c r="EY105" s="124">
        <v>46395.410429331911</v>
      </c>
      <c r="EZ105" s="124">
        <v>18815.189245185589</v>
      </c>
      <c r="FA105" s="124">
        <v>251597.50840438181</v>
      </c>
      <c r="FB105" s="124">
        <v>379707.94258850568</v>
      </c>
      <c r="FC105" s="124">
        <v>1053325.869774393</v>
      </c>
      <c r="FD105" s="124">
        <v>1654221.1405674815</v>
      </c>
      <c r="FE105" s="124">
        <v>4850668.2883108156</v>
      </c>
      <c r="FF105" s="124">
        <v>23046028.148450587</v>
      </c>
      <c r="FG105" s="274">
        <v>15646.291919794547</v>
      </c>
      <c r="FH105" s="124">
        <v>12050.272351014899</v>
      </c>
      <c r="FI105" s="124">
        <v>22341.375195582088</v>
      </c>
      <c r="FJ105" s="124">
        <v>17070.885327074113</v>
      </c>
      <c r="FK105" s="124">
        <v>23898.037710430632</v>
      </c>
      <c r="FL105" s="124">
        <v>19205.637458534824</v>
      </c>
      <c r="FM105" s="124">
        <v>27504.582280380808</v>
      </c>
      <c r="FN105" s="124">
        <v>33850.7672138829</v>
      </c>
      <c r="FO105" s="124">
        <v>19704.339069847534</v>
      </c>
      <c r="FP105" s="124">
        <v>20187.441368234005</v>
      </c>
      <c r="FQ105" s="124">
        <v>16593.471689714032</v>
      </c>
      <c r="FR105" s="124">
        <v>14337.18140201928</v>
      </c>
      <c r="FS105" s="274">
        <v>32875.392811199999</v>
      </c>
      <c r="FT105" s="124">
        <v>38768.151899999997</v>
      </c>
      <c r="FU105" s="124">
        <v>27913.0703125</v>
      </c>
      <c r="FV105" s="124">
        <v>45384.583157599998</v>
      </c>
      <c r="FW105" s="124">
        <v>30704.376311759032</v>
      </c>
      <c r="FX105" s="124">
        <v>34632.88237184941</v>
      </c>
      <c r="FY105" s="124">
        <v>20986.492899956509</v>
      </c>
      <c r="FZ105" s="311"/>
      <c r="GA105" s="133">
        <v>0.28690196353576913</v>
      </c>
      <c r="GB105" s="133">
        <v>0.14741566387104918</v>
      </c>
      <c r="GC105" s="133">
        <v>0.43246216370450508</v>
      </c>
      <c r="GD105" s="133">
        <v>0.5896956876349515</v>
      </c>
      <c r="GE105" s="133">
        <v>0.68014744501770152</v>
      </c>
      <c r="GF105" s="293">
        <v>0.19130395098778996</v>
      </c>
      <c r="GG105" s="133">
        <v>0.26724589975576268</v>
      </c>
      <c r="GH105" s="133">
        <v>0.33710282352778514</v>
      </c>
      <c r="GI105" s="133">
        <v>0.39002199359500617</v>
      </c>
      <c r="GJ105" s="314">
        <v>47.183109283447266</v>
      </c>
      <c r="GK105" s="135">
        <v>53.545764923095703</v>
      </c>
      <c r="GL105" s="135">
        <v>55.557270050048828</v>
      </c>
      <c r="GM105" s="135">
        <v>56.645885467529297</v>
      </c>
      <c r="GN105" s="135">
        <v>56.629627227783203</v>
      </c>
      <c r="GO105" s="275"/>
      <c r="GP105" s="316">
        <v>2012</v>
      </c>
      <c r="GQ105" s="218">
        <v>1.8051453033971738</v>
      </c>
      <c r="GR105" s="218">
        <v>1.6254913630736878</v>
      </c>
      <c r="GS105" s="218">
        <v>2.0137930067046295</v>
      </c>
      <c r="GT105" s="319">
        <v>1.764574327511429</v>
      </c>
      <c r="GU105" s="322">
        <v>0.47699430584907532</v>
      </c>
      <c r="GV105" s="218">
        <v>0.53932029008865356</v>
      </c>
      <c r="GW105" s="218">
        <v>0.57714074850082397</v>
      </c>
      <c r="GX105" s="218">
        <v>0.45817860960960388</v>
      </c>
      <c r="GY105" s="218">
        <v>0.2692435085773468</v>
      </c>
      <c r="GZ105" s="218">
        <v>0.22354564070701599</v>
      </c>
      <c r="HA105" s="218">
        <v>0.15748290717601776</v>
      </c>
      <c r="HB105" s="218">
        <v>0.13221491873264313</v>
      </c>
      <c r="HC105" s="218">
        <v>0.10833067446947098</v>
      </c>
      <c r="HD105" s="218">
        <v>8.6796574294567108E-2</v>
      </c>
      <c r="HF105" s="325">
        <v>2012</v>
      </c>
      <c r="HG105" s="331">
        <v>0.28336325287818909</v>
      </c>
      <c r="HH105" s="331">
        <v>0.25719088315963745</v>
      </c>
      <c r="HI105" s="331">
        <v>0.22916293144226074</v>
      </c>
      <c r="HJ105" s="331">
        <v>6.2477234750986099E-2</v>
      </c>
      <c r="HK105" s="331">
        <v>0.10074003040790558</v>
      </c>
      <c r="HL105" s="331">
        <v>4.8276331275701523E-2</v>
      </c>
      <c r="HM105" s="331">
        <v>1.7670629653068204E-2</v>
      </c>
      <c r="HN105" s="331">
        <v>0.32792931795120239</v>
      </c>
      <c r="HO105" s="331">
        <v>0.16246692836284637</v>
      </c>
      <c r="HP105" s="331">
        <v>9.7469441592693329E-2</v>
      </c>
      <c r="HQ105" s="331">
        <v>6.1637214384973049E-3</v>
      </c>
      <c r="HR105" s="331">
        <v>6.1831020284444094E-2</v>
      </c>
      <c r="HS105" s="331"/>
      <c r="HT105" s="331">
        <v>0.3477071225643158</v>
      </c>
      <c r="HU105" s="333">
        <v>0.10409041452435301</v>
      </c>
      <c r="HV105" s="334">
        <v>0.10760866891056745</v>
      </c>
      <c r="HW105" s="334">
        <v>0.10899605858139692</v>
      </c>
      <c r="HX105" s="334">
        <v>0.13277659904967246</v>
      </c>
      <c r="HY105" s="334">
        <v>7.2518011174906846E-2</v>
      </c>
      <c r="HZ105" s="334">
        <v>6.4742355948510508E-2</v>
      </c>
      <c r="IA105" s="332">
        <v>0.18092860850951861</v>
      </c>
      <c r="IB105" s="333">
        <v>0.16652088266877163</v>
      </c>
      <c r="IC105" s="332">
        <v>0.1679277312329456</v>
      </c>
      <c r="ID105" s="332">
        <v>0.15679341065697369</v>
      </c>
      <c r="IE105" s="332">
        <v>0.22382756476114687</v>
      </c>
      <c r="IF105" s="332">
        <v>0.15398480146359358</v>
      </c>
      <c r="IG105" s="332">
        <v>0.14800842070599174</v>
      </c>
      <c r="IH105" s="333">
        <v>0.10080914199352264</v>
      </c>
      <c r="II105" s="332">
        <v>0.10766065709200724</v>
      </c>
      <c r="IJ105" s="332">
        <v>0.11224426189437509</v>
      </c>
      <c r="IK105" s="332">
        <v>0.12884631536204924</v>
      </c>
      <c r="IL105" s="332">
        <v>3.9145470018411288E-2</v>
      </c>
      <c r="IM105" s="332">
        <v>2.9458145900207448E-2</v>
      </c>
      <c r="IO105" s="204">
        <v>15391.774009878889</v>
      </c>
      <c r="IP105" s="204">
        <f t="shared" si="69"/>
        <v>18796.77158983417</v>
      </c>
      <c r="IS105" s="905">
        <v>9.7342743195483722E-2</v>
      </c>
      <c r="IT105" s="839">
        <v>2.1710554334313705E-2</v>
      </c>
      <c r="IU105" s="839">
        <f t="shared" si="46"/>
        <v>7.5632188861170013E-2</v>
      </c>
      <c r="IV105" s="839">
        <v>1.7428788392518369E-2</v>
      </c>
      <c r="IW105" s="132">
        <v>0.10535998585604217</v>
      </c>
      <c r="IX105" s="839">
        <v>2.1710554334313705E-2</v>
      </c>
      <c r="IY105" s="894">
        <f t="shared" si="73"/>
        <v>0</v>
      </c>
      <c r="IZ105" s="894">
        <f t="shared" si="74"/>
        <v>2.1710554334313705E-2</v>
      </c>
      <c r="JA105" s="894">
        <f t="shared" si="75"/>
        <v>0</v>
      </c>
      <c r="JB105" s="894">
        <f t="shared" si="76"/>
        <v>2.1710554334313705E-2</v>
      </c>
      <c r="JC105" s="839">
        <f t="shared" si="47"/>
        <v>8.3649431521728462E-2</v>
      </c>
      <c r="JD105" s="839">
        <v>9.4115457319599201E-3</v>
      </c>
      <c r="JE105" s="839">
        <v>9.3026755684451221E-2</v>
      </c>
      <c r="JG105" s="205">
        <v>18.66547811993517</v>
      </c>
      <c r="JH105" s="205">
        <v>5.6235008103727706</v>
      </c>
      <c r="JI105" s="205">
        <v>3.3191918609678073</v>
      </c>
      <c r="JJ105" s="205">
        <v>7.7017095265926354</v>
      </c>
      <c r="JK105" s="205">
        <v>3.0309760374050265</v>
      </c>
      <c r="JL105" s="205">
        <v>2.5409998071731583</v>
      </c>
      <c r="JM105" s="205">
        <v>8.8562367864693439</v>
      </c>
      <c r="JN105" s="205">
        <v>3.3232446867697782</v>
      </c>
      <c r="JO105" s="205">
        <v>2.6649367173374405</v>
      </c>
    </row>
    <row r="106" spans="1:275" s="211" customFormat="1">
      <c r="A106" s="211">
        <v>2013</v>
      </c>
      <c r="B106" s="205">
        <v>62211.64629796701</v>
      </c>
      <c r="C106" s="209">
        <v>63285.787565272702</v>
      </c>
      <c r="D106" s="205">
        <f>D105*C106/C105</f>
        <v>307.04601015442483</v>
      </c>
      <c r="E106" s="209">
        <f t="shared" si="62"/>
        <v>44236.462312933327</v>
      </c>
      <c r="F106" s="209">
        <f t="shared" si="63"/>
        <v>19049.325252339371</v>
      </c>
      <c r="G106" s="203">
        <v>1.0172659193450857</v>
      </c>
      <c r="H106" s="203">
        <f>100*G$38/G106</f>
        <v>1078.2927073929181</v>
      </c>
      <c r="I106" s="839">
        <v>0.92260608217604245</v>
      </c>
      <c r="J106" s="238">
        <v>52972.483288008792</v>
      </c>
      <c r="K106" s="205">
        <f t="shared" si="83"/>
        <v>213.86933655794982</v>
      </c>
      <c r="L106" s="205">
        <f t="shared" si="84"/>
        <v>245.20215082793069</v>
      </c>
      <c r="M106" s="204">
        <v>37187.13919091296</v>
      </c>
      <c r="N106" s="205">
        <f t="shared" si="85"/>
        <v>275.58119807061257</v>
      </c>
      <c r="O106" s="209">
        <v>162998</v>
      </c>
      <c r="P106" s="203">
        <v>1.0162218778572869</v>
      </c>
      <c r="Q106" s="203">
        <f>100*P$38/P106</f>
        <v>1187.8296441911968</v>
      </c>
      <c r="R106" s="238">
        <v>72641.247843588266</v>
      </c>
      <c r="S106" s="204">
        <f>R106*AN106</f>
        <v>73830</v>
      </c>
      <c r="T106" s="205">
        <f t="shared" si="40"/>
        <v>247.45645339597112</v>
      </c>
      <c r="U106" s="205">
        <f>T106/T$41*100</f>
        <v>244.09707030563422</v>
      </c>
      <c r="V106" s="205">
        <f t="shared" si="41"/>
        <v>252.28533731697513</v>
      </c>
      <c r="W106" s="204">
        <v>84687</v>
      </c>
      <c r="X106" s="204">
        <v>122459</v>
      </c>
      <c r="Y106" s="204">
        <v>80944</v>
      </c>
      <c r="Z106" s="204">
        <f t="shared" si="79"/>
        <v>49155.005219269537</v>
      </c>
      <c r="AA106" s="218">
        <f t="shared" si="80"/>
        <v>0.6766817294371168</v>
      </c>
      <c r="AB106" s="216">
        <f>1-Y106/X106</f>
        <v>0.33901142423178365</v>
      </c>
      <c r="AC106" s="214">
        <v>51939.033352501436</v>
      </c>
      <c r="AD106" s="204">
        <f t="shared" si="81"/>
        <v>52789</v>
      </c>
      <c r="AE106" s="204">
        <v>42725.168597999997</v>
      </c>
      <c r="AF106" s="204">
        <v>52796.101196099997</v>
      </c>
      <c r="AG106" s="204">
        <v>27677</v>
      </c>
      <c r="AH106" s="204">
        <f>AG106*AN106</f>
        <v>28129.925774400937</v>
      </c>
      <c r="AI106" s="204">
        <v>33468.048735099997</v>
      </c>
      <c r="AJ106" s="204">
        <v>41606.176087100001</v>
      </c>
      <c r="AK106" s="204">
        <v>54000</v>
      </c>
      <c r="AL106" s="204">
        <v>73914.4296875</v>
      </c>
      <c r="AM106" s="211">
        <v>342.2</v>
      </c>
      <c r="AN106" s="203">
        <f>AM$107/AM106</f>
        <v>1.016364699006429</v>
      </c>
      <c r="AO106" s="203"/>
      <c r="AP106" s="259">
        <v>2013</v>
      </c>
      <c r="AQ106" s="849">
        <v>0.69899520911086133</v>
      </c>
      <c r="AR106" s="849">
        <v>0.48769276098334574</v>
      </c>
      <c r="AS106" s="122">
        <v>3.9427443678101588E-2</v>
      </c>
      <c r="AT106" s="122">
        <v>0.10701226181393013</v>
      </c>
      <c r="AU106" s="122">
        <f t="shared" si="70"/>
        <v>0.14643970549203172</v>
      </c>
      <c r="AV106" s="122">
        <v>6.1675565070283033E-3</v>
      </c>
      <c r="AW106" s="122">
        <f t="shared" si="64"/>
        <v>5.8695186128455569E-2</v>
      </c>
      <c r="AX106" s="851">
        <f t="shared" si="71"/>
        <v>0.69770544150610503</v>
      </c>
      <c r="AY106" s="845">
        <v>0.73231033226273412</v>
      </c>
      <c r="AZ106" s="127">
        <v>7.0523839681534431E-2</v>
      </c>
      <c r="BA106" s="127">
        <v>9.9463946439880588E-2</v>
      </c>
      <c r="BB106" s="127">
        <v>5.9576585542386679E-2</v>
      </c>
      <c r="BC106" s="127">
        <f>1-BB106-BA106-AZ106-AY106</f>
        <v>3.8125296073464265E-2</v>
      </c>
      <c r="BD106" s="866">
        <v>0.30100479088913884</v>
      </c>
      <c r="BE106" s="252">
        <v>7.3491405087817055E-2</v>
      </c>
      <c r="BF106" s="252">
        <v>4.2506368906483238E-2</v>
      </c>
      <c r="BG106" s="252">
        <v>0.11216094395032518</v>
      </c>
      <c r="BH106" s="252">
        <v>5.8540753268151391E-2</v>
      </c>
      <c r="BI106" s="252">
        <v>3.5006565834763539E-2</v>
      </c>
      <c r="BJ106" s="252">
        <f>BD106-BE106-BF106-BG106-BH106-BI106</f>
        <v>-2.0701246158401548E-2</v>
      </c>
      <c r="BK106" s="252"/>
      <c r="BL106" s="284">
        <v>2013</v>
      </c>
      <c r="BM106" s="133">
        <v>0.1276591420173645</v>
      </c>
      <c r="BN106" s="133">
        <v>0.40913662314414978</v>
      </c>
      <c r="BO106" s="133">
        <v>0.46320423483848572</v>
      </c>
      <c r="BP106" s="133">
        <v>0.1959569901227951</v>
      </c>
      <c r="BQ106" s="133">
        <v>8.9313484728336334E-2</v>
      </c>
      <c r="BR106" s="133">
        <v>6.4492739737033844E-2</v>
      </c>
      <c r="BS106" s="133">
        <v>9.1422654688358307E-2</v>
      </c>
      <c r="BT106" s="133">
        <v>0.10518660396337509</v>
      </c>
      <c r="BU106" s="133">
        <v>0.19320535659790039</v>
      </c>
      <c r="BV106" s="133">
        <v>0.41925075650215149</v>
      </c>
      <c r="BW106" s="133">
        <v>0.38754388689994812</v>
      </c>
      <c r="BX106" s="133">
        <v>0.15344133973121643</v>
      </c>
      <c r="BY106" s="133">
        <v>0.18744009007471973</v>
      </c>
      <c r="BZ106" s="293">
        <f t="shared" si="65"/>
        <v>0.1959569901227951</v>
      </c>
      <c r="CA106" s="132">
        <f t="shared" si="86"/>
        <v>0.10647467199662769</v>
      </c>
      <c r="CB106" s="133">
        <v>4.6574251632683028E-2</v>
      </c>
      <c r="CC106" s="133">
        <v>2.6229527681464995E-2</v>
      </c>
      <c r="CD106" s="133">
        <v>7.4669463728601476E-3</v>
      </c>
      <c r="CE106" s="133">
        <v>1.6369279252872217E-2</v>
      </c>
      <c r="CF106" s="133">
        <v>9.8346670567472927E-3</v>
      </c>
      <c r="CG106" s="132">
        <f t="shared" si="87"/>
        <v>8.9482318126167415E-2</v>
      </c>
      <c r="CH106" s="133">
        <v>4.5248285212164917E-2</v>
      </c>
      <c r="CI106" s="133">
        <v>3.084057959918236E-2</v>
      </c>
      <c r="CJ106" s="133">
        <v>1.3393453314820144E-2</v>
      </c>
      <c r="CK106" s="133">
        <f t="shared" si="88"/>
        <v>5.3213061622844379E-2</v>
      </c>
      <c r="CL106" s="133">
        <f t="shared" si="89"/>
        <v>3.6269256503323043E-2</v>
      </c>
      <c r="CM106" s="134">
        <v>0.42339487222502487</v>
      </c>
      <c r="CN106" s="293">
        <v>0.4841073751449585</v>
      </c>
      <c r="CO106" s="133">
        <v>0.10930293798446655</v>
      </c>
      <c r="CP106" s="133">
        <v>0.40658968687057501</v>
      </c>
      <c r="CQ106" s="133">
        <v>0.16992962360382083</v>
      </c>
      <c r="CR106" s="133">
        <v>0.42182785272598255</v>
      </c>
      <c r="CS106" s="133">
        <v>0.40824252367019648</v>
      </c>
      <c r="CT106" s="293">
        <v>0.49934965372085566</v>
      </c>
      <c r="CU106" s="133">
        <v>0.49390742182731628</v>
      </c>
      <c r="CV106" s="133">
        <v>0.48633000000000004</v>
      </c>
      <c r="CW106" s="133">
        <v>0.20444609224796295</v>
      </c>
      <c r="CX106" s="133">
        <v>0</v>
      </c>
      <c r="CY106" s="133">
        <v>0.18963684141635895</v>
      </c>
      <c r="DA106" s="267">
        <v>2013</v>
      </c>
      <c r="DB106" s="75">
        <v>63279.154597254455</v>
      </c>
      <c r="DC106" s="75">
        <v>37503.715871718188</v>
      </c>
      <c r="DD106" s="124">
        <v>41719.634281917693</v>
      </c>
      <c r="DE106" s="124">
        <v>16267.315788402244</v>
      </c>
      <c r="DF106" s="75">
        <v>13188.892754176846</v>
      </c>
      <c r="DG106" s="75">
        <v>67897.244768644858</v>
      </c>
      <c r="DH106" s="75">
        <v>295258.10312708083</v>
      </c>
      <c r="DI106" s="75">
        <v>442565.54857226275</v>
      </c>
      <c r="DJ106" s="75">
        <v>1203565.8493380456</v>
      </c>
      <c r="DK106" s="75">
        <v>1892467.6160142736</v>
      </c>
      <c r="DL106" s="75">
        <v>5602015.6469377019</v>
      </c>
      <c r="DM106" s="75">
        <v>26536175.130819228</v>
      </c>
      <c r="DN106" s="274">
        <v>63279.150216037917</v>
      </c>
      <c r="DO106" s="124">
        <v>37742.199843320537</v>
      </c>
      <c r="DP106" s="124">
        <v>23804.170203498405</v>
      </c>
      <c r="DQ106" s="124">
        <v>7990.5775905781002</v>
      </c>
      <c r="DR106" s="124">
        <v>5951.4108280897226</v>
      </c>
      <c r="DS106" s="124">
        <v>37489.815442746098</v>
      </c>
      <c r="DT106" s="124">
        <v>15905.095089325305</v>
      </c>
      <c r="DU106" s="124">
        <v>31723.43318365782</v>
      </c>
      <c r="DV106" s="124">
        <v>32165.109866940231</v>
      </c>
      <c r="DW106" s="124">
        <v>36272.496559498075</v>
      </c>
      <c r="DX106" s="124">
        <v>16156.324048334653</v>
      </c>
      <c r="DY106" s="124">
        <v>13833.194063546671</v>
      </c>
      <c r="DZ106" s="124">
        <v>64724.544587052871</v>
      </c>
      <c r="EA106" s="124">
        <v>293111.70357049437</v>
      </c>
      <c r="EB106" s="124">
        <v>447774.61827076774</v>
      </c>
      <c r="EC106" s="124">
        <v>1239999.1813863011</v>
      </c>
      <c r="ED106" s="124">
        <v>1942753.1492154226</v>
      </c>
      <c r="EE106" s="124">
        <v>5651681.4164422033</v>
      </c>
      <c r="EF106" s="124">
        <v>26507069.672137238</v>
      </c>
      <c r="EG106" s="124">
        <v>15192.506886021587</v>
      </c>
      <c r="EH106" s="274">
        <v>63277.568596870871</v>
      </c>
      <c r="EI106" s="124">
        <v>43060.815232512701</v>
      </c>
      <c r="EJ106" s="124">
        <v>24533.981937189328</v>
      </c>
      <c r="EK106" s="124">
        <v>18532.426359146801</v>
      </c>
      <c r="EL106" s="124">
        <f>EK106-EM106</f>
        <v>14032.639695393776</v>
      </c>
      <c r="EM106" s="124">
        <v>4499.7866637530251</v>
      </c>
      <c r="EN106" s="124">
        <v>41394.967341147989</v>
      </c>
      <c r="EO106" s="124">
        <v>23186.295102364926</v>
      </c>
      <c r="EP106" s="124"/>
      <c r="EQ106" s="124">
        <v>24454.306308254967</v>
      </c>
      <c r="ER106" s="124">
        <v>6134.5754956960964</v>
      </c>
      <c r="ES106" s="124">
        <v>18319.730812558875</v>
      </c>
      <c r="ET106" s="124">
        <f t="shared" si="77"/>
        <v>14634.041219737514</v>
      </c>
      <c r="EU106" s="124">
        <v>3685.6895928213617</v>
      </c>
      <c r="EV106" s="124">
        <f t="shared" si="78"/>
        <v>20768.616715433611</v>
      </c>
      <c r="EW106" s="124">
        <v>25196.667503648423</v>
      </c>
      <c r="EX106" s="124">
        <v>66331.535781437575</v>
      </c>
      <c r="EY106" s="124">
        <v>47533.239989055874</v>
      </c>
      <c r="EZ106" s="124">
        <v>18798.295792381698</v>
      </c>
      <c r="FA106" s="124">
        <v>245228.3488760943</v>
      </c>
      <c r="FB106" s="124">
        <v>365496.74425385246</v>
      </c>
      <c r="FC106" s="124">
        <v>970939.49004378135</v>
      </c>
      <c r="FD106" s="124">
        <v>1496568.0228796233</v>
      </c>
      <c r="FE106" s="124">
        <v>4216465.7518845862</v>
      </c>
      <c r="FF106" s="124">
        <v>19572993.886739887</v>
      </c>
      <c r="FG106" s="274">
        <v>16156.324048334653</v>
      </c>
      <c r="FH106" s="124">
        <v>12509.374641916484</v>
      </c>
      <c r="FI106" s="124">
        <v>22868.614710277219</v>
      </c>
      <c r="FJ106" s="124">
        <v>17575.883447994671</v>
      </c>
      <c r="FK106" s="124">
        <v>24451.130410813079</v>
      </c>
      <c r="FL106" s="124">
        <v>19576.932932636399</v>
      </c>
      <c r="FM106" s="124">
        <v>28099.610647079513</v>
      </c>
      <c r="FN106" s="124">
        <v>34590.212266340874</v>
      </c>
      <c r="FO106" s="124">
        <v>20757.664351428779</v>
      </c>
      <c r="FP106" s="124">
        <v>20768.616715433607</v>
      </c>
      <c r="FQ106" s="124">
        <v>16348.258062875029</v>
      </c>
      <c r="FR106" s="124">
        <v>14031.0971674918</v>
      </c>
      <c r="FS106" s="274">
        <v>33468.048735099997</v>
      </c>
      <c r="FT106" s="124">
        <v>39368.191065300001</v>
      </c>
      <c r="FU106" s="124">
        <v>28585.171875</v>
      </c>
      <c r="FV106" s="124">
        <v>46590.779090199998</v>
      </c>
      <c r="FW106" s="124">
        <v>30924.883948090606</v>
      </c>
      <c r="FX106" s="124">
        <v>34993.947625470952</v>
      </c>
      <c r="FY106" s="124">
        <v>21057.404530443273</v>
      </c>
      <c r="FZ106" s="311"/>
      <c r="GA106" s="133">
        <v>0.28517635156365706</v>
      </c>
      <c r="GB106" s="133">
        <v>0.15766931113871782</v>
      </c>
      <c r="GC106" s="133">
        <v>0.43507058041115149</v>
      </c>
      <c r="GD106" s="133">
        <v>0.58647839498371845</v>
      </c>
      <c r="GE106" s="133">
        <v>0.67721863944679439</v>
      </c>
      <c r="GF106" s="293">
        <v>0.21178648766342451</v>
      </c>
      <c r="GG106" s="133">
        <v>0.29767050428898534</v>
      </c>
      <c r="GH106" s="133">
        <v>0.37440556977459427</v>
      </c>
      <c r="GI106" s="133">
        <v>0.44375049859477272</v>
      </c>
      <c r="GJ106" s="314">
        <v>47.300724029541016</v>
      </c>
      <c r="GK106" s="135">
        <v>53.737224578857422</v>
      </c>
      <c r="GL106" s="135">
        <v>55.716503143310547</v>
      </c>
      <c r="GM106" s="135">
        <v>56.713554382324219</v>
      </c>
      <c r="GN106" s="135">
        <v>56.797946929931641</v>
      </c>
      <c r="GO106" s="275"/>
      <c r="GP106" s="316">
        <v>2013</v>
      </c>
      <c r="GQ106" s="218">
        <v>1.785636205810305</v>
      </c>
      <c r="GR106" s="218">
        <v>1.6081958848691773</v>
      </c>
      <c r="GS106" s="218">
        <v>1.9947034697442112</v>
      </c>
      <c r="GT106" s="319">
        <v>1.745528560539773</v>
      </c>
      <c r="GU106" s="322">
        <v>0.47552928328514099</v>
      </c>
      <c r="GV106" s="218">
        <v>0.53939956426620483</v>
      </c>
      <c r="GW106" s="218">
        <v>0.57914799451828003</v>
      </c>
      <c r="GX106" s="218">
        <v>0.45464193820953369</v>
      </c>
      <c r="GY106" s="218">
        <v>0.27102014422416687</v>
      </c>
      <c r="GZ106" s="218">
        <v>0.22792181372642517</v>
      </c>
      <c r="HA106" s="218">
        <v>0.1660180538892746</v>
      </c>
      <c r="HB106" s="218">
        <v>0.13820600509643555</v>
      </c>
      <c r="HC106" s="218">
        <v>0.1127733439207077</v>
      </c>
      <c r="HD106" s="218">
        <v>8.9476920664310455E-2</v>
      </c>
      <c r="HF106" s="325">
        <v>2013</v>
      </c>
      <c r="HG106" s="331">
        <v>0.3026295006275177</v>
      </c>
      <c r="HH106" s="331">
        <v>0.27459815144538879</v>
      </c>
      <c r="HI106" s="331">
        <v>0.24438902735710144</v>
      </c>
      <c r="HJ106" s="331">
        <v>6.6195189952850342E-2</v>
      </c>
      <c r="HK106" s="331">
        <v>0.11237119138240814</v>
      </c>
      <c r="HL106" s="331">
        <v>4.9238275736570358E-2</v>
      </c>
      <c r="HM106" s="331">
        <v>1.6584514589830235E-2</v>
      </c>
      <c r="HN106" s="331">
        <v>0.35750028491020203</v>
      </c>
      <c r="HO106" s="331">
        <v>0.18408568203449249</v>
      </c>
      <c r="HP106" s="331">
        <v>9.977152943611145E-2</v>
      </c>
      <c r="HQ106" s="331">
        <v>8.8700065389275551E-3</v>
      </c>
      <c r="HR106" s="331">
        <v>6.4776643179357052E-2</v>
      </c>
      <c r="HS106" s="331"/>
      <c r="HT106" s="331">
        <v>0.38868656754493713</v>
      </c>
      <c r="HU106" s="333">
        <v>0.10468410777580861</v>
      </c>
      <c r="HV106" s="334">
        <v>0.10762065791520095</v>
      </c>
      <c r="HW106" s="334">
        <v>0.10527939104940742</v>
      </c>
      <c r="HX106" s="334">
        <v>0.13745240597624309</v>
      </c>
      <c r="HY106" s="334">
        <v>7.8372518746618866E-2</v>
      </c>
      <c r="HZ106" s="334">
        <v>6.8685120493228155E-2</v>
      </c>
      <c r="IA106" s="332">
        <v>0.17471339167035888</v>
      </c>
      <c r="IB106" s="333">
        <v>0.16654436198493577</v>
      </c>
      <c r="IC106" s="332">
        <v>0.16683414307004168</v>
      </c>
      <c r="ID106" s="332">
        <v>0.15081228816416115</v>
      </c>
      <c r="IE106" s="332">
        <v>0.22856999746990275</v>
      </c>
      <c r="IF106" s="332">
        <v>0.16410836133218254</v>
      </c>
      <c r="IG106" s="332">
        <v>0.15588251902727276</v>
      </c>
      <c r="IH106" s="333">
        <v>9.8510116338729858E-2</v>
      </c>
      <c r="II106" s="332">
        <v>0.10480988093048736</v>
      </c>
      <c r="IJ106" s="332">
        <v>0.10622708639129995</v>
      </c>
      <c r="IK106" s="332">
        <v>0.12924084433709346</v>
      </c>
      <c r="IL106" s="332">
        <v>4.1812087165453704E-2</v>
      </c>
      <c r="IM106" s="332">
        <v>3.0239831261269497E-2</v>
      </c>
      <c r="IO106" s="204">
        <v>15381.277133424644</v>
      </c>
      <c r="IP106" s="204">
        <f t="shared" si="69"/>
        <v>18783.952574365874</v>
      </c>
      <c r="IS106" s="905">
        <v>9.1779731265061448E-2</v>
      </c>
      <c r="IT106" s="839">
        <v>1.7182718794935933E-2</v>
      </c>
      <c r="IU106" s="839">
        <f t="shared" si="46"/>
        <v>7.4597012470125512E-2</v>
      </c>
      <c r="IV106" s="839">
        <v>1.4694940731566238E-2</v>
      </c>
      <c r="IW106" s="132">
        <v>9.8539404001581926E-2</v>
      </c>
      <c r="IX106" s="839">
        <v>1.7182718794935933E-2</v>
      </c>
      <c r="IY106" s="894">
        <f t="shared" si="73"/>
        <v>0</v>
      </c>
      <c r="IZ106" s="894">
        <f t="shared" si="74"/>
        <v>1.7182718794935933E-2</v>
      </c>
      <c r="JA106" s="894">
        <f t="shared" si="75"/>
        <v>0</v>
      </c>
      <c r="JB106" s="894">
        <f t="shared" si="76"/>
        <v>1.7182718794935933E-2</v>
      </c>
      <c r="JC106" s="839">
        <f t="shared" si="47"/>
        <v>8.135668520664599E-2</v>
      </c>
      <c r="JD106" s="839">
        <v>7.9352679950457691E-3</v>
      </c>
      <c r="JE106" s="839">
        <v>8.9482318126167415E-2</v>
      </c>
      <c r="JG106" s="205">
        <v>17.770917830854739</v>
      </c>
      <c r="JH106" s="205">
        <v>5.3741925792398977</v>
      </c>
      <c r="JI106" s="205">
        <v>3.3067139982110914</v>
      </c>
      <c r="JJ106" s="205">
        <v>7.5462763368333228</v>
      </c>
      <c r="JK106" s="205">
        <v>3.0012516514845977</v>
      </c>
      <c r="JL106" s="205">
        <v>2.5143764046245454</v>
      </c>
      <c r="JM106" s="205">
        <v>8.9507661108607479</v>
      </c>
      <c r="JN106" s="205">
        <v>3.3777602523659311</v>
      </c>
      <c r="JO106" s="205">
        <v>2.6499116106867682</v>
      </c>
    </row>
    <row r="107" spans="1:275" s="211" customFormat="1">
      <c r="A107" s="211">
        <v>2014</v>
      </c>
      <c r="B107" s="205">
        <v>64637.545590130838</v>
      </c>
      <c r="C107" s="209">
        <v>64637.545590130838</v>
      </c>
      <c r="D107" s="205">
        <f>D106*C107/C106</f>
        <v>313.60438485741537</v>
      </c>
      <c r="E107" s="209">
        <f t="shared" si="62"/>
        <v>44798.824738316573</v>
      </c>
      <c r="F107" s="209">
        <f t="shared" si="63"/>
        <v>19838.720851814262</v>
      </c>
      <c r="G107" s="203">
        <v>1</v>
      </c>
      <c r="H107" s="203">
        <f>100*G$38/G107</f>
        <v>1096.9104223091583</v>
      </c>
      <c r="I107" s="839">
        <v>0.91844098338648528</v>
      </c>
      <c r="J107" s="238">
        <v>54770.527117971993</v>
      </c>
      <c r="K107" s="205">
        <f t="shared" si="83"/>
        <v>217.59883696868638</v>
      </c>
      <c r="L107" s="205">
        <f t="shared" si="84"/>
        <v>249.22199514914786</v>
      </c>
      <c r="M107" s="204">
        <v>38554.773415549869</v>
      </c>
      <c r="N107" s="205">
        <f t="shared" si="85"/>
        <v>280.86684431033348</v>
      </c>
      <c r="O107" s="209">
        <v>165033</v>
      </c>
      <c r="P107" s="203">
        <v>1</v>
      </c>
      <c r="Q107" s="203">
        <f>100*P$38/P107</f>
        <v>1207.098471594531</v>
      </c>
      <c r="R107" s="238">
        <v>75738</v>
      </c>
      <c r="S107" s="204">
        <f>R107*AN107</f>
        <v>75738</v>
      </c>
      <c r="T107" s="205">
        <f>$D$41*S107/S$41</f>
        <v>253.85150842887796</v>
      </c>
      <c r="U107" s="205">
        <f>T107/T$41*100</f>
        <v>250.40530828671436</v>
      </c>
      <c r="V107" s="205">
        <f>V106*(R107*G107)/(R106*G106)</f>
        <v>258.57590419945609</v>
      </c>
      <c r="W107" s="204">
        <v>88765</v>
      </c>
      <c r="X107" s="204">
        <v>123229</v>
      </c>
      <c r="Y107" s="204">
        <v>81217</v>
      </c>
      <c r="Z107" s="204">
        <f t="shared" si="79"/>
        <v>50554.389150718845</v>
      </c>
      <c r="AA107" s="218">
        <f t="shared" si="80"/>
        <v>0.66749041631306405</v>
      </c>
      <c r="AB107" s="216">
        <f>1-Y107/X107</f>
        <v>0.34092624301097951</v>
      </c>
      <c r="AC107" s="214">
        <v>53657</v>
      </c>
      <c r="AD107" s="204">
        <f t="shared" si="81"/>
        <v>53657</v>
      </c>
      <c r="AE107" s="204">
        <v>42800</v>
      </c>
      <c r="AF107" s="204">
        <v>53300</v>
      </c>
      <c r="AG107" s="204">
        <v>28757</v>
      </c>
      <c r="AH107" s="204">
        <f>AG107*AN107</f>
        <v>28757</v>
      </c>
      <c r="AI107" s="204">
        <v>33700</v>
      </c>
      <c r="AJ107" s="204">
        <v>42100</v>
      </c>
      <c r="AK107" s="204">
        <v>55000</v>
      </c>
      <c r="AL107" s="204">
        <v>75990.921875</v>
      </c>
      <c r="AM107" s="211">
        <v>347.8</v>
      </c>
      <c r="AN107" s="203">
        <f>AM$107/AM107</f>
        <v>1</v>
      </c>
      <c r="AO107" s="203"/>
      <c r="AP107" s="259">
        <v>2014</v>
      </c>
      <c r="AQ107" s="849">
        <v>0.69307744174550889</v>
      </c>
      <c r="AR107" s="849">
        <v>0.48737251688828226</v>
      </c>
      <c r="AS107" s="122">
        <v>3.8917535845256777E-2</v>
      </c>
      <c r="AT107" s="122">
        <v>0.1045090400672834</v>
      </c>
      <c r="AU107" s="122">
        <f t="shared" si="70"/>
        <v>0.14342657591254018</v>
      </c>
      <c r="AV107" s="122">
        <v>3.5849189630513647E-3</v>
      </c>
      <c r="AW107" s="122">
        <f t="shared" si="64"/>
        <v>5.8693429981635084E-2</v>
      </c>
      <c r="AX107" s="851">
        <f t="shared" si="71"/>
        <v>0.70320066349416777</v>
      </c>
      <c r="AY107" s="845">
        <v>0.73765566425336482</v>
      </c>
      <c r="AZ107" s="127">
        <v>6.948797198867443E-2</v>
      </c>
      <c r="BA107" s="127">
        <v>9.7845116389651376E-2</v>
      </c>
      <c r="BB107" s="127">
        <v>5.9145827479629105E-2</v>
      </c>
      <c r="BC107" s="127">
        <f>1-BB107-BA107-AZ107-AY107</f>
        <v>3.5865419888680306E-2</v>
      </c>
      <c r="BD107" s="866">
        <v>0.30692255825449116</v>
      </c>
      <c r="BE107" s="252">
        <v>7.4215994031312252E-2</v>
      </c>
      <c r="BF107" s="252">
        <v>4.2142927409867234E-2</v>
      </c>
      <c r="BG107" s="252">
        <v>0.11422756214335564</v>
      </c>
      <c r="BH107" s="252">
        <v>5.6288523455990877E-2</v>
      </c>
      <c r="BI107" s="252">
        <v>3.7711300909182371E-2</v>
      </c>
      <c r="BJ107" s="252">
        <f>BD107-BE107-BF107-BG107-BH107-BI107</f>
        <v>-1.766374969521721E-2</v>
      </c>
      <c r="BK107" s="252"/>
      <c r="BL107" s="284">
        <v>2014</v>
      </c>
      <c r="BM107" s="133">
        <v>0.12545061111450195</v>
      </c>
      <c r="BN107" s="133">
        <v>0.40441522002220154</v>
      </c>
      <c r="BO107" s="133">
        <v>0.47013416886329651</v>
      </c>
      <c r="BP107" s="133">
        <v>0.20195885002613068</v>
      </c>
      <c r="BQ107" s="133">
        <v>9.3169093132019043E-2</v>
      </c>
      <c r="BR107" s="133">
        <v>6.55970498919487E-2</v>
      </c>
      <c r="BS107" s="133">
        <v>9.6513792872428894E-2</v>
      </c>
      <c r="BT107" s="133">
        <v>0.10917007923126221</v>
      </c>
      <c r="BU107" s="133">
        <v>0.19282299280166626</v>
      </c>
      <c r="BV107" s="133">
        <v>0.4160098135471344</v>
      </c>
      <c r="BW107" s="133">
        <v>0.39116719365119934</v>
      </c>
      <c r="BX107" s="133">
        <v>0.15664321184158325</v>
      </c>
      <c r="BY107" s="133"/>
      <c r="BZ107" s="293">
        <f t="shared" si="65"/>
        <v>0.20195885002613068</v>
      </c>
      <c r="CA107" s="132">
        <f t="shared" si="86"/>
        <v>0.11031337359725508</v>
      </c>
      <c r="CB107" s="133">
        <v>5.010264642700938E-2</v>
      </c>
      <c r="CC107" s="133">
        <v>2.5364966627639304E-2</v>
      </c>
      <c r="CD107" s="133">
        <v>7.7862685260537603E-3</v>
      </c>
      <c r="CE107" s="133">
        <v>1.6542527729777098E-2</v>
      </c>
      <c r="CF107" s="133">
        <v>1.0516964286775541E-2</v>
      </c>
      <c r="CG107" s="132">
        <f t="shared" si="87"/>
        <v>9.1645476428875591E-2</v>
      </c>
      <c r="CH107" s="133">
        <v>4.6964051438607116E-2</v>
      </c>
      <c r="CI107" s="133">
        <v>3.0974490487782502E-2</v>
      </c>
      <c r="CJ107" s="133">
        <v>1.3706934502485977E-2</v>
      </c>
      <c r="CK107" s="133">
        <f t="shared" si="88"/>
        <v>5.5223548744168141E-2</v>
      </c>
      <c r="CL107" s="133">
        <f t="shared" si="89"/>
        <v>3.642192768470745E-2</v>
      </c>
      <c r="CM107" s="134">
        <v>0.43415654838508999</v>
      </c>
      <c r="CN107" s="293">
        <v>0.49058797955512995</v>
      </c>
      <c r="CO107" s="133">
        <v>0.10763049125671387</v>
      </c>
      <c r="CP107" s="133">
        <v>0.40178152918815607</v>
      </c>
      <c r="CQ107" s="133">
        <v>0.17019295692443848</v>
      </c>
      <c r="CR107" s="133">
        <v>0.41834232211112976</v>
      </c>
      <c r="CS107" s="133">
        <v>0.41146472096443176</v>
      </c>
      <c r="CT107" s="293">
        <v>0.50666451454162598</v>
      </c>
      <c r="CU107" s="133">
        <v>0.50572949647903442</v>
      </c>
      <c r="CV107" s="133">
        <v>0.49965000000000004</v>
      </c>
      <c r="CW107" s="133">
        <v>0.21956728398799896</v>
      </c>
      <c r="CX107" s="133">
        <v>0</v>
      </c>
      <c r="CY107" s="133">
        <v>0.20406463742256167</v>
      </c>
      <c r="DA107" s="267">
        <v>2014</v>
      </c>
      <c r="DB107" s="75">
        <v>64632.031462612373</v>
      </c>
      <c r="DC107" s="75">
        <v>37885.986535822864</v>
      </c>
      <c r="DD107" s="124">
        <v>42417.082246399805</v>
      </c>
      <c r="DE107" s="124">
        <v>16719.450066579699</v>
      </c>
      <c r="DF107" s="75">
        <v>13327.964938316987</v>
      </c>
      <c r="DG107" s="75">
        <v>68583.513532705198</v>
      </c>
      <c r="DH107" s="75">
        <v>305346.43580371793</v>
      </c>
      <c r="DI107" s="75">
        <v>460049.97751626273</v>
      </c>
      <c r="DJ107" s="75">
        <v>1265717.4027333676</v>
      </c>
      <c r="DK107" s="75">
        <v>1999177.5977042681</v>
      </c>
      <c r="DL107" s="75">
        <v>5968833.0272402465</v>
      </c>
      <c r="DM107" s="75">
        <v>28182893.486736845</v>
      </c>
      <c r="DN107" s="274">
        <v>64632.031462612373</v>
      </c>
      <c r="DO107" s="124">
        <v>38051.450076656307</v>
      </c>
      <c r="DP107" s="124">
        <v>24138.022351807915</v>
      </c>
      <c r="DQ107" s="124">
        <v>8058.9298858422862</v>
      </c>
      <c r="DR107" s="124">
        <v>5857.7442254067328</v>
      </c>
      <c r="DS107" s="124">
        <v>37918.949484401739</v>
      </c>
      <c r="DT107" s="124">
        <v>16136.423044458714</v>
      </c>
      <c r="DU107" s="124">
        <v>32382.230019892195</v>
      </c>
      <c r="DV107" s="124">
        <v>33068.217147380623</v>
      </c>
      <c r="DW107" s="124">
        <v>36582.593036473081</v>
      </c>
      <c r="DX107" s="124">
        <v>16216.255689112879</v>
      </c>
      <c r="DY107" s="124">
        <v>13912.754594480713</v>
      </c>
      <c r="DZ107" s="124">
        <v>65345.443061085578</v>
      </c>
      <c r="EA107" s="124">
        <v>303857.26393621694</v>
      </c>
      <c r="EB107" s="124">
        <v>466452.9234432496</v>
      </c>
      <c r="EC107" s="124">
        <v>1305301.0749041892</v>
      </c>
      <c r="ED107" s="124">
        <v>2053168.3604951231</v>
      </c>
      <c r="EE107" s="124">
        <v>6021707.7586517166</v>
      </c>
      <c r="EF107" s="124">
        <v>28121142.414966296</v>
      </c>
      <c r="EG107" s="124"/>
      <c r="EH107" s="274">
        <v>64632.829094455396</v>
      </c>
      <c r="EI107" s="124">
        <v>43722.874133155216</v>
      </c>
      <c r="EJ107" s="124">
        <v>25154.120969931588</v>
      </c>
      <c r="EK107" s="124">
        <v>18571.943782443857</v>
      </c>
      <c r="EL107" s="124">
        <f>EK107-EM107</f>
        <v>13865.897474107976</v>
      </c>
      <c r="EM107" s="124">
        <v>4706.0463083358818</v>
      </c>
      <c r="EN107" s="124">
        <v>41996.724027638964</v>
      </c>
      <c r="EO107" s="124">
        <v>23607.635562115745</v>
      </c>
      <c r="EP107" s="124"/>
      <c r="EQ107" s="124">
        <v>24927.209976086346</v>
      </c>
      <c r="ER107" s="124">
        <v>6635.5052528089582</v>
      </c>
      <c r="ES107" s="124">
        <v>18291.704723277388</v>
      </c>
      <c r="ET107" s="124">
        <f t="shared" si="77"/>
        <v>14486.073516680455</v>
      </c>
      <c r="EU107" s="124">
        <v>3805.6312065969323</v>
      </c>
      <c r="EV107" s="124">
        <f t="shared" si="78"/>
        <v>21121.578769489413</v>
      </c>
      <c r="EW107" s="124">
        <v>25620.8828125</v>
      </c>
      <c r="EX107" s="124">
        <v>67224.633222736811</v>
      </c>
      <c r="EY107" s="124">
        <v>48302.390616334873</v>
      </c>
      <c r="EZ107" s="124">
        <v>18922.242606401942</v>
      </c>
      <c r="FA107" s="124">
        <v>252822.42374615703</v>
      </c>
      <c r="FB107" s="124">
        <v>378082.96687060944</v>
      </c>
      <c r="FC107" s="124">
        <v>1012429.3939763621</v>
      </c>
      <c r="FD107" s="124">
        <v>1563661.0261509067</v>
      </c>
      <c r="FE107" s="124">
        <v>4425049.6860222807</v>
      </c>
      <c r="FF107" s="124">
        <v>20337563.298378948</v>
      </c>
      <c r="FG107" s="274">
        <v>16216.255689112879</v>
      </c>
      <c r="FH107" s="124">
        <v>12865.890625</v>
      </c>
      <c r="FI107" s="124">
        <v>22971.1875</v>
      </c>
      <c r="FJ107" s="124">
        <v>16763.265625</v>
      </c>
      <c r="FK107" s="124">
        <v>24925.391078462995</v>
      </c>
      <c r="FL107" s="124">
        <v>20263.703125</v>
      </c>
      <c r="FM107" s="124">
        <v>28443.90625</v>
      </c>
      <c r="FN107" s="124">
        <v>34194.1796875</v>
      </c>
      <c r="FO107" s="124">
        <v>20288.174184444197</v>
      </c>
      <c r="FP107" s="124">
        <v>21121.578769489413</v>
      </c>
      <c r="FQ107" s="124">
        <v>16556.6015625</v>
      </c>
      <c r="FR107" s="124">
        <v>14534.73828125</v>
      </c>
      <c r="FS107" s="274">
        <v>33700</v>
      </c>
      <c r="FT107" s="124">
        <v>39900</v>
      </c>
      <c r="FU107" s="124">
        <v>28600</v>
      </c>
      <c r="FV107" s="124">
        <v>47200</v>
      </c>
      <c r="FW107" s="124">
        <v>31450</v>
      </c>
      <c r="FX107" s="124">
        <v>35700</v>
      </c>
      <c r="FY107" s="124">
        <v>21300</v>
      </c>
      <c r="FZ107" s="311"/>
      <c r="GA107" s="133">
        <v>0.2877569608924222</v>
      </c>
      <c r="GB107" s="133">
        <v>0.15392960054466245</v>
      </c>
      <c r="GC107" s="133">
        <v>0.43663584788115739</v>
      </c>
      <c r="GD107" s="133">
        <v>0.58855947502058248</v>
      </c>
      <c r="GE107" s="133">
        <v>0.67365777819396744</v>
      </c>
      <c r="GF107" s="293">
        <v>0.22437504833992841</v>
      </c>
      <c r="GG107" s="133">
        <v>0.31433394514113538</v>
      </c>
      <c r="GH107" s="133">
        <v>0.39014282771245257</v>
      </c>
      <c r="GI107" s="133">
        <v>0.45629634511410205</v>
      </c>
      <c r="GJ107" s="314">
        <v>47.436016082763672</v>
      </c>
      <c r="GK107" s="135">
        <v>53.794418334960938</v>
      </c>
      <c r="GL107" s="135">
        <v>55.943901062011719</v>
      </c>
      <c r="GM107" s="135">
        <v>56.789958953857422</v>
      </c>
      <c r="GN107" s="135">
        <v>57.027393341064453</v>
      </c>
      <c r="GO107" s="275"/>
      <c r="GP107" s="316">
        <v>2014</v>
      </c>
      <c r="GQ107" s="218">
        <v>1.7920474792495102</v>
      </c>
      <c r="GR107" s="218">
        <v>1.5986414769753832</v>
      </c>
      <c r="GS107" s="218">
        <v>2.020291041544954</v>
      </c>
      <c r="GT107" s="319">
        <v>1.7567748580394467</v>
      </c>
      <c r="GU107" s="322">
        <v>0.47650119662284851</v>
      </c>
      <c r="GV107" s="218">
        <v>0.53985309600830078</v>
      </c>
      <c r="GW107" s="218">
        <v>0.58136892318725586</v>
      </c>
      <c r="GX107" s="218">
        <v>0.45104053616523743</v>
      </c>
      <c r="GY107" s="218">
        <v>0.27424058318138123</v>
      </c>
      <c r="GZ107" s="218">
        <v>0.23339113593101501</v>
      </c>
      <c r="HA107" s="218">
        <v>0.16462439298629761</v>
      </c>
      <c r="HB107" s="218">
        <v>0.14199790358543396</v>
      </c>
      <c r="HC107" s="218">
        <v>0.11494270712137222</v>
      </c>
      <c r="HD107" s="218">
        <v>9.4789408147335052E-2</v>
      </c>
      <c r="HF107" s="325">
        <v>2014</v>
      </c>
      <c r="HG107" s="331">
        <v>0.30568161606788635</v>
      </c>
      <c r="HH107" s="331">
        <v>0.27592873573303223</v>
      </c>
      <c r="HI107" s="331">
        <v>0.24411490559577942</v>
      </c>
      <c r="HJ107" s="331">
        <v>6.369965523481369E-2</v>
      </c>
      <c r="HK107" s="331">
        <v>0.1140255406498909</v>
      </c>
      <c r="HL107" s="331">
        <v>4.9705389887094498E-2</v>
      </c>
      <c r="HM107" s="331">
        <v>1.6688601753415355E-2</v>
      </c>
      <c r="HN107" s="331">
        <v>0.36374986171722412</v>
      </c>
      <c r="HO107" s="331">
        <v>0.18863672018051147</v>
      </c>
      <c r="HP107" s="331">
        <v>0.10370294749736786</v>
      </c>
      <c r="HQ107" s="331">
        <v>7.7311764471232891E-3</v>
      </c>
      <c r="HR107" s="331">
        <v>6.3681789208203554E-2</v>
      </c>
      <c r="HS107" s="331"/>
      <c r="HT107" s="331">
        <v>0.39792966842651367</v>
      </c>
      <c r="HU107" s="333">
        <v>0.10620612515590047</v>
      </c>
      <c r="HV107" s="334">
        <v>0.1092777213448749</v>
      </c>
      <c r="HW107" s="334">
        <v>0.10536585003137589</v>
      </c>
      <c r="HX107" s="334">
        <v>0.14148699082296737</v>
      </c>
      <c r="HY107" s="334">
        <v>7.8630232201248859E-2</v>
      </c>
      <c r="HZ107" s="334">
        <v>6.9718825432119047E-2</v>
      </c>
      <c r="IA107" s="332">
        <v>0.16877503480952097</v>
      </c>
      <c r="IB107" s="333">
        <v>0.16593748144042125</v>
      </c>
      <c r="IC107" s="332">
        <v>0.16666519440655567</v>
      </c>
      <c r="ID107" s="332">
        <v>0.14991011470556256</v>
      </c>
      <c r="IE107" s="332">
        <v>0.22927534263443597</v>
      </c>
      <c r="IF107" s="332">
        <v>0.15950050106766867</v>
      </c>
      <c r="IG107" s="332">
        <v>0.15276792113354531</v>
      </c>
      <c r="IH107" s="333">
        <v>9.7214788198471069E-2</v>
      </c>
      <c r="II107" s="332">
        <v>0.10339803812813544</v>
      </c>
      <c r="IJ107" s="332">
        <v>0.10420906136278063</v>
      </c>
      <c r="IK107" s="332">
        <v>0.12823376861686281</v>
      </c>
      <c r="IL107" s="332">
        <v>4.1565691335563308E-2</v>
      </c>
      <c r="IM107" s="332">
        <v>2.9627024309775148E-2</v>
      </c>
      <c r="IO107" s="204">
        <v>15353.613134974123</v>
      </c>
      <c r="IP107" s="204">
        <f t="shared" si="69"/>
        <v>18750.168693456355</v>
      </c>
      <c r="IS107" s="905">
        <v>9.4475780024065731E-2</v>
      </c>
      <c r="IT107" s="839">
        <v>1.8444128816710186E-2</v>
      </c>
      <c r="IU107" s="839">
        <f t="shared" si="46"/>
        <v>7.6031651207355541E-2</v>
      </c>
      <c r="IV107" s="839">
        <v>1.5837593573189347E-2</v>
      </c>
      <c r="IW107" s="132">
        <v>0.10176107306773283</v>
      </c>
      <c r="IX107" s="839">
        <v>1.8444128816710186E-2</v>
      </c>
      <c r="IY107" s="894">
        <f t="shared" si="73"/>
        <v>0</v>
      </c>
      <c r="IZ107" s="894">
        <f t="shared" si="74"/>
        <v>1.8444128816710186E-2</v>
      </c>
      <c r="JA107" s="894">
        <f t="shared" si="75"/>
        <v>0</v>
      </c>
      <c r="JB107" s="894">
        <f t="shared" si="76"/>
        <v>1.8444128816710186E-2</v>
      </c>
      <c r="JC107" s="839">
        <f t="shared" si="47"/>
        <v>8.3316944251022637E-2</v>
      </c>
      <c r="JD107" s="839">
        <v>8.5523005295222478E-3</v>
      </c>
      <c r="JE107" s="839">
        <v>9.1645476428875591E-2</v>
      </c>
      <c r="JG107" s="205">
        <v>18.207423904974018</v>
      </c>
      <c r="JH107" s="205">
        <v>5.4175204157386787</v>
      </c>
      <c r="JI107" s="205">
        <v>3.3608408474251101</v>
      </c>
      <c r="JJ107" s="205">
        <v>7.5293251205141942</v>
      </c>
      <c r="JK107" s="205">
        <v>2.9705409748259242</v>
      </c>
      <c r="JL107" s="205">
        <v>2.5346646231518211</v>
      </c>
      <c r="JM107" s="205">
        <v>8.9682504926647688</v>
      </c>
      <c r="JN107" s="205">
        <v>3.3563608495730239</v>
      </c>
      <c r="JO107" s="205">
        <v>2.6720161790129495</v>
      </c>
    </row>
    <row r="108" spans="1:275" s="211" customFormat="1">
      <c r="A108" s="211">
        <v>2015</v>
      </c>
      <c r="B108" s="205"/>
      <c r="C108" s="209"/>
      <c r="D108" s="205"/>
      <c r="E108" s="209"/>
      <c r="F108" s="209"/>
      <c r="G108" s="203"/>
      <c r="H108" s="203"/>
      <c r="I108" s="839">
        <v>0.92644015879725361</v>
      </c>
      <c r="J108" s="238"/>
      <c r="K108" s="205"/>
      <c r="L108" s="205"/>
      <c r="M108" s="205"/>
      <c r="N108" s="205"/>
      <c r="O108" s="205"/>
      <c r="P108" s="203"/>
      <c r="Q108" s="203"/>
      <c r="R108" s="238">
        <v>79263</v>
      </c>
      <c r="S108" s="204">
        <f>R108*AN108</f>
        <v>79171.945433658824</v>
      </c>
      <c r="T108" s="205">
        <f>$D$41*S108/S$41</f>
        <v>265.36108391538079</v>
      </c>
      <c r="U108" s="205">
        <f>T108/T$41*100</f>
        <v>261.75863376342477</v>
      </c>
      <c r="V108" s="205">
        <f>V107*(R108*G108)/(R107*G107)</f>
        <v>0</v>
      </c>
      <c r="W108" s="204">
        <v>92673</v>
      </c>
      <c r="X108" s="204">
        <v>124587</v>
      </c>
      <c r="Y108" s="204">
        <v>81730</v>
      </c>
      <c r="Z108" s="204">
        <f t="shared" si="79"/>
        <v>53689.597755325849</v>
      </c>
      <c r="AA108" s="218">
        <f t="shared" si="80"/>
        <v>0.67736015234505187</v>
      </c>
      <c r="AB108" s="216">
        <f>1-Y108/X108</f>
        <v>0.3439925513897919</v>
      </c>
      <c r="AC108" s="214">
        <v>56516</v>
      </c>
      <c r="AD108" s="204">
        <f t="shared" si="81"/>
        <v>56451.076392877658</v>
      </c>
      <c r="AE108" s="204"/>
      <c r="AF108" s="204"/>
      <c r="AG108" s="204">
        <v>30240</v>
      </c>
      <c r="AH108" s="204">
        <f>AG108*AN108</f>
        <v>30205.261344055143</v>
      </c>
      <c r="AI108" s="204"/>
      <c r="AJ108" s="204"/>
      <c r="AK108" s="204">
        <v>58000</v>
      </c>
      <c r="AL108" s="204">
        <v>79487.6015625</v>
      </c>
      <c r="AM108" s="211">
        <v>348.2</v>
      </c>
      <c r="AN108" s="203">
        <f>AM$107/AM108</f>
        <v>0.99885123492245842</v>
      </c>
      <c r="AO108" s="203"/>
      <c r="AP108" s="259">
        <v>2015</v>
      </c>
      <c r="AQ108" s="849">
        <v>0.70133768987716838</v>
      </c>
      <c r="AR108" s="849">
        <v>0.49674104951433617</v>
      </c>
      <c r="AS108" s="122">
        <v>3.9035533503827817E-2</v>
      </c>
      <c r="AT108" s="122">
        <v>0.10368579057240096</v>
      </c>
      <c r="AU108" s="122">
        <f>AT108+AS108</f>
        <v>0.14272132407622878</v>
      </c>
      <c r="AV108" s="122">
        <v>5.4379485922841954E-3</v>
      </c>
      <c r="AW108" s="122">
        <f>AQ108-AR108-AS108-AT108-AV108</f>
        <v>5.6437367694319229E-2</v>
      </c>
      <c r="AX108" s="851">
        <f>AR108/AQ108</f>
        <v>0.70827656446259857</v>
      </c>
      <c r="AY108" s="845">
        <v>0.74230438012177202</v>
      </c>
      <c r="AZ108" s="127">
        <v>6.8935634626693221E-2</v>
      </c>
      <c r="BA108" s="127">
        <v>9.4974775871496234E-2</v>
      </c>
      <c r="BB108" s="127">
        <v>5.8567434566856841E-2</v>
      </c>
      <c r="BC108" s="127">
        <f>1-BB108-BA108-AZ108-AY108</f>
        <v>3.5217774813181557E-2</v>
      </c>
      <c r="BD108" s="866">
        <v>0.29866231012283173</v>
      </c>
      <c r="BE108" s="252">
        <v>7.5485418168557583E-2</v>
      </c>
      <c r="BF108" s="252">
        <v>4.3251142202473315E-2</v>
      </c>
      <c r="BG108" s="252">
        <v>0.10783756326123815</v>
      </c>
      <c r="BH108" s="252">
        <v>4.9159917842925317E-2</v>
      </c>
      <c r="BI108" s="252">
        <v>3.7917496520072369E-2</v>
      </c>
      <c r="BJ108" s="252">
        <f>BD108-BE108-BF108-BG108-BH108-BI108</f>
        <v>-1.4989227872435E-2</v>
      </c>
      <c r="BK108" s="252"/>
      <c r="BL108" s="284">
        <v>2015</v>
      </c>
      <c r="BM108" s="133"/>
      <c r="BN108" s="133"/>
      <c r="BO108" s="133"/>
      <c r="BP108" s="275"/>
      <c r="BQ108" s="275"/>
      <c r="BR108" s="275"/>
      <c r="BS108" s="275"/>
      <c r="BT108" s="275"/>
      <c r="BU108" s="133"/>
      <c r="BV108" s="133"/>
      <c r="BW108" s="133"/>
      <c r="BX108" s="275"/>
      <c r="BY108" s="275"/>
      <c r="BZ108" s="293"/>
      <c r="CA108" s="275"/>
      <c r="CB108" s="275"/>
      <c r="CC108" s="275"/>
      <c r="CD108" s="275"/>
      <c r="CE108" s="275"/>
      <c r="CF108" s="275"/>
      <c r="CG108" s="275"/>
      <c r="CH108" s="275"/>
      <c r="CI108" s="275"/>
      <c r="CJ108" s="275"/>
      <c r="CK108" s="275"/>
      <c r="CL108" s="275"/>
      <c r="CM108" s="275"/>
      <c r="CN108" s="293"/>
      <c r="CO108" s="133"/>
      <c r="CP108" s="133"/>
      <c r="CQ108" s="133"/>
      <c r="CR108" s="133"/>
      <c r="CS108" s="275"/>
      <c r="CT108" s="293"/>
      <c r="CU108" s="133"/>
      <c r="CV108" s="133"/>
      <c r="CW108" s="133"/>
      <c r="CX108" s="133"/>
      <c r="CY108" s="133"/>
      <c r="DA108" s="267">
        <v>2015</v>
      </c>
      <c r="DB108" s="75"/>
      <c r="DC108" s="75"/>
      <c r="DD108" s="275"/>
      <c r="DE108" s="275"/>
      <c r="DF108" s="75"/>
      <c r="DG108" s="75"/>
      <c r="DH108" s="75"/>
      <c r="DI108" s="75"/>
      <c r="DJ108" s="75"/>
      <c r="DK108" s="75"/>
      <c r="DL108" s="75"/>
      <c r="DM108" s="75"/>
      <c r="DN108" s="276"/>
      <c r="DO108" s="275"/>
      <c r="DP108" s="275"/>
      <c r="DQ108" s="275"/>
      <c r="DR108" s="275"/>
      <c r="DS108" s="275"/>
      <c r="DT108" s="275"/>
      <c r="DU108" s="275"/>
      <c r="DV108" s="275"/>
      <c r="DW108" s="275"/>
      <c r="DX108" s="275"/>
      <c r="DY108" s="275"/>
      <c r="DZ108" s="275"/>
      <c r="EA108" s="275"/>
      <c r="EB108" s="275"/>
      <c r="EC108" s="275"/>
      <c r="ED108" s="275"/>
      <c r="EE108" s="275"/>
      <c r="EF108" s="275"/>
      <c r="EG108" s="275"/>
      <c r="EH108" s="276"/>
      <c r="EI108" s="275"/>
      <c r="EJ108" s="275"/>
      <c r="EK108" s="275"/>
      <c r="EL108" s="275"/>
      <c r="EM108" s="275"/>
      <c r="EN108" s="275"/>
      <c r="EO108" s="275"/>
      <c r="EP108" s="275"/>
      <c r="EQ108" s="275"/>
      <c r="ER108" s="275"/>
      <c r="ES108" s="275"/>
      <c r="ET108" s="275"/>
      <c r="EU108" s="275"/>
      <c r="EV108" s="275"/>
      <c r="EW108" s="275"/>
      <c r="EX108" s="275"/>
      <c r="EY108" s="275"/>
      <c r="EZ108" s="275"/>
      <c r="FA108" s="275"/>
      <c r="FB108" s="275"/>
      <c r="FC108" s="275"/>
      <c r="FD108" s="275"/>
      <c r="FE108" s="275"/>
      <c r="FF108" s="275"/>
      <c r="FG108" s="276"/>
      <c r="FH108" s="275"/>
      <c r="FI108" s="275"/>
      <c r="FJ108" s="275"/>
      <c r="FK108" s="275"/>
      <c r="FL108" s="275"/>
      <c r="FM108" s="275"/>
      <c r="FN108" s="275"/>
      <c r="FO108" s="275"/>
      <c r="FP108" s="275"/>
      <c r="FQ108" s="275"/>
      <c r="FR108" s="275"/>
      <c r="FS108" s="276"/>
      <c r="FT108" s="275"/>
      <c r="FU108" s="275"/>
      <c r="FV108" s="275"/>
      <c r="FW108" s="275"/>
      <c r="FX108" s="275"/>
      <c r="FY108" s="275"/>
      <c r="FZ108" s="311"/>
      <c r="GA108" s="275"/>
      <c r="GB108" s="275"/>
      <c r="GC108" s="275"/>
      <c r="GD108" s="275"/>
      <c r="GE108" s="275"/>
      <c r="GF108" s="276"/>
      <c r="GG108" s="275"/>
      <c r="GH108" s="275"/>
      <c r="GI108" s="275"/>
      <c r="GJ108" s="276"/>
      <c r="GK108" s="275"/>
      <c r="GL108" s="275"/>
      <c r="GM108" s="275"/>
      <c r="GN108" s="275"/>
      <c r="GO108" s="275"/>
      <c r="GP108" s="316">
        <v>2015</v>
      </c>
      <c r="GQ108" s="218"/>
      <c r="GR108" s="218"/>
      <c r="GS108" s="218"/>
      <c r="GU108" s="241"/>
      <c r="HF108" s="325">
        <v>2015</v>
      </c>
      <c r="HG108" s="336"/>
      <c r="HH108" s="336"/>
      <c r="HI108" s="336"/>
      <c r="HJ108" s="336"/>
      <c r="HK108" s="336"/>
      <c r="HL108" s="336"/>
      <c r="HM108" s="336"/>
      <c r="HN108" s="336"/>
      <c r="HO108" s="336"/>
      <c r="HP108" s="336"/>
      <c r="HQ108" s="336"/>
      <c r="HR108" s="336"/>
      <c r="HS108" s="336"/>
      <c r="HT108" s="336"/>
      <c r="HU108" s="333"/>
      <c r="HV108" s="334"/>
      <c r="HW108" s="334"/>
      <c r="HX108" s="334"/>
      <c r="HY108" s="334"/>
      <c r="HZ108" s="334"/>
      <c r="IA108" s="336"/>
      <c r="IB108" s="335"/>
      <c r="IC108" s="336"/>
      <c r="ID108" s="336"/>
      <c r="IE108" s="336"/>
      <c r="IF108" s="336"/>
      <c r="IG108" s="336"/>
      <c r="IH108" s="335"/>
      <c r="II108" s="336"/>
      <c r="IJ108" s="336"/>
      <c r="IK108" s="336"/>
      <c r="IL108" s="336"/>
      <c r="IM108" s="336"/>
      <c r="IS108" s="241"/>
      <c r="IY108" s="839"/>
      <c r="IZ108" s="839"/>
      <c r="JA108" s="839"/>
      <c r="JB108" s="839"/>
    </row>
    <row r="109" spans="1:275" s="211" customFormat="1">
      <c r="A109" s="211">
        <v>2016</v>
      </c>
      <c r="C109" s="219"/>
      <c r="E109" s="209"/>
      <c r="F109" s="219"/>
      <c r="G109" s="203"/>
      <c r="H109" s="203"/>
      <c r="I109" s="203"/>
      <c r="J109" s="238"/>
      <c r="P109" s="203"/>
      <c r="Q109" s="203"/>
      <c r="R109" s="238"/>
      <c r="S109" s="204"/>
      <c r="W109" s="204"/>
      <c r="X109" s="204">
        <v>125819</v>
      </c>
      <c r="Y109" s="204">
        <v>82199</v>
      </c>
      <c r="AB109" s="204"/>
      <c r="AC109" s="204"/>
      <c r="AD109" s="204"/>
      <c r="AE109" s="204"/>
      <c r="AF109" s="204"/>
      <c r="AG109" s="204"/>
      <c r="AH109" s="204"/>
      <c r="AI109" s="204"/>
      <c r="AJ109" s="204"/>
      <c r="AP109" s="259">
        <v>2016</v>
      </c>
      <c r="AQ109" s="849"/>
      <c r="AR109" s="122"/>
      <c r="AS109" s="848"/>
      <c r="AT109" s="849"/>
      <c r="AU109" s="849"/>
      <c r="AV109" s="850"/>
      <c r="AW109" s="848"/>
      <c r="AX109" s="848"/>
      <c r="AY109" s="127"/>
      <c r="AZ109" s="127"/>
      <c r="BA109" s="127"/>
      <c r="BB109" s="127"/>
      <c r="BC109" s="127"/>
      <c r="BD109" s="251"/>
      <c r="BE109" s="252"/>
      <c r="BF109" s="252"/>
      <c r="BG109" s="252"/>
      <c r="BH109" s="252"/>
      <c r="BI109" s="252"/>
      <c r="BJ109" s="252"/>
      <c r="BK109" s="252"/>
      <c r="BL109" s="284">
        <v>2016</v>
      </c>
      <c r="BM109" s="133"/>
      <c r="BN109" s="133"/>
      <c r="BO109" s="133"/>
      <c r="BP109" s="277"/>
      <c r="BQ109" s="277"/>
      <c r="BR109" s="277"/>
      <c r="BS109" s="277"/>
      <c r="BT109" s="277"/>
      <c r="BU109" s="133"/>
      <c r="BV109" s="133"/>
      <c r="BW109" s="133"/>
      <c r="BX109" s="277"/>
      <c r="BY109" s="277"/>
      <c r="BZ109" s="293"/>
      <c r="CA109" s="275"/>
      <c r="CB109" s="275"/>
      <c r="CC109" s="275"/>
      <c r="CD109" s="275"/>
      <c r="CE109" s="275"/>
      <c r="CF109" s="275"/>
      <c r="CG109" s="275"/>
      <c r="CH109" s="275"/>
      <c r="CI109" s="275"/>
      <c r="CJ109" s="275"/>
      <c r="CK109" s="275"/>
      <c r="CL109" s="275"/>
      <c r="CM109" s="275"/>
      <c r="CN109" s="293"/>
      <c r="CO109" s="133"/>
      <c r="CP109" s="133"/>
      <c r="CQ109" s="133"/>
      <c r="CR109" s="133"/>
      <c r="CS109" s="275"/>
      <c r="CT109" s="293"/>
      <c r="CU109" s="133"/>
      <c r="CV109" s="133"/>
      <c r="CW109" s="133"/>
      <c r="CX109" s="133"/>
      <c r="CY109" s="133"/>
      <c r="DA109" s="267">
        <v>2016</v>
      </c>
      <c r="DB109" s="75"/>
      <c r="DC109" s="75"/>
      <c r="DD109" s="275"/>
      <c r="DE109" s="275"/>
      <c r="DF109" s="75"/>
      <c r="DG109" s="75"/>
      <c r="DH109" s="75"/>
      <c r="DI109" s="75"/>
      <c r="DJ109" s="75"/>
      <c r="DK109" s="75"/>
      <c r="DL109" s="75"/>
      <c r="DM109" s="75"/>
      <c r="DN109" s="276"/>
      <c r="DO109" s="275"/>
      <c r="DP109" s="275"/>
      <c r="DQ109" s="275"/>
      <c r="DR109" s="275"/>
      <c r="DS109" s="275"/>
      <c r="DT109" s="275"/>
      <c r="DU109" s="275"/>
      <c r="DV109" s="275"/>
      <c r="DW109" s="275"/>
      <c r="DX109" s="275"/>
      <c r="DY109" s="275"/>
      <c r="DZ109" s="275"/>
      <c r="EA109" s="275"/>
      <c r="EB109" s="275"/>
      <c r="EC109" s="275"/>
      <c r="ED109" s="275"/>
      <c r="EE109" s="275"/>
      <c r="EF109" s="275"/>
      <c r="EG109" s="275"/>
      <c r="EH109" s="276"/>
      <c r="EI109" s="275"/>
      <c r="EJ109" s="275"/>
      <c r="EK109" s="275"/>
      <c r="EL109" s="275"/>
      <c r="EM109" s="275"/>
      <c r="EN109" s="275"/>
      <c r="EO109" s="275"/>
      <c r="EP109" s="275"/>
      <c r="EQ109" s="275"/>
      <c r="ER109" s="275"/>
      <c r="ES109" s="275"/>
      <c r="ET109" s="275"/>
      <c r="EU109" s="275"/>
      <c r="EV109" s="275"/>
      <c r="EW109" s="275"/>
      <c r="EX109" s="275"/>
      <c r="EY109" s="275"/>
      <c r="EZ109" s="275"/>
      <c r="FA109" s="275"/>
      <c r="FB109" s="275"/>
      <c r="FC109" s="275"/>
      <c r="FD109" s="275"/>
      <c r="FE109" s="275"/>
      <c r="FF109" s="275"/>
      <c r="FG109" s="276"/>
      <c r="FH109" s="275"/>
      <c r="FI109" s="275"/>
      <c r="FJ109" s="275"/>
      <c r="FK109" s="275"/>
      <c r="FL109" s="275"/>
      <c r="FM109" s="275"/>
      <c r="FN109" s="275"/>
      <c r="FO109" s="275"/>
      <c r="FP109" s="275"/>
      <c r="FQ109" s="275"/>
      <c r="FR109" s="275"/>
      <c r="FS109" s="276"/>
      <c r="FT109" s="275"/>
      <c r="FU109" s="275"/>
      <c r="FV109" s="275"/>
      <c r="FW109" s="275"/>
      <c r="FX109" s="275"/>
      <c r="FY109" s="275"/>
      <c r="FZ109" s="311"/>
      <c r="GA109" s="275"/>
      <c r="GB109" s="275"/>
      <c r="GC109" s="275"/>
      <c r="GD109" s="275"/>
      <c r="GE109" s="275"/>
      <c r="GF109" s="276"/>
      <c r="GG109" s="275"/>
      <c r="GH109" s="275"/>
      <c r="GI109" s="275"/>
      <c r="GJ109" s="276"/>
      <c r="GK109" s="275"/>
      <c r="GL109" s="275"/>
      <c r="GM109" s="275"/>
      <c r="GN109" s="275"/>
      <c r="GO109" s="275"/>
      <c r="GP109" s="316">
        <v>2016</v>
      </c>
      <c r="GQ109" s="218"/>
      <c r="GR109" s="218"/>
      <c r="GS109" s="218"/>
      <c r="GU109" s="241"/>
      <c r="HF109" s="325">
        <v>2016</v>
      </c>
      <c r="HG109" s="336"/>
      <c r="HH109" s="336"/>
      <c r="HI109" s="336"/>
      <c r="HJ109" s="336"/>
      <c r="HK109" s="336"/>
      <c r="HL109" s="336"/>
      <c r="HM109" s="336"/>
      <c r="HN109" s="336"/>
      <c r="HO109" s="336"/>
      <c r="HP109" s="336"/>
      <c r="HQ109" s="336"/>
      <c r="HR109" s="336"/>
      <c r="HS109" s="336"/>
      <c r="HT109" s="336"/>
      <c r="HU109" s="333"/>
      <c r="HV109" s="334"/>
      <c r="HW109" s="334"/>
      <c r="HX109" s="334"/>
      <c r="HY109" s="334"/>
      <c r="HZ109" s="334"/>
      <c r="IA109" s="336"/>
      <c r="IB109" s="335"/>
      <c r="IC109" s="336"/>
      <c r="ID109" s="336"/>
      <c r="IE109" s="336"/>
      <c r="IF109" s="336"/>
      <c r="IG109" s="336"/>
      <c r="IH109" s="335"/>
      <c r="II109" s="336"/>
      <c r="IJ109" s="336"/>
      <c r="IK109" s="336"/>
      <c r="IL109" s="336"/>
      <c r="IM109" s="336"/>
      <c r="IS109" s="241"/>
    </row>
    <row r="110" spans="1:275" s="211" customFormat="1">
      <c r="A110" s="211">
        <v>2017</v>
      </c>
      <c r="C110" s="219"/>
      <c r="E110" s="209"/>
      <c r="F110" s="219"/>
      <c r="H110" s="203"/>
      <c r="I110" s="203"/>
      <c r="J110" s="241"/>
      <c r="Q110" s="203"/>
      <c r="R110" s="238"/>
      <c r="S110" s="204"/>
      <c r="W110" s="204"/>
      <c r="AC110" s="204"/>
      <c r="AD110" s="204"/>
      <c r="AE110" s="204"/>
      <c r="AF110" s="204"/>
      <c r="AG110" s="204"/>
      <c r="AH110" s="204"/>
      <c r="AI110" s="204"/>
      <c r="AJ110" s="204"/>
      <c r="AP110" s="259">
        <v>2017</v>
      </c>
      <c r="AQ110" s="849"/>
      <c r="AR110" s="122"/>
      <c r="AS110" s="848"/>
      <c r="AT110" s="849"/>
      <c r="AU110" s="849"/>
      <c r="AV110" s="850"/>
      <c r="AW110" s="848"/>
      <c r="AX110" s="848"/>
      <c r="AY110" s="127"/>
      <c r="AZ110" s="127"/>
      <c r="BA110" s="127"/>
      <c r="BB110" s="127"/>
      <c r="BC110" s="127"/>
      <c r="BD110" s="251"/>
      <c r="BE110" s="252"/>
      <c r="BF110" s="252"/>
      <c r="BG110" s="252"/>
      <c r="BH110" s="252"/>
      <c r="BI110" s="252"/>
      <c r="BJ110" s="252"/>
      <c r="BK110" s="252"/>
      <c r="BL110" s="284">
        <v>2017</v>
      </c>
      <c r="BM110" s="133"/>
      <c r="BN110" s="133"/>
      <c r="BO110" s="133"/>
      <c r="BP110" s="275"/>
      <c r="BQ110" s="275"/>
      <c r="BR110" s="275"/>
      <c r="BS110" s="275"/>
      <c r="BT110" s="275"/>
      <c r="BU110" s="133"/>
      <c r="BV110" s="133"/>
      <c r="BW110" s="133"/>
      <c r="BX110" s="275"/>
      <c r="BY110" s="275"/>
      <c r="BZ110" s="293"/>
      <c r="CA110" s="275"/>
      <c r="CB110" s="275"/>
      <c r="CC110" s="275"/>
      <c r="CD110" s="275"/>
      <c r="CE110" s="275"/>
      <c r="CF110" s="275"/>
      <c r="CG110" s="275"/>
      <c r="CH110" s="275"/>
      <c r="CI110" s="275"/>
      <c r="CJ110" s="275"/>
      <c r="CK110" s="275"/>
      <c r="CL110" s="275"/>
      <c r="CM110" s="275"/>
      <c r="CN110" s="293"/>
      <c r="CO110" s="133"/>
      <c r="CP110" s="133"/>
      <c r="CQ110" s="133"/>
      <c r="CR110" s="133"/>
      <c r="CS110" s="275"/>
      <c r="CT110" s="293"/>
      <c r="CU110" s="133"/>
      <c r="CV110" s="133"/>
      <c r="CW110" s="133"/>
      <c r="CX110" s="133"/>
      <c r="CY110" s="133"/>
      <c r="DA110" s="267">
        <v>2017</v>
      </c>
      <c r="DB110" s="75"/>
      <c r="DC110" s="75"/>
      <c r="DD110" s="275"/>
      <c r="DE110" s="275"/>
      <c r="DF110" s="75"/>
      <c r="DG110" s="75"/>
      <c r="DH110" s="75"/>
      <c r="DI110" s="75"/>
      <c r="DJ110" s="75"/>
      <c r="DK110" s="75"/>
      <c r="DL110" s="75"/>
      <c r="DM110" s="75"/>
      <c r="DN110" s="276"/>
      <c r="DO110" s="275"/>
      <c r="DP110" s="275"/>
      <c r="DQ110" s="275"/>
      <c r="DR110" s="275"/>
      <c r="DS110" s="275"/>
      <c r="DT110" s="275"/>
      <c r="DU110" s="275"/>
      <c r="DV110" s="275"/>
      <c r="DW110" s="275"/>
      <c r="DX110" s="275"/>
      <c r="DY110" s="275"/>
      <c r="DZ110" s="275"/>
      <c r="EA110" s="275"/>
      <c r="EB110" s="275"/>
      <c r="EC110" s="275"/>
      <c r="ED110" s="275"/>
      <c r="EE110" s="275"/>
      <c r="EF110" s="275"/>
      <c r="EG110" s="275"/>
      <c r="EH110" s="276"/>
      <c r="EI110" s="275"/>
      <c r="EJ110" s="275"/>
      <c r="EK110" s="275"/>
      <c r="EL110" s="275"/>
      <c r="EM110" s="275"/>
      <c r="EN110" s="275"/>
      <c r="EO110" s="275"/>
      <c r="EP110" s="275"/>
      <c r="EQ110" s="275"/>
      <c r="ER110" s="275"/>
      <c r="ES110" s="275"/>
      <c r="ET110" s="275"/>
      <c r="EU110" s="275"/>
      <c r="EV110" s="275"/>
      <c r="EW110" s="275"/>
      <c r="EX110" s="275"/>
      <c r="EY110" s="275"/>
      <c r="EZ110" s="275"/>
      <c r="FA110" s="275"/>
      <c r="FB110" s="275"/>
      <c r="FC110" s="275"/>
      <c r="FD110" s="275"/>
      <c r="FE110" s="275"/>
      <c r="FF110" s="275"/>
      <c r="FG110" s="276"/>
      <c r="FH110" s="275"/>
      <c r="FI110" s="275"/>
      <c r="FJ110" s="275"/>
      <c r="FK110" s="275"/>
      <c r="FL110" s="275"/>
      <c r="FM110" s="275"/>
      <c r="FN110" s="275"/>
      <c r="FO110" s="275"/>
      <c r="FP110" s="275"/>
      <c r="FQ110" s="275"/>
      <c r="FR110" s="275"/>
      <c r="FS110" s="276"/>
      <c r="FT110" s="275"/>
      <c r="FU110" s="275"/>
      <c r="FV110" s="275"/>
      <c r="FW110" s="275"/>
      <c r="FX110" s="275"/>
      <c r="FY110" s="275"/>
      <c r="FZ110" s="311"/>
      <c r="GA110" s="275"/>
      <c r="GB110" s="275"/>
      <c r="GC110" s="275"/>
      <c r="GD110" s="275"/>
      <c r="GE110" s="275"/>
      <c r="GF110" s="276"/>
      <c r="GG110" s="275"/>
      <c r="GH110" s="275"/>
      <c r="GI110" s="275"/>
      <c r="GJ110" s="276"/>
      <c r="GK110" s="275"/>
      <c r="GL110" s="275"/>
      <c r="GM110" s="275"/>
      <c r="GN110" s="275"/>
      <c r="GO110" s="275"/>
      <c r="GP110" s="316"/>
      <c r="GU110" s="241"/>
      <c r="HF110" s="325">
        <v>2017</v>
      </c>
      <c r="HG110" s="336"/>
      <c r="HH110" s="336"/>
      <c r="HI110" s="336"/>
      <c r="HJ110" s="336"/>
      <c r="HK110" s="336"/>
      <c r="HL110" s="336"/>
      <c r="HM110" s="336"/>
      <c r="HN110" s="336"/>
      <c r="HO110" s="336"/>
      <c r="HP110" s="336"/>
      <c r="HQ110" s="336"/>
      <c r="HR110" s="336"/>
      <c r="HS110" s="336"/>
      <c r="HT110" s="336"/>
      <c r="HU110" s="333"/>
      <c r="HV110" s="334"/>
      <c r="HW110" s="334"/>
      <c r="HX110" s="334"/>
      <c r="HY110" s="334"/>
      <c r="HZ110" s="334"/>
      <c r="IA110" s="336"/>
      <c r="IB110" s="335"/>
      <c r="IC110" s="336"/>
      <c r="ID110" s="336"/>
      <c r="IE110" s="336"/>
      <c r="IF110" s="336"/>
      <c r="IG110" s="336"/>
      <c r="IH110" s="335"/>
      <c r="II110" s="336"/>
      <c r="IJ110" s="336"/>
      <c r="IK110" s="336"/>
      <c r="IL110" s="336"/>
      <c r="IM110" s="336"/>
      <c r="IS110" s="241"/>
    </row>
    <row r="111" spans="1:275" s="211" customFormat="1">
      <c r="A111" s="211">
        <v>2018</v>
      </c>
      <c r="C111" s="219"/>
      <c r="E111" s="219"/>
      <c r="F111" s="219"/>
      <c r="H111" s="203"/>
      <c r="I111" s="203"/>
      <c r="J111" s="241"/>
      <c r="Q111" s="203"/>
      <c r="R111" s="238"/>
      <c r="S111" s="204"/>
      <c r="W111" s="204"/>
      <c r="AC111" s="204"/>
      <c r="AD111" s="204"/>
      <c r="AE111" s="204"/>
      <c r="AF111" s="204"/>
      <c r="AG111" s="204"/>
      <c r="AH111" s="204"/>
      <c r="AI111" s="204"/>
      <c r="AJ111" s="204"/>
      <c r="AP111" s="259">
        <v>2018</v>
      </c>
      <c r="AQ111" s="849"/>
      <c r="AR111" s="122"/>
      <c r="AS111" s="848"/>
      <c r="AT111" s="849"/>
      <c r="AU111" s="849"/>
      <c r="AV111" s="850"/>
      <c r="AW111" s="848"/>
      <c r="AX111" s="848"/>
      <c r="AY111" s="127"/>
      <c r="AZ111" s="127"/>
      <c r="BA111" s="127"/>
      <c r="BB111" s="127"/>
      <c r="BC111" s="127"/>
      <c r="BD111" s="251"/>
      <c r="BE111" s="252"/>
      <c r="BF111" s="252"/>
      <c r="BG111" s="252"/>
      <c r="BH111" s="252"/>
      <c r="BI111" s="252"/>
      <c r="BJ111" s="252"/>
      <c r="BK111" s="252"/>
      <c r="BL111" s="284">
        <v>2018</v>
      </c>
      <c r="BM111" s="133"/>
      <c r="BN111" s="133"/>
      <c r="BO111" s="133"/>
      <c r="BP111" s="275"/>
      <c r="BQ111" s="275"/>
      <c r="BR111" s="275"/>
      <c r="BS111" s="275"/>
      <c r="BT111" s="275"/>
      <c r="BU111" s="133"/>
      <c r="BV111" s="133"/>
      <c r="BW111" s="133"/>
      <c r="BX111" s="275"/>
      <c r="BY111" s="275"/>
      <c r="BZ111" s="293"/>
      <c r="CA111" s="278"/>
      <c r="CB111" s="275"/>
      <c r="CC111" s="275"/>
      <c r="CD111" s="275"/>
      <c r="CE111" s="275"/>
      <c r="CF111" s="275"/>
      <c r="CG111" s="275"/>
      <c r="CH111" s="275"/>
      <c r="CI111" s="275"/>
      <c r="CJ111" s="275"/>
      <c r="CK111" s="275"/>
      <c r="CL111" s="275"/>
      <c r="CM111" s="275"/>
      <c r="CN111" s="293"/>
      <c r="CO111" s="133"/>
      <c r="CP111" s="133"/>
      <c r="CQ111" s="133"/>
      <c r="CR111" s="133"/>
      <c r="CS111" s="275"/>
      <c r="CT111" s="293"/>
      <c r="CU111" s="133"/>
      <c r="CV111" s="133"/>
      <c r="CW111" s="133"/>
      <c r="CX111" s="133"/>
      <c r="CY111" s="133"/>
      <c r="DA111" s="267">
        <v>2018</v>
      </c>
      <c r="DB111" s="75"/>
      <c r="DC111" s="75"/>
      <c r="DD111" s="275"/>
      <c r="DE111" s="275"/>
      <c r="DF111" s="75"/>
      <c r="DG111" s="75"/>
      <c r="DH111" s="75"/>
      <c r="DI111" s="75"/>
      <c r="DJ111" s="75"/>
      <c r="DK111" s="75"/>
      <c r="DL111" s="75"/>
      <c r="DM111" s="75"/>
      <c r="DN111" s="276"/>
      <c r="DO111" s="275"/>
      <c r="DP111" s="275"/>
      <c r="DQ111" s="275"/>
      <c r="DR111" s="275"/>
      <c r="DS111" s="275"/>
      <c r="DT111" s="275"/>
      <c r="DU111" s="275"/>
      <c r="DV111" s="275"/>
      <c r="DW111" s="275"/>
      <c r="DX111" s="275"/>
      <c r="DY111" s="275"/>
      <c r="DZ111" s="275"/>
      <c r="EA111" s="275"/>
      <c r="EB111" s="275"/>
      <c r="EC111" s="275"/>
      <c r="ED111" s="275"/>
      <c r="EE111" s="275"/>
      <c r="EF111" s="275"/>
      <c r="EG111" s="275"/>
      <c r="EH111" s="276"/>
      <c r="EI111" s="275"/>
      <c r="EJ111" s="275"/>
      <c r="EK111" s="275"/>
      <c r="EL111" s="275"/>
      <c r="EM111" s="275"/>
      <c r="EN111" s="275"/>
      <c r="EO111" s="275"/>
      <c r="EP111" s="275"/>
      <c r="EQ111" s="275"/>
      <c r="ER111" s="275"/>
      <c r="ES111" s="275"/>
      <c r="ET111" s="275"/>
      <c r="EU111" s="275"/>
      <c r="EV111" s="275"/>
      <c r="EW111" s="275"/>
      <c r="EX111" s="275"/>
      <c r="EY111" s="275"/>
      <c r="EZ111" s="275"/>
      <c r="FA111" s="275"/>
      <c r="FB111" s="275"/>
      <c r="FC111" s="275"/>
      <c r="FD111" s="275"/>
      <c r="FE111" s="275"/>
      <c r="FF111" s="275"/>
      <c r="FG111" s="276"/>
      <c r="FH111" s="275"/>
      <c r="FI111" s="275"/>
      <c r="FJ111" s="275"/>
      <c r="FK111" s="275"/>
      <c r="FL111" s="275"/>
      <c r="FM111" s="275"/>
      <c r="FN111" s="275"/>
      <c r="FO111" s="275"/>
      <c r="FP111" s="275"/>
      <c r="FQ111" s="275"/>
      <c r="FR111" s="275"/>
      <c r="FS111" s="276"/>
      <c r="FT111" s="275"/>
      <c r="FU111" s="275"/>
      <c r="FV111" s="275"/>
      <c r="FW111" s="275"/>
      <c r="FX111" s="275"/>
      <c r="FY111" s="275"/>
      <c r="FZ111" s="311"/>
      <c r="GA111" s="275"/>
      <c r="GB111" s="275"/>
      <c r="GC111" s="275"/>
      <c r="GD111" s="275"/>
      <c r="GE111" s="275"/>
      <c r="GF111" s="276"/>
      <c r="GG111" s="275"/>
      <c r="GH111" s="275"/>
      <c r="GI111" s="275"/>
      <c r="GJ111" s="276"/>
      <c r="GK111" s="275"/>
      <c r="GL111" s="275"/>
      <c r="GM111" s="275"/>
      <c r="GN111" s="275"/>
      <c r="GO111" s="275"/>
      <c r="GP111" s="316"/>
      <c r="GU111" s="241"/>
      <c r="HF111" s="325">
        <v>2018</v>
      </c>
      <c r="HG111" s="336"/>
      <c r="HH111" s="336"/>
      <c r="HI111" s="336"/>
      <c r="HJ111" s="336"/>
      <c r="HK111" s="336"/>
      <c r="HL111" s="336"/>
      <c r="HM111" s="336"/>
      <c r="HN111" s="336"/>
      <c r="HO111" s="336"/>
      <c r="HP111" s="336"/>
      <c r="HQ111" s="336"/>
      <c r="HR111" s="336"/>
      <c r="HS111" s="336"/>
      <c r="HT111" s="336"/>
      <c r="HU111" s="333"/>
      <c r="HV111" s="334"/>
      <c r="HW111" s="334"/>
      <c r="HX111" s="334"/>
      <c r="HY111" s="334"/>
      <c r="HZ111" s="334"/>
      <c r="IA111" s="336"/>
      <c r="IB111" s="335"/>
      <c r="IC111" s="336"/>
      <c r="ID111" s="336"/>
      <c r="IE111" s="336"/>
      <c r="IF111" s="336"/>
      <c r="IG111" s="336"/>
      <c r="IH111" s="335"/>
      <c r="II111" s="336"/>
      <c r="IJ111" s="336"/>
      <c r="IK111" s="336"/>
      <c r="IL111" s="336"/>
      <c r="IM111" s="336"/>
      <c r="IS111" s="241"/>
    </row>
    <row r="112" spans="1:275" s="211" customFormat="1">
      <c r="A112" s="211">
        <v>2019</v>
      </c>
      <c r="C112" s="219"/>
      <c r="E112" s="219"/>
      <c r="F112" s="219"/>
      <c r="H112" s="203"/>
      <c r="I112" s="203"/>
      <c r="J112" s="241"/>
      <c r="Q112" s="203"/>
      <c r="R112" s="238"/>
      <c r="S112" s="204"/>
      <c r="W112" s="204"/>
      <c r="X112" s="204"/>
      <c r="Y112" s="204"/>
      <c r="AB112" s="204"/>
      <c r="AC112" s="204"/>
      <c r="AD112" s="204"/>
      <c r="AE112" s="204"/>
      <c r="AF112" s="204"/>
      <c r="AG112" s="204"/>
      <c r="AH112" s="204"/>
      <c r="AI112" s="204"/>
      <c r="AJ112" s="204"/>
      <c r="AP112" s="259">
        <v>2019</v>
      </c>
      <c r="AQ112" s="849"/>
      <c r="AR112" s="122"/>
      <c r="AS112" s="848"/>
      <c r="AT112" s="849"/>
      <c r="AU112" s="849"/>
      <c r="AV112" s="850"/>
      <c r="AW112" s="848"/>
      <c r="AX112" s="848"/>
      <c r="AY112" s="127"/>
      <c r="AZ112" s="127"/>
      <c r="BA112" s="127"/>
      <c r="BB112" s="127"/>
      <c r="BC112" s="127"/>
      <c r="BD112" s="251"/>
      <c r="BE112" s="252"/>
      <c r="BF112" s="252"/>
      <c r="BG112" s="252"/>
      <c r="BH112" s="252"/>
      <c r="BI112" s="252"/>
      <c r="BJ112" s="252"/>
      <c r="BK112" s="252"/>
      <c r="BL112" s="284">
        <v>2019</v>
      </c>
      <c r="BM112" s="133"/>
      <c r="BN112" s="133"/>
      <c r="BO112" s="133"/>
      <c r="BP112" s="275"/>
      <c r="BQ112" s="275"/>
      <c r="BR112" s="275"/>
      <c r="BS112" s="275"/>
      <c r="BT112" s="275"/>
      <c r="BU112" s="133"/>
      <c r="BV112" s="133"/>
      <c r="BW112" s="133"/>
      <c r="BX112" s="275"/>
      <c r="BY112" s="275"/>
      <c r="BZ112" s="293"/>
      <c r="CA112" s="275"/>
      <c r="CB112" s="275"/>
      <c r="CC112" s="275"/>
      <c r="CD112" s="275"/>
      <c r="CE112" s="275"/>
      <c r="CF112" s="275"/>
      <c r="CG112" s="275"/>
      <c r="CH112" s="275"/>
      <c r="CI112" s="275"/>
      <c r="CJ112" s="275"/>
      <c r="CK112" s="275"/>
      <c r="CL112" s="275"/>
      <c r="CM112" s="275"/>
      <c r="CN112" s="293"/>
      <c r="CO112" s="133"/>
      <c r="CP112" s="133"/>
      <c r="CQ112" s="133"/>
      <c r="CR112" s="133"/>
      <c r="CS112" s="275"/>
      <c r="CT112" s="293"/>
      <c r="CU112" s="133"/>
      <c r="CV112" s="133"/>
      <c r="CW112" s="133"/>
      <c r="CX112" s="133"/>
      <c r="CY112" s="133"/>
      <c r="DA112" s="267">
        <v>2019</v>
      </c>
      <c r="DB112" s="75"/>
      <c r="DC112" s="75"/>
      <c r="DD112" s="275"/>
      <c r="DE112" s="275"/>
      <c r="DF112" s="75"/>
      <c r="DG112" s="75"/>
      <c r="DH112" s="75"/>
      <c r="DI112" s="75"/>
      <c r="DJ112" s="75"/>
      <c r="DK112" s="75"/>
      <c r="DL112" s="75"/>
      <c r="DM112" s="75"/>
      <c r="DN112" s="276"/>
      <c r="DO112" s="275"/>
      <c r="DP112" s="275"/>
      <c r="DQ112" s="275"/>
      <c r="DR112" s="275"/>
      <c r="DS112" s="275"/>
      <c r="DT112" s="275"/>
      <c r="DU112" s="275"/>
      <c r="DV112" s="275"/>
      <c r="DW112" s="275"/>
      <c r="DX112" s="275"/>
      <c r="DY112" s="275"/>
      <c r="DZ112" s="275"/>
      <c r="EA112" s="275"/>
      <c r="EB112" s="275"/>
      <c r="EC112" s="275"/>
      <c r="ED112" s="275"/>
      <c r="EE112" s="275"/>
      <c r="EF112" s="275"/>
      <c r="EG112" s="275"/>
      <c r="EH112" s="276"/>
      <c r="EI112" s="275"/>
      <c r="EJ112" s="275"/>
      <c r="EK112" s="275"/>
      <c r="EL112" s="275"/>
      <c r="EM112" s="275"/>
      <c r="EN112" s="275"/>
      <c r="EO112" s="275"/>
      <c r="EP112" s="275"/>
      <c r="EQ112" s="275"/>
      <c r="ER112" s="275"/>
      <c r="ES112" s="275"/>
      <c r="ET112" s="275"/>
      <c r="EU112" s="275"/>
      <c r="EV112" s="275"/>
      <c r="EW112" s="275"/>
      <c r="EX112" s="275"/>
      <c r="EY112" s="275"/>
      <c r="EZ112" s="275"/>
      <c r="FA112" s="275"/>
      <c r="FB112" s="275"/>
      <c r="FC112" s="275"/>
      <c r="FD112" s="275"/>
      <c r="FE112" s="275"/>
      <c r="FF112" s="275"/>
      <c r="FG112" s="276"/>
      <c r="FH112" s="275"/>
      <c r="FI112" s="275"/>
      <c r="FJ112" s="275"/>
      <c r="FK112" s="275"/>
      <c r="FL112" s="275"/>
      <c r="FM112" s="275"/>
      <c r="FN112" s="275"/>
      <c r="FO112" s="275"/>
      <c r="FP112" s="275"/>
      <c r="FQ112" s="275"/>
      <c r="FR112" s="275"/>
      <c r="FS112" s="276"/>
      <c r="FT112" s="275"/>
      <c r="FU112" s="275"/>
      <c r="FV112" s="275"/>
      <c r="FW112" s="275"/>
      <c r="FX112" s="275"/>
      <c r="FY112" s="275"/>
      <c r="FZ112" s="311"/>
      <c r="GA112" s="275"/>
      <c r="GB112" s="275"/>
      <c r="GC112" s="275"/>
      <c r="GD112" s="275"/>
      <c r="GE112" s="275"/>
      <c r="GF112" s="276"/>
      <c r="GG112" s="275"/>
      <c r="GH112" s="275"/>
      <c r="GI112" s="275"/>
      <c r="GJ112" s="276"/>
      <c r="GK112" s="275"/>
      <c r="GL112" s="275"/>
      <c r="GM112" s="275"/>
      <c r="GN112" s="275"/>
      <c r="GO112" s="275"/>
      <c r="GP112" s="316"/>
      <c r="GU112" s="241"/>
      <c r="HF112" s="325">
        <v>2019</v>
      </c>
      <c r="HG112" s="336"/>
      <c r="HH112" s="336"/>
      <c r="HI112" s="336"/>
      <c r="HJ112" s="336"/>
      <c r="HK112" s="336"/>
      <c r="HL112" s="336"/>
      <c r="HM112" s="336"/>
      <c r="HN112" s="336"/>
      <c r="HO112" s="336"/>
      <c r="HP112" s="336"/>
      <c r="HQ112" s="336"/>
      <c r="HR112" s="336"/>
      <c r="HS112" s="336"/>
      <c r="HT112" s="336"/>
      <c r="HU112" s="333"/>
      <c r="HV112" s="334"/>
      <c r="HW112" s="334"/>
      <c r="HX112" s="334"/>
      <c r="HY112" s="334"/>
      <c r="HZ112" s="334"/>
      <c r="IA112" s="336"/>
      <c r="IB112" s="335"/>
      <c r="IC112" s="336"/>
      <c r="ID112" s="336"/>
      <c r="IE112" s="336"/>
      <c r="IF112" s="336"/>
      <c r="IG112" s="336"/>
      <c r="IH112" s="335"/>
      <c r="II112" s="336"/>
      <c r="IJ112" s="336"/>
      <c r="IK112" s="336"/>
      <c r="IL112" s="336"/>
      <c r="IM112" s="336"/>
      <c r="IS112" s="241"/>
    </row>
    <row r="113" spans="1:253" s="211" customFormat="1">
      <c r="A113" s="211">
        <v>2020</v>
      </c>
      <c r="C113" s="219"/>
      <c r="E113" s="219"/>
      <c r="F113" s="219"/>
      <c r="H113" s="203"/>
      <c r="I113" s="203"/>
      <c r="J113" s="241"/>
      <c r="Q113" s="203"/>
      <c r="R113" s="241"/>
      <c r="AP113" s="259">
        <v>2020</v>
      </c>
      <c r="AQ113" s="849"/>
      <c r="AR113" s="122"/>
      <c r="AS113" s="848"/>
      <c r="AT113" s="849"/>
      <c r="AU113" s="849"/>
      <c r="AV113" s="850"/>
      <c r="AW113" s="848"/>
      <c r="AX113" s="848"/>
      <c r="AY113" s="127"/>
      <c r="AZ113" s="127"/>
      <c r="BA113" s="127"/>
      <c r="BB113" s="127"/>
      <c r="BC113" s="127"/>
      <c r="BD113" s="251"/>
      <c r="BE113" s="252"/>
      <c r="BF113" s="252"/>
      <c r="BG113" s="252"/>
      <c r="BH113" s="252"/>
      <c r="BI113" s="252"/>
      <c r="BJ113" s="252"/>
      <c r="BK113" s="252"/>
      <c r="BL113" s="284">
        <v>2020</v>
      </c>
      <c r="BM113" s="133"/>
      <c r="BN113" s="133"/>
      <c r="BO113" s="133"/>
      <c r="BP113" s="275"/>
      <c r="BQ113" s="275"/>
      <c r="BR113" s="275"/>
      <c r="BS113" s="275"/>
      <c r="BT113" s="275"/>
      <c r="BU113" s="133"/>
      <c r="BV113" s="133"/>
      <c r="BW113" s="133"/>
      <c r="BX113" s="275"/>
      <c r="BY113" s="275"/>
      <c r="BZ113" s="293"/>
      <c r="CA113" s="275"/>
      <c r="CB113" s="275"/>
      <c r="CC113" s="275"/>
      <c r="CD113" s="275"/>
      <c r="CE113" s="275"/>
      <c r="CF113" s="275"/>
      <c r="CG113" s="275"/>
      <c r="CH113" s="275"/>
      <c r="CI113" s="275"/>
      <c r="CJ113" s="275"/>
      <c r="CK113" s="275"/>
      <c r="CL113" s="275"/>
      <c r="CM113" s="275"/>
      <c r="CN113" s="293"/>
      <c r="CO113" s="133"/>
      <c r="CP113" s="133"/>
      <c r="CQ113" s="133"/>
      <c r="CR113" s="133"/>
      <c r="CS113" s="275"/>
      <c r="CT113" s="293"/>
      <c r="CU113" s="133"/>
      <c r="CV113" s="133"/>
      <c r="CW113" s="133"/>
      <c r="CX113" s="133"/>
      <c r="CY113" s="133"/>
      <c r="DA113" s="267">
        <v>2020</v>
      </c>
      <c r="DB113" s="75"/>
      <c r="DC113" s="75"/>
      <c r="DD113" s="275"/>
      <c r="DE113" s="275"/>
      <c r="DF113" s="75"/>
      <c r="DG113" s="75"/>
      <c r="DH113" s="75"/>
      <c r="DI113" s="75"/>
      <c r="DJ113" s="75"/>
      <c r="DK113" s="75"/>
      <c r="DL113" s="75"/>
      <c r="DM113" s="75"/>
      <c r="DN113" s="276"/>
      <c r="DO113" s="275"/>
      <c r="DP113" s="275"/>
      <c r="DQ113" s="275"/>
      <c r="DR113" s="275"/>
      <c r="DS113" s="275"/>
      <c r="DT113" s="275"/>
      <c r="DU113" s="275"/>
      <c r="DV113" s="275"/>
      <c r="DW113" s="275"/>
      <c r="DX113" s="275"/>
      <c r="DY113" s="275"/>
      <c r="DZ113" s="275"/>
      <c r="EA113" s="275"/>
      <c r="EB113" s="275"/>
      <c r="EC113" s="275"/>
      <c r="ED113" s="275"/>
      <c r="EE113" s="275"/>
      <c r="EF113" s="275"/>
      <c r="EG113" s="275"/>
      <c r="EH113" s="276"/>
      <c r="EI113" s="275"/>
      <c r="EJ113" s="275"/>
      <c r="EK113" s="275"/>
      <c r="EL113" s="275"/>
      <c r="EM113" s="275"/>
      <c r="EN113" s="275"/>
      <c r="EO113" s="275"/>
      <c r="EP113" s="275"/>
      <c r="EQ113" s="275"/>
      <c r="ER113" s="275"/>
      <c r="ES113" s="275"/>
      <c r="ET113" s="275"/>
      <c r="EU113" s="275"/>
      <c r="EV113" s="275"/>
      <c r="EW113" s="275"/>
      <c r="EX113" s="275"/>
      <c r="EY113" s="275"/>
      <c r="EZ113" s="275"/>
      <c r="FA113" s="275"/>
      <c r="FB113" s="275"/>
      <c r="FC113" s="275"/>
      <c r="FD113" s="275"/>
      <c r="FE113" s="275"/>
      <c r="FF113" s="275"/>
      <c r="FG113" s="276"/>
      <c r="FH113" s="275"/>
      <c r="FI113" s="275"/>
      <c r="FJ113" s="275"/>
      <c r="FK113" s="275"/>
      <c r="FL113" s="275"/>
      <c r="FM113" s="275"/>
      <c r="FN113" s="275"/>
      <c r="FO113" s="275"/>
      <c r="FP113" s="275"/>
      <c r="FQ113" s="275"/>
      <c r="FR113" s="275"/>
      <c r="FS113" s="276"/>
      <c r="FT113" s="275"/>
      <c r="FU113" s="275"/>
      <c r="FV113" s="275"/>
      <c r="FW113" s="275"/>
      <c r="FX113" s="275"/>
      <c r="FY113" s="275"/>
      <c r="FZ113" s="311"/>
      <c r="GA113" s="275"/>
      <c r="GB113" s="275"/>
      <c r="GC113" s="275"/>
      <c r="GD113" s="275"/>
      <c r="GE113" s="275"/>
      <c r="GF113" s="276"/>
      <c r="GG113" s="275"/>
      <c r="GH113" s="275"/>
      <c r="GI113" s="275"/>
      <c r="GJ113" s="276"/>
      <c r="GK113" s="275"/>
      <c r="GL113" s="275"/>
      <c r="GM113" s="275"/>
      <c r="GN113" s="275"/>
      <c r="GO113" s="275"/>
      <c r="GP113" s="316"/>
      <c r="GU113" s="241"/>
      <c r="HF113" s="325">
        <v>2020</v>
      </c>
      <c r="HG113" s="336"/>
      <c r="HH113" s="336"/>
      <c r="HI113" s="336"/>
      <c r="HJ113" s="336"/>
      <c r="HK113" s="336"/>
      <c r="HL113" s="336"/>
      <c r="HM113" s="336"/>
      <c r="HN113" s="336"/>
      <c r="HO113" s="336"/>
      <c r="HP113" s="336"/>
      <c r="HQ113" s="336"/>
      <c r="HR113" s="336"/>
      <c r="HS113" s="336"/>
      <c r="HT113" s="336"/>
      <c r="HU113" s="333"/>
      <c r="HV113" s="334"/>
      <c r="HW113" s="334"/>
      <c r="HX113" s="334"/>
      <c r="HY113" s="334"/>
      <c r="HZ113" s="334"/>
      <c r="IA113" s="336"/>
      <c r="IB113" s="335"/>
      <c r="IC113" s="336"/>
      <c r="ID113" s="336"/>
      <c r="IE113" s="336"/>
      <c r="IF113" s="336"/>
      <c r="IG113" s="336"/>
      <c r="IH113" s="335"/>
      <c r="II113" s="336"/>
      <c r="IJ113" s="336"/>
      <c r="IK113" s="336"/>
      <c r="IL113" s="336"/>
      <c r="IM113" s="336"/>
      <c r="IS113" s="241"/>
    </row>
    <row r="114" spans="1:253">
      <c r="X114" s="206"/>
      <c r="Y114" s="206"/>
      <c r="AB114" s="206"/>
      <c r="AV114" s="850"/>
      <c r="IS114" s="898"/>
    </row>
    <row r="115" spans="1:253">
      <c r="X115" s="206"/>
      <c r="Y115" s="206"/>
      <c r="AB115" s="206"/>
      <c r="IS115" s="898"/>
    </row>
    <row r="116" spans="1:253">
      <c r="A116" s="201" t="s">
        <v>336</v>
      </c>
      <c r="H116" s="839">
        <f>(H107/H68)^(1/39)-1</f>
        <v>3.3551921240012605E-2</v>
      </c>
      <c r="I116" s="839"/>
      <c r="Q116" s="839">
        <f>(Q107/Q68)^(1/39)-1</f>
        <v>3.642205130040499E-2</v>
      </c>
      <c r="IS116" s="898"/>
    </row>
    <row r="117" spans="1:253">
      <c r="A117" s="201" t="s">
        <v>0</v>
      </c>
      <c r="G117" s="342">
        <f>(G73/G40)^(1/33)-1</f>
        <v>-3.6485218130156372E-2</v>
      </c>
      <c r="H117" s="342">
        <f>(H73/H40)^(1/33)-1</f>
        <v>3.7866796458847718E-2</v>
      </c>
      <c r="I117" s="342"/>
      <c r="P117" s="342">
        <f>(P73/P40)^(1/33)-1</f>
        <v>-3.7708904049043368E-2</v>
      </c>
      <c r="X117" s="342">
        <f>(X73/X40)^(1/33)-1</f>
        <v>2.2224529686483363E-2</v>
      </c>
      <c r="AM117" s="342">
        <f>(AM73/AM40)^(1/33)-1</f>
        <v>3.7681488209013736E-2</v>
      </c>
      <c r="AN117" s="342">
        <f>(AN73/AN40)^(1/33)-1</f>
        <v>-3.631315450567596E-2</v>
      </c>
      <c r="DC117" s="342">
        <f>(DC73/DC39)^(1/34)-1</f>
        <v>2.1009041752001689E-2</v>
      </c>
      <c r="DN117" s="342">
        <f>(DN73/DN39)^(1/34)-1</f>
        <v>1.9831386009931951E-2</v>
      </c>
      <c r="DO117" s="342">
        <f>(DO73/DO39)^(1/34)-1</f>
        <v>2.1215045854196868E-2</v>
      </c>
      <c r="DP117" s="342"/>
      <c r="DQ117" s="342"/>
      <c r="DR117" s="342"/>
      <c r="DV117" s="342">
        <f>(DV73/DV39)^(1/34)-1</f>
        <v>1.8052444531947209E-2</v>
      </c>
      <c r="EI117" s="342">
        <f>(EI73/EI39)^(1/34)-1</f>
        <v>2.1857280292968184E-2</v>
      </c>
      <c r="IS117" s="898"/>
    </row>
    <row r="118" spans="1:253">
      <c r="A118" s="201" t="s">
        <v>143</v>
      </c>
      <c r="G118" s="342">
        <f>(G107/G73)^(1/34)-1</f>
        <v>-2.7396275487622912E-2</v>
      </c>
      <c r="H118" s="342">
        <f>(H107/H73)^(1/34)-1</f>
        <v>2.816797303686891E-2</v>
      </c>
      <c r="I118" s="342"/>
      <c r="P118" s="342">
        <f>(P107/P73)^(1/34)-1</f>
        <v>-2.9162581417963129E-2</v>
      </c>
      <c r="X118" s="342">
        <f>(X107/X73)^(1/34)-1</f>
        <v>1.2499965496295395E-2</v>
      </c>
      <c r="AM118" s="342">
        <f>(AM107/AM73)^(1/34)-1</f>
        <v>3.005011215834541E-2</v>
      </c>
      <c r="AN118" s="342">
        <f>(AN107/AN73)^(1/34)-1</f>
        <v>-2.9173446809669379E-2</v>
      </c>
      <c r="DC118" s="342">
        <f>(DC107/DC73)^(1/34)-1</f>
        <v>7.6474431463025017E-3</v>
      </c>
      <c r="DN118" s="342">
        <f>(DN107/DN73)^(1/34)-1</f>
        <v>1.4074785048982852E-2</v>
      </c>
      <c r="DO118" s="342">
        <f>(DO107/DO73)^(1/34)-1</f>
        <v>7.6548144603290069E-3</v>
      </c>
      <c r="DP118" s="342"/>
      <c r="DQ118" s="342"/>
      <c r="DR118" s="342"/>
      <c r="DV118" s="342">
        <f>(DV107/DV73)^(1/34)-1</f>
        <v>-8.3525265489392542E-4</v>
      </c>
      <c r="EI118" s="342">
        <f>(EI107/EI73)^(1/34)-1</f>
        <v>9.7482213515283078E-3</v>
      </c>
      <c r="IS118" s="898"/>
    </row>
  </sheetData>
  <mergeCells count="1">
    <mergeCell ref="GA5:GE5"/>
  </mergeCells>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9" tint="0.39997558519241921"/>
    <pageSetUpPr fitToPage="1"/>
  </sheetPr>
  <dimension ref="A1:L26"/>
  <sheetViews>
    <sheetView workbookViewId="0">
      <pane xSplit="1" ySplit="5" topLeftCell="B6" activePane="bottomRight" state="frozen"/>
      <selection activeCell="A2" sqref="A2:H2"/>
      <selection pane="topRight" activeCell="A2" sqref="A2:H2"/>
      <selection pane="bottomLeft" activeCell="A2" sqref="A2:H2"/>
      <selection pane="bottomRight" activeCell="A21" sqref="A21"/>
    </sheetView>
  </sheetViews>
  <sheetFormatPr baseColWidth="10" defaultColWidth="10.1640625" defaultRowHeight="15" x14ac:dyDescent="0"/>
  <cols>
    <col min="1" max="1" width="24" style="166" customWidth="1"/>
    <col min="2" max="2" width="3.5" style="166" customWidth="1"/>
    <col min="3" max="4" width="18.83203125" style="166" customWidth="1"/>
    <col min="5" max="5" width="3.5" style="166" customWidth="1"/>
    <col min="6" max="7" width="18.83203125" style="166" customWidth="1"/>
    <col min="8" max="8" width="3.33203125" style="166" customWidth="1"/>
    <col min="9" max="9" width="18.83203125" style="185" customWidth="1"/>
    <col min="10" max="10" width="18.83203125" style="166" customWidth="1"/>
    <col min="11" max="16384" width="10.1640625" style="166"/>
  </cols>
  <sheetData>
    <row r="1" spans="1:12" ht="18">
      <c r="A1" s="164"/>
      <c r="B1" s="164"/>
      <c r="C1" s="164"/>
      <c r="D1" s="164"/>
      <c r="E1" s="164"/>
      <c r="F1" s="164"/>
      <c r="G1" s="164"/>
      <c r="H1" s="164"/>
      <c r="I1" s="165"/>
    </row>
    <row r="2" spans="1:12" ht="33" customHeight="1">
      <c r="A2" s="926" t="s">
        <v>389</v>
      </c>
      <c r="B2" s="926"/>
      <c r="C2" s="926"/>
      <c r="D2" s="926"/>
      <c r="E2" s="926"/>
      <c r="F2" s="926"/>
      <c r="G2" s="926"/>
      <c r="H2" s="926"/>
      <c r="I2" s="926"/>
      <c r="J2" s="926"/>
    </row>
    <row r="3" spans="1:12" ht="10" customHeight="1" thickBot="1">
      <c r="A3" s="167"/>
      <c r="B3" s="167"/>
      <c r="C3" s="167"/>
      <c r="D3" s="167"/>
      <c r="E3" s="167"/>
      <c r="F3" s="167"/>
      <c r="G3" s="167"/>
      <c r="H3" s="167"/>
      <c r="I3" s="168"/>
    </row>
    <row r="4" spans="1:12" ht="31" customHeight="1" thickTop="1">
      <c r="A4" s="191"/>
      <c r="B4" s="191"/>
      <c r="C4" s="936" t="s">
        <v>369</v>
      </c>
      <c r="D4" s="936"/>
      <c r="E4" s="191"/>
      <c r="F4" s="936" t="s">
        <v>172</v>
      </c>
      <c r="G4" s="936"/>
      <c r="H4" s="192"/>
      <c r="I4" s="936" t="s">
        <v>173</v>
      </c>
      <c r="J4" s="936"/>
    </row>
    <row r="5" spans="1:12" s="169" customFormat="1" ht="72" customHeight="1">
      <c r="A5" s="195" t="s">
        <v>164</v>
      </c>
      <c r="B5" s="170"/>
      <c r="C5" s="170" t="s">
        <v>143</v>
      </c>
      <c r="D5" s="170" t="s">
        <v>0</v>
      </c>
      <c r="E5" s="170"/>
      <c r="F5" s="170" t="s">
        <v>143</v>
      </c>
      <c r="G5" s="170" t="s">
        <v>0</v>
      </c>
      <c r="H5" s="170"/>
      <c r="I5" s="170" t="s">
        <v>143</v>
      </c>
      <c r="J5" s="170" t="s">
        <v>0</v>
      </c>
    </row>
    <row r="6" spans="1:12" ht="28" customHeight="1">
      <c r="A6" s="171" t="s">
        <v>162</v>
      </c>
      <c r="B6" s="172"/>
      <c r="C6" s="175">
        <v>0.60834591477253874</v>
      </c>
      <c r="D6" s="175">
        <v>0.94968612314438916</v>
      </c>
      <c r="E6" s="172"/>
      <c r="F6" s="175">
        <v>0.60834591477253874</v>
      </c>
      <c r="G6" s="175">
        <v>0.94968612314438916</v>
      </c>
      <c r="H6" s="174"/>
      <c r="I6" s="175">
        <v>0.60838018060670063</v>
      </c>
      <c r="J6" s="175">
        <v>0.94966876294959479</v>
      </c>
    </row>
    <row r="7" spans="1:12" ht="28" customHeight="1">
      <c r="A7" s="171" t="s">
        <v>50</v>
      </c>
      <c r="B7" s="172"/>
      <c r="C7" s="175">
        <v>-3.5718349234351243E-2</v>
      </c>
      <c r="D7" s="175">
        <v>0.9465671979691852</v>
      </c>
      <c r="E7" s="172"/>
      <c r="F7" s="175">
        <v>1.4280369256344017E-2</v>
      </c>
      <c r="G7" s="175">
        <v>1.0237336775722046</v>
      </c>
      <c r="H7" s="174"/>
      <c r="I7" s="175">
        <v>0.20956476113497824</v>
      </c>
      <c r="J7" s="175">
        <v>1.294537865546034</v>
      </c>
    </row>
    <row r="8" spans="1:12" ht="28" customHeight="1">
      <c r="A8" s="171" t="s">
        <v>54</v>
      </c>
      <c r="B8" s="172"/>
      <c r="C8" s="175">
        <v>0.41367810101799418</v>
      </c>
      <c r="D8" s="175">
        <v>1.0582660167089126</v>
      </c>
      <c r="E8" s="172"/>
      <c r="F8" s="175">
        <v>0.41817065854110602</v>
      </c>
      <c r="G8" s="175">
        <v>1.0495447146525829</v>
      </c>
      <c r="H8" s="174"/>
      <c r="I8" s="175">
        <v>0.49449413283352439</v>
      </c>
      <c r="J8" s="175">
        <v>0.98248381179745126</v>
      </c>
    </row>
    <row r="9" spans="1:12" ht="28" customHeight="1">
      <c r="A9" s="176" t="s">
        <v>163</v>
      </c>
      <c r="B9" s="177"/>
      <c r="C9" s="175">
        <v>1.2016654498940706</v>
      </c>
      <c r="D9" s="175">
        <v>0.81701655910237525</v>
      </c>
      <c r="E9" s="177"/>
      <c r="F9" s="175">
        <v>1.2081811213198397</v>
      </c>
      <c r="G9" s="175">
        <v>0.79443998053519493</v>
      </c>
      <c r="H9" s="174"/>
      <c r="I9" s="175">
        <v>1.1262930461059537</v>
      </c>
      <c r="J9" s="175">
        <v>0.68760521748851233</v>
      </c>
    </row>
    <row r="10" spans="1:12" ht="28" customHeight="1">
      <c r="A10" s="176" t="s">
        <v>46</v>
      </c>
      <c r="B10" s="177"/>
      <c r="C10" s="175">
        <v>1.961980895262748</v>
      </c>
      <c r="D10" s="175">
        <v>0.48701548282228635</v>
      </c>
      <c r="E10" s="177"/>
      <c r="F10" s="175">
        <v>2.0442112994712645</v>
      </c>
      <c r="G10" s="175">
        <v>0.46951754394238132</v>
      </c>
      <c r="H10" s="174"/>
      <c r="I10" s="175">
        <v>1.940338325474364</v>
      </c>
      <c r="J10" s="175">
        <v>0.58118123496518126</v>
      </c>
      <c r="L10" s="179"/>
    </row>
    <row r="11" spans="1:12" ht="28" customHeight="1">
      <c r="A11" s="176" t="s">
        <v>44</v>
      </c>
      <c r="B11" s="177"/>
      <c r="C11" s="175">
        <v>3.1748161470435177</v>
      </c>
      <c r="D11" s="175">
        <v>0.56848457293900467</v>
      </c>
      <c r="E11" s="177"/>
      <c r="F11" s="175">
        <v>3.2014981830961515</v>
      </c>
      <c r="G11" s="175">
        <v>0.54410394231460057</v>
      </c>
      <c r="H11" s="174"/>
      <c r="I11" s="175">
        <v>2.9831516701243439</v>
      </c>
      <c r="J11" s="175">
        <v>1.0437081631979348</v>
      </c>
      <c r="L11" s="179"/>
    </row>
    <row r="12" spans="1:12" ht="28" customHeight="1">
      <c r="A12" s="176" t="s">
        <v>43</v>
      </c>
      <c r="B12" s="177"/>
      <c r="C12" s="175">
        <v>4.5401044530977899</v>
      </c>
      <c r="D12" s="175">
        <v>0.79138004987443811</v>
      </c>
      <c r="E12" s="177"/>
      <c r="F12" s="175">
        <v>4.5278794043952919</v>
      </c>
      <c r="G12" s="175">
        <v>0.75559527706062823</v>
      </c>
      <c r="H12" s="174"/>
      <c r="I12" s="175">
        <v>4.2346611603641326</v>
      </c>
      <c r="J12" s="175">
        <v>2.0101030501240835</v>
      </c>
      <c r="L12" s="179"/>
    </row>
    <row r="13" spans="1:12" ht="28" customHeight="1">
      <c r="A13" s="171" t="s">
        <v>104</v>
      </c>
      <c r="B13" s="177"/>
      <c r="C13" s="196">
        <v>6.3621715282702045</v>
      </c>
      <c r="D13" s="196">
        <v>0.60110740619899605</v>
      </c>
      <c r="E13" s="177"/>
      <c r="F13" s="196">
        <v>6.3576818698276343</v>
      </c>
      <c r="G13" s="196">
        <v>0.56683299320219738</v>
      </c>
      <c r="H13" s="173"/>
      <c r="I13" s="196">
        <v>6.1642667310979267</v>
      </c>
      <c r="J13" s="196">
        <v>1.6309213539658911</v>
      </c>
    </row>
    <row r="14" spans="1:12" ht="7.5" customHeight="1" thickBot="1">
      <c r="A14" s="180"/>
      <c r="B14" s="180"/>
      <c r="C14" s="182"/>
      <c r="D14" s="182"/>
      <c r="E14" s="180"/>
      <c r="F14" s="182"/>
      <c r="G14" s="182"/>
      <c r="H14" s="182"/>
      <c r="I14" s="181"/>
      <c r="J14" s="193"/>
    </row>
    <row r="15" spans="1:12" ht="19" thickTop="1">
      <c r="A15" s="183"/>
      <c r="B15" s="183"/>
      <c r="C15" s="164"/>
      <c r="D15" s="164"/>
      <c r="E15" s="183"/>
      <c r="F15" s="164"/>
      <c r="G15" s="164"/>
      <c r="H15" s="164"/>
      <c r="I15" s="165"/>
    </row>
    <row r="16" spans="1:12" ht="16" thickBot="1">
      <c r="A16" s="184"/>
      <c r="B16" s="184"/>
      <c r="E16" s="184"/>
    </row>
    <row r="17" spans="1:10" ht="17" customHeight="1">
      <c r="A17" s="967" t="s">
        <v>467</v>
      </c>
      <c r="B17" s="928"/>
      <c r="C17" s="928"/>
      <c r="D17" s="928"/>
      <c r="E17" s="928"/>
      <c r="F17" s="928"/>
      <c r="G17" s="928"/>
      <c r="H17" s="928"/>
      <c r="I17" s="928"/>
      <c r="J17" s="929"/>
    </row>
    <row r="18" spans="1:10" ht="17" customHeight="1">
      <c r="A18" s="930"/>
      <c r="B18" s="931"/>
      <c r="C18" s="931"/>
      <c r="D18" s="931"/>
      <c r="E18" s="931"/>
      <c r="F18" s="931"/>
      <c r="G18" s="931"/>
      <c r="H18" s="931"/>
      <c r="I18" s="931"/>
      <c r="J18" s="932"/>
    </row>
    <row r="19" spans="1:10">
      <c r="A19" s="930"/>
      <c r="B19" s="931"/>
      <c r="C19" s="931"/>
      <c r="D19" s="931"/>
      <c r="E19" s="931"/>
      <c r="F19" s="931"/>
      <c r="G19" s="931"/>
      <c r="H19" s="931"/>
      <c r="I19" s="931"/>
      <c r="J19" s="932"/>
    </row>
    <row r="20" spans="1:10" ht="16" thickBot="1">
      <c r="A20" s="933"/>
      <c r="B20" s="934"/>
      <c r="C20" s="934"/>
      <c r="D20" s="934"/>
      <c r="E20" s="934"/>
      <c r="F20" s="934"/>
      <c r="G20" s="934"/>
      <c r="H20" s="934"/>
      <c r="I20" s="934"/>
      <c r="J20" s="935"/>
    </row>
    <row r="21" spans="1:10">
      <c r="A21" s="186"/>
      <c r="B21" s="186"/>
      <c r="C21" s="188"/>
      <c r="D21" s="188"/>
      <c r="E21" s="186"/>
      <c r="F21" s="188"/>
      <c r="G21" s="188"/>
      <c r="H21" s="188"/>
      <c r="I21" s="187"/>
    </row>
    <row r="22" spans="1:10">
      <c r="A22" s="186"/>
      <c r="B22" s="186"/>
      <c r="C22" s="188"/>
      <c r="D22" s="188"/>
      <c r="E22" s="186"/>
      <c r="F22" s="188"/>
      <c r="G22" s="188"/>
      <c r="H22" s="188"/>
      <c r="I22" s="187"/>
    </row>
    <row r="23" spans="1:10">
      <c r="A23" s="186"/>
      <c r="B23" s="186"/>
      <c r="C23" s="188"/>
      <c r="D23" s="188"/>
      <c r="E23" s="186"/>
      <c r="F23" s="188"/>
      <c r="G23" s="188"/>
      <c r="H23" s="188"/>
      <c r="I23" s="187"/>
    </row>
    <row r="24" spans="1:10">
      <c r="A24" s="186"/>
      <c r="B24" s="186"/>
      <c r="C24" s="188"/>
      <c r="D24" s="188"/>
      <c r="E24" s="186"/>
      <c r="F24" s="188"/>
      <c r="G24" s="188"/>
      <c r="H24" s="188"/>
      <c r="I24" s="187"/>
    </row>
    <row r="25" spans="1:10">
      <c r="A25" s="186"/>
      <c r="B25" s="186"/>
      <c r="C25" s="188"/>
      <c r="D25" s="188"/>
      <c r="E25" s="186"/>
      <c r="F25" s="188"/>
      <c r="G25" s="188"/>
      <c r="H25" s="188"/>
      <c r="I25" s="187"/>
    </row>
    <row r="26" spans="1:10">
      <c r="A26" s="189"/>
      <c r="B26" s="189"/>
      <c r="C26" s="188"/>
      <c r="D26" s="188"/>
      <c r="E26" s="189"/>
      <c r="F26" s="188"/>
      <c r="G26" s="188"/>
      <c r="H26" s="188"/>
      <c r="I26" s="190"/>
    </row>
  </sheetData>
  <mergeCells count="5">
    <mergeCell ref="A2:J2"/>
    <mergeCell ref="F4:G4"/>
    <mergeCell ref="I4:J4"/>
    <mergeCell ref="A17:J20"/>
    <mergeCell ref="C4:D4"/>
  </mergeCells>
  <phoneticPr fontId="71" type="noConversion"/>
  <pageMargins left="0.75" right="0.75" top="1" bottom="1" header="0.5" footer="0.5"/>
  <pageSetup scale="77" orientation="landscape"/>
  <colBreaks count="1" manualBreakCount="1">
    <brk id="11"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pageSetUpPr fitToPage="1"/>
  </sheetPr>
  <dimension ref="A1:L25"/>
  <sheetViews>
    <sheetView workbookViewId="0">
      <pane xSplit="1" ySplit="5" topLeftCell="B6" activePane="bottomRight" state="frozen"/>
      <selection activeCell="A2" sqref="A2:H2"/>
      <selection pane="topRight" activeCell="A2" sqref="A2:H2"/>
      <selection pane="bottomLeft" activeCell="A2" sqref="A2:H2"/>
      <selection pane="bottomRight" activeCell="L8" sqref="L8"/>
    </sheetView>
  </sheetViews>
  <sheetFormatPr baseColWidth="10" defaultColWidth="10.1640625" defaultRowHeight="15" x14ac:dyDescent="0"/>
  <cols>
    <col min="1" max="1" width="24" style="166" customWidth="1"/>
    <col min="2" max="2" width="3.5" style="166" customWidth="1"/>
    <col min="3" max="4" width="18.83203125" style="166" customWidth="1"/>
    <col min="5" max="5" width="3.5" style="166" customWidth="1"/>
    <col min="6" max="7" width="18.83203125" style="166" customWidth="1"/>
    <col min="8" max="8" width="3.33203125" style="166" customWidth="1"/>
    <col min="9" max="9" width="18.83203125" style="185" customWidth="1"/>
    <col min="10" max="10" width="18.83203125" style="166" customWidth="1"/>
    <col min="11" max="16384" width="10.1640625" style="166"/>
  </cols>
  <sheetData>
    <row r="1" spans="1:12" ht="18">
      <c r="A1" s="164"/>
      <c r="B1" s="164"/>
      <c r="C1" s="164"/>
      <c r="D1" s="164"/>
      <c r="E1" s="164"/>
      <c r="F1" s="164"/>
      <c r="G1" s="164"/>
      <c r="H1" s="164"/>
      <c r="I1" s="165"/>
    </row>
    <row r="2" spans="1:12" ht="33" customHeight="1">
      <c r="A2" s="926" t="s">
        <v>471</v>
      </c>
      <c r="B2" s="926"/>
      <c r="C2" s="926"/>
      <c r="D2" s="926"/>
      <c r="E2" s="926"/>
      <c r="F2" s="926"/>
      <c r="G2" s="926"/>
      <c r="H2" s="926"/>
      <c r="I2" s="926"/>
      <c r="J2" s="926"/>
    </row>
    <row r="3" spans="1:12" ht="10" customHeight="1" thickBot="1">
      <c r="A3" s="167"/>
      <c r="B3" s="167"/>
      <c r="C3" s="167"/>
      <c r="D3" s="167"/>
      <c r="E3" s="167"/>
      <c r="F3" s="167"/>
      <c r="G3" s="167"/>
      <c r="H3" s="167"/>
      <c r="I3" s="168"/>
    </row>
    <row r="4" spans="1:12" ht="31" customHeight="1" thickTop="1">
      <c r="A4" s="191"/>
      <c r="B4" s="191"/>
      <c r="C4" s="936" t="s">
        <v>369</v>
      </c>
      <c r="D4" s="936"/>
      <c r="E4" s="191"/>
      <c r="F4" s="936" t="s">
        <v>172</v>
      </c>
      <c r="G4" s="936"/>
      <c r="H4" s="192"/>
      <c r="I4" s="936" t="s">
        <v>173</v>
      </c>
      <c r="J4" s="936"/>
    </row>
    <row r="5" spans="1:12" s="169" customFormat="1" ht="72" customHeight="1">
      <c r="A5" s="195" t="s">
        <v>164</v>
      </c>
      <c r="B5" s="170"/>
      <c r="C5" s="907" t="s">
        <v>469</v>
      </c>
      <c r="D5" s="907" t="s">
        <v>470</v>
      </c>
      <c r="E5" s="907"/>
      <c r="F5" s="907" t="s">
        <v>469</v>
      </c>
      <c r="G5" s="907" t="s">
        <v>470</v>
      </c>
      <c r="H5" s="907"/>
      <c r="I5" s="907" t="s">
        <v>469</v>
      </c>
      <c r="J5" s="907" t="s">
        <v>470</v>
      </c>
    </row>
    <row r="6" spans="1:12" ht="28" customHeight="1">
      <c r="A6" s="171" t="s">
        <v>162</v>
      </c>
      <c r="B6" s="172"/>
      <c r="C6" s="175">
        <v>0.60964765914647323</v>
      </c>
      <c r="D6" s="175">
        <f>'TS8'!C6</f>
        <v>0.60834591477253874</v>
      </c>
      <c r="E6" s="172"/>
      <c r="F6" s="175">
        <v>0.56738808174020572</v>
      </c>
      <c r="G6" s="175">
        <f>'TS8'!F6</f>
        <v>0.60834591477253874</v>
      </c>
      <c r="H6" s="174"/>
      <c r="I6" s="175">
        <v>0.55392847695033298</v>
      </c>
      <c r="J6" s="175">
        <f>'TS8'!I6</f>
        <v>0.60838018060670063</v>
      </c>
    </row>
    <row r="7" spans="1:12" ht="28" customHeight="1">
      <c r="A7" s="171" t="s">
        <v>50</v>
      </c>
      <c r="B7" s="172"/>
      <c r="C7" s="175">
        <v>-3.9804632286743358E-2</v>
      </c>
      <c r="D7" s="175">
        <f>'TS8'!C7</f>
        <v>-3.5718349234351243E-2</v>
      </c>
      <c r="E7" s="172"/>
      <c r="F7" s="175">
        <v>-6.2140094464618212E-2</v>
      </c>
      <c r="G7" s="175">
        <f>'TS8'!F7</f>
        <v>1.4280369256344017E-2</v>
      </c>
      <c r="H7" s="174"/>
      <c r="I7" s="175">
        <v>0.12615716145310674</v>
      </c>
      <c r="J7" s="175">
        <f>'TS8'!I7</f>
        <v>0.20956476113497824</v>
      </c>
    </row>
    <row r="8" spans="1:12" ht="28" customHeight="1">
      <c r="A8" s="171" t="s">
        <v>54</v>
      </c>
      <c r="B8" s="172"/>
      <c r="C8" s="175">
        <v>0.46796634432807771</v>
      </c>
      <c r="D8" s="175">
        <f>'TS8'!C8</f>
        <v>0.41367810101799418</v>
      </c>
      <c r="E8" s="172"/>
      <c r="F8" s="175">
        <v>0.39810940168548115</v>
      </c>
      <c r="G8" s="175">
        <f>'TS8'!F8</f>
        <v>0.41817065854110602</v>
      </c>
      <c r="H8" s="174"/>
      <c r="I8" s="175">
        <v>0.4539093039497637</v>
      </c>
      <c r="J8" s="175">
        <f>'TS8'!I8</f>
        <v>0.49449413283352439</v>
      </c>
    </row>
    <row r="9" spans="1:12" ht="28" customHeight="1">
      <c r="A9" s="176" t="s">
        <v>163</v>
      </c>
      <c r="B9" s="177"/>
      <c r="C9" s="175">
        <v>1.2352408980137861</v>
      </c>
      <c r="D9" s="175">
        <f>'TS8'!C9</f>
        <v>1.2016654498940706</v>
      </c>
      <c r="E9" s="177"/>
      <c r="F9" s="175">
        <v>1.2172698842576475</v>
      </c>
      <c r="G9" s="175">
        <f>'TS8'!F9</f>
        <v>1.2081811213198397</v>
      </c>
      <c r="H9" s="174"/>
      <c r="I9" s="175">
        <v>1.1044853541259978</v>
      </c>
      <c r="J9" s="175">
        <f>'TS8'!I9</f>
        <v>1.1262930461059537</v>
      </c>
    </row>
    <row r="10" spans="1:12" ht="28" customHeight="1">
      <c r="A10" s="176" t="s">
        <v>46</v>
      </c>
      <c r="B10" s="177"/>
      <c r="C10" s="175">
        <v>2.0028569810545584</v>
      </c>
      <c r="D10" s="175">
        <f>'TS8'!C10</f>
        <v>1.961980895262748</v>
      </c>
      <c r="E10" s="177"/>
      <c r="F10" s="175">
        <v>2.0630153860210911</v>
      </c>
      <c r="G10" s="175">
        <f>'TS8'!F10</f>
        <v>2.0442112994712645</v>
      </c>
      <c r="H10" s="174"/>
      <c r="I10" s="175">
        <v>1.8733647798491413</v>
      </c>
      <c r="J10" s="175">
        <f>'TS8'!I10</f>
        <v>1.940338325474364</v>
      </c>
      <c r="L10" s="179"/>
    </row>
    <row r="11" spans="1:12" ht="28" customHeight="1">
      <c r="A11" s="176" t="s">
        <v>44</v>
      </c>
      <c r="B11" s="177"/>
      <c r="C11" s="175">
        <v>3.2464184590474439</v>
      </c>
      <c r="D11" s="175">
        <f>'TS8'!C11</f>
        <v>3.1748161470435177</v>
      </c>
      <c r="E11" s="177"/>
      <c r="F11" s="175">
        <v>3.2565888523329711</v>
      </c>
      <c r="G11" s="175">
        <f>'TS8'!F11</f>
        <v>3.2014981830961515</v>
      </c>
      <c r="H11" s="174"/>
      <c r="I11" s="175">
        <v>2.8913499108314964</v>
      </c>
      <c r="J11" s="175">
        <f>'TS8'!I11</f>
        <v>2.9831516701243439</v>
      </c>
      <c r="L11" s="179"/>
    </row>
    <row r="12" spans="1:12" ht="28" customHeight="1">
      <c r="A12" s="176" t="s">
        <v>43</v>
      </c>
      <c r="B12" s="177"/>
      <c r="C12" s="175">
        <v>4.6446713626864415</v>
      </c>
      <c r="D12" s="175">
        <f>'TS8'!C12</f>
        <v>4.5401044530977899</v>
      </c>
      <c r="E12" s="177"/>
      <c r="F12" s="175">
        <v>4.6174935052700325</v>
      </c>
      <c r="G12" s="175">
        <f>'TS8'!F12</f>
        <v>4.5278794043952919</v>
      </c>
      <c r="H12" s="174"/>
      <c r="I12" s="175">
        <v>4.1255896730178172</v>
      </c>
      <c r="J12" s="175">
        <f>'TS8'!I12</f>
        <v>4.2346611603641326</v>
      </c>
      <c r="L12" s="179"/>
    </row>
    <row r="13" spans="1:12" ht="7.5" customHeight="1" thickBot="1">
      <c r="A13" s="180"/>
      <c r="B13" s="180"/>
      <c r="C13" s="182"/>
      <c r="D13" s="182"/>
      <c r="E13" s="180"/>
      <c r="F13" s="182"/>
      <c r="G13" s="182"/>
      <c r="H13" s="182"/>
      <c r="I13" s="181"/>
      <c r="J13" s="193"/>
    </row>
    <row r="14" spans="1:12" ht="19" thickTop="1">
      <c r="A14" s="183"/>
      <c r="B14" s="183"/>
      <c r="C14" s="164"/>
      <c r="D14" s="164"/>
      <c r="E14" s="183"/>
      <c r="F14" s="164"/>
      <c r="G14" s="164"/>
      <c r="H14" s="164"/>
      <c r="I14" s="165"/>
    </row>
    <row r="15" spans="1:12" ht="16" thickBot="1">
      <c r="A15" s="184"/>
      <c r="B15" s="184"/>
      <c r="E15" s="184"/>
    </row>
    <row r="16" spans="1:12" ht="17" customHeight="1">
      <c r="A16" s="967" t="s">
        <v>472</v>
      </c>
      <c r="B16" s="928"/>
      <c r="C16" s="928"/>
      <c r="D16" s="928"/>
      <c r="E16" s="928"/>
      <c r="F16" s="928"/>
      <c r="G16" s="928"/>
      <c r="H16" s="928"/>
      <c r="I16" s="928"/>
      <c r="J16" s="929"/>
    </row>
    <row r="17" spans="1:10" ht="17" customHeight="1">
      <c r="A17" s="930"/>
      <c r="B17" s="931"/>
      <c r="C17" s="931"/>
      <c r="D17" s="931"/>
      <c r="E17" s="931"/>
      <c r="F17" s="931"/>
      <c r="G17" s="931"/>
      <c r="H17" s="931"/>
      <c r="I17" s="931"/>
      <c r="J17" s="932"/>
    </row>
    <row r="18" spans="1:10">
      <c r="A18" s="930"/>
      <c r="B18" s="931"/>
      <c r="C18" s="931"/>
      <c r="D18" s="931"/>
      <c r="E18" s="931"/>
      <c r="F18" s="931"/>
      <c r="G18" s="931"/>
      <c r="H18" s="931"/>
      <c r="I18" s="931"/>
      <c r="J18" s="932"/>
    </row>
    <row r="19" spans="1:10" ht="16" thickBot="1">
      <c r="A19" s="933"/>
      <c r="B19" s="934"/>
      <c r="C19" s="934"/>
      <c r="D19" s="934"/>
      <c r="E19" s="934"/>
      <c r="F19" s="934"/>
      <c r="G19" s="934"/>
      <c r="H19" s="934"/>
      <c r="I19" s="934"/>
      <c r="J19" s="935"/>
    </row>
    <row r="20" spans="1:10">
      <c r="A20" s="186"/>
      <c r="B20" s="186"/>
      <c r="C20" s="188"/>
      <c r="D20" s="188"/>
      <c r="E20" s="186"/>
      <c r="F20" s="188"/>
      <c r="G20" s="188"/>
      <c r="H20" s="188"/>
      <c r="I20" s="187"/>
    </row>
    <row r="21" spans="1:10">
      <c r="A21" s="186"/>
      <c r="B21" s="186"/>
      <c r="C21" s="188"/>
      <c r="D21" s="188"/>
      <c r="E21" s="186"/>
      <c r="F21" s="188"/>
      <c r="G21" s="188"/>
      <c r="H21" s="188"/>
      <c r="I21" s="187"/>
    </row>
    <row r="22" spans="1:10">
      <c r="A22" s="186"/>
      <c r="B22" s="186"/>
      <c r="C22" s="188"/>
      <c r="D22" s="188"/>
      <c r="E22" s="186"/>
      <c r="F22" s="188"/>
      <c r="G22" s="188"/>
      <c r="H22" s="188"/>
      <c r="I22" s="187"/>
    </row>
    <row r="23" spans="1:10">
      <c r="A23" s="186"/>
      <c r="B23" s="186"/>
      <c r="C23" s="188"/>
      <c r="D23" s="188"/>
      <c r="E23" s="186"/>
      <c r="F23" s="188"/>
      <c r="G23" s="188"/>
      <c r="H23" s="188"/>
      <c r="I23" s="187"/>
    </row>
    <row r="24" spans="1:10">
      <c r="A24" s="186"/>
      <c r="B24" s="186"/>
      <c r="C24" s="188"/>
      <c r="D24" s="188"/>
      <c r="E24" s="186"/>
      <c r="F24" s="188"/>
      <c r="G24" s="188"/>
      <c r="H24" s="188"/>
      <c r="I24" s="187"/>
    </row>
    <row r="25" spans="1:10">
      <c r="A25" s="189"/>
      <c r="B25" s="189"/>
      <c r="C25" s="188"/>
      <c r="D25" s="188"/>
      <c r="E25" s="189"/>
      <c r="F25" s="188"/>
      <c r="G25" s="188"/>
      <c r="H25" s="188"/>
      <c r="I25" s="190"/>
    </row>
  </sheetData>
  <mergeCells count="5">
    <mergeCell ref="A2:J2"/>
    <mergeCell ref="C4:D4"/>
    <mergeCell ref="F4:G4"/>
    <mergeCell ref="I4:J4"/>
    <mergeCell ref="A16:J19"/>
  </mergeCells>
  <phoneticPr fontId="71" type="noConversion"/>
  <pageMargins left="0.75" right="0.75" top="1" bottom="1" header="0.5" footer="0.5"/>
  <pageSetup scale="77" orientation="landscape"/>
  <colBreaks count="1" manualBreakCount="1">
    <brk id="11" max="1048575" man="1"/>
  </colBreak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9" tint="0.39997558519241921"/>
    <pageSetUpPr fitToPage="1"/>
  </sheetPr>
  <dimension ref="A1:N26"/>
  <sheetViews>
    <sheetView workbookViewId="0">
      <pane xSplit="1" ySplit="5" topLeftCell="B6" activePane="bottomRight" state="frozen"/>
      <selection activeCell="A2" sqref="A2:H2"/>
      <selection pane="topRight" activeCell="A2" sqref="A2:H2"/>
      <selection pane="bottomLeft" activeCell="A2" sqref="A2:H2"/>
      <selection pane="bottomRight" activeCell="M15" sqref="M15"/>
    </sheetView>
  </sheetViews>
  <sheetFormatPr baseColWidth="10" defaultColWidth="10.1640625" defaultRowHeight="15" x14ac:dyDescent="0"/>
  <cols>
    <col min="1" max="1" width="23.83203125" style="166" customWidth="1"/>
    <col min="2" max="2" width="20.83203125" style="166" customWidth="1"/>
    <col min="3" max="4" width="3.5" style="166" customWidth="1"/>
    <col min="5" max="6" width="18.83203125" style="166" customWidth="1"/>
    <col min="7" max="7" width="3.33203125" style="166" customWidth="1"/>
    <col min="8" max="9" width="18.83203125" style="166" customWidth="1"/>
    <col min="10" max="10" width="3.33203125" style="166" customWidth="1"/>
    <col min="11" max="11" width="18.83203125" style="185" customWidth="1"/>
    <col min="12" max="12" width="18.83203125" style="166" customWidth="1"/>
    <col min="13" max="16384" width="10.1640625" style="166"/>
  </cols>
  <sheetData>
    <row r="1" spans="1:14" ht="18">
      <c r="A1" s="164"/>
      <c r="B1" s="164"/>
      <c r="C1" s="164"/>
      <c r="D1" s="164"/>
      <c r="E1" s="164"/>
      <c r="F1" s="164"/>
      <c r="G1" s="164"/>
      <c r="H1" s="164"/>
      <c r="I1" s="164"/>
      <c r="J1" s="164"/>
      <c r="K1" s="165"/>
    </row>
    <row r="2" spans="1:14" ht="33" customHeight="1">
      <c r="A2" s="926" t="s">
        <v>408</v>
      </c>
      <c r="B2" s="926"/>
      <c r="C2" s="926"/>
      <c r="D2" s="926"/>
      <c r="E2" s="926"/>
      <c r="F2" s="926"/>
      <c r="G2" s="926"/>
      <c r="H2" s="926"/>
      <c r="I2" s="926"/>
      <c r="J2" s="926"/>
      <c r="K2" s="926"/>
      <c r="L2" s="926"/>
    </row>
    <row r="3" spans="1:14" ht="10" customHeight="1" thickBot="1">
      <c r="A3" s="167"/>
      <c r="B3" s="167"/>
      <c r="C3" s="167"/>
      <c r="D3" s="167"/>
      <c r="E3" s="167"/>
      <c r="F3" s="167"/>
      <c r="G3" s="167"/>
      <c r="H3" s="167"/>
      <c r="I3" s="167"/>
      <c r="J3" s="167"/>
      <c r="K3" s="168"/>
    </row>
    <row r="4" spans="1:14" ht="31" customHeight="1" thickTop="1">
      <c r="A4" s="191"/>
      <c r="B4" s="191"/>
      <c r="C4" s="191"/>
      <c r="D4" s="191"/>
      <c r="E4" s="936" t="s">
        <v>378</v>
      </c>
      <c r="F4" s="936"/>
      <c r="G4" s="192"/>
      <c r="H4" s="936" t="s">
        <v>371</v>
      </c>
      <c r="I4" s="936"/>
      <c r="J4" s="192"/>
      <c r="K4" s="936" t="s">
        <v>379</v>
      </c>
      <c r="L4" s="936"/>
    </row>
    <row r="5" spans="1:14" s="169" customFormat="1" ht="103" customHeight="1">
      <c r="A5" s="195" t="s">
        <v>164</v>
      </c>
      <c r="B5" s="170" t="s">
        <v>165</v>
      </c>
      <c r="C5" s="170"/>
      <c r="D5" s="170"/>
      <c r="E5" s="170" t="s">
        <v>166</v>
      </c>
      <c r="F5" s="170" t="s">
        <v>167</v>
      </c>
      <c r="G5" s="170"/>
      <c r="H5" s="170" t="s">
        <v>166</v>
      </c>
      <c r="I5" s="170" t="s">
        <v>167</v>
      </c>
      <c r="J5" s="170"/>
      <c r="K5" s="170" t="s">
        <v>166</v>
      </c>
      <c r="L5" s="170" t="s">
        <v>167</v>
      </c>
    </row>
    <row r="6" spans="1:14" ht="28" customHeight="1">
      <c r="A6" s="171" t="s">
        <v>162</v>
      </c>
      <c r="B6" s="172">
        <v>234400000</v>
      </c>
      <c r="C6" s="172"/>
      <c r="D6" s="172"/>
      <c r="E6" s="174">
        <v>64600</v>
      </c>
      <c r="F6" s="175">
        <f>100%</f>
        <v>1</v>
      </c>
      <c r="G6" s="174"/>
      <c r="H6" s="174">
        <v>46500</v>
      </c>
      <c r="I6" s="175">
        <f>100%</f>
        <v>1</v>
      </c>
      <c r="J6" s="174"/>
      <c r="K6" s="174">
        <v>64600</v>
      </c>
      <c r="L6" s="175">
        <f>100%</f>
        <v>1</v>
      </c>
      <c r="N6" s="857"/>
    </row>
    <row r="7" spans="1:14" ht="28" customHeight="1">
      <c r="A7" s="171" t="s">
        <v>50</v>
      </c>
      <c r="B7" s="172">
        <f>0.5*B6</f>
        <v>117200000</v>
      </c>
      <c r="C7" s="172"/>
      <c r="D7" s="172"/>
      <c r="E7" s="174">
        <v>16200</v>
      </c>
      <c r="F7" s="194">
        <v>0.12545061111450195</v>
      </c>
      <c r="G7" s="174"/>
      <c r="H7" s="174">
        <v>16600</v>
      </c>
      <c r="I7" s="194">
        <f>H7/H$6*0.5</f>
        <v>0.17849462365591398</v>
      </c>
      <c r="J7" s="174"/>
      <c r="K7" s="174">
        <v>24900</v>
      </c>
      <c r="L7" s="194">
        <v>0.19282299280166626</v>
      </c>
      <c r="N7" s="857"/>
    </row>
    <row r="8" spans="1:14" ht="28" customHeight="1">
      <c r="A8" s="171" t="s">
        <v>54</v>
      </c>
      <c r="B8" s="172">
        <f>0.4*B6</f>
        <v>93760000</v>
      </c>
      <c r="C8" s="172"/>
      <c r="D8" s="172"/>
      <c r="E8" s="174">
        <v>65300</v>
      </c>
      <c r="F8" s="194">
        <v>0.40441522002220154</v>
      </c>
      <c r="G8" s="174"/>
      <c r="H8" s="174">
        <v>47900</v>
      </c>
      <c r="I8" s="194">
        <f>H8/H$6*0.4</f>
        <v>0.41204301075268818</v>
      </c>
      <c r="J8" s="174"/>
      <c r="K8" s="174">
        <v>67200</v>
      </c>
      <c r="L8" s="194">
        <v>0.4160098135471344</v>
      </c>
      <c r="N8" s="857"/>
    </row>
    <row r="9" spans="1:14" ht="28" customHeight="1">
      <c r="A9" s="176" t="s">
        <v>163</v>
      </c>
      <c r="B9" s="177">
        <f>ROUND(0.1*B$6,-3)</f>
        <v>23440000</v>
      </c>
      <c r="C9" s="177"/>
      <c r="D9" s="177"/>
      <c r="E9" s="174">
        <v>304000</v>
      </c>
      <c r="F9" s="178">
        <v>0.47013416886329651</v>
      </c>
      <c r="G9" s="174"/>
      <c r="H9" s="174">
        <v>190000</v>
      </c>
      <c r="I9" s="194">
        <f>H9/H$6*0.1</f>
        <v>0.40860215053763443</v>
      </c>
      <c r="J9" s="174"/>
      <c r="K9" s="174">
        <v>253000</v>
      </c>
      <c r="L9" s="178">
        <v>0.39116719365119934</v>
      </c>
      <c r="N9" s="857"/>
    </row>
    <row r="10" spans="1:14" ht="28" customHeight="1">
      <c r="A10" s="176" t="s">
        <v>46</v>
      </c>
      <c r="B10" s="177">
        <f>ROUND(0.01*B$6,-2)</f>
        <v>2344000</v>
      </c>
      <c r="C10" s="177"/>
      <c r="D10" s="177"/>
      <c r="E10" s="174">
        <v>1310000</v>
      </c>
      <c r="F10" s="178">
        <v>0.20195885002613068</v>
      </c>
      <c r="G10" s="174"/>
      <c r="H10" s="174">
        <v>790000</v>
      </c>
      <c r="I10" s="194">
        <f>H10/H$6*0.01</f>
        <v>0.16989247311827957</v>
      </c>
      <c r="J10" s="174"/>
      <c r="K10" s="174">
        <v>1010000</v>
      </c>
      <c r="L10" s="178">
        <v>0.15664321184158325</v>
      </c>
      <c r="N10" s="857"/>
    </row>
    <row r="11" spans="1:14" ht="28" customHeight="1">
      <c r="A11" s="176" t="s">
        <v>44</v>
      </c>
      <c r="B11" s="177">
        <f>ROUND(0.001*B$6,-1)</f>
        <v>234400</v>
      </c>
      <c r="C11" s="177"/>
      <c r="D11" s="177"/>
      <c r="E11" s="174">
        <v>6000000</v>
      </c>
      <c r="F11" s="178">
        <v>9.3169093132019043E-2</v>
      </c>
      <c r="G11" s="174"/>
      <c r="H11" s="174">
        <v>3700000</v>
      </c>
      <c r="I11" s="194">
        <f>H11/H$6*0.001</f>
        <v>7.956989247311827E-2</v>
      </c>
      <c r="J11" s="174"/>
      <c r="K11" s="174">
        <v>4400000</v>
      </c>
      <c r="L11" s="178">
        <v>6.8464428186416626E-2</v>
      </c>
      <c r="N11" s="857"/>
    </row>
    <row r="12" spans="1:14" ht="28" customHeight="1">
      <c r="A12" s="176" t="s">
        <v>43</v>
      </c>
      <c r="B12" s="177">
        <f>0.0001*B$6</f>
        <v>23440</v>
      </c>
      <c r="C12" s="177"/>
      <c r="D12" s="177"/>
      <c r="E12" s="174">
        <v>28100000</v>
      </c>
      <c r="F12" s="178">
        <v>4.3509606271982193E-2</v>
      </c>
      <c r="G12" s="174"/>
      <c r="H12" s="174">
        <v>17300000</v>
      </c>
      <c r="I12" s="194">
        <f>H12/H$6*0.0001</f>
        <v>3.7204301075268821E-2</v>
      </c>
      <c r="J12" s="174"/>
      <c r="K12" s="174">
        <v>20300000</v>
      </c>
      <c r="L12" s="178">
        <v>3.1466305255889893E-2</v>
      </c>
      <c r="N12" s="857"/>
    </row>
    <row r="13" spans="1:14" ht="28" customHeight="1">
      <c r="A13" s="171" t="s">
        <v>104</v>
      </c>
      <c r="B13" s="177">
        <f>0.00001*B$6</f>
        <v>2344</v>
      </c>
      <c r="C13" s="177"/>
      <c r="D13" s="177"/>
      <c r="E13" s="173">
        <v>121900000</v>
      </c>
      <c r="F13" s="178">
        <v>1.8866882757745097E-2</v>
      </c>
      <c r="G13" s="173"/>
      <c r="H13" s="173">
        <v>75400000</v>
      </c>
      <c r="I13" s="194">
        <f>H13/H$6*0.00001</f>
        <v>1.6215053763440863E-2</v>
      </c>
      <c r="J13" s="173"/>
      <c r="K13" s="173">
        <v>88700000</v>
      </c>
      <c r="L13" s="178">
        <v>1.3720458974556548E-2</v>
      </c>
      <c r="N13" s="857"/>
    </row>
    <row r="14" spans="1:14" ht="7.5" customHeight="1" thickBot="1">
      <c r="A14" s="180"/>
      <c r="B14" s="180"/>
      <c r="C14" s="180"/>
      <c r="D14" s="180"/>
      <c r="E14" s="182"/>
      <c r="F14" s="182"/>
      <c r="G14" s="182"/>
      <c r="H14" s="182"/>
      <c r="I14" s="182"/>
      <c r="J14" s="182"/>
      <c r="K14" s="181"/>
      <c r="L14" s="193"/>
    </row>
    <row r="15" spans="1:14" ht="19" thickTop="1">
      <c r="A15" s="183"/>
      <c r="B15" s="183"/>
      <c r="C15" s="183"/>
      <c r="D15" s="183"/>
      <c r="E15" s="164"/>
      <c r="F15" s="164"/>
      <c r="G15" s="164"/>
      <c r="H15" s="164"/>
      <c r="I15" s="164"/>
      <c r="J15" s="164"/>
      <c r="K15" s="165"/>
    </row>
    <row r="16" spans="1:14" ht="16" thickBot="1">
      <c r="A16" s="184"/>
      <c r="B16" s="184"/>
      <c r="C16" s="184"/>
      <c r="D16" s="184"/>
    </row>
    <row r="17" spans="1:12" ht="17" customHeight="1">
      <c r="A17" s="966" t="s">
        <v>372</v>
      </c>
      <c r="B17" s="928"/>
      <c r="C17" s="928"/>
      <c r="D17" s="928"/>
      <c r="E17" s="928"/>
      <c r="F17" s="928"/>
      <c r="G17" s="928"/>
      <c r="H17" s="928"/>
      <c r="I17" s="928"/>
      <c r="J17" s="928"/>
      <c r="K17" s="928"/>
      <c r="L17" s="929"/>
    </row>
    <row r="18" spans="1:12" ht="17" customHeight="1">
      <c r="A18" s="930"/>
      <c r="B18" s="931"/>
      <c r="C18" s="931"/>
      <c r="D18" s="931"/>
      <c r="E18" s="931"/>
      <c r="F18" s="931"/>
      <c r="G18" s="931"/>
      <c r="H18" s="931"/>
      <c r="I18" s="931"/>
      <c r="J18" s="931"/>
      <c r="K18" s="931"/>
      <c r="L18" s="932"/>
    </row>
    <row r="19" spans="1:12">
      <c r="A19" s="930"/>
      <c r="B19" s="931"/>
      <c r="C19" s="931"/>
      <c r="D19" s="931"/>
      <c r="E19" s="931"/>
      <c r="F19" s="931"/>
      <c r="G19" s="931"/>
      <c r="H19" s="931"/>
      <c r="I19" s="931"/>
      <c r="J19" s="931"/>
      <c r="K19" s="931"/>
      <c r="L19" s="932"/>
    </row>
    <row r="20" spans="1:12" ht="16" thickBot="1">
      <c r="A20" s="933"/>
      <c r="B20" s="934"/>
      <c r="C20" s="934"/>
      <c r="D20" s="934"/>
      <c r="E20" s="934"/>
      <c r="F20" s="934"/>
      <c r="G20" s="934"/>
      <c r="H20" s="934"/>
      <c r="I20" s="934"/>
      <c r="J20" s="934"/>
      <c r="K20" s="934"/>
      <c r="L20" s="935"/>
    </row>
    <row r="21" spans="1:12">
      <c r="A21" s="186"/>
      <c r="B21" s="186"/>
      <c r="C21" s="186"/>
      <c r="D21" s="186"/>
      <c r="E21" s="188"/>
      <c r="F21" s="188"/>
      <c r="G21" s="188"/>
      <c r="H21" s="188"/>
      <c r="I21" s="188"/>
      <c r="J21" s="188"/>
      <c r="K21" s="187"/>
    </row>
    <row r="22" spans="1:12">
      <c r="A22" s="186"/>
      <c r="B22" s="186"/>
      <c r="C22" s="186"/>
      <c r="D22" s="186"/>
      <c r="E22" s="197"/>
      <c r="F22" s="188"/>
      <c r="G22" s="188"/>
      <c r="H22" s="197"/>
      <c r="I22" s="188"/>
      <c r="J22" s="188"/>
      <c r="K22" s="187"/>
    </row>
    <row r="23" spans="1:12" ht="18">
      <c r="A23" s="186"/>
      <c r="B23" s="186"/>
      <c r="C23" s="186"/>
      <c r="D23" s="186"/>
      <c r="E23" s="177"/>
      <c r="F23" s="188"/>
      <c r="G23" s="188"/>
      <c r="H23" s="177"/>
      <c r="I23" s="188"/>
      <c r="J23" s="188"/>
      <c r="K23" s="187"/>
    </row>
    <row r="24" spans="1:12">
      <c r="A24" s="186"/>
      <c r="B24" s="186"/>
      <c r="C24" s="186"/>
      <c r="D24" s="186"/>
      <c r="E24" s="198"/>
      <c r="F24" s="188"/>
      <c r="G24" s="188"/>
      <c r="H24" s="198"/>
      <c r="I24" s="188"/>
      <c r="J24" s="188"/>
      <c r="K24" s="187"/>
    </row>
    <row r="25" spans="1:12">
      <c r="A25" s="186"/>
      <c r="B25" s="186"/>
      <c r="C25" s="186"/>
      <c r="D25" s="186"/>
      <c r="E25" s="188"/>
      <c r="F25" s="188"/>
      <c r="G25" s="188"/>
      <c r="H25" s="188"/>
      <c r="I25" s="188"/>
      <c r="J25" s="188"/>
      <c r="K25" s="187"/>
    </row>
    <row r="26" spans="1:12">
      <c r="A26" s="189"/>
      <c r="B26" s="189"/>
      <c r="C26" s="189"/>
      <c r="D26" s="189"/>
      <c r="E26" s="188"/>
      <c r="F26" s="188"/>
      <c r="G26" s="188"/>
      <c r="H26" s="188"/>
      <c r="I26" s="188"/>
      <c r="J26" s="188"/>
      <c r="K26" s="190"/>
    </row>
  </sheetData>
  <mergeCells count="5">
    <mergeCell ref="A2:L2"/>
    <mergeCell ref="E4:F4"/>
    <mergeCell ref="H4:I4"/>
    <mergeCell ref="K4:L4"/>
    <mergeCell ref="A17:L20"/>
  </mergeCells>
  <phoneticPr fontId="71" type="noConversion"/>
  <pageMargins left="0.75" right="0.75" top="1" bottom="1" header="0.5" footer="0.5"/>
  <pageSetup scale="66" orientation="landscape"/>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DD155"/>
  <sheetViews>
    <sheetView workbookViewId="0">
      <pane xSplit="2" ySplit="4" topLeftCell="CG122" activePane="bottomRight" state="frozen"/>
      <selection activeCell="BV129" sqref="BV129"/>
      <selection pane="topRight" activeCell="BV129" sqref="BV129"/>
      <selection pane="bottomLeft" activeCell="BV129" sqref="BV129"/>
      <selection pane="bottomRight" activeCell="CX134" sqref="CX134"/>
    </sheetView>
  </sheetViews>
  <sheetFormatPr baseColWidth="10" defaultRowHeight="14" x14ac:dyDescent="0"/>
  <cols>
    <col min="3" max="72" width="0" hidden="1" customWidth="1"/>
    <col min="73" max="73" width="19.1640625" customWidth="1"/>
    <col min="75" max="75" width="10.1640625" customWidth="1"/>
  </cols>
  <sheetData>
    <row r="1" spans="1:108">
      <c r="A1" s="889" t="s">
        <v>168</v>
      </c>
      <c r="BU1" s="890" t="s">
        <v>441</v>
      </c>
      <c r="BV1">
        <v>1946</v>
      </c>
      <c r="BW1">
        <v>1947</v>
      </c>
      <c r="BX1">
        <v>1948</v>
      </c>
      <c r="BY1">
        <v>1949</v>
      </c>
      <c r="BZ1">
        <v>1950</v>
      </c>
      <c r="CA1">
        <v>1951</v>
      </c>
      <c r="CB1">
        <v>1952</v>
      </c>
      <c r="CC1">
        <v>1953</v>
      </c>
      <c r="CD1">
        <v>1954</v>
      </c>
      <c r="CE1">
        <v>1955</v>
      </c>
      <c r="CF1">
        <v>1956</v>
      </c>
      <c r="CG1">
        <v>1957</v>
      </c>
      <c r="CH1">
        <v>1958</v>
      </c>
      <c r="CI1">
        <v>1959</v>
      </c>
      <c r="CJ1">
        <v>1960</v>
      </c>
      <c r="CK1">
        <v>1961</v>
      </c>
      <c r="CL1">
        <v>1962</v>
      </c>
      <c r="CM1">
        <v>1963</v>
      </c>
      <c r="CN1">
        <v>1964</v>
      </c>
      <c r="CO1">
        <v>1965</v>
      </c>
      <c r="CP1">
        <v>1966</v>
      </c>
      <c r="CQ1">
        <v>1967</v>
      </c>
      <c r="CR1">
        <v>1968</v>
      </c>
      <c r="CS1">
        <v>1969</v>
      </c>
      <c r="CT1">
        <v>1970</v>
      </c>
      <c r="CU1">
        <v>1971</v>
      </c>
      <c r="CV1">
        <v>1972</v>
      </c>
      <c r="CW1">
        <v>1973</v>
      </c>
      <c r="CX1">
        <v>1974</v>
      </c>
      <c r="CY1">
        <v>1975</v>
      </c>
      <c r="CZ1">
        <v>1976</v>
      </c>
      <c r="DA1">
        <v>1977</v>
      </c>
      <c r="DB1">
        <v>1978</v>
      </c>
      <c r="DC1">
        <v>1979</v>
      </c>
      <c r="DD1">
        <v>1980</v>
      </c>
    </row>
    <row r="2" spans="1:108">
      <c r="BU2" s="890" t="s">
        <v>438</v>
      </c>
      <c r="BV2">
        <f t="shared" ref="BV2:DD2" si="0">BV1+34</f>
        <v>1980</v>
      </c>
      <c r="BW2">
        <f t="shared" si="0"/>
        <v>1981</v>
      </c>
      <c r="BX2">
        <f t="shared" si="0"/>
        <v>1982</v>
      </c>
      <c r="BY2">
        <f t="shared" si="0"/>
        <v>1983</v>
      </c>
      <c r="BZ2">
        <f t="shared" si="0"/>
        <v>1984</v>
      </c>
      <c r="CA2">
        <f t="shared" si="0"/>
        <v>1985</v>
      </c>
      <c r="CB2">
        <f t="shared" si="0"/>
        <v>1986</v>
      </c>
      <c r="CC2">
        <f t="shared" si="0"/>
        <v>1987</v>
      </c>
      <c r="CD2">
        <f t="shared" si="0"/>
        <v>1988</v>
      </c>
      <c r="CE2">
        <f t="shared" si="0"/>
        <v>1989</v>
      </c>
      <c r="CF2">
        <f t="shared" si="0"/>
        <v>1990</v>
      </c>
      <c r="CG2">
        <f t="shared" si="0"/>
        <v>1991</v>
      </c>
      <c r="CH2">
        <f t="shared" si="0"/>
        <v>1992</v>
      </c>
      <c r="CI2">
        <f t="shared" si="0"/>
        <v>1993</v>
      </c>
      <c r="CJ2">
        <f t="shared" si="0"/>
        <v>1994</v>
      </c>
      <c r="CK2">
        <f t="shared" si="0"/>
        <v>1995</v>
      </c>
      <c r="CL2">
        <f t="shared" si="0"/>
        <v>1996</v>
      </c>
      <c r="CM2">
        <f t="shared" si="0"/>
        <v>1997</v>
      </c>
      <c r="CN2">
        <f t="shared" si="0"/>
        <v>1998</v>
      </c>
      <c r="CO2">
        <f t="shared" si="0"/>
        <v>1999</v>
      </c>
      <c r="CP2">
        <f t="shared" si="0"/>
        <v>2000</v>
      </c>
      <c r="CQ2">
        <f t="shared" si="0"/>
        <v>2001</v>
      </c>
      <c r="CR2">
        <f t="shared" si="0"/>
        <v>2002</v>
      </c>
      <c r="CS2">
        <f t="shared" si="0"/>
        <v>2003</v>
      </c>
      <c r="CT2">
        <f t="shared" si="0"/>
        <v>2004</v>
      </c>
      <c r="CU2">
        <f t="shared" si="0"/>
        <v>2005</v>
      </c>
      <c r="CV2">
        <f t="shared" si="0"/>
        <v>2006</v>
      </c>
      <c r="CW2">
        <f t="shared" si="0"/>
        <v>2007</v>
      </c>
      <c r="CX2">
        <f t="shared" si="0"/>
        <v>2008</v>
      </c>
      <c r="CY2">
        <f t="shared" si="0"/>
        <v>2009</v>
      </c>
      <c r="CZ2">
        <f t="shared" si="0"/>
        <v>2010</v>
      </c>
      <c r="DA2">
        <f t="shared" si="0"/>
        <v>2011</v>
      </c>
      <c r="DB2">
        <f t="shared" si="0"/>
        <v>2012</v>
      </c>
      <c r="DC2">
        <f t="shared" si="0"/>
        <v>2013</v>
      </c>
      <c r="DD2">
        <f t="shared" si="0"/>
        <v>2014</v>
      </c>
    </row>
    <row r="4" spans="1:108">
      <c r="C4" s="886">
        <v>1946</v>
      </c>
      <c r="D4" s="886">
        <v>1947</v>
      </c>
      <c r="E4" s="886">
        <v>1948</v>
      </c>
      <c r="F4" s="886">
        <v>1949</v>
      </c>
      <c r="G4" s="886">
        <v>1950</v>
      </c>
      <c r="H4" s="886">
        <v>1951</v>
      </c>
      <c r="I4" s="886">
        <v>1952</v>
      </c>
      <c r="J4" s="886">
        <v>1953</v>
      </c>
      <c r="K4" s="886">
        <v>1954</v>
      </c>
      <c r="L4" s="886">
        <v>1955</v>
      </c>
      <c r="M4" s="886">
        <v>1956</v>
      </c>
      <c r="N4" s="886">
        <v>1957</v>
      </c>
      <c r="O4" s="886">
        <v>1958</v>
      </c>
      <c r="P4" s="886">
        <v>1959</v>
      </c>
      <c r="Q4" s="886">
        <v>1960</v>
      </c>
      <c r="R4" s="886">
        <v>1961</v>
      </c>
      <c r="S4" s="886">
        <v>1962</v>
      </c>
      <c r="T4" s="886">
        <v>1963</v>
      </c>
      <c r="U4" s="886">
        <v>1964</v>
      </c>
      <c r="V4" s="886">
        <v>1965</v>
      </c>
      <c r="W4" s="886">
        <v>1966</v>
      </c>
      <c r="X4" s="886">
        <v>1967</v>
      </c>
      <c r="Y4" s="886">
        <v>1968</v>
      </c>
      <c r="Z4" s="886">
        <v>1969</v>
      </c>
      <c r="AA4" s="886">
        <v>1970</v>
      </c>
      <c r="AB4" s="886">
        <v>1971</v>
      </c>
      <c r="AC4" s="886">
        <v>1972</v>
      </c>
      <c r="AD4" s="886">
        <v>1973</v>
      </c>
      <c r="AE4" s="886">
        <v>1974</v>
      </c>
      <c r="AF4" s="886">
        <v>1975</v>
      </c>
      <c r="AG4" s="886">
        <v>1976</v>
      </c>
      <c r="AH4" s="886">
        <v>1977</v>
      </c>
      <c r="AI4" s="886">
        <v>1978</v>
      </c>
      <c r="AJ4" s="886">
        <v>1979</v>
      </c>
      <c r="AK4" s="886">
        <v>1980</v>
      </c>
      <c r="AL4" s="886">
        <v>1981</v>
      </c>
      <c r="AM4" s="886">
        <v>1982</v>
      </c>
      <c r="AN4" s="886">
        <v>1983</v>
      </c>
      <c r="AO4" s="886">
        <v>1984</v>
      </c>
      <c r="AP4" s="886">
        <v>1985</v>
      </c>
      <c r="AQ4" s="886">
        <v>1986</v>
      </c>
      <c r="AR4" s="886">
        <v>1987</v>
      </c>
      <c r="AS4" s="886">
        <v>1988</v>
      </c>
      <c r="AT4" s="886">
        <v>1989</v>
      </c>
      <c r="AU4" s="886">
        <v>1990</v>
      </c>
      <c r="AV4" s="886">
        <v>1991</v>
      </c>
      <c r="AW4" s="886">
        <v>1992</v>
      </c>
      <c r="AX4" s="886">
        <v>1993</v>
      </c>
      <c r="AY4" s="886">
        <v>1994</v>
      </c>
      <c r="AZ4" s="886">
        <v>1995</v>
      </c>
      <c r="BA4" s="886">
        <v>1996</v>
      </c>
      <c r="BB4" s="886">
        <v>1997</v>
      </c>
      <c r="BC4" s="886">
        <v>1998</v>
      </c>
      <c r="BD4" s="886">
        <v>1999</v>
      </c>
      <c r="BE4" s="886">
        <v>2000</v>
      </c>
      <c r="BF4" s="886">
        <v>2001</v>
      </c>
      <c r="BG4" s="886">
        <v>2002</v>
      </c>
      <c r="BH4" s="886">
        <v>2003</v>
      </c>
      <c r="BI4" s="886">
        <v>2004</v>
      </c>
      <c r="BJ4" s="886">
        <v>2005</v>
      </c>
      <c r="BK4" s="886">
        <v>2006</v>
      </c>
      <c r="BL4" s="886">
        <v>2007</v>
      </c>
      <c r="BM4" s="886">
        <v>2008</v>
      </c>
      <c r="BN4" s="886">
        <v>2009</v>
      </c>
      <c r="BO4" s="886">
        <v>2010</v>
      </c>
      <c r="BP4" s="886">
        <v>2011</v>
      </c>
      <c r="BQ4" s="886">
        <v>2012</v>
      </c>
      <c r="BR4" s="886">
        <v>2013</v>
      </c>
      <c r="BS4" s="886">
        <v>2014</v>
      </c>
      <c r="BT4" s="886"/>
      <c r="BU4" s="886"/>
      <c r="BV4" s="886"/>
      <c r="BW4" s="886"/>
      <c r="BX4" s="886"/>
      <c r="BY4" s="886"/>
      <c r="BZ4" s="886"/>
      <c r="CA4" s="886"/>
      <c r="CB4" s="886"/>
      <c r="CC4" s="886"/>
      <c r="CD4" s="886"/>
      <c r="CE4" s="886"/>
      <c r="CF4" s="886"/>
      <c r="CG4" s="886"/>
      <c r="CH4" s="886"/>
      <c r="CI4" s="886"/>
      <c r="CJ4" s="886"/>
      <c r="CK4" s="886"/>
      <c r="CL4" s="886"/>
      <c r="CM4" s="886"/>
      <c r="CN4" s="886"/>
      <c r="CO4" s="886"/>
      <c r="CP4" s="886"/>
      <c r="CQ4" s="886"/>
      <c r="CR4" s="886"/>
      <c r="CS4" s="886"/>
      <c r="CT4" s="886"/>
      <c r="CU4" s="886"/>
      <c r="CV4" s="886"/>
      <c r="CW4" s="886"/>
      <c r="CX4" s="886"/>
      <c r="CY4" s="886"/>
      <c r="CZ4" s="886"/>
      <c r="DA4" s="886"/>
      <c r="DB4" s="886"/>
      <c r="DC4" s="886"/>
      <c r="DD4" s="886"/>
    </row>
    <row r="5" spans="1:108" ht="15">
      <c r="A5" s="875">
        <v>0</v>
      </c>
      <c r="B5" s="875">
        <v>0</v>
      </c>
      <c r="C5" s="880" t="s">
        <v>439</v>
      </c>
      <c r="S5" s="880">
        <v>-520.65857623969339</v>
      </c>
      <c r="T5" s="880">
        <v>-485.59802612639373</v>
      </c>
      <c r="U5" s="880">
        <v>-450.53747601309402</v>
      </c>
      <c r="V5" s="880">
        <v>-248.81039570299481</v>
      </c>
      <c r="W5" s="880">
        <v>-47.083315392895592</v>
      </c>
      <c r="X5" s="880">
        <v>-80.031052328924659</v>
      </c>
      <c r="Y5" s="880">
        <v>-93.157955399649211</v>
      </c>
      <c r="Z5" s="880">
        <v>-146.19815690206752</v>
      </c>
      <c r="AA5" s="880">
        <v>-287.54399963730333</v>
      </c>
      <c r="AB5" s="880">
        <v>-386.89946496375563</v>
      </c>
      <c r="AC5" s="880">
        <v>-447.60394443066235</v>
      </c>
      <c r="AD5" s="880">
        <v>-488.69081500646831</v>
      </c>
      <c r="AE5" s="880">
        <v>-954.89272182730122</v>
      </c>
      <c r="AF5" s="880">
        <v>-934.50009937065249</v>
      </c>
      <c r="AG5" s="880">
        <v>-882.7493089584118</v>
      </c>
      <c r="AH5" s="880">
        <v>-842.03346660743375</v>
      </c>
      <c r="AI5" s="880">
        <v>-721.0288959689708</v>
      </c>
      <c r="AJ5" s="880">
        <v>-890.5123818791775</v>
      </c>
      <c r="AK5" s="880">
        <v>-1339.726537330982</v>
      </c>
      <c r="AL5" s="880">
        <v>-1601.1531316519383</v>
      </c>
      <c r="AM5" s="880">
        <v>-1874.4746216035496</v>
      </c>
      <c r="AN5" s="880">
        <v>-2408.4721144143446</v>
      </c>
      <c r="AO5" s="880">
        <v>-2091.5130187903919</v>
      </c>
      <c r="AP5" s="880">
        <v>-2101.7273646026961</v>
      </c>
      <c r="AQ5" s="880">
        <v>-2442.3985887845511</v>
      </c>
      <c r="AR5" s="880">
        <v>-2681.9454153740089</v>
      </c>
      <c r="AS5" s="880">
        <v>-2517.8309709190125</v>
      </c>
      <c r="AT5" s="880">
        <v>-2498.3931681285849</v>
      </c>
      <c r="AU5" s="880">
        <v>-4245.0913601868069</v>
      </c>
      <c r="AV5" s="880">
        <v>-3341.0417809946161</v>
      </c>
      <c r="AW5" s="880">
        <v>-3393.657174657782</v>
      </c>
      <c r="AX5" s="880">
        <v>-2867.4748699440302</v>
      </c>
      <c r="AY5" s="880">
        <v>-2570.5865051664437</v>
      </c>
      <c r="AZ5" s="880">
        <v>-2641.2499594506926</v>
      </c>
      <c r="BA5" s="880">
        <v>-2413.8366614581951</v>
      </c>
      <c r="BB5" s="880">
        <v>-2333.6887136789328</v>
      </c>
      <c r="BC5" s="880">
        <v>-2156.5368330619208</v>
      </c>
      <c r="BD5" s="880">
        <v>-1971.1339055793992</v>
      </c>
      <c r="BE5" s="880">
        <v>-2125.3366877551271</v>
      </c>
      <c r="BF5" s="880">
        <v>-2261.3729969683845</v>
      </c>
      <c r="BG5" s="880">
        <v>-2638.0940059810168</v>
      </c>
      <c r="BH5" s="880">
        <v>-2865.7102247100051</v>
      </c>
      <c r="BI5" s="880">
        <v>-2678.2297212159397</v>
      </c>
      <c r="BJ5" s="880">
        <v>-3158.8325727635975</v>
      </c>
      <c r="BK5" s="880">
        <v>-3281.1676827652018</v>
      </c>
      <c r="BL5" s="880">
        <v>-3148.3988111823164</v>
      </c>
      <c r="BM5" s="880">
        <v>-3476.499256531898</v>
      </c>
      <c r="BN5" s="880">
        <v>-4659.4461099999999</v>
      </c>
      <c r="BO5" s="880">
        <v>-4800.2033444552708</v>
      </c>
      <c r="BP5" s="880">
        <v>-4632.231324302973</v>
      </c>
      <c r="BQ5" s="880">
        <v>-4722.4778111823316</v>
      </c>
      <c r="BR5" s="880">
        <v>-4087.3744639285542</v>
      </c>
      <c r="BS5" s="880">
        <v>-4376</v>
      </c>
      <c r="BT5" s="880"/>
      <c r="BV5" s="882"/>
      <c r="BW5" s="882"/>
      <c r="BX5" s="882"/>
      <c r="BY5" s="882"/>
      <c r="BZ5" s="882"/>
      <c r="CA5" s="882"/>
      <c r="CB5" s="882"/>
      <c r="CC5" s="882"/>
      <c r="CD5" s="882"/>
      <c r="CE5" s="882"/>
      <c r="CF5" s="882"/>
      <c r="CG5" s="882"/>
      <c r="CH5" s="882"/>
      <c r="CI5" s="882"/>
      <c r="CJ5" s="882"/>
      <c r="CK5" s="882"/>
      <c r="CL5" s="882"/>
      <c r="CM5" s="882"/>
      <c r="CN5" s="882"/>
      <c r="CO5" s="882"/>
      <c r="CP5" s="882"/>
      <c r="CQ5" s="882"/>
      <c r="CR5" s="882"/>
      <c r="CS5" s="882"/>
      <c r="CT5" s="882"/>
      <c r="CU5" s="882"/>
      <c r="CV5" s="882"/>
      <c r="CW5" s="882"/>
      <c r="CX5" s="882"/>
      <c r="CY5" s="882"/>
      <c r="CZ5" s="882"/>
      <c r="DA5" s="882"/>
      <c r="DB5" s="882"/>
      <c r="DC5" s="882"/>
      <c r="DD5" s="882"/>
    </row>
    <row r="6" spans="1:108" ht="15">
      <c r="A6" s="875">
        <v>1</v>
      </c>
      <c r="B6" s="875">
        <v>1</v>
      </c>
      <c r="C6" s="880">
        <f>DataFS40!L6</f>
        <v>154.96782582295049</v>
      </c>
      <c r="D6">
        <f t="shared" ref="D6:R6" si="1">C6*($S6/$C6)^(1/16)</f>
        <v>158.77844648432728</v>
      </c>
      <c r="E6">
        <f t="shared" si="1"/>
        <v>162.68276936903848</v>
      </c>
      <c r="F6">
        <f t="shared" si="1"/>
        <v>166.6830985916728</v>
      </c>
      <c r="G6">
        <f t="shared" si="1"/>
        <v>170.78179492442905</v>
      </c>
      <c r="H6">
        <f t="shared" si="1"/>
        <v>174.98127719031282</v>
      </c>
      <c r="I6">
        <f t="shared" si="1"/>
        <v>179.28402369059157</v>
      </c>
      <c r="J6">
        <f t="shared" si="1"/>
        <v>183.69257366735042</v>
      </c>
      <c r="K6">
        <f t="shared" si="1"/>
        <v>188.20952880201179</v>
      </c>
      <c r="L6">
        <f t="shared" si="1"/>
        <v>192.83755475070342</v>
      </c>
      <c r="M6">
        <f t="shared" si="1"/>
        <v>197.5793827173805</v>
      </c>
      <c r="N6">
        <f t="shared" si="1"/>
        <v>202.43781106563071</v>
      </c>
      <c r="O6">
        <f t="shared" si="1"/>
        <v>207.41570697011298</v>
      </c>
      <c r="P6">
        <f t="shared" si="1"/>
        <v>212.51600810860475</v>
      </c>
      <c r="Q6">
        <f t="shared" si="1"/>
        <v>217.74172439565635</v>
      </c>
      <c r="R6">
        <f t="shared" si="1"/>
        <v>223.09593975887543</v>
      </c>
      <c r="S6" s="880">
        <v>228.58181395888977</v>
      </c>
      <c r="T6" s="880">
        <v>379.67599558989752</v>
      </c>
      <c r="U6" s="880">
        <v>530.77017722090523</v>
      </c>
      <c r="V6" s="880">
        <v>971.63481950388655</v>
      </c>
      <c r="W6" s="880">
        <v>1412.4994617868679</v>
      </c>
      <c r="X6" s="880">
        <v>1560.6055204140309</v>
      </c>
      <c r="Y6" s="880">
        <v>1446.6882485592585</v>
      </c>
      <c r="Z6" s="880">
        <v>1702.164255359786</v>
      </c>
      <c r="AA6" s="880">
        <v>1016.3193090628826</v>
      </c>
      <c r="AB6" s="880">
        <v>740.77092682084924</v>
      </c>
      <c r="AC6" s="880">
        <v>691.75155048375086</v>
      </c>
      <c r="AD6" s="880">
        <v>1148.852091418715</v>
      </c>
      <c r="AE6" s="880">
        <v>1144.2929311153609</v>
      </c>
      <c r="AF6" s="880">
        <v>673.70937396488898</v>
      </c>
      <c r="AG6" s="880">
        <v>848.4010868199523</v>
      </c>
      <c r="AH6" s="880">
        <v>965.09989634236638</v>
      </c>
      <c r="AI6" s="880">
        <v>1320.876464884333</v>
      </c>
      <c r="AJ6" s="880">
        <v>1128.5424210607187</v>
      </c>
      <c r="AK6" s="880">
        <v>691.72061140505593</v>
      </c>
      <c r="AL6" s="880">
        <v>378.53987400288116</v>
      </c>
      <c r="AM6" s="880">
        <v>-93.059023767552119</v>
      </c>
      <c r="AN6" s="880">
        <v>-258.88422727625556</v>
      </c>
      <c r="AO6" s="880">
        <v>-122.54959094474953</v>
      </c>
      <c r="AP6" s="880">
        <v>-118.40717547057443</v>
      </c>
      <c r="AQ6" s="880">
        <v>-220.45402939147965</v>
      </c>
      <c r="AR6" s="880">
        <v>-201.66420199931056</v>
      </c>
      <c r="AS6" s="880">
        <v>-138.26239435682439</v>
      </c>
      <c r="AT6" s="880">
        <v>-145.01163143683397</v>
      </c>
      <c r="AU6" s="880">
        <v>-186.46819983408611</v>
      </c>
      <c r="AV6" s="880">
        <v>-518.99678151372677</v>
      </c>
      <c r="AW6" s="880">
        <v>-817.19644121940996</v>
      </c>
      <c r="AX6" s="880">
        <v>-736.91020851249812</v>
      </c>
      <c r="AY6" s="880">
        <v>-651.69798722529561</v>
      </c>
      <c r="AZ6" s="880">
        <v>-662.16003460207617</v>
      </c>
      <c r="BA6" s="880">
        <v>-638.57346592865269</v>
      </c>
      <c r="BB6" s="880">
        <v>-546.84732487303052</v>
      </c>
      <c r="BC6" s="880">
        <v>-423.45521689512361</v>
      </c>
      <c r="BD6" s="880">
        <v>-280.21021206765971</v>
      </c>
      <c r="BE6" s="880">
        <v>-267.01564985756039</v>
      </c>
      <c r="BF6" s="880">
        <v>-267.04986526153698</v>
      </c>
      <c r="BG6" s="880">
        <v>-401.98296710440775</v>
      </c>
      <c r="BH6" s="880">
        <v>-567.8304902448333</v>
      </c>
      <c r="BI6" s="880">
        <v>-535.15384875008442</v>
      </c>
      <c r="BJ6" s="880">
        <v>-654.21022293063163</v>
      </c>
      <c r="BK6" s="880">
        <v>-623.76968668822565</v>
      </c>
      <c r="BL6" s="880">
        <v>-324.99600631559395</v>
      </c>
      <c r="BM6" s="880">
        <v>-941.29839876189794</v>
      </c>
      <c r="BN6" s="880">
        <v>-1691.6599699999999</v>
      </c>
      <c r="BO6" s="880">
        <v>-1847.970659737601</v>
      </c>
      <c r="BP6" s="880">
        <v>-2014.288444864063</v>
      </c>
      <c r="BQ6" s="880">
        <v>-2095.547837842948</v>
      </c>
      <c r="BR6" s="880">
        <v>-1774.1117633378294</v>
      </c>
      <c r="BS6" s="880">
        <v>-2007</v>
      </c>
      <c r="BV6" s="882"/>
      <c r="BW6" s="882"/>
      <c r="BX6" s="882"/>
      <c r="BY6" s="882"/>
      <c r="BZ6" s="882"/>
      <c r="CA6" s="882"/>
      <c r="CB6" s="882"/>
      <c r="CC6" s="882"/>
      <c r="CD6" s="882"/>
      <c r="CE6" s="882"/>
      <c r="CF6" s="882"/>
      <c r="CG6" s="882"/>
      <c r="CH6" s="882"/>
      <c r="CI6" s="882"/>
      <c r="CJ6" s="882"/>
      <c r="CK6" s="882"/>
      <c r="CL6" s="882"/>
      <c r="CM6" s="882"/>
      <c r="CN6" s="882"/>
      <c r="CO6" s="882"/>
      <c r="CP6" s="882"/>
      <c r="CQ6" s="882"/>
      <c r="CR6" s="882"/>
      <c r="CS6" s="882"/>
      <c r="CT6" s="882"/>
      <c r="CU6" s="882"/>
      <c r="CV6" s="882"/>
      <c r="CW6" s="882"/>
      <c r="CX6" s="882"/>
      <c r="CY6" s="882"/>
      <c r="CZ6" s="882"/>
      <c r="DA6" s="882"/>
      <c r="DB6" s="882"/>
      <c r="DC6" s="882"/>
      <c r="DD6" s="882"/>
    </row>
    <row r="7" spans="1:108" ht="15">
      <c r="A7" s="875">
        <v>2</v>
      </c>
      <c r="B7" s="875">
        <v>2</v>
      </c>
      <c r="C7" s="880">
        <f>DataFS40!L7</f>
        <v>718.87852534535364</v>
      </c>
      <c r="D7">
        <f t="shared" ref="D7:R7" si="2">C7*($S7/$C7)^(1/16)</f>
        <v>736.55557119118487</v>
      </c>
      <c r="E7">
        <f t="shared" si="2"/>
        <v>754.6672912397064</v>
      </c>
      <c r="F7">
        <f t="shared" si="2"/>
        <v>773.22437402248227</v>
      </c>
      <c r="G7">
        <f t="shared" si="2"/>
        <v>792.23777089943485</v>
      </c>
      <c r="H7">
        <f t="shared" si="2"/>
        <v>811.71870252172903</v>
      </c>
      <c r="I7">
        <f t="shared" si="2"/>
        <v>831.67866545357765</v>
      </c>
      <c r="J7">
        <f t="shared" si="2"/>
        <v>852.12943895687556</v>
      </c>
      <c r="K7">
        <f t="shared" si="2"/>
        <v>873.08309194266576</v>
      </c>
      <c r="L7">
        <f t="shared" si="2"/>
        <v>894.55199009354078</v>
      </c>
      <c r="M7">
        <f t="shared" si="2"/>
        <v>916.5488031611817</v>
      </c>
      <c r="N7">
        <f t="shared" si="2"/>
        <v>939.08651244334237</v>
      </c>
      <c r="O7">
        <f t="shared" si="2"/>
        <v>962.17841844469058</v>
      </c>
      <c r="P7">
        <f t="shared" si="2"/>
        <v>985.83814872602738</v>
      </c>
      <c r="Q7">
        <f t="shared" si="2"/>
        <v>1010.0796659465168</v>
      </c>
      <c r="R7">
        <f t="shared" si="2"/>
        <v>1034.9172761036721</v>
      </c>
      <c r="S7" s="880">
        <v>1060.3656369759608</v>
      </c>
      <c r="T7" s="880">
        <v>1249.1912562349044</v>
      </c>
      <c r="U7" s="880">
        <v>1438.0168754938479</v>
      </c>
      <c r="V7" s="880">
        <v>1828.4090566920263</v>
      </c>
      <c r="W7" s="880">
        <v>2218.8012378902049</v>
      </c>
      <c r="X7" s="880">
        <v>3001.1644623346751</v>
      </c>
      <c r="Y7" s="880">
        <v>2887.8966173891254</v>
      </c>
      <c r="Z7" s="880">
        <v>3185.0312753664707</v>
      </c>
      <c r="AA7" s="880">
        <v>2374.7168245908329</v>
      </c>
      <c r="AB7" s="880">
        <v>2137.3836296168452</v>
      </c>
      <c r="AC7" s="880">
        <v>1862.7558091457868</v>
      </c>
      <c r="AD7" s="880">
        <v>2687.7994825355759</v>
      </c>
      <c r="AE7" s="880">
        <v>2959.3782701259338</v>
      </c>
      <c r="AF7" s="880">
        <v>2111.6804571050016</v>
      </c>
      <c r="AG7" s="880">
        <v>2291.0264166352558</v>
      </c>
      <c r="AH7" s="880">
        <v>2428.9426921368281</v>
      </c>
      <c r="AI7" s="880">
        <v>2859.8793184651613</v>
      </c>
      <c r="AJ7" s="880">
        <v>2576.325129964916</v>
      </c>
      <c r="AK7" s="880">
        <v>2121.4479717813051</v>
      </c>
      <c r="AL7" s="880">
        <v>1638.7720011180631</v>
      </c>
      <c r="AM7" s="880">
        <v>826.45275869754619</v>
      </c>
      <c r="AN7" s="880">
        <v>303.4462663975782</v>
      </c>
      <c r="AO7" s="880">
        <v>696.49017520265977</v>
      </c>
      <c r="AP7" s="880">
        <v>647.29255923914025</v>
      </c>
      <c r="AQ7" s="880">
        <v>367.42338231913277</v>
      </c>
      <c r="AR7" s="880">
        <v>474.94746639089965</v>
      </c>
      <c r="AS7" s="880">
        <v>634.91546882278567</v>
      </c>
      <c r="AT7" s="880">
        <v>674.39144258575789</v>
      </c>
      <c r="AU7" s="880">
        <v>515.72736350508501</v>
      </c>
      <c r="AV7" s="880">
        <v>124.8836005517405</v>
      </c>
      <c r="AW7" s="880">
        <v>-52.161474971451703</v>
      </c>
      <c r="AX7" s="880">
        <v>-73.99935148242659</v>
      </c>
      <c r="AY7" s="880">
        <v>-12.068481244912881</v>
      </c>
      <c r="AZ7" s="880">
        <v>23.648572664359865</v>
      </c>
      <c r="BA7" s="880">
        <v>47.784409015069251</v>
      </c>
      <c r="BB7" s="880">
        <v>157.66247548287373</v>
      </c>
      <c r="BC7" s="880">
        <v>183.6842166002026</v>
      </c>
      <c r="BD7" s="880">
        <v>338.18473870234789</v>
      </c>
      <c r="BE7" s="880">
        <v>215.77022210711948</v>
      </c>
      <c r="BF7" s="880">
        <v>222.32230162167363</v>
      </c>
      <c r="BG7" s="880">
        <v>64.627486672734364</v>
      </c>
      <c r="BH7" s="880">
        <v>-16.440526443614328</v>
      </c>
      <c r="BI7" s="880">
        <v>-25.83501338793511</v>
      </c>
      <c r="BJ7" s="880">
        <v>-53.72164239393873</v>
      </c>
      <c r="BK7" s="880">
        <v>-89.275587128240474</v>
      </c>
      <c r="BL7" s="880">
        <v>382.54738243398037</v>
      </c>
      <c r="BM7" s="880">
        <v>-154.85520073638745</v>
      </c>
      <c r="BN7" s="880">
        <v>-577.37328000000002</v>
      </c>
      <c r="BO7" s="880">
        <v>-542.44450349898125</v>
      </c>
      <c r="BP7" s="880">
        <v>-759.57215938650074</v>
      </c>
      <c r="BQ7" s="880">
        <v>-791.90411632348207</v>
      </c>
      <c r="BR7" s="880">
        <v>-516.77108702730357</v>
      </c>
      <c r="BS7" s="880">
        <v>-698</v>
      </c>
      <c r="BV7" s="882"/>
      <c r="BW7" s="882"/>
      <c r="BX7" s="882"/>
      <c r="BY7" s="882"/>
      <c r="BZ7" s="882"/>
      <c r="CA7" s="882"/>
      <c r="CB7" s="882"/>
      <c r="CC7" s="882"/>
      <c r="CD7" s="882"/>
      <c r="CE7" s="882"/>
      <c r="CF7" s="882"/>
      <c r="CG7" s="882"/>
      <c r="CH7" s="882"/>
      <c r="CI7" s="882"/>
      <c r="CJ7" s="882"/>
      <c r="CK7" s="882"/>
      <c r="CL7" s="882"/>
      <c r="CM7" s="882"/>
      <c r="CN7" s="882"/>
      <c r="CO7" s="882"/>
      <c r="CP7" s="882"/>
      <c r="CQ7" s="882"/>
      <c r="CR7" s="882"/>
      <c r="CS7" s="882"/>
      <c r="CT7" s="882"/>
      <c r="CU7" s="882"/>
      <c r="CV7" s="882"/>
      <c r="CW7" s="882"/>
      <c r="CX7" s="882"/>
      <c r="CY7" s="882"/>
      <c r="CZ7" s="882"/>
      <c r="DA7" s="882"/>
      <c r="DB7" s="882"/>
      <c r="DC7" s="882"/>
      <c r="DD7" s="882"/>
    </row>
    <row r="8" spans="1:108" ht="15">
      <c r="A8" s="875">
        <v>3</v>
      </c>
      <c r="B8" s="875">
        <v>3</v>
      </c>
      <c r="C8" s="880">
        <f>DataFS40!L8</f>
        <v>1256.9612538972651</v>
      </c>
      <c r="D8">
        <f t="shared" ref="D8:R8" si="3">C8*($S8/$C8)^(1/16)</f>
        <v>1287.8696214839881</v>
      </c>
      <c r="E8">
        <f t="shared" si="3"/>
        <v>1319.5380182155347</v>
      </c>
      <c r="F8">
        <f t="shared" si="3"/>
        <v>1351.9851330213464</v>
      </c>
      <c r="G8">
        <f t="shared" si="3"/>
        <v>1385.2301143870359</v>
      </c>
      <c r="H8">
        <f t="shared" si="3"/>
        <v>1419.2925816547597</v>
      </c>
      <c r="I8">
        <f t="shared" si="3"/>
        <v>1454.1926366014652</v>
      </c>
      <c r="J8">
        <f t="shared" si="3"/>
        <v>1489.9508753018424</v>
      </c>
      <c r="K8">
        <f t="shared" si="3"/>
        <v>1526.5884002829846</v>
      </c>
      <c r="L8">
        <f t="shared" si="3"/>
        <v>1564.1268329779277</v>
      </c>
      <c r="M8">
        <f t="shared" si="3"/>
        <v>1602.5883264854197</v>
      </c>
      <c r="N8">
        <f t="shared" si="3"/>
        <v>1641.9955786434491</v>
      </c>
      <c r="O8">
        <f t="shared" si="3"/>
        <v>1682.3718454242496</v>
      </c>
      <c r="P8">
        <f t="shared" si="3"/>
        <v>1723.7409546586828</v>
      </c>
      <c r="Q8">
        <f t="shared" si="3"/>
        <v>1766.1273200981013</v>
      </c>
      <c r="R8">
        <f t="shared" si="3"/>
        <v>1809.5559558219895</v>
      </c>
      <c r="S8" s="880">
        <v>1854.0524909998837</v>
      </c>
      <c r="T8" s="880">
        <v>1982.3948536949979</v>
      </c>
      <c r="U8" s="880">
        <v>2110.7372163901118</v>
      </c>
      <c r="V8" s="880">
        <v>2426.6701690131404</v>
      </c>
      <c r="W8" s="880">
        <v>2742.6031216361685</v>
      </c>
      <c r="X8" s="880">
        <v>3915.8050603795282</v>
      </c>
      <c r="Y8" s="880">
        <v>3808.5164119268356</v>
      </c>
      <c r="Z8" s="880">
        <v>4192.754285441436</v>
      </c>
      <c r="AA8" s="880">
        <v>3460.4433059799612</v>
      </c>
      <c r="AB8" s="880">
        <v>3269.7723075595445</v>
      </c>
      <c r="AC8" s="880">
        <v>3024.7175638799304</v>
      </c>
      <c r="AD8" s="880">
        <v>3845.2250970245796</v>
      </c>
      <c r="AE8" s="880">
        <v>4060.2669866127812</v>
      </c>
      <c r="AF8" s="880">
        <v>3433.744551175886</v>
      </c>
      <c r="AG8" s="880">
        <v>3568.780280185953</v>
      </c>
      <c r="AH8" s="880">
        <v>3646.6526284614242</v>
      </c>
      <c r="AI8" s="880">
        <v>4029.2791245324838</v>
      </c>
      <c r="AJ8" s="880">
        <v>3844.8852211324238</v>
      </c>
      <c r="AK8" s="880">
        <v>3363.4593298059967</v>
      </c>
      <c r="AL8" s="880">
        <v>2946.0277150659012</v>
      </c>
      <c r="AM8" s="880">
        <v>1976.3964095394401</v>
      </c>
      <c r="AN8" s="880">
        <v>1413.2532407048047</v>
      </c>
      <c r="AO8" s="880">
        <v>1842.3288505360679</v>
      </c>
      <c r="AP8" s="880">
        <v>1857.019201963509</v>
      </c>
      <c r="AQ8" s="880">
        <v>1562.5162784939962</v>
      </c>
      <c r="AR8" s="880">
        <v>1537.9251292657702</v>
      </c>
      <c r="AS8" s="880">
        <v>1690.0758468090771</v>
      </c>
      <c r="AT8" s="880">
        <v>1656.2774289411877</v>
      </c>
      <c r="AU8" s="880">
        <v>1493.425492364888</v>
      </c>
      <c r="AV8" s="880">
        <v>1000.6906693561544</v>
      </c>
      <c r="AW8" s="880">
        <v>553.2277648487302</v>
      </c>
      <c r="AX8" s="880">
        <v>513.37050090933451</v>
      </c>
      <c r="AY8" s="880">
        <v>737.68591609529983</v>
      </c>
      <c r="AZ8" s="880">
        <v>879.43129595588243</v>
      </c>
      <c r="BA8" s="880">
        <v>932.51998199104844</v>
      </c>
      <c r="BB8" s="880">
        <v>1161.8730175224389</v>
      </c>
      <c r="BC8" s="880">
        <v>1298.4090425327299</v>
      </c>
      <c r="BD8" s="880">
        <v>1485.2521585458219</v>
      </c>
      <c r="BE8" s="880">
        <v>1321.5926104061068</v>
      </c>
      <c r="BF8" s="880">
        <v>1351.0355252394013</v>
      </c>
      <c r="BG8" s="880">
        <v>1065.0609803666623</v>
      </c>
      <c r="BH8" s="880">
        <v>694.2960782726359</v>
      </c>
      <c r="BI8" s="880">
        <v>597.89602412078398</v>
      </c>
      <c r="BJ8" s="880">
        <v>553.92982379527939</v>
      </c>
      <c r="BK8" s="880">
        <v>294.4934952022478</v>
      </c>
      <c r="BL8" s="880">
        <v>1545.9879467095961</v>
      </c>
      <c r="BM8" s="880">
        <v>322.98370439303665</v>
      </c>
      <c r="BN8" s="880">
        <v>-1.09351</v>
      </c>
      <c r="BO8" s="880">
        <v>1.076278776783693</v>
      </c>
      <c r="BP8" s="880">
        <v>-21.069962812385597</v>
      </c>
      <c r="BQ8" s="880">
        <v>-24.811617221623457</v>
      </c>
      <c r="BR8" s="880">
        <v>-3.0517977580352573</v>
      </c>
      <c r="BS8" s="880">
        <v>-40</v>
      </c>
      <c r="BV8" s="882"/>
      <c r="BW8" s="882"/>
      <c r="BX8" s="882"/>
      <c r="BY8" s="882"/>
      <c r="BZ8" s="882"/>
      <c r="CA8" s="882"/>
      <c r="CB8" s="882"/>
      <c r="CC8" s="882"/>
      <c r="CD8" s="882"/>
      <c r="CE8" s="882"/>
      <c r="CF8" s="882"/>
      <c r="CG8" s="882"/>
      <c r="CH8" s="882"/>
      <c r="CI8" s="882"/>
      <c r="CJ8" s="882"/>
      <c r="CK8" s="882"/>
      <c r="CL8" s="882"/>
      <c r="CM8" s="882"/>
      <c r="CN8" s="882"/>
      <c r="CO8" s="882"/>
      <c r="CP8" s="882"/>
      <c r="CQ8" s="882"/>
      <c r="CR8" s="882"/>
      <c r="CS8" s="882"/>
      <c r="CT8" s="882"/>
      <c r="CU8" s="882"/>
      <c r="CV8" s="882"/>
      <c r="CW8" s="882"/>
      <c r="CX8" s="882"/>
      <c r="CY8" s="882"/>
      <c r="CZ8" s="882"/>
      <c r="DA8" s="882"/>
      <c r="DB8" s="882"/>
      <c r="DC8" s="882"/>
      <c r="DD8" s="882"/>
    </row>
    <row r="9" spans="1:108" ht="15">
      <c r="A9" s="875">
        <v>4</v>
      </c>
      <c r="B9" s="875">
        <v>4</v>
      </c>
      <c r="C9" s="880">
        <f>DataFS40!L9</f>
        <v>1726.1693931945319</v>
      </c>
      <c r="D9">
        <f t="shared" ref="D9:R9" si="4">C9*($S9/$C9)^(1/16)</f>
        <v>1768.6154733393123</v>
      </c>
      <c r="E9">
        <f t="shared" si="4"/>
        <v>1812.1052921384567</v>
      </c>
      <c r="F9">
        <f t="shared" si="4"/>
        <v>1856.6645148683556</v>
      </c>
      <c r="G9">
        <f t="shared" si="4"/>
        <v>1902.3194379082236</v>
      </c>
      <c r="H9">
        <f t="shared" si="4"/>
        <v>1949.0970042587621</v>
      </c>
      <c r="I9">
        <f t="shared" si="4"/>
        <v>1997.0248194424225</v>
      </c>
      <c r="J9">
        <f t="shared" si="4"/>
        <v>2046.1311677946528</v>
      </c>
      <c r="K9">
        <f t="shared" si="4"/>
        <v>2096.4450291557418</v>
      </c>
      <c r="L9">
        <f t="shared" si="4"/>
        <v>2147.9960959731125</v>
      </c>
      <c r="M9">
        <f t="shared" si="4"/>
        <v>2200.8147908241544</v>
      </c>
      <c r="N9">
        <f t="shared" si="4"/>
        <v>2254.9322843699415</v>
      </c>
      <c r="O9">
        <f t="shared" si="4"/>
        <v>2310.3805137504246</v>
      </c>
      <c r="P9">
        <f t="shared" si="4"/>
        <v>2367.192201431958</v>
      </c>
      <c r="Q9">
        <f t="shared" si="4"/>
        <v>2425.4008745182828</v>
      </c>
      <c r="R9">
        <f t="shared" si="4"/>
        <v>2485.0408845363618</v>
      </c>
      <c r="S9" s="880">
        <v>2546.1474277087445</v>
      </c>
      <c r="T9" s="880">
        <v>2599.9991569066351</v>
      </c>
      <c r="U9" s="880">
        <v>2653.8508861045261</v>
      </c>
      <c r="V9" s="880">
        <v>2936.5862880468812</v>
      </c>
      <c r="W9" s="880">
        <v>3219.3216899892363</v>
      </c>
      <c r="X9" s="880">
        <v>4636.0845313398504</v>
      </c>
      <c r="Y9" s="880">
        <v>4520.9007767476824</v>
      </c>
      <c r="Z9" s="880">
        <v>4923.745069951774</v>
      </c>
      <c r="AA9" s="880">
        <v>4288.3717187287484</v>
      </c>
      <c r="AB9" s="880">
        <v>4119.063816016569</v>
      </c>
      <c r="AC9" s="880">
        <v>3834.0216654262795</v>
      </c>
      <c r="AD9" s="880">
        <v>4668.2833117723158</v>
      </c>
      <c r="AE9" s="880">
        <v>4924.4054414895536</v>
      </c>
      <c r="AF9" s="880">
        <v>4281.3144087446171</v>
      </c>
      <c r="AG9" s="880">
        <v>4410.3117225782134</v>
      </c>
      <c r="AH9" s="880">
        <v>4517.8334073745</v>
      </c>
      <c r="AI9" s="880">
        <v>4856.3416816733616</v>
      </c>
      <c r="AJ9" s="880">
        <v>4743.7986632180082</v>
      </c>
      <c r="AK9" s="880">
        <v>4278.8962727807175</v>
      </c>
      <c r="AL9" s="880">
        <v>3919.415962501881</v>
      </c>
      <c r="AM9" s="880">
        <v>3046.5751828662892</v>
      </c>
      <c r="AN9" s="880">
        <v>2529.426220600792</v>
      </c>
      <c r="AO9" s="880">
        <v>2935.0627031267513</v>
      </c>
      <c r="AP9" s="880">
        <v>2954.2590279908318</v>
      </c>
      <c r="AQ9" s="880">
        <v>2736.3372946398572</v>
      </c>
      <c r="AR9" s="880">
        <v>2531.1684419165804</v>
      </c>
      <c r="AS9" s="880">
        <v>2750.6939508884011</v>
      </c>
      <c r="AT9" s="880">
        <v>2643.4047995654191</v>
      </c>
      <c r="AU9" s="880">
        <v>2420.7268104587215</v>
      </c>
      <c r="AV9" s="880">
        <v>2003.0032036545392</v>
      </c>
      <c r="AW9" s="880">
        <v>1629.6509301686879</v>
      </c>
      <c r="AX9" s="880">
        <v>1563.2363000662617</v>
      </c>
      <c r="AY9" s="880">
        <v>1780.1009836246501</v>
      </c>
      <c r="AZ9" s="880">
        <v>1866.7592046929069</v>
      </c>
      <c r="BA9" s="880">
        <v>1920.0644349691463</v>
      </c>
      <c r="BB9" s="880">
        <v>2137.6759063218465</v>
      </c>
      <c r="BC9" s="880">
        <v>2345.8297280315951</v>
      </c>
      <c r="BD9" s="880">
        <v>2477.7208406967939</v>
      </c>
      <c r="BE9" s="880">
        <v>2382.912390395501</v>
      </c>
      <c r="BF9" s="880">
        <v>2461.3315167701267</v>
      </c>
      <c r="BG9" s="880">
        <v>2283.9353790144328</v>
      </c>
      <c r="BH9" s="880">
        <v>1910.895035100096</v>
      </c>
      <c r="BI9" s="880">
        <v>1917.942184370992</v>
      </c>
      <c r="BJ9" s="880">
        <v>1858.7688268302802</v>
      </c>
      <c r="BK9" s="880">
        <v>1465.5109367544928</v>
      </c>
      <c r="BL9" s="880">
        <v>2662.0332600641877</v>
      </c>
      <c r="BM9" s="880">
        <v>1723.3171624806546</v>
      </c>
      <c r="BN9" s="880">
        <v>739.21276</v>
      </c>
      <c r="BO9" s="880">
        <v>792.14117971279802</v>
      </c>
      <c r="BP9" s="880">
        <v>406.65028227904202</v>
      </c>
      <c r="BQ9" s="880">
        <v>313.24666742299615</v>
      </c>
      <c r="BR9" s="880">
        <v>684.61996371924272</v>
      </c>
      <c r="BS9" s="880">
        <v>338</v>
      </c>
      <c r="BV9" s="882"/>
      <c r="BW9" s="882"/>
      <c r="BX9" s="882"/>
      <c r="BY9" s="882"/>
      <c r="BZ9" s="882"/>
      <c r="CA9" s="882"/>
      <c r="CB9" s="882"/>
      <c r="CC9" s="882"/>
      <c r="CD9" s="882"/>
      <c r="CE9" s="882"/>
      <c r="CF9" s="882"/>
      <c r="CG9" s="882"/>
      <c r="CH9" s="882"/>
      <c r="CI9" s="882"/>
      <c r="CJ9" s="882"/>
      <c r="CK9" s="882"/>
      <c r="CL9" s="882"/>
      <c r="CM9" s="882"/>
      <c r="CN9" s="882"/>
      <c r="CO9" s="882"/>
      <c r="CP9" s="882"/>
      <c r="CQ9" s="882"/>
      <c r="CR9" s="882"/>
      <c r="CS9" s="882"/>
      <c r="CT9" s="882"/>
      <c r="CU9" s="882"/>
      <c r="CV9" s="882"/>
      <c r="CW9" s="882"/>
      <c r="CX9" s="882"/>
      <c r="CY9" s="882"/>
      <c r="CZ9" s="882"/>
      <c r="DA9" s="882"/>
      <c r="DB9" s="882"/>
      <c r="DC9" s="882"/>
      <c r="DD9" s="882"/>
    </row>
    <row r="10" spans="1:108" ht="15">
      <c r="A10" s="875">
        <v>5</v>
      </c>
      <c r="B10" s="875">
        <v>5</v>
      </c>
      <c r="C10" s="880">
        <f>DataFS40!L10</f>
        <v>2156.6355760360611</v>
      </c>
      <c r="D10">
        <f t="shared" ref="D10:R10" si="5">C10*($S10/$C10)^(1/16)</f>
        <v>2209.6667135735547</v>
      </c>
      <c r="E10">
        <f t="shared" si="5"/>
        <v>2264.001873719119</v>
      </c>
      <c r="F10">
        <f t="shared" si="5"/>
        <v>2319.6731220674465</v>
      </c>
      <c r="G10">
        <f t="shared" si="5"/>
        <v>2376.713312698304</v>
      </c>
      <c r="H10">
        <f t="shared" si="5"/>
        <v>2435.1561075651862</v>
      </c>
      <c r="I10">
        <f t="shared" si="5"/>
        <v>2495.035996360732</v>
      </c>
      <c r="J10">
        <f t="shared" si="5"/>
        <v>2556.3883168706257</v>
      </c>
      <c r="K10">
        <f t="shared" si="5"/>
        <v>2619.2492758279964</v>
      </c>
      <c r="L10">
        <f t="shared" si="5"/>
        <v>2683.6559702806212</v>
      </c>
      <c r="M10">
        <f t="shared" si="5"/>
        <v>2749.6464094835437</v>
      </c>
      <c r="N10">
        <f t="shared" si="5"/>
        <v>2817.259537330026</v>
      </c>
      <c r="O10">
        <f t="shared" si="5"/>
        <v>2886.5352553340708</v>
      </c>
      <c r="P10">
        <f t="shared" si="5"/>
        <v>2957.514446178081</v>
      </c>
      <c r="Q10">
        <f t="shared" si="5"/>
        <v>3030.238997839549</v>
      </c>
      <c r="R10">
        <f t="shared" si="5"/>
        <v>3104.7518283110144</v>
      </c>
      <c r="S10" s="880">
        <v>3181.0969109278826</v>
      </c>
      <c r="T10" s="880">
        <v>3127.3132709058646</v>
      </c>
      <c r="U10" s="880">
        <v>3073.5296308838469</v>
      </c>
      <c r="V10" s="880">
        <v>3361.2432869166278</v>
      </c>
      <c r="W10" s="880">
        <v>3648.9569429494086</v>
      </c>
      <c r="X10" s="880">
        <v>5236.317423806785</v>
      </c>
      <c r="Y10" s="880">
        <v>5096.2881483337515</v>
      </c>
      <c r="Z10" s="880">
        <v>5534.6445112925558</v>
      </c>
      <c r="AA10" s="880">
        <v>4942.7822006619217</v>
      </c>
      <c r="AB10" s="880">
        <v>4859.8347428374182</v>
      </c>
      <c r="AC10" s="880">
        <v>4494.1244521624076</v>
      </c>
      <c r="AD10" s="880">
        <v>5388.4592496765845</v>
      </c>
      <c r="AE10" s="880">
        <v>5595.1978493847655</v>
      </c>
      <c r="AF10" s="880">
        <v>4994.8668102020538</v>
      </c>
      <c r="AG10" s="880">
        <v>5148.7984985550947</v>
      </c>
      <c r="AH10" s="880">
        <v>5282.1407078335551</v>
      </c>
      <c r="AI10" s="880">
        <v>5553.1343122316111</v>
      </c>
      <c r="AJ10" s="880">
        <v>5494.2933749903968</v>
      </c>
      <c r="AK10" s="880">
        <v>5055.4748030570254</v>
      </c>
      <c r="AL10" s="880">
        <v>4758.7869874647913</v>
      </c>
      <c r="AM10" s="880">
        <v>3868.5965594796662</v>
      </c>
      <c r="AN10" s="880">
        <v>3441.8870216564464</v>
      </c>
      <c r="AO10" s="880">
        <v>3799.0373192872353</v>
      </c>
      <c r="AP10" s="880">
        <v>3806.7906913789679</v>
      </c>
      <c r="AQ10" s="880">
        <v>3548.5363502926771</v>
      </c>
      <c r="AR10" s="880">
        <v>3383.0583419510513</v>
      </c>
      <c r="AS10" s="880">
        <v>3582.0875590603582</v>
      </c>
      <c r="AT10" s="880">
        <v>3475.0377702152136</v>
      </c>
      <c r="AU10" s="880">
        <v>3287.551955633392</v>
      </c>
      <c r="AV10" s="880">
        <v>2898.2726517657179</v>
      </c>
      <c r="AW10" s="880">
        <v>2532.2025122504733</v>
      </c>
      <c r="AX10" s="880">
        <v>2526.7695224936911</v>
      </c>
      <c r="AY10" s="880">
        <v>2703.3397988604856</v>
      </c>
      <c r="AZ10" s="880">
        <v>2744.7124648572667</v>
      </c>
      <c r="BA10" s="880">
        <v>2800.4559707619374</v>
      </c>
      <c r="BB10" s="880">
        <v>3025.4150700767664</v>
      </c>
      <c r="BC10" s="880">
        <v>3222.1857232615694</v>
      </c>
      <c r="BD10" s="880">
        <v>3385.9884246402426</v>
      </c>
      <c r="BE10" s="880">
        <v>3303.9815260152673</v>
      </c>
      <c r="BF10" s="880">
        <v>3346.674173523892</v>
      </c>
      <c r="BG10" s="880">
        <v>3314.0975165778186</v>
      </c>
      <c r="BH10" s="880">
        <v>2990.9111568575295</v>
      </c>
      <c r="BI10" s="880">
        <v>2959.9543910177081</v>
      </c>
      <c r="BJ10" s="880">
        <v>2915.294460577742</v>
      </c>
      <c r="BK10" s="880">
        <v>2602.9051052324658</v>
      </c>
      <c r="BL10" s="880">
        <v>3598.6536949320453</v>
      </c>
      <c r="BM10" s="880">
        <v>2854.8662364329712</v>
      </c>
      <c r="BN10" s="880">
        <v>2088.6041</v>
      </c>
      <c r="BO10" s="880">
        <v>2124.5743053710098</v>
      </c>
      <c r="BP10" s="880">
        <v>1681.3830324283706</v>
      </c>
      <c r="BQ10" s="880">
        <v>1578.6391457257926</v>
      </c>
      <c r="BR10" s="880">
        <v>1980.6167449648819</v>
      </c>
      <c r="BS10" s="880">
        <v>1663</v>
      </c>
      <c r="BV10" s="882"/>
      <c r="BW10" s="882"/>
      <c r="BX10" s="882"/>
      <c r="BY10" s="882"/>
      <c r="BZ10" s="882"/>
      <c r="CA10" s="882"/>
      <c r="CB10" s="882"/>
      <c r="CC10" s="882"/>
      <c r="CD10" s="882"/>
      <c r="CE10" s="882"/>
      <c r="CF10" s="882"/>
      <c r="CG10" s="882"/>
      <c r="CH10" s="882"/>
      <c r="CI10" s="882"/>
      <c r="CJ10" s="882"/>
      <c r="CK10" s="882"/>
      <c r="CL10" s="882"/>
      <c r="CM10" s="882"/>
      <c r="CN10" s="882"/>
      <c r="CO10" s="882"/>
      <c r="CP10" s="882"/>
      <c r="CQ10" s="882"/>
      <c r="CR10" s="882"/>
      <c r="CS10" s="882"/>
      <c r="CT10" s="882"/>
      <c r="CU10" s="882"/>
      <c r="CV10" s="882"/>
      <c r="CW10" s="882"/>
      <c r="CX10" s="882"/>
      <c r="CY10" s="882"/>
      <c r="CZ10" s="882"/>
      <c r="DA10" s="882"/>
      <c r="DB10" s="882"/>
      <c r="DC10" s="882"/>
      <c r="DD10" s="882"/>
    </row>
    <row r="11" spans="1:108" ht="15">
      <c r="A11" s="875">
        <v>6</v>
      </c>
      <c r="B11" s="875">
        <v>6</v>
      </c>
      <c r="C11" s="880">
        <f>DataFS40!L11</f>
        <v>2569.8831115639291</v>
      </c>
      <c r="D11">
        <f t="shared" ref="D11:R11" si="6">C11*($S11/$C11)^(1/16)</f>
        <v>2633.0759041984275</v>
      </c>
      <c r="E11">
        <f t="shared" si="6"/>
        <v>2697.8225920365553</v>
      </c>
      <c r="F11">
        <f t="shared" si="6"/>
        <v>2764.1613849785745</v>
      </c>
      <c r="G11">
        <f t="shared" si="6"/>
        <v>2832.1314324967821</v>
      </c>
      <c r="H11">
        <f t="shared" si="6"/>
        <v>2901.7728467393545</v>
      </c>
      <c r="I11">
        <f t="shared" si="6"/>
        <v>2973.1267262023102</v>
      </c>
      <c r="J11">
        <f t="shared" si="6"/>
        <v>3046.235179983561</v>
      </c>
      <c r="K11">
        <f t="shared" si="6"/>
        <v>3121.1413526333622</v>
      </c>
      <c r="L11">
        <f t="shared" si="6"/>
        <v>3197.8894496158314</v>
      </c>
      <c r="M11">
        <f t="shared" si="6"/>
        <v>3276.5247633965596</v>
      </c>
      <c r="N11">
        <f t="shared" si="6"/>
        <v>3357.0937001717089</v>
      </c>
      <c r="O11">
        <f t="shared" si="6"/>
        <v>3439.6438072543729</v>
      </c>
      <c r="P11">
        <f t="shared" si="6"/>
        <v>3524.2238011343611</v>
      </c>
      <c r="Q11">
        <f t="shared" si="6"/>
        <v>3610.8835962279668</v>
      </c>
      <c r="R11">
        <f t="shared" si="6"/>
        <v>3699.6743343346834</v>
      </c>
      <c r="S11" s="880">
        <v>3790.6484148182553</v>
      </c>
      <c r="T11" s="880">
        <v>3638.8425221173338</v>
      </c>
      <c r="U11" s="880">
        <v>3487.0366294164123</v>
      </c>
      <c r="V11" s="880">
        <v>3750.4446333303808</v>
      </c>
      <c r="W11" s="880">
        <v>4013.8526372443494</v>
      </c>
      <c r="X11" s="880">
        <v>5779.3852788959166</v>
      </c>
      <c r="Y11" s="880">
        <v>5649.7560010022553</v>
      </c>
      <c r="Z11" s="880">
        <v>6062.0021486892992</v>
      </c>
      <c r="AA11" s="880">
        <v>5498.0395792718864</v>
      </c>
      <c r="AB11" s="880">
        <v>5430.7473679668628</v>
      </c>
      <c r="AC11" s="880">
        <v>5109.0147192590748</v>
      </c>
      <c r="AD11" s="880">
        <v>6014.326433807676</v>
      </c>
      <c r="AE11" s="880">
        <v>6226.5318803449645</v>
      </c>
      <c r="AF11" s="880">
        <v>5617.8668764491549</v>
      </c>
      <c r="AG11" s="880">
        <v>5846.0674079658247</v>
      </c>
      <c r="AH11" s="880">
        <v>5923.381578557678</v>
      </c>
      <c r="AI11" s="880">
        <v>6198.4248787920769</v>
      </c>
      <c r="AJ11" s="880">
        <v>6185.9806653179339</v>
      </c>
      <c r="AK11" s="880">
        <v>5749.7668665490892</v>
      </c>
      <c r="AL11" s="880">
        <v>5499.4084800791243</v>
      </c>
      <c r="AM11" s="880">
        <v>4593.1275302413223</v>
      </c>
      <c r="AN11" s="880">
        <v>4216.417701622293</v>
      </c>
      <c r="AO11" s="880">
        <v>4536.3773581381447</v>
      </c>
      <c r="AP11" s="880">
        <v>4542.8886322210392</v>
      </c>
      <c r="AQ11" s="880">
        <v>4294.9859585831255</v>
      </c>
      <c r="AR11" s="880">
        <v>4159.5597552568079</v>
      </c>
      <c r="AS11" s="880">
        <v>4324.3383077127837</v>
      </c>
      <c r="AT11" s="880">
        <v>4259.4982824457975</v>
      </c>
      <c r="AU11" s="880">
        <v>4095.5808215810985</v>
      </c>
      <c r="AV11" s="880">
        <v>3680.0115539207686</v>
      </c>
      <c r="AW11" s="880">
        <v>3382.592619360807</v>
      </c>
      <c r="AX11" s="880">
        <v>3370.0537987621778</v>
      </c>
      <c r="AY11" s="880">
        <v>3590.3731703615822</v>
      </c>
      <c r="AZ11" s="880">
        <v>3576.8466154844295</v>
      </c>
      <c r="BA11" s="880">
        <v>3608.4468868349263</v>
      </c>
      <c r="BB11" s="880">
        <v>3862.0204579994024</v>
      </c>
      <c r="BC11" s="880">
        <v>4050.8679523510332</v>
      </c>
      <c r="BD11" s="880">
        <v>4266.6490911386018</v>
      </c>
      <c r="BE11" s="880">
        <v>4176.5023616609315</v>
      </c>
      <c r="BF11" s="880">
        <v>4216.2306313459412</v>
      </c>
      <c r="BG11" s="880">
        <v>4257.6588219997402</v>
      </c>
      <c r="BH11" s="880">
        <v>4005.1651728405059</v>
      </c>
      <c r="BI11" s="880">
        <v>3946.6058546902773</v>
      </c>
      <c r="BJ11" s="880">
        <v>3930.0365946854736</v>
      </c>
      <c r="BK11" s="880">
        <v>3560.5886762444998</v>
      </c>
      <c r="BL11" s="880">
        <v>4485.621962168354</v>
      </c>
      <c r="BM11" s="880">
        <v>3855.8944983360475</v>
      </c>
      <c r="BN11" s="880">
        <v>3188.6751599999998</v>
      </c>
      <c r="BO11" s="880">
        <v>3277.2688753063453</v>
      </c>
      <c r="BP11" s="880">
        <v>2805.465548469142</v>
      </c>
      <c r="BQ11" s="880">
        <v>2733.4131639155175</v>
      </c>
      <c r="BR11" s="880">
        <v>3091.4711288897156</v>
      </c>
      <c r="BS11" s="880">
        <v>2832</v>
      </c>
      <c r="BV11" s="882"/>
      <c r="BW11" s="882"/>
      <c r="BX11" s="882"/>
      <c r="BY11" s="882"/>
      <c r="BZ11" s="882"/>
      <c r="CA11" s="882"/>
      <c r="CB11" s="882"/>
      <c r="CC11" s="882"/>
      <c r="CD11" s="882"/>
      <c r="CE11" s="882"/>
      <c r="CF11" s="882"/>
      <c r="CG11" s="882"/>
      <c r="CH11" s="882"/>
      <c r="CI11" s="882"/>
      <c r="CJ11" s="882"/>
      <c r="CK11" s="882"/>
      <c r="CL11" s="882"/>
      <c r="CM11" s="882"/>
      <c r="CN11" s="882"/>
      <c r="CO11" s="882"/>
      <c r="CP11" s="882"/>
      <c r="CQ11" s="882"/>
      <c r="CR11" s="882"/>
      <c r="CS11" s="882"/>
      <c r="CT11" s="882"/>
      <c r="CU11" s="882"/>
      <c r="CV11" s="882"/>
      <c r="CW11" s="882"/>
      <c r="CX11" s="882"/>
      <c r="CY11" s="882"/>
      <c r="CZ11" s="882"/>
      <c r="DA11" s="882"/>
      <c r="DB11" s="882"/>
      <c r="DC11" s="882"/>
      <c r="DD11" s="882"/>
    </row>
    <row r="12" spans="1:108" ht="15">
      <c r="A12" s="875">
        <v>7</v>
      </c>
      <c r="B12" s="875">
        <v>7</v>
      </c>
      <c r="C12" s="880">
        <f>DataFS40!L12</f>
        <v>2957.302676121305</v>
      </c>
      <c r="D12">
        <f t="shared" ref="D12:R12" si="7">C12*($S12/$C12)^(1/16)</f>
        <v>3030.0220204092457</v>
      </c>
      <c r="E12">
        <f t="shared" si="7"/>
        <v>3104.5295154591513</v>
      </c>
      <c r="F12">
        <f t="shared" si="7"/>
        <v>3180.8691314577563</v>
      </c>
      <c r="G12">
        <f t="shared" si="7"/>
        <v>3259.0859198078547</v>
      </c>
      <c r="H12">
        <f t="shared" si="7"/>
        <v>3339.2260397151367</v>
      </c>
      <c r="I12">
        <f t="shared" si="7"/>
        <v>3421.3367854287894</v>
      </c>
      <c r="J12">
        <f t="shared" si="7"/>
        <v>3505.4666141519374</v>
      </c>
      <c r="K12">
        <f t="shared" si="7"/>
        <v>3591.6651746383918</v>
      </c>
      <c r="L12">
        <f t="shared" si="7"/>
        <v>3679.9833364925903</v>
      </c>
      <c r="M12">
        <f t="shared" si="7"/>
        <v>3770.4732201900115</v>
      </c>
      <c r="N12">
        <f t="shared" si="7"/>
        <v>3863.1882278357862</v>
      </c>
      <c r="O12">
        <f t="shared" si="7"/>
        <v>3958.1830746796559</v>
      </c>
      <c r="P12">
        <f t="shared" si="7"/>
        <v>4055.5138214058738</v>
      </c>
      <c r="Q12">
        <f t="shared" si="7"/>
        <v>4155.2379072171088</v>
      </c>
      <c r="R12">
        <f t="shared" si="7"/>
        <v>4257.414183731873</v>
      </c>
      <c r="S12" s="880">
        <v>4362.1029497154796</v>
      </c>
      <c r="T12" s="880">
        <v>4100.464557598455</v>
      </c>
      <c r="U12" s="880">
        <v>3838.826165481431</v>
      </c>
      <c r="V12" s="880">
        <v>4105.8445412983046</v>
      </c>
      <c r="W12" s="880">
        <v>4372.8629171151779</v>
      </c>
      <c r="X12" s="880">
        <v>6299.5871190339276</v>
      </c>
      <c r="Y12" s="880">
        <v>6192.264094211977</v>
      </c>
      <c r="Z12" s="880">
        <v>6568.4743351000334</v>
      </c>
      <c r="AA12" s="880">
        <v>6048.3393027156917</v>
      </c>
      <c r="AB12" s="880">
        <v>5959.1954176734562</v>
      </c>
      <c r="AC12" s="880">
        <v>5732.9474902836346</v>
      </c>
      <c r="AD12" s="880">
        <v>6665.9141871496331</v>
      </c>
      <c r="AE12" s="880">
        <v>6838.1367228376575</v>
      </c>
      <c r="AF12" s="880">
        <v>6287.9541570056308</v>
      </c>
      <c r="AG12" s="880">
        <v>6519.2925618796335</v>
      </c>
      <c r="AH12" s="880">
        <v>6600.2469420998077</v>
      </c>
      <c r="AI12" s="880">
        <v>6822.5087131181608</v>
      </c>
      <c r="AJ12" s="880">
        <v>6872.0672488412001</v>
      </c>
      <c r="AK12" s="880">
        <v>6410.6300529100536</v>
      </c>
      <c r="AL12" s="880">
        <v>6138.9292610032462</v>
      </c>
      <c r="AM12" s="880">
        <v>5277.7760622454553</v>
      </c>
      <c r="AN12" s="880">
        <v>4940.0203368780567</v>
      </c>
      <c r="AO12" s="880">
        <v>5247.1649856176919</v>
      </c>
      <c r="AP12" s="880">
        <v>5267.1458555160525</v>
      </c>
      <c r="AQ12" s="880">
        <v>4954.4142394822011</v>
      </c>
      <c r="AR12" s="880">
        <v>4858.7879696656319</v>
      </c>
      <c r="AS12" s="880">
        <v>5046.5773940240906</v>
      </c>
      <c r="AT12" s="880">
        <v>5010.7633609739732</v>
      </c>
      <c r="AU12" s="880">
        <v>4868.3319199926264</v>
      </c>
      <c r="AV12" s="880">
        <v>4419.5819675778293</v>
      </c>
      <c r="AW12" s="880">
        <v>4128.6597765282377</v>
      </c>
      <c r="AX12" s="880">
        <v>4196.3798903159413</v>
      </c>
      <c r="AY12" s="880">
        <v>4417.0641356381147</v>
      </c>
      <c r="AZ12" s="880">
        <v>4335.0789765354675</v>
      </c>
      <c r="BA12" s="880">
        <v>4442.5020260070442</v>
      </c>
      <c r="BB12" s="880">
        <v>4650.3328354137711</v>
      </c>
      <c r="BC12" s="880">
        <v>4878.1480118481286</v>
      </c>
      <c r="BD12" s="880">
        <v>5098.9976521080534</v>
      </c>
      <c r="BE12" s="880">
        <v>5036.8861223130707</v>
      </c>
      <c r="BF12" s="880">
        <v>5104.2043212549925</v>
      </c>
      <c r="BG12" s="880">
        <v>5184.4169808867509</v>
      </c>
      <c r="BH12" s="880">
        <v>4952.3924271687465</v>
      </c>
      <c r="BI12" s="880">
        <v>4928.3363634318112</v>
      </c>
      <c r="BJ12" s="880">
        <v>4919.7086290093666</v>
      </c>
      <c r="BK12" s="880">
        <v>4542.6201346551452</v>
      </c>
      <c r="BL12" s="880">
        <v>5307.1396447994384</v>
      </c>
      <c r="BM12" s="880">
        <v>4829.2700458219115</v>
      </c>
      <c r="BN12" s="880">
        <v>4224.2291299999997</v>
      </c>
      <c r="BO12" s="880">
        <v>4301.8862708044207</v>
      </c>
      <c r="BP12" s="880">
        <v>3867.3916742133761</v>
      </c>
      <c r="BQ12" s="880">
        <v>3794.1098001399205</v>
      </c>
      <c r="BR12" s="880">
        <v>4190.1183217824082</v>
      </c>
      <c r="BS12" s="880">
        <v>3960</v>
      </c>
      <c r="BV12" s="882"/>
      <c r="BW12" s="882"/>
      <c r="BX12" s="882"/>
      <c r="BY12" s="882"/>
      <c r="BZ12" s="882"/>
      <c r="CA12" s="882"/>
      <c r="CB12" s="882"/>
      <c r="CC12" s="882"/>
      <c r="CD12" s="882"/>
      <c r="CE12" s="882"/>
      <c r="CF12" s="882"/>
      <c r="CG12" s="882"/>
      <c r="CH12" s="882"/>
      <c r="CI12" s="882"/>
      <c r="CJ12" s="882"/>
      <c r="CK12" s="882"/>
      <c r="CL12" s="882"/>
      <c r="CM12" s="882"/>
      <c r="CN12" s="882"/>
      <c r="CO12" s="882"/>
      <c r="CP12" s="882"/>
      <c r="CQ12" s="882"/>
      <c r="CR12" s="882"/>
      <c r="CS12" s="882"/>
      <c r="CT12" s="882"/>
      <c r="CU12" s="882"/>
      <c r="CV12" s="882"/>
      <c r="CW12" s="882"/>
      <c r="CX12" s="882"/>
      <c r="CY12" s="882"/>
      <c r="CZ12" s="882"/>
      <c r="DA12" s="882"/>
      <c r="DB12" s="882"/>
      <c r="DC12" s="882"/>
      <c r="DD12" s="882"/>
    </row>
    <row r="13" spans="1:108" ht="15">
      <c r="A13" s="875">
        <v>8</v>
      </c>
      <c r="B13" s="875">
        <v>8</v>
      </c>
      <c r="C13" s="880">
        <f>DataFS40!L13</f>
        <v>3293.0662987376982</v>
      </c>
      <c r="D13">
        <f t="shared" ref="D13:R13" si="8">C13*($S13/$C13)^(1/16)</f>
        <v>3374.0419877919553</v>
      </c>
      <c r="E13">
        <f t="shared" si="8"/>
        <v>3457.0088490920689</v>
      </c>
      <c r="F13">
        <f t="shared" si="8"/>
        <v>3542.0158450730482</v>
      </c>
      <c r="G13">
        <f t="shared" si="8"/>
        <v>3629.1131421441182</v>
      </c>
      <c r="H13">
        <f t="shared" si="8"/>
        <v>3718.3521402941483</v>
      </c>
      <c r="I13">
        <f t="shared" si="8"/>
        <v>3809.7855034250715</v>
      </c>
      <c r="J13">
        <f t="shared" si="8"/>
        <v>3903.4671904311967</v>
      </c>
      <c r="K13">
        <f t="shared" si="8"/>
        <v>3999.4524870427508</v>
      </c>
      <c r="L13">
        <f t="shared" si="8"/>
        <v>4097.7980384524481</v>
      </c>
      <c r="M13">
        <f t="shared" si="8"/>
        <v>4198.5618827443359</v>
      </c>
      <c r="N13">
        <f t="shared" si="8"/>
        <v>4301.8034851446528</v>
      </c>
      <c r="O13">
        <f t="shared" si="8"/>
        <v>4407.5837731149004</v>
      </c>
      <c r="P13">
        <f t="shared" si="8"/>
        <v>4515.9651723078505</v>
      </c>
      <c r="Q13">
        <f t="shared" si="8"/>
        <v>4627.0116434076972</v>
      </c>
      <c r="R13">
        <f t="shared" si="8"/>
        <v>4740.7887198761027</v>
      </c>
      <c r="S13" s="880">
        <v>4857.3635466264077</v>
      </c>
      <c r="T13" s="880">
        <v>4505.4743853461641</v>
      </c>
      <c r="U13" s="880">
        <v>4153.5852240659215</v>
      </c>
      <c r="V13" s="880">
        <v>4430.9583816777404</v>
      </c>
      <c r="W13" s="880">
        <v>4708.3315392895593</v>
      </c>
      <c r="X13" s="880">
        <v>6756.9074180563539</v>
      </c>
      <c r="Y13" s="880">
        <v>6707.3727887747436</v>
      </c>
      <c r="Z13" s="880">
        <v>7090.6106097502743</v>
      </c>
      <c r="AA13" s="880">
        <v>6633.3426123226191</v>
      </c>
      <c r="AB13" s="880">
        <v>6506.5166120124268</v>
      </c>
      <c r="AC13" s="880">
        <v>6329.7527495245176</v>
      </c>
      <c r="AD13" s="880">
        <v>7300.3548943510132</v>
      </c>
      <c r="AE13" s="880">
        <v>7469.4707537978566</v>
      </c>
      <c r="AF13" s="880">
        <v>6849.3786353097048</v>
      </c>
      <c r="AG13" s="880">
        <v>7110.0819826611387</v>
      </c>
      <c r="AH13" s="880">
        <v>7273.8737153857546</v>
      </c>
      <c r="AI13" s="880">
        <v>7416.2972156808419</v>
      </c>
      <c r="AJ13" s="880">
        <v>7479.7439371046639</v>
      </c>
      <c r="AK13" s="880">
        <v>7020.0641975308645</v>
      </c>
      <c r="AL13" s="880">
        <v>6790.2059386355331</v>
      </c>
      <c r="AM13" s="880">
        <v>5929.1892286183202</v>
      </c>
      <c r="AN13" s="880">
        <v>5574.4988938911747</v>
      </c>
      <c r="AO13" s="880">
        <v>5915.0602562665772</v>
      </c>
      <c r="AP13" s="880">
        <v>5936.146396924798</v>
      </c>
      <c r="AQ13" s="880">
        <v>5602.2396767290929</v>
      </c>
      <c r="AR13" s="880">
        <v>5608.9034126163388</v>
      </c>
      <c r="AS13" s="880">
        <v>5730.6123976841691</v>
      </c>
      <c r="AT13" s="880">
        <v>5711.361724903737</v>
      </c>
      <c r="AU13" s="880">
        <v>5594.0459950225832</v>
      </c>
      <c r="AV13" s="880">
        <v>5176.9928955994246</v>
      </c>
      <c r="AW13" s="880">
        <v>4928.46905942383</v>
      </c>
      <c r="AX13" s="880">
        <v>4916.3319141137163</v>
      </c>
      <c r="AY13" s="880">
        <v>5222.6352587360498</v>
      </c>
      <c r="AZ13" s="880">
        <v>5084.4431228373705</v>
      </c>
      <c r="BA13" s="880">
        <v>5214.2926322201329</v>
      </c>
      <c r="BB13" s="880">
        <v>5381.8299063478253</v>
      </c>
      <c r="BC13" s="880">
        <v>5659.1564747970824</v>
      </c>
      <c r="BD13" s="880">
        <v>5860.9485735925273</v>
      </c>
      <c r="BE13" s="880">
        <v>5858.1615302082937</v>
      </c>
      <c r="BF13" s="880">
        <v>5906.6694336172468</v>
      </c>
      <c r="BG13" s="880">
        <v>5992.2605642959306</v>
      </c>
      <c r="BH13" s="880">
        <v>5849.0334462858664</v>
      </c>
      <c r="BI13" s="880">
        <v>5822.7199221474702</v>
      </c>
      <c r="BJ13" s="880">
        <v>5834.170363981746</v>
      </c>
      <c r="BK13" s="880">
        <v>5468.9992790118222</v>
      </c>
      <c r="BL13" s="880">
        <v>6039.509117364787</v>
      </c>
      <c r="BM13" s="880">
        <v>5678.7614327186648</v>
      </c>
      <c r="BN13" s="880">
        <v>5181.0503799999997</v>
      </c>
      <c r="BO13" s="880">
        <v>5215.6469522937759</v>
      </c>
      <c r="BP13" s="880">
        <v>4787.0955509740079</v>
      </c>
      <c r="BQ13" s="880">
        <v>4763.8305065517043</v>
      </c>
      <c r="BR13" s="880">
        <v>5174.8317317084511</v>
      </c>
      <c r="BS13" s="880">
        <v>5006</v>
      </c>
      <c r="BV13" s="882"/>
      <c r="BW13" s="882"/>
      <c r="BX13" s="882"/>
      <c r="BY13" s="882"/>
      <c r="BZ13" s="882"/>
      <c r="CA13" s="882"/>
      <c r="CB13" s="882"/>
      <c r="CC13" s="882"/>
      <c r="CD13" s="882"/>
      <c r="CE13" s="882"/>
      <c r="CF13" s="882"/>
      <c r="CG13" s="882"/>
      <c r="CH13" s="882"/>
      <c r="CI13" s="882"/>
      <c r="CJ13" s="882"/>
      <c r="CK13" s="882"/>
      <c r="CL13" s="882"/>
      <c r="CM13" s="882"/>
      <c r="CN13" s="882"/>
      <c r="CO13" s="882"/>
      <c r="CP13" s="882"/>
      <c r="CQ13" s="882"/>
      <c r="CR13" s="882"/>
      <c r="CS13" s="882"/>
      <c r="CT13" s="882"/>
      <c r="CU13" s="882"/>
      <c r="CV13" s="882"/>
      <c r="CW13" s="882"/>
      <c r="CX13" s="882"/>
      <c r="CY13" s="882"/>
      <c r="CZ13" s="882"/>
      <c r="DA13" s="882"/>
      <c r="DB13" s="882"/>
      <c r="DC13" s="882"/>
      <c r="DD13" s="882"/>
    </row>
    <row r="14" spans="1:108" ht="15">
      <c r="A14" s="875">
        <v>9</v>
      </c>
      <c r="B14" s="875">
        <v>9</v>
      </c>
      <c r="C14" s="880">
        <f>DataFS40!L14</f>
        <v>3637.4392450109217</v>
      </c>
      <c r="D14">
        <f t="shared" ref="D14:R14" si="9">C14*($S14/$C14)^(1/16)</f>
        <v>3726.8829799793493</v>
      </c>
      <c r="E14">
        <f t="shared" si="9"/>
        <v>3818.5261143565986</v>
      </c>
      <c r="F14">
        <f t="shared" si="9"/>
        <v>3912.4227308323207</v>
      </c>
      <c r="G14">
        <f t="shared" si="9"/>
        <v>4008.6282419761824</v>
      </c>
      <c r="H14">
        <f t="shared" si="9"/>
        <v>4107.1994229392876</v>
      </c>
      <c r="I14">
        <f t="shared" si="9"/>
        <v>4208.1944449597195</v>
      </c>
      <c r="J14">
        <f t="shared" si="9"/>
        <v>4311.6729096919753</v>
      </c>
      <c r="K14">
        <f t="shared" si="9"/>
        <v>4417.6958843805551</v>
      </c>
      <c r="L14">
        <f t="shared" si="9"/>
        <v>4526.3259378984558</v>
      </c>
      <c r="M14">
        <f t="shared" si="9"/>
        <v>4637.6271776718486</v>
      </c>
      <c r="N14">
        <f t="shared" si="9"/>
        <v>4751.665287512722</v>
      </c>
      <c r="O14">
        <f t="shared" si="9"/>
        <v>4868.5075663818197</v>
      </c>
      <c r="P14">
        <f t="shared" si="9"/>
        <v>4988.2229681047511</v>
      </c>
      <c r="Q14">
        <f t="shared" si="9"/>
        <v>5110.8821420647128</v>
      </c>
      <c r="R14">
        <f t="shared" si="9"/>
        <v>5236.557474895827</v>
      </c>
      <c r="S14" s="880">
        <v>5365.3231332017185</v>
      </c>
      <c r="T14" s="880">
        <v>4929.1772004195745</v>
      </c>
      <c r="U14" s="880">
        <v>4493.0312676374306</v>
      </c>
      <c r="V14" s="880">
        <v>4783.1292506109658</v>
      </c>
      <c r="W14" s="880">
        <v>5073.2272335845</v>
      </c>
      <c r="X14" s="880">
        <v>7225.660724554341</v>
      </c>
      <c r="Y14" s="880">
        <v>7195.0820846905535</v>
      </c>
      <c r="Z14" s="880">
        <v>7607.5255216540127</v>
      </c>
      <c r="AA14" s="880">
        <v>7148.9387496033005</v>
      </c>
      <c r="AB14" s="880">
        <v>7067.9926648256824</v>
      </c>
      <c r="AC14" s="880">
        <v>6940.1217646572395</v>
      </c>
      <c r="AD14" s="880">
        <v>7939.0823630875375</v>
      </c>
      <c r="AE14" s="880">
        <v>8057.4005701295418</v>
      </c>
      <c r="AF14" s="880">
        <v>7421.669393839019</v>
      </c>
      <c r="AG14" s="880">
        <v>7690.5669368011058</v>
      </c>
      <c r="AH14" s="880">
        <v>7843.8656004738632</v>
      </c>
      <c r="AI14" s="880">
        <v>7994.9380523618229</v>
      </c>
      <c r="AJ14" s="880">
        <v>8045.4153243360915</v>
      </c>
      <c r="AK14" s="880">
        <v>7588.3551087595533</v>
      </c>
      <c r="AL14" s="880">
        <v>7394.4590294351628</v>
      </c>
      <c r="AM14" s="880">
        <v>6527.425809981155</v>
      </c>
      <c r="AN14" s="880">
        <v>6221.7094620818134</v>
      </c>
      <c r="AO14" s="880">
        <v>6535.9781837199744</v>
      </c>
      <c r="AP14" s="880">
        <v>6575.5451444659002</v>
      </c>
      <c r="AQ14" s="880">
        <v>6257.8003430774397</v>
      </c>
      <c r="AR14" s="880">
        <v>6283.6303688383314</v>
      </c>
      <c r="AS14" s="880">
        <v>6345.516204165835</v>
      </c>
      <c r="AT14" s="880">
        <v>6378.7646551310936</v>
      </c>
      <c r="AU14" s="880">
        <v>6281.1225151319641</v>
      </c>
      <c r="AV14" s="880">
        <v>5888.9916052385679</v>
      </c>
      <c r="AW14" s="880">
        <v>5644.5038522137584</v>
      </c>
      <c r="AX14" s="880">
        <v>5600.8259153261624</v>
      </c>
      <c r="AY14" s="880">
        <v>5918.0814904741537</v>
      </c>
      <c r="AZ14" s="880">
        <v>5858.9338775951564</v>
      </c>
      <c r="BA14" s="880">
        <v>5986.0832384332207</v>
      </c>
      <c r="BB14" s="880">
        <v>6096.282385337784</v>
      </c>
      <c r="BC14" s="880">
        <v>6377.0673060894769</v>
      </c>
      <c r="BD14" s="880">
        <v>6556.6428932087856</v>
      </c>
      <c r="BE14" s="880">
        <v>6509.5178881941611</v>
      </c>
      <c r="BF14" s="880">
        <v>6668.3535320725659</v>
      </c>
      <c r="BG14" s="880">
        <v>6743.2319594331038</v>
      </c>
      <c r="BH14" s="880">
        <v>6605.2976626921254</v>
      </c>
      <c r="BI14" s="880">
        <v>6629.7565308372523</v>
      </c>
      <c r="BJ14" s="880">
        <v>6628.0568571366184</v>
      </c>
      <c r="BK14" s="880">
        <v>6306.1028362402585</v>
      </c>
      <c r="BL14" s="880">
        <v>6708.684922035437</v>
      </c>
      <c r="BM14" s="880">
        <v>6468.5229564742413</v>
      </c>
      <c r="BN14" s="880">
        <v>6023.0530799999997</v>
      </c>
      <c r="BO14" s="880">
        <v>6044.3816104172201</v>
      </c>
      <c r="BP14" s="880">
        <v>5616.198587641381</v>
      </c>
      <c r="BQ14" s="880">
        <v>5606.3916747026678</v>
      </c>
      <c r="BR14" s="880">
        <v>6001.8689241360053</v>
      </c>
      <c r="BS14" s="880">
        <v>5901</v>
      </c>
      <c r="BV14" s="882"/>
      <c r="BW14" s="882"/>
      <c r="BX14" s="882"/>
      <c r="BY14" s="882"/>
      <c r="BZ14" s="882"/>
      <c r="CA14" s="882"/>
      <c r="CB14" s="882"/>
      <c r="CC14" s="882"/>
      <c r="CD14" s="882"/>
      <c r="CE14" s="882"/>
      <c r="CF14" s="882"/>
      <c r="CG14" s="882"/>
      <c r="CH14" s="882"/>
      <c r="CI14" s="882"/>
      <c r="CJ14" s="882"/>
      <c r="CK14" s="882"/>
      <c r="CL14" s="882"/>
      <c r="CM14" s="882"/>
      <c r="CN14" s="882"/>
      <c r="CO14" s="882"/>
      <c r="CP14" s="882"/>
      <c r="CQ14" s="882"/>
      <c r="CR14" s="882"/>
      <c r="CS14" s="882"/>
      <c r="CT14" s="882"/>
      <c r="CU14" s="882"/>
      <c r="CV14" s="882"/>
      <c r="CW14" s="882"/>
      <c r="CX14" s="882"/>
      <c r="CY14" s="882"/>
      <c r="CZ14" s="882"/>
      <c r="DA14" s="882"/>
      <c r="DB14" s="882"/>
      <c r="DC14" s="882"/>
      <c r="DD14" s="882"/>
    </row>
    <row r="15" spans="1:108" ht="15">
      <c r="A15" s="875">
        <v>10</v>
      </c>
      <c r="B15" s="875">
        <v>10</v>
      </c>
      <c r="C15" s="880">
        <f>DataFS40!L15</f>
        <v>3960.2888821420684</v>
      </c>
      <c r="D15">
        <f t="shared" ref="D15:R15" si="10">C15*($S15/$C15)^(1/16)</f>
        <v>4057.671410155031</v>
      </c>
      <c r="E15">
        <f t="shared" si="10"/>
        <v>4157.4485505420953</v>
      </c>
      <c r="F15">
        <f t="shared" si="10"/>
        <v>4259.6791862316395</v>
      </c>
      <c r="G15">
        <f t="shared" si="10"/>
        <v>4364.4236480687432</v>
      </c>
      <c r="H15">
        <f t="shared" si="10"/>
        <v>4471.7437504191057</v>
      </c>
      <c r="I15">
        <f t="shared" si="10"/>
        <v>4581.7028276484516</v>
      </c>
      <c r="J15">
        <f t="shared" si="10"/>
        <v>4694.3657714989549</v>
      </c>
      <c r="K15">
        <f t="shared" si="10"/>
        <v>4809.7990693847451</v>
      </c>
      <c r="L15">
        <f t="shared" si="10"/>
        <v>4928.0708436290861</v>
      </c>
      <c r="M15">
        <f t="shared" si="10"/>
        <v>5049.2508916663892</v>
      </c>
      <c r="N15">
        <f t="shared" si="10"/>
        <v>5173.4107272327838</v>
      </c>
      <c r="O15">
        <f t="shared" si="10"/>
        <v>5300.6236225695529</v>
      </c>
      <c r="P15">
        <f t="shared" si="10"/>
        <v>5430.9646516643425</v>
      </c>
      <c r="Q15">
        <f t="shared" si="10"/>
        <v>5564.5107345556607</v>
      </c>
      <c r="R15">
        <f t="shared" si="10"/>
        <v>5701.3406827268154</v>
      </c>
      <c r="S15" s="880">
        <v>5841.5352456160717</v>
      </c>
      <c r="T15" s="880">
        <v>5346.2638977826373</v>
      </c>
      <c r="U15" s="880">
        <v>4850.9925499492037</v>
      </c>
      <c r="V15" s="880">
        <v>5162.2139821866585</v>
      </c>
      <c r="W15" s="880">
        <v>5473.4354144241124</v>
      </c>
      <c r="X15" s="880">
        <v>7671.5480161012074</v>
      </c>
      <c r="Y15" s="880">
        <v>7688.2712603357559</v>
      </c>
      <c r="Z15" s="880">
        <v>8145.3258845437613</v>
      </c>
      <c r="AA15" s="880">
        <v>7704.1961282132661</v>
      </c>
      <c r="AB15" s="880">
        <v>7601.1590006903698</v>
      </c>
      <c r="AC15" s="880">
        <v>7568.5757876457446</v>
      </c>
      <c r="AD15" s="880">
        <v>8496.3613626563165</v>
      </c>
      <c r="AE15" s="880">
        <v>8590.0886587522109</v>
      </c>
      <c r="AF15" s="880">
        <v>7972.2275919178537</v>
      </c>
      <c r="AG15" s="880">
        <v>8243.5733132303048</v>
      </c>
      <c r="AH15" s="880">
        <v>8400.9031245372425</v>
      </c>
      <c r="AI15" s="880">
        <v>8543.2835572794011</v>
      </c>
      <c r="AJ15" s="880">
        <v>8583.0831775461611</v>
      </c>
      <c r="AK15" s="880">
        <v>8138.645855379189</v>
      </c>
      <c r="AL15" s="880">
        <v>7986.9562235266294</v>
      </c>
      <c r="AM15" s="880">
        <v>7158.8977569752587</v>
      </c>
      <c r="AN15" s="880">
        <v>6824.3579911511297</v>
      </c>
      <c r="AO15" s="880">
        <v>7169.151070267847</v>
      </c>
      <c r="AP15" s="880">
        <v>7199.1562686109255</v>
      </c>
      <c r="AQ15" s="880">
        <v>6841.810140237325</v>
      </c>
      <c r="AR15" s="880">
        <v>6898.046535677352</v>
      </c>
      <c r="AS15" s="880">
        <v>6949.5045584614363</v>
      </c>
      <c r="AT15" s="880">
        <v>7019.9606640144439</v>
      </c>
      <c r="AU15" s="880">
        <v>6931.2413740129668</v>
      </c>
      <c r="AV15" s="880">
        <v>6552.3343666108003</v>
      </c>
      <c r="AW15" s="880">
        <v>6279.9254564114426</v>
      </c>
      <c r="AX15" s="880">
        <v>6245.236934485627</v>
      </c>
      <c r="AY15" s="880">
        <v>6578.8308386331346</v>
      </c>
      <c r="AZ15" s="880">
        <v>6547.6985564446377</v>
      </c>
      <c r="BA15" s="880">
        <v>6623.2086919674775</v>
      </c>
      <c r="BB15" s="880">
        <v>6782.327211087586</v>
      </c>
      <c r="BC15" s="880">
        <v>7065.5325759421448</v>
      </c>
      <c r="BD15" s="880">
        <v>7177.7985357233028</v>
      </c>
      <c r="BE15" s="880">
        <v>7167.6170656208751</v>
      </c>
      <c r="BF15" s="880">
        <v>7327.4273374717286</v>
      </c>
      <c r="BG15" s="880">
        <v>7446.3790144324539</v>
      </c>
      <c r="BH15" s="880">
        <v>7328.6808262111563</v>
      </c>
      <c r="BI15" s="880">
        <v>7333.453085975294</v>
      </c>
      <c r="BJ15" s="880">
        <v>7341.9577938382936</v>
      </c>
      <c r="BK15" s="880">
        <v>7085.2352329958121</v>
      </c>
      <c r="BL15" s="880">
        <v>7319.1808922324381</v>
      </c>
      <c r="BM15" s="880">
        <v>7242.7989601561785</v>
      </c>
      <c r="BN15" s="880">
        <v>6757.8918000000003</v>
      </c>
      <c r="BO15" s="880">
        <v>6777.3274574069146</v>
      </c>
      <c r="BP15" s="880">
        <v>6357.8612786373533</v>
      </c>
      <c r="BQ15" s="880">
        <v>6378.6532607256977</v>
      </c>
      <c r="BR15" s="880">
        <v>6771.9392250802357</v>
      </c>
      <c r="BS15" s="880">
        <v>6735</v>
      </c>
      <c r="BV15" s="882">
        <f>DataFS40!Q15</f>
        <v>2.1411500993699262E-2</v>
      </c>
      <c r="BW15" s="882">
        <f t="shared" ref="BW15:BW46" si="11">(AL15/D15)^(1/34)-1</f>
        <v>2.0117341132172673E-2</v>
      </c>
      <c r="BX15" s="882">
        <f t="shared" ref="BX15:BX46" si="12">(AM15/E15)^(1/34)-1</f>
        <v>1.6112381681964827E-2</v>
      </c>
      <c r="BY15" s="882">
        <f t="shared" ref="BY15:BY46" si="13">(AN15/F15)^(1/34)-1</f>
        <v>1.3958416254033379E-2</v>
      </c>
      <c r="BZ15" s="882">
        <f t="shared" ref="BZ15:BZ46" si="14">(AO15/G15)^(1/34)-1</f>
        <v>1.4704149172785064E-2</v>
      </c>
      <c r="CA15" s="882">
        <f t="shared" ref="CA15:CA46" si="15">(AP15/H15)^(1/34)-1</f>
        <v>1.4103988800233003E-2</v>
      </c>
      <c r="CB15" s="882">
        <f t="shared" ref="CB15:CB46" si="16">(AQ15/I15)^(1/34)-1</f>
        <v>1.186339523704949E-2</v>
      </c>
      <c r="CC15" s="882">
        <f t="shared" ref="CC15:CC46" si="17">(AR15/J15)^(1/34)-1</f>
        <v>1.138417214781362E-2</v>
      </c>
      <c r="CD15" s="882">
        <f t="shared" ref="CD15:CD46" si="18">(AS15/K15)^(1/34)-1</f>
        <v>1.0882763490469127E-2</v>
      </c>
      <c r="CE15" s="882">
        <f t="shared" ref="CE15:CE46" si="19">(AT15/L15)^(1/34)-1</f>
        <v>1.0460509404784935E-2</v>
      </c>
      <c r="CF15" s="882">
        <f t="shared" ref="CF15:CF46" si="20">(AU15/M15)^(1/34)-1</f>
        <v>9.3611627815799459E-3</v>
      </c>
      <c r="CG15" s="882">
        <f t="shared" ref="CG15:CG46" si="21">(AV15/N15)^(1/34)-1</f>
        <v>6.9738871945443925E-3</v>
      </c>
      <c r="CH15" s="882">
        <f t="shared" ref="CH15:CH46" si="22">(AW15/O15)^(1/34)-1</f>
        <v>4.9987354969152076E-3</v>
      </c>
      <c r="CI15" s="882">
        <f t="shared" ref="CI15:CI46" si="23">(AX15/P15)^(1/34)-1</f>
        <v>4.1173446072679809E-3</v>
      </c>
      <c r="CJ15" s="882">
        <f t="shared" ref="CJ15:CJ46" si="24">(AY15/Q15)^(1/34)-1</f>
        <v>4.9370881277159828E-3</v>
      </c>
      <c r="CK15" s="882">
        <f t="shared" ref="CK15:CK46" si="25">(AZ15/R15)^(1/34)-1</f>
        <v>4.0792466217602907E-3</v>
      </c>
      <c r="CL15" s="882">
        <f t="shared" ref="CL15:CL46" si="26">(BA15/S15)^(1/34)-1</f>
        <v>3.7005449472222729E-3</v>
      </c>
      <c r="CM15" s="882">
        <f t="shared" ref="CM15:CM46" si="27">(BB15/T15)^(1/34)-1</f>
        <v>7.0222562016510892E-3</v>
      </c>
      <c r="CN15" s="882">
        <f t="shared" ref="CN15:CN46" si="28">(BC15/U15)^(1/34)-1</f>
        <v>1.1121538449388346E-2</v>
      </c>
      <c r="CO15" s="882">
        <f t="shared" ref="CO15:CO46" si="29">(BD15/V15)^(1/34)-1</f>
        <v>9.7420647607922017E-3</v>
      </c>
      <c r="CP15" s="882">
        <f t="shared" ref="CP15:CP46" si="30">(BE15/W15)^(1/34)-1</f>
        <v>7.962912733514127E-3</v>
      </c>
      <c r="CQ15" s="882">
        <f t="shared" ref="CQ15:CQ46" si="31">(BF15/X15)^(1/34)-1</f>
        <v>-1.3489113198089653E-3</v>
      </c>
      <c r="CR15" s="882">
        <f t="shared" ref="CR15:CR46" si="32">(BG15/Y15)^(1/34)-1</f>
        <v>-9.3979572519986565E-4</v>
      </c>
      <c r="CS15" s="882">
        <f t="shared" ref="CS15:CS46" si="33">(BH15/Z15)^(1/34)-1</f>
        <v>-3.1024926178477852E-3</v>
      </c>
      <c r="CT15" s="882">
        <f t="shared" ref="CT15:CT46" si="34">(BI15/AA15)^(1/34)-1</f>
        <v>-1.4494966305856893E-3</v>
      </c>
      <c r="CU15" s="882">
        <f t="shared" ref="CU15:CU46" si="35">(BJ15/AB15)^(1/34)-1</f>
        <v>-1.019926558916362E-3</v>
      </c>
      <c r="CV15" s="882">
        <f t="shared" ref="CV15:CV46" si="36">(BK15/AC15)^(1/34)-1</f>
        <v>-1.9390539713403099E-3</v>
      </c>
      <c r="CW15" s="882">
        <f t="shared" ref="CW15:CW46" si="37">(BL15/AD15)^(1/34)-1</f>
        <v>-4.3768516357284293E-3</v>
      </c>
      <c r="CX15" s="882">
        <f t="shared" ref="CX15:CX46" si="38">(BM15/AE15)^(1/34)-1</f>
        <v>-5.0051185801406328E-3</v>
      </c>
      <c r="CY15" s="882">
        <f t="shared" ref="CY15:CY46" si="39">(BN15/AF15)^(1/34)-1</f>
        <v>-4.8485890275979937E-3</v>
      </c>
      <c r="CZ15" s="882">
        <f t="shared" ref="CZ15:CZ46" si="40">(BO15/AG15)^(1/34)-1</f>
        <v>-5.7437664456273518E-3</v>
      </c>
      <c r="DA15" s="882">
        <f t="shared" ref="DA15:DA46" si="41">(BP15/AH15)^(1/34)-1</f>
        <v>-8.1620134352401452E-3</v>
      </c>
      <c r="DB15" s="882">
        <f t="shared" ref="DB15:DB46" si="42">(BQ15/AI15)^(1/34)-1</f>
        <v>-8.5569566333615343E-3</v>
      </c>
      <c r="DC15" s="882">
        <f t="shared" ref="DC15:DC46" si="43">(BR15/AJ15)^(1/34)-1</f>
        <v>-6.946516631372246E-3</v>
      </c>
      <c r="DD15" s="882">
        <f t="shared" ref="DD15:DD46" si="44">(BS15/AK15)^(1/34)-1</f>
        <v>-5.5523519124838216E-3</v>
      </c>
    </row>
    <row r="16" spans="1:108" ht="15">
      <c r="A16" s="875">
        <v>11</v>
      </c>
      <c r="B16" s="875">
        <v>11</v>
      </c>
      <c r="C16" s="880">
        <f>DataFS40!L16</f>
        <v>4248.7012246458926</v>
      </c>
      <c r="D16">
        <f t="shared" ref="D16:R16" si="45">C16*($S16/$C16)^(1/16)</f>
        <v>4353.1757411119734</v>
      </c>
      <c r="E16">
        <f t="shared" si="45"/>
        <v>4460.2192602011392</v>
      </c>
      <c r="F16">
        <f t="shared" si="45"/>
        <v>4569.8949530550299</v>
      </c>
      <c r="G16">
        <f t="shared" si="45"/>
        <v>4682.2675441780966</v>
      </c>
      <c r="H16">
        <f t="shared" si="45"/>
        <v>4797.40334963441</v>
      </c>
      <c r="I16">
        <f t="shared" si="45"/>
        <v>4915.3703161837193</v>
      </c>
      <c r="J16">
        <f t="shared" si="45"/>
        <v>5036.2380613798578</v>
      </c>
      <c r="K16">
        <f t="shared" si="45"/>
        <v>5160.0779146551567</v>
      </c>
      <c r="L16">
        <f t="shared" si="45"/>
        <v>5286.9629594151183</v>
      </c>
      <c r="M16">
        <f t="shared" si="45"/>
        <v>5416.9680761681821</v>
      </c>
      <c r="N16">
        <f t="shared" si="45"/>
        <v>5550.1699867160423</v>
      </c>
      <c r="O16">
        <f t="shared" si="45"/>
        <v>5686.6472994305977</v>
      </c>
      <c r="P16">
        <f t="shared" si="45"/>
        <v>5826.480555644247</v>
      </c>
      <c r="Q16">
        <f t="shared" si="45"/>
        <v>5969.7522771809117</v>
      </c>
      <c r="R16">
        <f t="shared" si="45"/>
        <v>6116.5470150558349</v>
      </c>
      <c r="S16" s="880">
        <v>6266.9513993728942</v>
      </c>
      <c r="T16" s="880">
        <v>5731.7808695701806</v>
      </c>
      <c r="U16" s="880">
        <v>5196.6103397674678</v>
      </c>
      <c r="V16" s="880">
        <v>5552.7832107879321</v>
      </c>
      <c r="W16" s="880">
        <v>5908.9560818083964</v>
      </c>
      <c r="X16" s="880">
        <v>8117.4353076480729</v>
      </c>
      <c r="Y16" s="880">
        <v>8170.5006765221751</v>
      </c>
      <c r="Z16" s="880">
        <v>8677.9048846870064</v>
      </c>
      <c r="AA16" s="880">
        <v>8254.4958516570696</v>
      </c>
      <c r="AB16" s="880">
        <v>8082.4241888160168</v>
      </c>
      <c r="AC16" s="880">
        <v>8111.1260233192752</v>
      </c>
      <c r="AD16" s="880">
        <v>9032.2065545493751</v>
      </c>
      <c r="AE16" s="880">
        <v>9055.6975065853567</v>
      </c>
      <c r="AF16" s="880">
        <v>8482.9427625041408</v>
      </c>
      <c r="AG16" s="880">
        <v>8741.6225342379694</v>
      </c>
      <c r="AH16" s="880">
        <v>8948.2248778320736</v>
      </c>
      <c r="AI16" s="880">
        <v>9055.2746640808982</v>
      </c>
      <c r="AJ16" s="880">
        <v>9162.7563317882668</v>
      </c>
      <c r="AK16" s="880">
        <v>8696.6509582598483</v>
      </c>
      <c r="AL16" s="880">
        <v>8562.9951622266653</v>
      </c>
      <c r="AM16" s="880">
        <v>7770.4284845906013</v>
      </c>
      <c r="AN16" s="880">
        <v>7380.3224792362034</v>
      </c>
      <c r="AO16" s="880">
        <v>7751.2616272554078</v>
      </c>
      <c r="AP16" s="880">
        <v>7806.9797693598739</v>
      </c>
      <c r="AQ16" s="880">
        <v>7445.158010150848</v>
      </c>
      <c r="AR16" s="880">
        <v>7457.8060496380558</v>
      </c>
      <c r="AS16" s="880">
        <v>7562.5891229120916</v>
      </c>
      <c r="AT16" s="880">
        <v>7591.2715493137775</v>
      </c>
      <c r="AU16" s="880">
        <v>7566.2411896641788</v>
      </c>
      <c r="AV16" s="880">
        <v>7218.9208578674934</v>
      </c>
      <c r="AW16" s="880">
        <v>6864.7662363943855</v>
      </c>
      <c r="AX16" s="880">
        <v>6837.2317463450399</v>
      </c>
      <c r="AY16" s="880">
        <v>7227.5117055472019</v>
      </c>
      <c r="AZ16" s="880">
        <v>7161.0834099264712</v>
      </c>
      <c r="BA16" s="880">
        <v>7251.6460711353575</v>
      </c>
      <c r="BB16" s="880">
        <v>7394.5121384129789</v>
      </c>
      <c r="BC16" s="880">
        <v>7697.9110621000946</v>
      </c>
      <c r="BD16" s="880">
        <v>7796.19348649331</v>
      </c>
      <c r="BE16" s="880">
        <v>7763.6823041917933</v>
      </c>
      <c r="BF16" s="880">
        <v>7936.511512920456</v>
      </c>
      <c r="BG16" s="880">
        <v>8073.2656351579772</v>
      </c>
      <c r="BH16" s="880">
        <v>8014.1243133218459</v>
      </c>
      <c r="BI16" s="880">
        <v>7983.0191368719488</v>
      </c>
      <c r="BJ16" s="880">
        <v>8018.8504880019218</v>
      </c>
      <c r="BK16" s="880">
        <v>7808.7153156973964</v>
      </c>
      <c r="BL16" s="880">
        <v>7953.3744878899515</v>
      </c>
      <c r="BM16" s="880">
        <v>7893.1908032490055</v>
      </c>
      <c r="BN16" s="880">
        <v>7444.6160799999998</v>
      </c>
      <c r="BO16" s="880">
        <v>7410.1793781557262</v>
      </c>
      <c r="BP16" s="880">
        <v>7040.5280737586472</v>
      </c>
      <c r="BQ16" s="880">
        <v>7091.9872558473717</v>
      </c>
      <c r="BR16" s="880">
        <v>7498.2670914926266</v>
      </c>
      <c r="BS16" s="880">
        <v>7464</v>
      </c>
      <c r="BV16" s="882">
        <f>DataFS40!Q16</f>
        <v>2.1291877444932883E-2</v>
      </c>
      <c r="BW16" s="882">
        <f t="shared" si="11"/>
        <v>2.0097656739929137E-2</v>
      </c>
      <c r="BX16" s="882">
        <f t="shared" si="12"/>
        <v>1.6461294319704223E-2</v>
      </c>
      <c r="BY16" s="882">
        <f t="shared" si="13"/>
        <v>1.4197699758620841E-2</v>
      </c>
      <c r="BZ16" s="882">
        <f t="shared" si="14"/>
        <v>1.4936125234855879E-2</v>
      </c>
      <c r="CA16" s="882">
        <f t="shared" si="15"/>
        <v>1.442491317180683E-2</v>
      </c>
      <c r="CB16" s="882">
        <f t="shared" si="16"/>
        <v>1.2286537319978308E-2</v>
      </c>
      <c r="CC16" s="882">
        <f t="shared" si="17"/>
        <v>1.1614039650224672E-2</v>
      </c>
      <c r="CD16" s="882">
        <f t="shared" si="18"/>
        <v>1.1306437942400605E-2</v>
      </c>
      <c r="CE16" s="882">
        <f t="shared" si="19"/>
        <v>1.0696661494771664E-2</v>
      </c>
      <c r="CF16" s="882">
        <f t="shared" si="20"/>
        <v>9.8766951836515293E-3</v>
      </c>
      <c r="CG16" s="882">
        <f t="shared" si="21"/>
        <v>7.7616407067273574E-3</v>
      </c>
      <c r="CH16" s="882">
        <f t="shared" si="22"/>
        <v>5.5530418679172744E-3</v>
      </c>
      <c r="CI16" s="882">
        <f t="shared" si="23"/>
        <v>4.716079818554153E-3</v>
      </c>
      <c r="CJ16" s="882">
        <f t="shared" si="24"/>
        <v>5.639057096111344E-3</v>
      </c>
      <c r="CK16" s="882">
        <f t="shared" si="25"/>
        <v>4.6479318014174265E-3</v>
      </c>
      <c r="CL16" s="882">
        <f t="shared" si="26"/>
        <v>4.3015331242379773E-3</v>
      </c>
      <c r="CM16" s="882">
        <f t="shared" si="27"/>
        <v>7.5196564495658702E-3</v>
      </c>
      <c r="CN16" s="882">
        <f t="shared" si="28"/>
        <v>1.1624172424791857E-2</v>
      </c>
      <c r="CO16" s="882">
        <f t="shared" si="29"/>
        <v>1.003045105410405E-2</v>
      </c>
      <c r="CP16" s="882">
        <f t="shared" si="30"/>
        <v>8.0613652729861762E-3</v>
      </c>
      <c r="CQ16" s="882">
        <f t="shared" si="31"/>
        <v>-6.627342008631576E-4</v>
      </c>
      <c r="CR16" s="882">
        <f t="shared" si="32"/>
        <v>-3.5205934474502598E-4</v>
      </c>
      <c r="CS16" s="882">
        <f t="shared" si="33"/>
        <v>-2.3376928212629489E-3</v>
      </c>
      <c r="CT16" s="882">
        <f t="shared" si="34"/>
        <v>-9.8308486003950701E-4</v>
      </c>
      <c r="CU16" s="882">
        <f t="shared" si="35"/>
        <v>-2.3223097052993413E-4</v>
      </c>
      <c r="CV16" s="882">
        <f t="shared" si="36"/>
        <v>-1.1169123829070093E-3</v>
      </c>
      <c r="CW16" s="882">
        <f t="shared" si="37"/>
        <v>-3.7341985129548672E-3</v>
      </c>
      <c r="CX16" s="882">
        <f t="shared" si="38"/>
        <v>-4.0328360168000454E-3</v>
      </c>
      <c r="CY16" s="882">
        <f t="shared" si="39"/>
        <v>-3.832821685943455E-3</v>
      </c>
      <c r="CZ16" s="882">
        <f t="shared" si="40"/>
        <v>-4.8482435680379243E-3</v>
      </c>
      <c r="DA16" s="882">
        <f t="shared" si="41"/>
        <v>-7.0273097311421839E-3</v>
      </c>
      <c r="DB16" s="882">
        <f t="shared" si="42"/>
        <v>-7.1619312122008782E-3</v>
      </c>
      <c r="DC16" s="882">
        <f t="shared" si="43"/>
        <v>-5.8789773593824757E-3</v>
      </c>
      <c r="DD16" s="882">
        <f t="shared" si="44"/>
        <v>-4.4853969159746043E-3</v>
      </c>
    </row>
    <row r="17" spans="1:108" ht="15">
      <c r="A17" s="875">
        <v>12</v>
      </c>
      <c r="B17" s="875">
        <v>12</v>
      </c>
      <c r="C17" s="880">
        <f>DataFS40!L17</f>
        <v>4541.418228978132</v>
      </c>
      <c r="D17">
        <f t="shared" ref="D17:R17" si="46">C17*($S17/$C17)^(1/16)</f>
        <v>4653.0905844712579</v>
      </c>
      <c r="E17">
        <f t="shared" si="46"/>
        <v>4767.5089356759891</v>
      </c>
      <c r="F17">
        <f t="shared" si="46"/>
        <v>4884.7408059504114</v>
      </c>
      <c r="G17">
        <f t="shared" si="46"/>
        <v>5004.8553790353508</v>
      </c>
      <c r="H17">
        <f t="shared" si="46"/>
        <v>5127.9235398827777</v>
      </c>
      <c r="I17">
        <f t="shared" si="46"/>
        <v>5254.0179164881683</v>
      </c>
      <c r="J17">
        <f t="shared" si="46"/>
        <v>5383.2129227515179</v>
      </c>
      <c r="K17">
        <f t="shared" si="46"/>
        <v>5515.584802392289</v>
      </c>
      <c r="L17">
        <f t="shared" si="46"/>
        <v>5651.2116739442235</v>
      </c>
      <c r="M17">
        <f t="shared" si="46"/>
        <v>5790.1735768565659</v>
      </c>
      <c r="N17">
        <f t="shared" si="46"/>
        <v>5932.5525187288986</v>
      </c>
      <c r="O17">
        <f t="shared" si="46"/>
        <v>6078.4325237074754</v>
      </c>
      <c r="P17">
        <f t="shared" si="46"/>
        <v>6227.8996820716093</v>
      </c>
      <c r="Q17">
        <f t="shared" si="46"/>
        <v>6381.0422010393713</v>
      </c>
      <c r="R17">
        <f t="shared" si="46"/>
        <v>6537.9504568225975</v>
      </c>
      <c r="S17" s="880">
        <v>6698.7170479619081</v>
      </c>
      <c r="T17" s="880">
        <v>6138.9878275140836</v>
      </c>
      <c r="U17" s="880">
        <v>5579.2586070662601</v>
      </c>
      <c r="V17" s="880">
        <v>6008.9509935223668</v>
      </c>
      <c r="W17" s="880">
        <v>6438.6433799784727</v>
      </c>
      <c r="X17" s="880">
        <v>8580.4721104082801</v>
      </c>
      <c r="Y17" s="880">
        <v>8647.2502129792028</v>
      </c>
      <c r="Z17" s="880">
        <v>9142.6061691257219</v>
      </c>
      <c r="AA17" s="880">
        <v>8730.4307476084687</v>
      </c>
      <c r="AB17" s="880">
        <v>8582.562521574042</v>
      </c>
      <c r="AC17" s="880">
        <v>8658.197510956752</v>
      </c>
      <c r="AD17" s="880">
        <v>9516.6106080206991</v>
      </c>
      <c r="AE17" s="880">
        <v>9568.6564067405197</v>
      </c>
      <c r="AF17" s="880">
        <v>9000.902119907254</v>
      </c>
      <c r="AG17" s="880">
        <v>9232.8021108179419</v>
      </c>
      <c r="AH17" s="880">
        <v>9450.2063675403515</v>
      </c>
      <c r="AI17" s="880">
        <v>9546.0590386480126</v>
      </c>
      <c r="AJ17" s="880">
        <v>9703.2245384004727</v>
      </c>
      <c r="AK17" s="880">
        <v>9228.941540270429</v>
      </c>
      <c r="AL17" s="880">
        <v>9148.4388182932325</v>
      </c>
      <c r="AM17" s="880">
        <v>8337.6453913642526</v>
      </c>
      <c r="AN17" s="880">
        <v>7919.3109524179154</v>
      </c>
      <c r="AO17" s="880">
        <v>8288.4373342298932</v>
      </c>
      <c r="AP17" s="880">
        <v>8371.3873057696128</v>
      </c>
      <c r="AQ17" s="880">
        <v>8040.7706509629161</v>
      </c>
      <c r="AR17" s="880">
        <v>8036.4126852809368</v>
      </c>
      <c r="AS17" s="880">
        <v>8159.3005090836496</v>
      </c>
      <c r="AT17" s="880">
        <v>8159.0881784339108</v>
      </c>
      <c r="AU17" s="880">
        <v>8115.5664270132438</v>
      </c>
      <c r="AV17" s="880">
        <v>7780.0861278792099</v>
      </c>
      <c r="AW17" s="880">
        <v>7443.2844133504868</v>
      </c>
      <c r="AX17" s="880">
        <v>7413.810026645614</v>
      </c>
      <c r="AY17" s="880">
        <v>7787.1875232800367</v>
      </c>
      <c r="AZ17" s="880">
        <v>7738.9954044117658</v>
      </c>
      <c r="BA17" s="880">
        <v>7820.7149421330005</v>
      </c>
      <c r="BB17" s="880">
        <v>7968.3467338641585</v>
      </c>
      <c r="BC17" s="880">
        <v>8265.7897470091175</v>
      </c>
      <c r="BD17" s="880">
        <v>8409.067053774299</v>
      </c>
      <c r="BE17" s="880">
        <v>8361.0961066508808</v>
      </c>
      <c r="BF17" s="880">
        <v>8567.9594701891147</v>
      </c>
      <c r="BG17" s="880">
        <v>8729.8808997529577</v>
      </c>
      <c r="BH17" s="880">
        <v>8664.1574357847512</v>
      </c>
      <c r="BI17" s="880">
        <v>8620.2828004410148</v>
      </c>
      <c r="BJ17" s="880">
        <v>8626.5019541911388</v>
      </c>
      <c r="BK17" s="880">
        <v>8491.6155860679628</v>
      </c>
      <c r="BL17" s="880">
        <v>8569.5127498632646</v>
      </c>
      <c r="BM17" s="880">
        <v>8552.4315149553404</v>
      </c>
      <c r="BN17" s="880">
        <v>8085.4129400000002</v>
      </c>
      <c r="BO17" s="880">
        <v>8033.3447899134844</v>
      </c>
      <c r="BP17" s="880">
        <v>7694.7504190832196</v>
      </c>
      <c r="BQ17" s="880">
        <v>7757.7656512942685</v>
      </c>
      <c r="BR17" s="880">
        <v>8149.3172798734813</v>
      </c>
      <c r="BS17" s="880">
        <v>8140</v>
      </c>
      <c r="BV17" s="882">
        <f>DataFS40!Q17</f>
        <v>2.1075036803882563E-2</v>
      </c>
      <c r="BW17" s="882">
        <f t="shared" si="11"/>
        <v>2.0082871618255727E-2</v>
      </c>
      <c r="BX17" s="882">
        <f t="shared" si="12"/>
        <v>1.6575788210512421E-2</v>
      </c>
      <c r="BY17" s="882">
        <f t="shared" si="13"/>
        <v>1.431287323643704E-2</v>
      </c>
      <c r="BZ17" s="882">
        <f t="shared" si="14"/>
        <v>1.4947463450521115E-2</v>
      </c>
      <c r="CA17" s="882">
        <f t="shared" si="15"/>
        <v>1.4519659987143108E-2</v>
      </c>
      <c r="CB17" s="882">
        <f t="shared" si="16"/>
        <v>1.2594290457848656E-2</v>
      </c>
      <c r="CC17" s="882">
        <f t="shared" si="17"/>
        <v>1.1854937141598576E-2</v>
      </c>
      <c r="CD17" s="882">
        <f t="shared" si="18"/>
        <v>1.1583658034958422E-2</v>
      </c>
      <c r="CE17" s="882">
        <f t="shared" si="19"/>
        <v>1.086038699803904E-2</v>
      </c>
      <c r="CF17" s="882">
        <f t="shared" si="20"/>
        <v>9.9795173975145701E-3</v>
      </c>
      <c r="CG17" s="882">
        <f t="shared" si="21"/>
        <v>8.0057835196267746E-3</v>
      </c>
      <c r="CH17" s="882">
        <f t="shared" si="22"/>
        <v>5.9755874475913018E-3</v>
      </c>
      <c r="CI17" s="882">
        <f t="shared" si="23"/>
        <v>5.1397911262083262E-3</v>
      </c>
      <c r="CJ17" s="882">
        <f t="shared" si="24"/>
        <v>5.8744910574035636E-3</v>
      </c>
      <c r="CK17" s="882">
        <f t="shared" si="25"/>
        <v>4.9725622353435917E-3</v>
      </c>
      <c r="CL17" s="882">
        <f t="shared" si="26"/>
        <v>4.5650929184801736E-3</v>
      </c>
      <c r="CM17" s="882">
        <f t="shared" si="27"/>
        <v>7.7005910208869377E-3</v>
      </c>
      <c r="CN17" s="882">
        <f t="shared" si="28"/>
        <v>1.1627949131876703E-2</v>
      </c>
      <c r="CO17" s="882">
        <f t="shared" si="29"/>
        <v>9.9331371254882672E-3</v>
      </c>
      <c r="CP17" s="882">
        <f t="shared" si="30"/>
        <v>7.7140620996860587E-3</v>
      </c>
      <c r="CQ17" s="882">
        <f t="shared" si="31"/>
        <v>-4.2920659617751156E-5</v>
      </c>
      <c r="CR17" s="882">
        <f t="shared" si="32"/>
        <v>2.7975533502422323E-4</v>
      </c>
      <c r="CS17" s="882">
        <f t="shared" si="33"/>
        <v>-1.5796569935797589E-3</v>
      </c>
      <c r="CT17" s="882">
        <f t="shared" si="34"/>
        <v>-3.7336610795557501E-4</v>
      </c>
      <c r="CU17" s="882">
        <f t="shared" si="35"/>
        <v>1.5020411115296284E-4</v>
      </c>
      <c r="CV17" s="882">
        <f t="shared" si="36"/>
        <v>-5.7122755958460836E-4</v>
      </c>
      <c r="CW17" s="882">
        <f t="shared" si="37"/>
        <v>-3.0784248788542357E-3</v>
      </c>
      <c r="CX17" s="882">
        <f t="shared" si="38"/>
        <v>-3.2968231810622806E-3</v>
      </c>
      <c r="CY17" s="882">
        <f t="shared" si="39"/>
        <v>-3.1498300585002248E-3</v>
      </c>
      <c r="CZ17" s="882">
        <f t="shared" si="40"/>
        <v>-4.0846237205495184E-3</v>
      </c>
      <c r="DA17" s="882">
        <f t="shared" si="41"/>
        <v>-6.0258374498040057E-3</v>
      </c>
      <c r="DB17" s="882">
        <f t="shared" si="42"/>
        <v>-6.0824279187402519E-3</v>
      </c>
      <c r="DC17" s="882">
        <f t="shared" si="43"/>
        <v>-5.119910188795318E-3</v>
      </c>
      <c r="DD17" s="882">
        <f t="shared" si="44"/>
        <v>-3.6859602827108429E-3</v>
      </c>
    </row>
    <row r="18" spans="1:108" ht="15">
      <c r="A18" s="875">
        <v>13</v>
      </c>
      <c r="B18" s="875">
        <v>13</v>
      </c>
      <c r="C18" s="880">
        <f>DataFS40!L18</f>
        <v>4804.0026005114651</v>
      </c>
      <c r="D18">
        <f t="shared" ref="D18:R18" si="47">C18*($S18/$C18)^(1/16)</f>
        <v>4922.1318410141457</v>
      </c>
      <c r="E18">
        <f t="shared" si="47"/>
        <v>5043.1658504401939</v>
      </c>
      <c r="F18">
        <f t="shared" si="47"/>
        <v>5167.1760563418575</v>
      </c>
      <c r="G18">
        <f t="shared" si="47"/>
        <v>5294.2356426573006</v>
      </c>
      <c r="H18">
        <f t="shared" si="47"/>
        <v>5424.4195928996969</v>
      </c>
      <c r="I18">
        <f t="shared" si="47"/>
        <v>5557.8047344083379</v>
      </c>
      <c r="J18">
        <f t="shared" si="47"/>
        <v>5694.4697836878622</v>
      </c>
      <c r="K18">
        <f t="shared" si="47"/>
        <v>5834.4953928623645</v>
      </c>
      <c r="L18">
        <f t="shared" si="47"/>
        <v>5977.9641972718046</v>
      </c>
      <c r="M18">
        <f t="shared" si="47"/>
        <v>6124.9608642387939</v>
      </c>
      <c r="N18">
        <f t="shared" si="47"/>
        <v>6275.5721430345502</v>
      </c>
      <c r="O18">
        <f t="shared" si="47"/>
        <v>6429.8869160735003</v>
      </c>
      <c r="P18">
        <f t="shared" si="47"/>
        <v>6587.9962513667451</v>
      </c>
      <c r="Q18">
        <f t="shared" si="47"/>
        <v>6749.9934562653443</v>
      </c>
      <c r="R18">
        <f t="shared" si="47"/>
        <v>6915.9741325251362</v>
      </c>
      <c r="S18" s="880">
        <v>7086.0362327255825</v>
      </c>
      <c r="T18" s="880">
        <v>6530.143299792072</v>
      </c>
      <c r="U18" s="880">
        <v>5974.2503668585614</v>
      </c>
      <c r="V18" s="880">
        <v>6456.576986443275</v>
      </c>
      <c r="W18" s="880">
        <v>6938.9036060279877</v>
      </c>
      <c r="X18" s="880">
        <v>9032.0759056929255</v>
      </c>
      <c r="Y18" s="880">
        <v>9123.9997494362324</v>
      </c>
      <c r="Z18" s="880">
        <v>9659.5210810294611</v>
      </c>
      <c r="AA18" s="880">
        <v>9206.3656435598677</v>
      </c>
      <c r="AB18" s="880">
        <v>9087.419140490163</v>
      </c>
      <c r="AC18" s="880">
        <v>9227.8752584139584</v>
      </c>
      <c r="AD18" s="880">
        <v>9996.7278999568771</v>
      </c>
      <c r="AE18" s="880">
        <v>10046.102767654169</v>
      </c>
      <c r="AF18" s="880">
        <v>9428.3091421000336</v>
      </c>
      <c r="AG18" s="880">
        <v>9710.2423985425303</v>
      </c>
      <c r="AH18" s="880">
        <v>9893.893232637347</v>
      </c>
      <c r="AI18" s="880">
        <v>9961.1050838066221</v>
      </c>
      <c r="AJ18" s="880">
        <v>10196.086737176369</v>
      </c>
      <c r="AK18" s="880">
        <v>9766.3750264550272</v>
      </c>
      <c r="AL18" s="880">
        <v>9689.2100668687781</v>
      </c>
      <c r="AM18" s="880">
        <v>8871.6269325066351</v>
      </c>
      <c r="AN18" s="880">
        <v>8477.3974423659092</v>
      </c>
      <c r="AO18" s="880">
        <v>8803.1456161978404</v>
      </c>
      <c r="AP18" s="880">
        <v>8882.5116132175917</v>
      </c>
      <c r="AQ18" s="880">
        <v>8593.8395317169798</v>
      </c>
      <c r="AR18" s="880">
        <v>8611.2498965873838</v>
      </c>
      <c r="AS18" s="880">
        <v>8723.2655386970127</v>
      </c>
      <c r="AT18" s="880">
        <v>8725.1576794644425</v>
      </c>
      <c r="AU18" s="880">
        <v>8644.7329400559211</v>
      </c>
      <c r="AV18" s="880">
        <v>8328.2764783530838</v>
      </c>
      <c r="AW18" s="880">
        <v>7975.963718361978</v>
      </c>
      <c r="AX18" s="880">
        <v>7962.6385501402783</v>
      </c>
      <c r="AY18" s="880">
        <v>8313.6750175893612</v>
      </c>
      <c r="AZ18" s="880">
        <v>8296.2148978157456</v>
      </c>
      <c r="BA18" s="880">
        <v>8398.4718874970204</v>
      </c>
      <c r="BB18" s="880">
        <v>8481.1048748490011</v>
      </c>
      <c r="BC18" s="880">
        <v>8846.2879582494534</v>
      </c>
      <c r="BD18" s="880">
        <v>9023.3209669275439</v>
      </c>
      <c r="BE18" s="880">
        <v>8955.8127813336287</v>
      </c>
      <c r="BF18" s="880">
        <v>9200.7229440354167</v>
      </c>
      <c r="BG18" s="880">
        <v>9350.3047718112084</v>
      </c>
      <c r="BH18" s="880">
        <v>9276.2508818393144</v>
      </c>
      <c r="BI18" s="880">
        <v>9248.9347928807692</v>
      </c>
      <c r="BJ18" s="880">
        <v>9284.2936199480337</v>
      </c>
      <c r="BK18" s="880">
        <v>9121.1823888034778</v>
      </c>
      <c r="BL18" s="880">
        <v>9189.0363869023658</v>
      </c>
      <c r="BM18" s="880">
        <v>9208.35390093161</v>
      </c>
      <c r="BN18" s="880">
        <v>8692.3109899999999</v>
      </c>
      <c r="BO18" s="880">
        <v>8628.5269534748659</v>
      </c>
      <c r="BP18" s="880">
        <v>8292.0838648143508</v>
      </c>
      <c r="BQ18" s="880">
        <v>8383.2251687560256</v>
      </c>
      <c r="BR18" s="880">
        <v>8763.7458951579138</v>
      </c>
      <c r="BS18" s="880">
        <v>8727</v>
      </c>
      <c r="BV18" s="882">
        <f>DataFS40!Q18</f>
        <v>2.1086776327036372E-2</v>
      </c>
      <c r="BW18" s="882">
        <f t="shared" si="11"/>
        <v>2.011946208674642E-2</v>
      </c>
      <c r="BX18" s="882">
        <f t="shared" si="12"/>
        <v>1.6751230028644759E-2</v>
      </c>
      <c r="BY18" s="882">
        <f t="shared" si="13"/>
        <v>1.4667622545931458E-2</v>
      </c>
      <c r="BZ18" s="882">
        <f t="shared" si="14"/>
        <v>1.5067997579162329E-2</v>
      </c>
      <c r="CA18" s="882">
        <f t="shared" si="15"/>
        <v>1.461081094898331E-2</v>
      </c>
      <c r="CB18" s="882">
        <f t="shared" si="16"/>
        <v>1.2901408782009849E-2</v>
      </c>
      <c r="CC18" s="882">
        <f t="shared" si="17"/>
        <v>1.2238222355209549E-2</v>
      </c>
      <c r="CD18" s="882">
        <f t="shared" si="18"/>
        <v>1.1899830773193232E-2</v>
      </c>
      <c r="CE18" s="882">
        <f t="shared" si="19"/>
        <v>1.1183557883442719E-2</v>
      </c>
      <c r="CF18" s="882">
        <f t="shared" si="20"/>
        <v>1.0186172362929513E-2</v>
      </c>
      <c r="CG18" s="882">
        <f t="shared" si="21"/>
        <v>8.3580251885817525E-3</v>
      </c>
      <c r="CH18" s="882">
        <f t="shared" si="22"/>
        <v>6.3576402086700234E-3</v>
      </c>
      <c r="CI18" s="882">
        <f t="shared" si="23"/>
        <v>5.5894210188314197E-3</v>
      </c>
      <c r="CJ18" s="882">
        <f t="shared" si="24"/>
        <v>6.1470577382556346E-3</v>
      </c>
      <c r="CK18" s="882">
        <f t="shared" si="25"/>
        <v>5.3662749964762391E-3</v>
      </c>
      <c r="CL18" s="882">
        <f t="shared" si="26"/>
        <v>5.0102640599560821E-3</v>
      </c>
      <c r="CM18" s="882">
        <f t="shared" si="27"/>
        <v>7.7182167408649249E-3</v>
      </c>
      <c r="CN18" s="882">
        <f t="shared" si="28"/>
        <v>1.1612177514354727E-2</v>
      </c>
      <c r="CO18" s="882">
        <f t="shared" si="29"/>
        <v>9.8931208119350522E-3</v>
      </c>
      <c r="CP18" s="882">
        <f t="shared" si="30"/>
        <v>7.532907547794343E-3</v>
      </c>
      <c r="CQ18" s="882">
        <f t="shared" si="31"/>
        <v>5.4426073098734484E-4</v>
      </c>
      <c r="CR18" s="882">
        <f t="shared" si="32"/>
        <v>7.2086739789534171E-4</v>
      </c>
      <c r="CS18" s="882">
        <f t="shared" si="33"/>
        <v>-1.1900737732878364E-3</v>
      </c>
      <c r="CT18" s="882">
        <f t="shared" si="34"/>
        <v>1.3569228766852071E-4</v>
      </c>
      <c r="CU18" s="882">
        <f t="shared" si="35"/>
        <v>6.30586071835193E-4</v>
      </c>
      <c r="CV18" s="882">
        <f t="shared" si="36"/>
        <v>-3.4198206712721113E-4</v>
      </c>
      <c r="CW18" s="882">
        <f t="shared" si="37"/>
        <v>-2.4747783538202617E-3</v>
      </c>
      <c r="CX18" s="882">
        <f t="shared" si="38"/>
        <v>-2.5577137629273494E-3</v>
      </c>
      <c r="CY18" s="882">
        <f t="shared" si="39"/>
        <v>-2.3876724261885363E-3</v>
      </c>
      <c r="CZ18" s="882">
        <f t="shared" si="40"/>
        <v>-3.4677218787707575E-3</v>
      </c>
      <c r="DA18" s="882">
        <f t="shared" si="41"/>
        <v>-5.1811317818967195E-3</v>
      </c>
      <c r="DB18" s="882">
        <f t="shared" si="42"/>
        <v>-5.0593731026274957E-3</v>
      </c>
      <c r="DC18" s="882">
        <f t="shared" si="43"/>
        <v>-4.442472493757843E-3</v>
      </c>
      <c r="DD18" s="882">
        <f t="shared" si="44"/>
        <v>-3.3040501015298984E-3</v>
      </c>
    </row>
    <row r="19" spans="1:108" ht="15">
      <c r="A19" s="875">
        <v>14</v>
      </c>
      <c r="B19" s="875">
        <v>14</v>
      </c>
      <c r="C19" s="880">
        <f>DataFS40!L19</f>
        <v>5045.0636629027222</v>
      </c>
      <c r="D19">
        <f t="shared" ref="D19:R19" si="48">C19*($S19/$C19)^(1/16)</f>
        <v>5169.1205355453221</v>
      </c>
      <c r="E19">
        <f t="shared" si="48"/>
        <v>5296.227936125365</v>
      </c>
      <c r="F19">
        <f t="shared" si="48"/>
        <v>5426.4608763733486</v>
      </c>
      <c r="G19">
        <f t="shared" si="48"/>
        <v>5559.8962125397456</v>
      </c>
      <c r="H19">
        <f t="shared" si="48"/>
        <v>5696.6126907512944</v>
      </c>
      <c r="I19">
        <f t="shared" si="48"/>
        <v>5836.6909934825917</v>
      </c>
      <c r="J19">
        <f t="shared" si="48"/>
        <v>5980.2137871704072</v>
      </c>
      <c r="K19">
        <f t="shared" si="48"/>
        <v>6127.2657709988271</v>
      </c>
      <c r="L19">
        <f t="shared" si="48"/>
        <v>6277.93372688401</v>
      </c>
      <c r="M19">
        <f t="shared" si="48"/>
        <v>6432.3065706880525</v>
      </c>
      <c r="N19">
        <f t="shared" si="48"/>
        <v>6590.475404692198</v>
      </c>
      <c r="O19">
        <f t="shared" si="48"/>
        <v>6752.5335713603426</v>
      </c>
      <c r="P19">
        <f t="shared" si="48"/>
        <v>6918.5767084245745</v>
      </c>
      <c r="Q19">
        <f t="shared" si="48"/>
        <v>7088.7028053252543</v>
      </c>
      <c r="R19">
        <f t="shared" si="48"/>
        <v>7263.0122610389426</v>
      </c>
      <c r="S19" s="880">
        <v>7441.6079433283003</v>
      </c>
      <c r="T19" s="880">
        <v>6902.3391618662044</v>
      </c>
      <c r="U19" s="880">
        <v>6363.0703804041086</v>
      </c>
      <c r="V19" s="880">
        <v>6901.1171062408066</v>
      </c>
      <c r="W19" s="880">
        <v>7439.1638320775037</v>
      </c>
      <c r="X19" s="880">
        <v>9517.9787234042542</v>
      </c>
      <c r="Y19" s="880">
        <v>9573.3498872463042</v>
      </c>
      <c r="Z19" s="880">
        <v>10145.107816454185</v>
      </c>
      <c r="AA19" s="880">
        <v>9751.7077118375128</v>
      </c>
      <c r="AB19" s="880">
        <v>9568.684328615811</v>
      </c>
      <c r="AC19" s="880">
        <v>9734.2554783759188</v>
      </c>
      <c r="AD19" s="880">
        <v>10442.551099611901</v>
      </c>
      <c r="AE19" s="880">
        <v>10535.386641648323</v>
      </c>
      <c r="AF19" s="880">
        <v>9859.3382577012253</v>
      </c>
      <c r="AG19" s="880">
        <v>10187.682686267119</v>
      </c>
      <c r="AH19" s="880">
        <v>10357.011639271435</v>
      </c>
      <c r="AI19" s="880">
        <v>10448.859925197396</v>
      </c>
      <c r="AJ19" s="880">
        <v>10705.751056365081</v>
      </c>
      <c r="AK19" s="880">
        <v>10293.522704291594</v>
      </c>
      <c r="AL19" s="880">
        <v>10194.71362531983</v>
      </c>
      <c r="AM19" s="880">
        <v>9441.0595303223708</v>
      </c>
      <c r="AN19" s="880">
        <v>9022.7519211363815</v>
      </c>
      <c r="AO19" s="880">
        <v>9358.7037618140384</v>
      </c>
      <c r="AP19" s="880">
        <v>9421.2642616087051</v>
      </c>
      <c r="AQ19" s="880">
        <v>9112.0998815144922</v>
      </c>
      <c r="AR19" s="880">
        <v>9154.0470010341251</v>
      </c>
      <c r="AS19" s="880">
        <v>9274.4958740932998</v>
      </c>
      <c r="AT19" s="880">
        <v>9303.4570771221788</v>
      </c>
      <c r="AU19" s="880">
        <v>9214.216901711372</v>
      </c>
      <c r="AV19" s="880">
        <v>8848.8951248090416</v>
      </c>
      <c r="AW19" s="880">
        <v>8522.8688801838653</v>
      </c>
      <c r="AX19" s="880">
        <v>8522.2586457261295</v>
      </c>
      <c r="AY19" s="880">
        <v>8864.299474388512</v>
      </c>
      <c r="AZ19" s="880">
        <v>8834.2199259299323</v>
      </c>
      <c r="BA19" s="880">
        <v>8979.124857649831</v>
      </c>
      <c r="BB19" s="880">
        <v>9054.9394703001799</v>
      </c>
      <c r="BC19" s="880">
        <v>9440.8078654134679</v>
      </c>
      <c r="BD19" s="880">
        <v>9609.9679626356992</v>
      </c>
      <c r="BE19" s="880">
        <v>9555.9237115690539</v>
      </c>
      <c r="BF19" s="880">
        <v>9812.43815263943</v>
      </c>
      <c r="BG19" s="880">
        <v>9968.1435444025483</v>
      </c>
      <c r="BH19" s="880">
        <v>9849.139995605261</v>
      </c>
      <c r="BI19" s="880">
        <v>9860.3634430619004</v>
      </c>
      <c r="BJ19" s="880">
        <v>9922.9842572981943</v>
      </c>
      <c r="BK19" s="880">
        <v>9739.154959444415</v>
      </c>
      <c r="BL19" s="880">
        <v>9800.6608154546302</v>
      </c>
      <c r="BM19" s="880">
        <v>9847.6846582575527</v>
      </c>
      <c r="BN19" s="880">
        <v>9327.6402999999991</v>
      </c>
      <c r="BO19" s="880">
        <v>9231.2430684737355</v>
      </c>
      <c r="BP19" s="880">
        <v>8902.0592882329147</v>
      </c>
      <c r="BQ19" s="880">
        <v>9004.5494166808476</v>
      </c>
      <c r="BR19" s="880">
        <v>9422.9342108935289</v>
      </c>
      <c r="BS19" s="880">
        <v>9349</v>
      </c>
      <c r="BV19" s="882">
        <f>DataFS40!Q19</f>
        <v>2.1195156637843438E-2</v>
      </c>
      <c r="BW19" s="882">
        <f t="shared" si="11"/>
        <v>2.0176337870072336E-2</v>
      </c>
      <c r="BX19" s="882">
        <f t="shared" si="12"/>
        <v>1.7147516825630094E-2</v>
      </c>
      <c r="BY19" s="882">
        <f t="shared" si="13"/>
        <v>1.5067153566027613E-2</v>
      </c>
      <c r="BZ19" s="882">
        <f t="shared" si="14"/>
        <v>1.5433393846902232E-2</v>
      </c>
      <c r="CA19" s="882">
        <f t="shared" si="15"/>
        <v>1.4907004340412922E-2</v>
      </c>
      <c r="CB19" s="882">
        <f t="shared" si="16"/>
        <v>1.3187347926580495E-2</v>
      </c>
      <c r="CC19" s="882">
        <f t="shared" si="17"/>
        <v>1.2600483075462243E-2</v>
      </c>
      <c r="CD19" s="882">
        <f t="shared" si="18"/>
        <v>1.2266376621767439E-2</v>
      </c>
      <c r="CE19" s="882">
        <f t="shared" si="19"/>
        <v>1.1636154640513263E-2</v>
      </c>
      <c r="CF19" s="882">
        <f t="shared" si="20"/>
        <v>1.0627082683854372E-2</v>
      </c>
      <c r="CG19" s="882">
        <f t="shared" si="21"/>
        <v>8.7043444110601609E-3</v>
      </c>
      <c r="CH19" s="882">
        <f t="shared" si="22"/>
        <v>6.8715967846513237E-3</v>
      </c>
      <c r="CI19" s="882">
        <f t="shared" si="23"/>
        <v>6.1503460222191997E-3</v>
      </c>
      <c r="CJ19" s="882">
        <f t="shared" si="24"/>
        <v>6.5960573929770838E-3</v>
      </c>
      <c r="CK19" s="882">
        <f t="shared" si="25"/>
        <v>5.7765660734936386E-3</v>
      </c>
      <c r="CL19" s="882">
        <f t="shared" si="26"/>
        <v>5.5392699249721122E-3</v>
      </c>
      <c r="CM19" s="882">
        <f t="shared" si="27"/>
        <v>8.0157805251235281E-3</v>
      </c>
      <c r="CN19" s="882">
        <f t="shared" si="28"/>
        <v>1.1671424835160371E-2</v>
      </c>
      <c r="CO19" s="882">
        <f t="shared" si="29"/>
        <v>9.7863286544419559E-3</v>
      </c>
      <c r="CP19" s="882">
        <f t="shared" si="30"/>
        <v>7.3919747446828943E-3</v>
      </c>
      <c r="CQ19" s="882">
        <f t="shared" si="31"/>
        <v>8.9652731359501914E-4</v>
      </c>
      <c r="CR19" s="882">
        <f t="shared" si="32"/>
        <v>1.1892706746436943E-3</v>
      </c>
      <c r="CS19" s="882">
        <f t="shared" si="33"/>
        <v>-8.7042858900465703E-4</v>
      </c>
      <c r="CT19" s="882">
        <f t="shared" si="34"/>
        <v>3.2595336659513308E-4</v>
      </c>
      <c r="CU19" s="882">
        <f t="shared" si="35"/>
        <v>1.0699246424497044E-3</v>
      </c>
      <c r="CV19" s="882">
        <f t="shared" si="36"/>
        <v>1.4800022237970722E-5</v>
      </c>
      <c r="CW19" s="882">
        <f t="shared" si="37"/>
        <v>-1.8641161747439128E-3</v>
      </c>
      <c r="CX19" s="882">
        <f t="shared" si="38"/>
        <v>-1.983423933011208E-3</v>
      </c>
      <c r="CY19" s="882">
        <f t="shared" si="39"/>
        <v>-1.6291710164325623E-3</v>
      </c>
      <c r="CZ19" s="882">
        <f t="shared" si="40"/>
        <v>-2.8953795266728477E-3</v>
      </c>
      <c r="DA19" s="882">
        <f t="shared" si="41"/>
        <v>-4.44248849385942E-3</v>
      </c>
      <c r="DB19" s="882">
        <f t="shared" si="42"/>
        <v>-4.365822380883233E-3</v>
      </c>
      <c r="DC19" s="882">
        <f t="shared" si="43"/>
        <v>-3.7469201087317883E-3</v>
      </c>
      <c r="DD19" s="882">
        <f t="shared" si="44"/>
        <v>-2.826745681390963E-3</v>
      </c>
    </row>
    <row r="20" spans="1:108" ht="15">
      <c r="A20" s="875">
        <v>15</v>
      </c>
      <c r="B20" s="875">
        <v>15</v>
      </c>
      <c r="C20" s="880">
        <f>DataFS40!L20</f>
        <v>5316.2573580928847</v>
      </c>
      <c r="D20">
        <f t="shared" ref="D20:R20" si="49">C20*($S20/$C20)^(1/16)</f>
        <v>5446.9828168928943</v>
      </c>
      <c r="E20">
        <f t="shared" si="49"/>
        <v>5580.9227825211819</v>
      </c>
      <c r="F20">
        <f t="shared" si="49"/>
        <v>5718.1562989087761</v>
      </c>
      <c r="G20">
        <f t="shared" si="49"/>
        <v>5858.7643536574969</v>
      </c>
      <c r="H20">
        <f t="shared" si="49"/>
        <v>6002.8299258343432</v>
      </c>
      <c r="I20">
        <f t="shared" si="49"/>
        <v>6150.4380349411276</v>
      </c>
      <c r="J20">
        <f t="shared" si="49"/>
        <v>6301.6757910882707</v>
      </c>
      <c r="K20">
        <f t="shared" si="49"/>
        <v>6456.6324464023483</v>
      </c>
      <c r="L20">
        <f t="shared" si="49"/>
        <v>6615.3994476977414</v>
      </c>
      <c r="M20">
        <f t="shared" si="49"/>
        <v>6778.0704904434688</v>
      </c>
      <c r="N20">
        <f t="shared" si="49"/>
        <v>6944.7415740570523</v>
      </c>
      <c r="O20">
        <f t="shared" si="49"/>
        <v>7115.5110585580405</v>
      </c>
      <c r="P20">
        <f t="shared" si="49"/>
        <v>7290.4797226146329</v>
      </c>
      <c r="Q20">
        <f t="shared" si="49"/>
        <v>7469.7508230176527</v>
      </c>
      <c r="R20">
        <f t="shared" si="49"/>
        <v>7653.4301556169739</v>
      </c>
      <c r="S20" s="880">
        <v>7841.6261177563574</v>
      </c>
      <c r="T20" s="880">
        <v>7330.7028602101573</v>
      </c>
      <c r="U20" s="880">
        <v>6819.7796026639571</v>
      </c>
      <c r="V20" s="880">
        <v>7403.143488091936</v>
      </c>
      <c r="W20" s="880">
        <v>7986.5073735199148</v>
      </c>
      <c r="X20" s="880">
        <v>10003.881541115583</v>
      </c>
      <c r="Y20" s="880">
        <v>10104.898220997244</v>
      </c>
      <c r="Z20" s="880">
        <v>10688.129542090435</v>
      </c>
      <c r="AA20" s="880">
        <v>10252.430883619712</v>
      </c>
      <c r="AB20" s="880">
        <v>10012.203227476701</v>
      </c>
      <c r="AC20" s="880">
        <v>10181.859422806581</v>
      </c>
      <c r="AD20" s="880">
        <v>10918.381630012937</v>
      </c>
      <c r="AE20" s="880">
        <v>11044.399704109985</v>
      </c>
      <c r="AF20" s="880">
        <v>10304.855746936071</v>
      </c>
      <c r="AG20" s="880">
        <v>10678.862262847091</v>
      </c>
      <c r="AH20" s="880">
        <v>10816.89145564934</v>
      </c>
      <c r="AI20" s="880">
        <v>10994.175896938634</v>
      </c>
      <c r="AJ20" s="880">
        <v>11243.41890957515</v>
      </c>
      <c r="AK20" s="880">
        <v>10794.955861258084</v>
      </c>
      <c r="AL20" s="880">
        <v>10690.812466404352</v>
      </c>
      <c r="AM20" s="880">
        <v>9966.1783072964135</v>
      </c>
      <c r="AN20" s="880">
        <v>9561.7403943180943</v>
      </c>
      <c r="AO20" s="880">
        <v>9906.0919347005874</v>
      </c>
      <c r="AP20" s="880">
        <v>9944.2292866037424</v>
      </c>
      <c r="AQ20" s="880">
        <v>9661.3011477178279</v>
      </c>
      <c r="AR20" s="880">
        <v>9715.6912271630463</v>
      </c>
      <c r="AS20" s="880">
        <v>9820.2684833965541</v>
      </c>
      <c r="AT20" s="880">
        <v>9890.4921152279167</v>
      </c>
      <c r="AU20" s="880">
        <v>9758.5024579838391</v>
      </c>
      <c r="AV20" s="880">
        <v>9390.5980155139932</v>
      </c>
      <c r="AW20" s="880">
        <v>9085.58054957286</v>
      </c>
      <c r="AX20" s="880">
        <v>9078.7954350002128</v>
      </c>
      <c r="AY20" s="880">
        <v>9475.2663374122258</v>
      </c>
      <c r="AZ20" s="880">
        <v>9384.0492403762983</v>
      </c>
      <c r="BA20" s="880">
        <v>9568.4659021690186</v>
      </c>
      <c r="BB20" s="880">
        <v>9610.3090911452582</v>
      </c>
      <c r="BC20" s="880">
        <v>10017.099567876698</v>
      </c>
      <c r="BD20" s="880">
        <v>10213.179108810908</v>
      </c>
      <c r="BE20" s="880">
        <v>10153.337514028141</v>
      </c>
      <c r="BF20" s="880">
        <v>10441.255076752803</v>
      </c>
      <c r="BG20" s="880">
        <v>10597.615264594982</v>
      </c>
      <c r="BH20" s="880">
        <v>10439.734291695098</v>
      </c>
      <c r="BI20" s="880">
        <v>10452.10827351889</v>
      </c>
      <c r="BJ20" s="880">
        <v>10570.031594576301</v>
      </c>
      <c r="BK20" s="880">
        <v>10402.3450352542</v>
      </c>
      <c r="BL20" s="880">
        <v>10456.29511986213</v>
      </c>
      <c r="BM20" s="880">
        <v>10481.484872700054</v>
      </c>
      <c r="BN20" s="880">
        <v>9944.3799400000007</v>
      </c>
      <c r="BO20" s="880">
        <v>9814.5861654904966</v>
      </c>
      <c r="BP20" s="880">
        <v>9502.5532283859047</v>
      </c>
      <c r="BQ20" s="880">
        <v>9620.7045776844971</v>
      </c>
      <c r="BR20" s="880">
        <v>10055.673612726172</v>
      </c>
      <c r="BS20" s="880">
        <v>9931</v>
      </c>
      <c r="BV20" s="882">
        <f>DataFS40!Q20</f>
        <v>2.1051144110188824E-2</v>
      </c>
      <c r="BW20" s="882">
        <f t="shared" si="11"/>
        <v>2.0031007053855632E-2</v>
      </c>
      <c r="BX20" s="882">
        <f t="shared" si="12"/>
        <v>1.7200460734553058E-2</v>
      </c>
      <c r="BY20" s="882">
        <f t="shared" si="13"/>
        <v>1.5236179381630688E-2</v>
      </c>
      <c r="BZ20" s="882">
        <f t="shared" si="14"/>
        <v>1.5567315703608697E-2</v>
      </c>
      <c r="CA20" s="882">
        <f t="shared" si="15"/>
        <v>1.4956671607716299E-2</v>
      </c>
      <c r="CB20" s="882">
        <f t="shared" si="16"/>
        <v>1.3371105130000949E-2</v>
      </c>
      <c r="CC20" s="882">
        <f t="shared" si="17"/>
        <v>1.2814547854303138E-2</v>
      </c>
      <c r="CD20" s="882">
        <f t="shared" si="18"/>
        <v>1.2409918123235331E-2</v>
      </c>
      <c r="CE20" s="882">
        <f t="shared" si="19"/>
        <v>1.1898873897655982E-2</v>
      </c>
      <c r="CF20" s="882">
        <f t="shared" si="20"/>
        <v>1.0776668533766687E-2</v>
      </c>
      <c r="CG20" s="882">
        <f t="shared" si="21"/>
        <v>8.9137343609275721E-3</v>
      </c>
      <c r="CH20" s="882">
        <f t="shared" si="22"/>
        <v>7.2144746662381465E-3</v>
      </c>
      <c r="CI20" s="882">
        <f t="shared" si="23"/>
        <v>6.4729825196108148E-3</v>
      </c>
      <c r="CJ20" s="882">
        <f t="shared" si="24"/>
        <v>7.0193213007092581E-3</v>
      </c>
      <c r="CK20" s="882">
        <f t="shared" si="25"/>
        <v>6.0138174419190893E-3</v>
      </c>
      <c r="CL20" s="882">
        <f t="shared" si="26"/>
        <v>5.8708919413876792E-3</v>
      </c>
      <c r="CM20" s="882">
        <f t="shared" si="27"/>
        <v>7.995470485758327E-3</v>
      </c>
      <c r="CN20" s="882">
        <f t="shared" si="28"/>
        <v>1.1372011554965145E-2</v>
      </c>
      <c r="CO20" s="882">
        <f t="shared" si="29"/>
        <v>9.5088733027344219E-3</v>
      </c>
      <c r="CP20" s="882">
        <f t="shared" si="30"/>
        <v>7.0852450922842536E-3</v>
      </c>
      <c r="CQ20" s="882">
        <f t="shared" si="31"/>
        <v>1.2593694439280156E-3</v>
      </c>
      <c r="CR20" s="882">
        <f t="shared" si="32"/>
        <v>1.4012373494838304E-3</v>
      </c>
      <c r="CS20" s="882">
        <f t="shared" si="33"/>
        <v>-6.9136695176286178E-4</v>
      </c>
      <c r="CT20" s="882">
        <f t="shared" si="34"/>
        <v>5.6748065862000097E-4</v>
      </c>
      <c r="CU20" s="882">
        <f t="shared" si="35"/>
        <v>1.5959226372481705E-3</v>
      </c>
      <c r="CV20" s="882">
        <f t="shared" si="36"/>
        <v>6.3030491005955369E-4</v>
      </c>
      <c r="CW20" s="882">
        <f t="shared" si="37"/>
        <v>-1.2710608141286439E-3</v>
      </c>
      <c r="CX20" s="882">
        <f t="shared" si="38"/>
        <v>-1.5374384052821988E-3</v>
      </c>
      <c r="CY20" s="882">
        <f t="shared" si="39"/>
        <v>-1.0467357438129765E-3</v>
      </c>
      <c r="CZ20" s="882">
        <f t="shared" si="40"/>
        <v>-2.4791757197705211E-3</v>
      </c>
      <c r="DA20" s="882">
        <f t="shared" si="41"/>
        <v>-3.8029976477325089E-3</v>
      </c>
      <c r="DB20" s="882">
        <f t="shared" si="42"/>
        <v>-3.9172535182384616E-3</v>
      </c>
      <c r="DC20" s="882">
        <f t="shared" si="43"/>
        <v>-3.2783191815428658E-3</v>
      </c>
      <c r="DD20" s="882">
        <f t="shared" si="44"/>
        <v>-2.4504573398191898E-3</v>
      </c>
    </row>
    <row r="21" spans="1:108" ht="15">
      <c r="A21" s="875">
        <v>16</v>
      </c>
      <c r="B21" s="875">
        <v>16</v>
      </c>
      <c r="C21" s="880">
        <f>DataFS40!L21</f>
        <v>5583.146391454633</v>
      </c>
      <c r="D21">
        <f t="shared" ref="D21:R21" si="50">C21*($S21/$C21)^(1/16)</f>
        <v>5720.4345858381248</v>
      </c>
      <c r="E21">
        <f t="shared" si="50"/>
        <v>5861.0986631011929</v>
      </c>
      <c r="F21">
        <f t="shared" si="50"/>
        <v>6005.2216353722124</v>
      </c>
      <c r="G21">
        <f t="shared" si="50"/>
        <v>6152.8885560273466</v>
      </c>
      <c r="H21">
        <f t="shared" si="50"/>
        <v>6304.1865698843258</v>
      </c>
      <c r="I21">
        <f t="shared" si="50"/>
        <v>6459.2049646304795</v>
      </c>
      <c r="J21">
        <f t="shared" si="50"/>
        <v>6618.0352235153741</v>
      </c>
      <c r="K21">
        <f t="shared" si="50"/>
        <v>6780.7710793391461</v>
      </c>
      <c r="L21">
        <f t="shared" si="50"/>
        <v>6947.5085697683971</v>
      </c>
      <c r="M21">
        <f t="shared" si="50"/>
        <v>7118.3460940122914</v>
      </c>
      <c r="N21">
        <f t="shared" si="50"/>
        <v>7293.3844708923061</v>
      </c>
      <c r="O21">
        <f t="shared" si="50"/>
        <v>7472.7269983399028</v>
      </c>
      <c r="P21">
        <f t="shared" si="50"/>
        <v>7656.479514357231</v>
      </c>
      <c r="Q21">
        <f t="shared" si="50"/>
        <v>7844.7504594768398</v>
      </c>
      <c r="R21">
        <f t="shared" si="50"/>
        <v>8037.6509407572603</v>
      </c>
      <c r="S21" s="880">
        <v>8235.2947973522223</v>
      </c>
      <c r="T21" s="880">
        <v>7758.9776842613919</v>
      </c>
      <c r="U21" s="880">
        <v>7282.6605711705606</v>
      </c>
      <c r="V21" s="880">
        <v>7881.7713781579405</v>
      </c>
      <c r="W21" s="880">
        <v>8480.8821851453195</v>
      </c>
      <c r="X21" s="880">
        <v>10489.784358826912</v>
      </c>
      <c r="Y21" s="880">
        <v>10641.926434477575</v>
      </c>
      <c r="Z21" s="880">
        <v>11210.265816740677</v>
      </c>
      <c r="AA21" s="880">
        <v>10812.645917395837</v>
      </c>
      <c r="AB21" s="880">
        <v>10488.750129444254</v>
      </c>
      <c r="AC21" s="880">
        <v>10688.239642768543</v>
      </c>
      <c r="AD21" s="880">
        <v>11351.344545062528</v>
      </c>
      <c r="AE21" s="880">
        <v>11561.304441958648</v>
      </c>
      <c r="AF21" s="880">
        <v>10782.972076846638</v>
      </c>
      <c r="AG21" s="880">
        <v>11152.867728357834</v>
      </c>
      <c r="AH21" s="880">
        <v>11309.157174589071</v>
      </c>
      <c r="AI21" s="880">
        <v>11509.19653691647</v>
      </c>
      <c r="AJ21" s="880">
        <v>11755.883582165998</v>
      </c>
      <c r="AK21" s="880">
        <v>11270.674497354497</v>
      </c>
      <c r="AL21" s="880">
        <v>11165.750693414178</v>
      </c>
      <c r="AM21" s="880">
        <v>10455.846027597105</v>
      </c>
      <c r="AN21" s="880">
        <v>10073.142843281845</v>
      </c>
      <c r="AO21" s="880">
        <v>10433.055175763009</v>
      </c>
      <c r="AP21" s="880">
        <v>10475.088123296817</v>
      </c>
      <c r="AQ21" s="880">
        <v>10239.509523051622</v>
      </c>
      <c r="AR21" s="880">
        <v>10279.220165460185</v>
      </c>
      <c r="AS21" s="880">
        <v>10400.606691289013</v>
      </c>
      <c r="AT21" s="880">
        <v>10467.044384796051</v>
      </c>
      <c r="AU21" s="880">
        <v>10270.870034104528</v>
      </c>
      <c r="AV21" s="880">
        <v>9945.2758257567893</v>
      </c>
      <c r="AW21" s="880">
        <v>9608.7759500440879</v>
      </c>
      <c r="AX21" s="880">
        <v>9630.7072648066442</v>
      </c>
      <c r="AY21" s="880">
        <v>10063.604798101729</v>
      </c>
      <c r="AZ21" s="880">
        <v>9950.1369485294126</v>
      </c>
      <c r="BA21" s="880">
        <v>10118.710612039513</v>
      </c>
      <c r="BB21" s="880">
        <v>10161.417564004312</v>
      </c>
      <c r="BC21" s="880">
        <v>10593.391270339929</v>
      </c>
      <c r="BD21" s="880">
        <v>10777.74057056299</v>
      </c>
      <c r="BE21" s="880">
        <v>10741.311369270043</v>
      </c>
      <c r="BF21" s="880">
        <v>11068.756484288533</v>
      </c>
      <c r="BG21" s="880">
        <v>11249.060330256145</v>
      </c>
      <c r="BH21" s="880">
        <v>11093.561381798838</v>
      </c>
      <c r="BI21" s="880">
        <v>11086.911459622437</v>
      </c>
      <c r="BJ21" s="880">
        <v>11203.946974824777</v>
      </c>
      <c r="BK21" s="880">
        <v>11059.7379950167</v>
      </c>
      <c r="BL21" s="880">
        <v>11093.87409058543</v>
      </c>
      <c r="BM21" s="880">
        <v>11075.465178381768</v>
      </c>
      <c r="BN21" s="880">
        <v>10530.5013</v>
      </c>
      <c r="BO21" s="880">
        <v>10408.692050275095</v>
      </c>
      <c r="BP21" s="880">
        <v>10095.672681554559</v>
      </c>
      <c r="BQ21" s="880">
        <v>10177.932147786791</v>
      </c>
      <c r="BR21" s="880">
        <v>10611.100804688589</v>
      </c>
      <c r="BS21" s="880">
        <v>10532</v>
      </c>
      <c r="BV21" s="882">
        <f>DataFS40!Q21</f>
        <v>2.0875246108789547E-2</v>
      </c>
      <c r="BW21" s="882">
        <f t="shared" si="11"/>
        <v>1.9865519232677764E-2</v>
      </c>
      <c r="BX21" s="882">
        <f t="shared" si="12"/>
        <v>1.71699788034958E-2</v>
      </c>
      <c r="BY21" s="882">
        <f t="shared" si="13"/>
        <v>1.5329348366278195E-2</v>
      </c>
      <c r="BZ21" s="882">
        <f t="shared" si="14"/>
        <v>1.5652337120726889E-2</v>
      </c>
      <c r="CA21" s="882">
        <f t="shared" si="15"/>
        <v>1.5046962930782559E-2</v>
      </c>
      <c r="CB21" s="882">
        <f t="shared" si="16"/>
        <v>1.3643632834299035E-2</v>
      </c>
      <c r="CC21" s="882">
        <f t="shared" si="17"/>
        <v>1.3034985060544679E-2</v>
      </c>
      <c r="CD21" s="882">
        <f t="shared" si="18"/>
        <v>1.2661049031827964E-2</v>
      </c>
      <c r="CE21" s="882">
        <f t="shared" si="19"/>
        <v>1.2127316588758763E-2</v>
      </c>
      <c r="CF21" s="882">
        <f t="shared" si="20"/>
        <v>1.084177205628345E-2</v>
      </c>
      <c r="CG21" s="882">
        <f t="shared" si="21"/>
        <v>9.1631963922322868E-3</v>
      </c>
      <c r="CH21" s="882">
        <f t="shared" si="22"/>
        <v>7.4220208965443124E-3</v>
      </c>
      <c r="CI21" s="882">
        <f t="shared" si="23"/>
        <v>6.7700012670779408E-3</v>
      </c>
      <c r="CJ21" s="882">
        <f t="shared" si="24"/>
        <v>7.3528075650521885E-3</v>
      </c>
      <c r="CK21" s="882">
        <f t="shared" si="25"/>
        <v>6.2976723494332365E-3</v>
      </c>
      <c r="CL21" s="882">
        <f t="shared" si="26"/>
        <v>6.075945443734021E-3</v>
      </c>
      <c r="CM21" s="882">
        <f t="shared" si="27"/>
        <v>7.9653018148917454E-3</v>
      </c>
      <c r="CN21" s="882">
        <f t="shared" si="28"/>
        <v>1.1082552168435233E-2</v>
      </c>
      <c r="CO21" s="882">
        <f t="shared" si="29"/>
        <v>9.2463171532721766E-3</v>
      </c>
      <c r="CP21" s="882">
        <f t="shared" si="30"/>
        <v>6.9736951445342754E-3</v>
      </c>
      <c r="CQ21" s="882">
        <f t="shared" si="31"/>
        <v>1.5813826866970526E-3</v>
      </c>
      <c r="CR21" s="882">
        <f t="shared" si="32"/>
        <v>1.6331873638872896E-3</v>
      </c>
      <c r="CS21" s="882">
        <f t="shared" si="33"/>
        <v>-3.077486633548121E-4</v>
      </c>
      <c r="CT21" s="882">
        <f t="shared" si="34"/>
        <v>7.3700372968743544E-4</v>
      </c>
      <c r="CU21" s="882">
        <f t="shared" si="35"/>
        <v>1.9419672437577251E-3</v>
      </c>
      <c r="CV21" s="882">
        <f t="shared" si="36"/>
        <v>1.0054247534236893E-3</v>
      </c>
      <c r="CW21" s="882">
        <f t="shared" si="37"/>
        <v>-6.7457022184236326E-4</v>
      </c>
      <c r="CX21" s="882">
        <f t="shared" si="38"/>
        <v>-1.2618908002607343E-3</v>
      </c>
      <c r="CY21" s="882">
        <f t="shared" si="39"/>
        <v>-6.9658957736729032E-4</v>
      </c>
      <c r="CZ21" s="882">
        <f t="shared" si="40"/>
        <v>-2.0289808609261772E-3</v>
      </c>
      <c r="DA21" s="882">
        <f t="shared" si="41"/>
        <v>-3.3328420142093584E-3</v>
      </c>
      <c r="DB21" s="882">
        <f t="shared" si="42"/>
        <v>-3.6089002403925097E-3</v>
      </c>
      <c r="DC21" s="882">
        <f t="shared" si="43"/>
        <v>-3.008792331497312E-3</v>
      </c>
      <c r="DD21" s="882">
        <f t="shared" si="44"/>
        <v>-1.9917178203602282E-3</v>
      </c>
    </row>
    <row r="22" spans="1:108" ht="15">
      <c r="A22" s="875">
        <v>17</v>
      </c>
      <c r="B22" s="875">
        <v>17</v>
      </c>
      <c r="C22" s="880">
        <f>DataFS40!L22</f>
        <v>5858.6447484732116</v>
      </c>
      <c r="D22">
        <f t="shared" ref="D22:R22" si="51">C22*($S22/$C22)^(1/16)</f>
        <v>6002.7073795880397</v>
      </c>
      <c r="E22">
        <f t="shared" si="51"/>
        <v>6150.3124753128168</v>
      </c>
      <c r="F22">
        <f t="shared" si="51"/>
        <v>6301.5471439796311</v>
      </c>
      <c r="G22">
        <f t="shared" si="51"/>
        <v>6456.5006358929986</v>
      </c>
      <c r="H22">
        <f t="shared" si="51"/>
        <v>6615.264396000438</v>
      </c>
      <c r="I22">
        <f t="shared" si="51"/>
        <v>6777.9321178581986</v>
      </c>
      <c r="J22">
        <f t="shared" si="51"/>
        <v>6944.5997989239977</v>
      </c>
      <c r="K22">
        <f t="shared" si="51"/>
        <v>7115.3657972093897</v>
      </c>
      <c r="L22">
        <f t="shared" si="51"/>
        <v>7290.3308893252033</v>
      </c>
      <c r="M22">
        <f t="shared" si="51"/>
        <v>7469.5983299543004</v>
      </c>
      <c r="N22">
        <f t="shared" si="51"/>
        <v>7653.2739127867599</v>
      </c>
      <c r="O22">
        <f t="shared" si="51"/>
        <v>7841.4660329534363</v>
      </c>
      <c r="P22">
        <f t="shared" si="51"/>
        <v>8034.2857509947498</v>
      </c>
      <c r="Q22">
        <f t="shared" si="51"/>
        <v>8231.8468584024504</v>
      </c>
      <c r="R22">
        <f t="shared" si="51"/>
        <v>8434.2659447730384</v>
      </c>
      <c r="S22" s="880">
        <v>8641.6624666124717</v>
      </c>
      <c r="T22" s="880">
        <v>8205.945495638327</v>
      </c>
      <c r="U22" s="880">
        <v>7770.2285246641832</v>
      </c>
      <c r="V22" s="880">
        <v>8390.399003989789</v>
      </c>
      <c r="W22" s="880">
        <v>9010.5694833153939</v>
      </c>
      <c r="X22" s="880">
        <v>11027.135710178263</v>
      </c>
      <c r="Y22" s="880">
        <v>11135.115610122777</v>
      </c>
      <c r="Z22" s="880">
        <v>11748.066179630425</v>
      </c>
      <c r="AA22" s="880">
        <v>11333.19970984268</v>
      </c>
      <c r="AB22" s="880">
        <v>10974.733603727995</v>
      </c>
      <c r="AC22" s="880">
        <v>11176.534854874721</v>
      </c>
      <c r="AD22" s="880">
        <v>11857.182406209573</v>
      </c>
      <c r="AE22" s="880">
        <v>12093.992530581316</v>
      </c>
      <c r="AF22" s="880">
        <v>11290.065154024511</v>
      </c>
      <c r="AG22" s="880">
        <v>11668.091060434728</v>
      </c>
      <c r="AH22" s="880">
        <v>11811.138664297348</v>
      </c>
      <c r="AI22" s="880">
        <v>11990.892311954565</v>
      </c>
      <c r="AJ22" s="880">
        <v>12265.547901354708</v>
      </c>
      <c r="AK22" s="880">
        <v>11756.678941798942</v>
      </c>
      <c r="AL22" s="880">
        <v>11643.040099765636</v>
      </c>
      <c r="AM22" s="880">
        <v>10930.003910603204</v>
      </c>
      <c r="AN22" s="880">
        <v>10554.837266164714</v>
      </c>
      <c r="AO22" s="880">
        <v>10927.338525906833</v>
      </c>
      <c r="AP22" s="880">
        <v>11023.70803631048</v>
      </c>
      <c r="AQ22" s="880">
        <v>10777.107945602773</v>
      </c>
      <c r="AR22" s="880">
        <v>10805.054860392967</v>
      </c>
      <c r="AS22" s="880">
        <v>10951.8370266853</v>
      </c>
      <c r="AT22" s="880">
        <v>11019.136861109781</v>
      </c>
      <c r="AU22" s="880">
        <v>10801.716440839402</v>
      </c>
      <c r="AV22" s="880">
        <v>10568.07196357326</v>
      </c>
      <c r="AW22" s="880">
        <v>10180.971523973345</v>
      </c>
      <c r="AX22" s="880">
        <v>10198.035626171915</v>
      </c>
      <c r="AY22" s="880">
        <v>10609.703574434037</v>
      </c>
      <c r="AZ22" s="880">
        <v>10538.395193555365</v>
      </c>
      <c r="BA22" s="880">
        <v>10671.851346698799</v>
      </c>
      <c r="BB22" s="880">
        <v>10696.90182758128</v>
      </c>
      <c r="BC22" s="880">
        <v>11203.335043019992</v>
      </c>
      <c r="BD22" s="880">
        <v>11401.656904822015</v>
      </c>
      <c r="BE22" s="880">
        <v>11392.667727255908</v>
      </c>
      <c r="BF22" s="880">
        <v>11712.044090755979</v>
      </c>
      <c r="BG22" s="880">
        <v>11912.1383435184</v>
      </c>
      <c r="BH22" s="880">
        <v>11757.5057189448</v>
      </c>
      <c r="BI22" s="880">
        <v>11732.786794320815</v>
      </c>
      <c r="BJ22" s="880">
        <v>11811.598441013995</v>
      </c>
      <c r="BK22" s="880">
        <v>11704.377299475163</v>
      </c>
      <c r="BL22" s="880">
        <v>11751.765311703455</v>
      </c>
      <c r="BM22" s="880">
        <v>11701.522632787448</v>
      </c>
      <c r="BN22" s="880">
        <v>11087.097889999999</v>
      </c>
      <c r="BO22" s="880">
        <v>10958.670505211561</v>
      </c>
      <c r="BP22" s="880">
        <v>10672.989662613923</v>
      </c>
      <c r="BQ22" s="880">
        <v>10751.700796036832</v>
      </c>
      <c r="BR22" s="880">
        <v>11190.942378715288</v>
      </c>
      <c r="BS22" s="880">
        <v>11156</v>
      </c>
      <c r="BV22" s="882">
        <f>DataFS40!Q22</f>
        <v>2.0696653787646957E-2</v>
      </c>
      <c r="BW22" s="882">
        <f t="shared" si="11"/>
        <v>1.9676311161973103E-2</v>
      </c>
      <c r="BX22" s="882">
        <f t="shared" si="12"/>
        <v>1.7055840522019361E-2</v>
      </c>
      <c r="BY22" s="882">
        <f t="shared" si="13"/>
        <v>1.5285919701377049E-2</v>
      </c>
      <c r="BZ22" s="882">
        <f t="shared" si="14"/>
        <v>1.5596262842372477E-2</v>
      </c>
      <c r="CA22" s="882">
        <f t="shared" si="15"/>
        <v>1.5133022640022809E-2</v>
      </c>
      <c r="CB22" s="882">
        <f t="shared" si="16"/>
        <v>1.3733216391938807E-2</v>
      </c>
      <c r="CC22" s="882">
        <f t="shared" si="17"/>
        <v>1.3086348760937616E-2</v>
      </c>
      <c r="CD22" s="882">
        <f t="shared" si="18"/>
        <v>1.2764621219777172E-2</v>
      </c>
      <c r="CE22" s="882">
        <f t="shared" si="19"/>
        <v>1.2223650873952829E-2</v>
      </c>
      <c r="CF22" s="882">
        <f t="shared" si="20"/>
        <v>1.0907999121402723E-2</v>
      </c>
      <c r="CG22" s="882">
        <f t="shared" si="21"/>
        <v>9.5364750762509942E-3</v>
      </c>
      <c r="CH22" s="882">
        <f t="shared" si="22"/>
        <v>7.7088149215720492E-3</v>
      </c>
      <c r="CI22" s="882">
        <f t="shared" si="23"/>
        <v>7.0386857148756476E-3</v>
      </c>
      <c r="CJ22" s="882">
        <f t="shared" si="24"/>
        <v>7.4914100397223127E-3</v>
      </c>
      <c r="CK22" s="882">
        <f t="shared" si="25"/>
        <v>6.5721668086504703E-3</v>
      </c>
      <c r="CL22" s="882">
        <f t="shared" si="26"/>
        <v>6.2256102412889813E-3</v>
      </c>
      <c r="CM22" s="882">
        <f t="shared" si="27"/>
        <v>7.8273927243610597E-3</v>
      </c>
      <c r="CN22" s="882">
        <f t="shared" si="28"/>
        <v>1.0820235481733276E-2</v>
      </c>
      <c r="CO22" s="882">
        <f t="shared" si="29"/>
        <v>9.060524136859982E-3</v>
      </c>
      <c r="CP22" s="882">
        <f t="shared" si="30"/>
        <v>6.9230214736950568E-3</v>
      </c>
      <c r="CQ22" s="882">
        <f t="shared" si="31"/>
        <v>1.7738833555944744E-3</v>
      </c>
      <c r="CR22" s="882">
        <f t="shared" si="32"/>
        <v>1.9859171461573677E-3</v>
      </c>
      <c r="CS22" s="882">
        <f t="shared" si="33"/>
        <v>2.3623063045041803E-5</v>
      </c>
      <c r="CT22" s="882">
        <f t="shared" si="34"/>
        <v>1.0196597131189034E-3</v>
      </c>
      <c r="CU22" s="882">
        <f t="shared" si="35"/>
        <v>2.1636986541646586E-3</v>
      </c>
      <c r="CV22" s="882">
        <f t="shared" si="36"/>
        <v>1.358169175581736E-3</v>
      </c>
      <c r="CW22" s="882">
        <f t="shared" si="37"/>
        <v>-2.6262214405681217E-4</v>
      </c>
      <c r="CX22" s="882">
        <f t="shared" si="38"/>
        <v>-9.6981975426568834E-4</v>
      </c>
      <c r="CY22" s="882">
        <f t="shared" si="39"/>
        <v>-5.3341853713451126E-4</v>
      </c>
      <c r="CZ22" s="882">
        <f t="shared" si="40"/>
        <v>-1.8432076252120622E-3</v>
      </c>
      <c r="DA22" s="882">
        <f t="shared" si="41"/>
        <v>-2.9757642412345797E-3</v>
      </c>
      <c r="DB22" s="882">
        <f t="shared" si="42"/>
        <v>-3.2031950235344997E-3</v>
      </c>
      <c r="DC22" s="882">
        <f t="shared" si="43"/>
        <v>-2.6931203720581554E-3</v>
      </c>
      <c r="DD22" s="882">
        <f t="shared" si="44"/>
        <v>-1.5412824703475714E-3</v>
      </c>
    </row>
    <row r="23" spans="1:108" ht="15">
      <c r="A23" s="875">
        <v>18</v>
      </c>
      <c r="B23" s="875">
        <v>18</v>
      </c>
      <c r="C23" s="880">
        <f>DataFS40!L23</f>
        <v>6091.0964872076374</v>
      </c>
      <c r="D23">
        <f t="shared" ref="D23:R23" si="52">C23*($S23/$C23)^(1/16)</f>
        <v>6240.8750493145308</v>
      </c>
      <c r="E23">
        <f t="shared" si="52"/>
        <v>6394.3366293663748</v>
      </c>
      <c r="F23">
        <f t="shared" si="52"/>
        <v>6551.5717918671407</v>
      </c>
      <c r="G23">
        <f t="shared" si="52"/>
        <v>6712.6733282796431</v>
      </c>
      <c r="H23">
        <f t="shared" si="52"/>
        <v>6877.7363117859077</v>
      </c>
      <c r="I23">
        <f t="shared" si="52"/>
        <v>7046.858153394086</v>
      </c>
      <c r="J23">
        <f t="shared" si="52"/>
        <v>7220.1386594250234</v>
      </c>
      <c r="K23">
        <f t="shared" si="52"/>
        <v>7397.6800904124075</v>
      </c>
      <c r="L23">
        <f t="shared" si="52"/>
        <v>7579.5872214512583</v>
      </c>
      <c r="M23">
        <f t="shared" si="52"/>
        <v>7765.9674040303717</v>
      </c>
      <c r="N23">
        <f t="shared" si="52"/>
        <v>7956.930629385206</v>
      </c>
      <c r="O23">
        <f t="shared" si="52"/>
        <v>8152.5895934086057</v>
      </c>
      <c r="P23">
        <f t="shared" si="52"/>
        <v>8353.0597631576566</v>
      </c>
      <c r="Q23">
        <f t="shared" si="52"/>
        <v>8558.459444995935</v>
      </c>
      <c r="R23">
        <f t="shared" si="52"/>
        <v>8768.9098544113513</v>
      </c>
      <c r="S23" s="880">
        <v>8984.5351875508059</v>
      </c>
      <c r="T23" s="880">
        <v>8624.2517059776837</v>
      </c>
      <c r="U23" s="880">
        <v>8263.9682244045598</v>
      </c>
      <c r="V23" s="880">
        <v>8922.7114534294051</v>
      </c>
      <c r="W23" s="880">
        <v>9581.4546824542522</v>
      </c>
      <c r="X23" s="880">
        <v>11581.636572742955</v>
      </c>
      <c r="Y23" s="880">
        <v>11650.224304685542</v>
      </c>
      <c r="Z23" s="880">
        <v>12275.423817027169</v>
      </c>
      <c r="AA23" s="880">
        <v>11843.838191957202</v>
      </c>
      <c r="AB23" s="880">
        <v>11408.815930272696</v>
      </c>
      <c r="AC23" s="880">
        <v>11723.606342512196</v>
      </c>
      <c r="AD23" s="880">
        <v>12341.586459680897</v>
      </c>
      <c r="AE23" s="880">
        <v>12543.818027640458</v>
      </c>
      <c r="AF23" s="880">
        <v>11782.669857568731</v>
      </c>
      <c r="AG23" s="880">
        <v>12193.618859153159</v>
      </c>
      <c r="AH23" s="880">
        <v>12290.45002221235</v>
      </c>
      <c r="AI23" s="880">
        <v>12502.883418756061</v>
      </c>
      <c r="AJ23" s="880">
        <v>12811.616814771185</v>
      </c>
      <c r="AK23" s="880">
        <v>12273.540811287479</v>
      </c>
      <c r="AL23" s="880">
        <v>12153.246016899955</v>
      </c>
      <c r="AM23" s="880">
        <v>11408.593175693471</v>
      </c>
      <c r="AN23" s="880">
        <v>11036.531689047582</v>
      </c>
      <c r="AO23" s="880">
        <v>11437.961821509956</v>
      </c>
      <c r="AP23" s="880">
        <v>11554.566873003554</v>
      </c>
      <c r="AQ23" s="880">
        <v>11306.97113905247</v>
      </c>
      <c r="AR23" s="880">
        <v>11332.774267493967</v>
      </c>
      <c r="AS23" s="880">
        <v>11492.151909895521</v>
      </c>
      <c r="AT23" s="880">
        <v>11623.643180111521</v>
      </c>
      <c r="AU23" s="880">
        <v>11359.441146649462</v>
      </c>
      <c r="AV23" s="880">
        <v>11194.111831274195</v>
      </c>
      <c r="AW23" s="880">
        <v>10778.457510009974</v>
      </c>
      <c r="AX23" s="880">
        <v>10776.155559628372</v>
      </c>
      <c r="AY23" s="880">
        <v>11169.379392166871</v>
      </c>
      <c r="AZ23" s="880">
        <v>11101.526830125435</v>
      </c>
      <c r="BA23" s="880">
        <v>11226.440093752482</v>
      </c>
      <c r="BB23" s="880">
        <v>11270.73642303246</v>
      </c>
      <c r="BC23" s="880">
        <v>11825.898342031365</v>
      </c>
      <c r="BD23" s="880">
        <v>12009.009088613986</v>
      </c>
      <c r="BE23" s="880">
        <v>12049.418340794455</v>
      </c>
      <c r="BF23" s="880">
        <v>12356.647213801069</v>
      </c>
      <c r="BG23" s="880">
        <v>12549.365362111559</v>
      </c>
      <c r="BH23" s="880">
        <v>12408.803497287983</v>
      </c>
      <c r="BI23" s="880">
        <v>12389.734277614023</v>
      </c>
      <c r="BJ23" s="880">
        <v>12468.19629249547</v>
      </c>
      <c r="BK23" s="880">
        <v>12386.118146636272</v>
      </c>
      <c r="BL23" s="880">
        <v>12393.858115847806</v>
      </c>
      <c r="BM23" s="880">
        <v>12299.927372775917</v>
      </c>
      <c r="BN23" s="880">
        <v>11708.211569999999</v>
      </c>
      <c r="BO23" s="880">
        <v>11548.471274889025</v>
      </c>
      <c r="BP23" s="880">
        <v>11243.985654829574</v>
      </c>
      <c r="BQ23" s="880">
        <v>11307.894548754892</v>
      </c>
      <c r="BR23" s="880">
        <v>11781.973877854782</v>
      </c>
      <c r="BS23" s="880">
        <v>11789</v>
      </c>
      <c r="BV23" s="882">
        <f>DataFS40!Q23</f>
        <v>2.0820180106717601E-2</v>
      </c>
      <c r="BW23" s="882">
        <f t="shared" si="11"/>
        <v>1.97956173725784E-2</v>
      </c>
      <c r="BX23" s="882">
        <f t="shared" si="12"/>
        <v>1.7173867468477155E-2</v>
      </c>
      <c r="BY23" s="882">
        <f t="shared" si="13"/>
        <v>1.5456644287574761E-2</v>
      </c>
      <c r="BZ23" s="882">
        <f t="shared" si="14"/>
        <v>1.5798214204671757E-2</v>
      </c>
      <c r="CA23" s="882">
        <f t="shared" si="15"/>
        <v>1.5375570536306116E-2</v>
      </c>
      <c r="CB23" s="882">
        <f t="shared" si="16"/>
        <v>1.4004139789550507E-2</v>
      </c>
      <c r="CC23" s="882">
        <f t="shared" si="17"/>
        <v>1.3347849087551156E-2</v>
      </c>
      <c r="CD23" s="882">
        <f t="shared" si="18"/>
        <v>1.3040111153478806E-2</v>
      </c>
      <c r="CE23" s="882">
        <f t="shared" si="19"/>
        <v>1.2655365366383009E-2</v>
      </c>
      <c r="CF23" s="882">
        <f t="shared" si="20"/>
        <v>1.1248029371076607E-2</v>
      </c>
      <c r="CG23" s="882">
        <f t="shared" si="21"/>
        <v>1.0090111927985479E-2</v>
      </c>
      <c r="CH23" s="882">
        <f t="shared" si="22"/>
        <v>8.2459844028535123E-3</v>
      </c>
      <c r="CI23" s="882">
        <f t="shared" si="23"/>
        <v>7.5195415349007533E-3</v>
      </c>
      <c r="CJ23" s="882">
        <f t="shared" si="24"/>
        <v>7.8617972779266854E-3</v>
      </c>
      <c r="CK23" s="882">
        <f t="shared" si="25"/>
        <v>6.9614767485219886E-3</v>
      </c>
      <c r="CL23" s="882">
        <f t="shared" si="26"/>
        <v>6.5734796881864455E-3</v>
      </c>
      <c r="CM23" s="882">
        <f t="shared" si="27"/>
        <v>7.9025756109134537E-3</v>
      </c>
      <c r="CN23" s="882">
        <f t="shared" si="28"/>
        <v>1.0596544428627785E-2</v>
      </c>
      <c r="CO23" s="882">
        <f t="shared" si="29"/>
        <v>8.7752567467218601E-3</v>
      </c>
      <c r="CP23" s="882">
        <f t="shared" si="30"/>
        <v>6.7635632818519031E-3</v>
      </c>
      <c r="CQ23" s="882">
        <f t="shared" si="31"/>
        <v>1.9069148106654055E-3</v>
      </c>
      <c r="CR23" s="882">
        <f t="shared" si="32"/>
        <v>2.1890000787390118E-3</v>
      </c>
      <c r="CS23" s="882">
        <f t="shared" si="33"/>
        <v>3.1790288034816427E-4</v>
      </c>
      <c r="CT23" s="882">
        <f t="shared" si="34"/>
        <v>1.326187443653204E-3</v>
      </c>
      <c r="CU23" s="882">
        <f t="shared" si="35"/>
        <v>2.6150226853498548E-3</v>
      </c>
      <c r="CV23" s="882">
        <f t="shared" si="36"/>
        <v>1.6181282287075494E-3</v>
      </c>
      <c r="CW23" s="882">
        <f t="shared" si="37"/>
        <v>1.2431549353464355E-4</v>
      </c>
      <c r="CX23" s="882">
        <f t="shared" si="38"/>
        <v>-5.7732149369482677E-4</v>
      </c>
      <c r="CY23" s="882">
        <f t="shared" si="39"/>
        <v>-1.8643428321651889E-4</v>
      </c>
      <c r="CZ23" s="882">
        <f t="shared" si="40"/>
        <v>-1.5975372683382227E-3</v>
      </c>
      <c r="DA23" s="882">
        <f t="shared" si="41"/>
        <v>-2.6139060947222292E-3</v>
      </c>
      <c r="DB23" s="882">
        <f t="shared" si="42"/>
        <v>-2.9502915692700693E-3</v>
      </c>
      <c r="DC23" s="882">
        <f t="shared" si="43"/>
        <v>-2.4611310568108946E-3</v>
      </c>
      <c r="DD23" s="882">
        <f t="shared" si="44"/>
        <v>-1.183972035515346E-3</v>
      </c>
    </row>
    <row r="24" spans="1:108" ht="15">
      <c r="A24" s="875">
        <v>19</v>
      </c>
      <c r="B24" s="875">
        <v>19</v>
      </c>
      <c r="C24" s="880">
        <f>DataFS40!L24</f>
        <v>6345.0715350841401</v>
      </c>
      <c r="D24">
        <f t="shared" ref="D24:R24" si="53">C24*($S24/$C24)^(1/16)</f>
        <v>6501.0952810527342</v>
      </c>
      <c r="E24">
        <f t="shared" si="53"/>
        <v>6660.9556124989658</v>
      </c>
      <c r="F24">
        <f t="shared" si="53"/>
        <v>6824.7468701146045</v>
      </c>
      <c r="G24">
        <f t="shared" si="53"/>
        <v>6992.5657144057905</v>
      </c>
      <c r="H24">
        <f t="shared" si="53"/>
        <v>7164.5111827366982</v>
      </c>
      <c r="I24">
        <f t="shared" si="53"/>
        <v>7340.6847477758893</v>
      </c>
      <c r="J24">
        <f t="shared" si="53"/>
        <v>7521.1903773798485</v>
      </c>
      <c r="K24">
        <f t="shared" si="53"/>
        <v>7706.1345959490391</v>
      </c>
      <c r="L24">
        <f t="shared" si="53"/>
        <v>7895.6265472926907</v>
      </c>
      <c r="M24">
        <f t="shared" si="53"/>
        <v>8089.7780590394132</v>
      </c>
      <c r="N24">
        <f t="shared" si="53"/>
        <v>8288.7037086316577</v>
      </c>
      <c r="O24">
        <f t="shared" si="53"/>
        <v>8492.5208909429584</v>
      </c>
      <c r="P24">
        <f t="shared" si="53"/>
        <v>8701.3498875578716</v>
      </c>
      <c r="Q24">
        <f t="shared" si="53"/>
        <v>8915.3139377554853</v>
      </c>
      <c r="R24">
        <f t="shared" si="53"/>
        <v>9134.5393112384008</v>
      </c>
      <c r="S24" s="880">
        <v>9359.1553826500985</v>
      </c>
      <c r="T24" s="880">
        <v>9058.4316533975179</v>
      </c>
      <c r="U24" s="880">
        <v>8757.7079241449374</v>
      </c>
      <c r="V24" s="880">
        <v>9493.2790966257526</v>
      </c>
      <c r="W24" s="880">
        <v>10228.850269106568</v>
      </c>
      <c r="X24" s="880">
        <v>12084.688901667625</v>
      </c>
      <c r="Y24" s="880">
        <v>12170.8128789777</v>
      </c>
      <c r="Z24" s="880">
        <v>12802.781454423912</v>
      </c>
      <c r="AA24" s="880">
        <v>12364.391984404045</v>
      </c>
      <c r="AB24" s="880">
        <v>11871.207973765966</v>
      </c>
      <c r="AC24" s="880">
        <v>12275.199082113619</v>
      </c>
      <c r="AD24" s="880">
        <v>12843.137559292798</v>
      </c>
      <c r="AE24" s="880">
        <v>13056.776927795619</v>
      </c>
      <c r="AF24" s="880">
        <v>12286.140841338191</v>
      </c>
      <c r="AG24" s="880">
        <v>12691.668080160824</v>
      </c>
      <c r="AH24" s="880">
        <v>12837.771775507181</v>
      </c>
      <c r="AI24" s="880">
        <v>13030.022191439257</v>
      </c>
      <c r="AJ24" s="880">
        <v>13399.691029219699</v>
      </c>
      <c r="AK24" s="880">
        <v>12823.831557907115</v>
      </c>
      <c r="AL24" s="880">
        <v>12686.9637274506</v>
      </c>
      <c r="AM24" s="880">
        <v>11947.006098920023</v>
      </c>
      <c r="AN24" s="880">
        <v>11562.788151051775</v>
      </c>
      <c r="AO24" s="880">
        <v>11926.117692106542</v>
      </c>
      <c r="AP24" s="880">
        <v>12053.850462904476</v>
      </c>
      <c r="AQ24" s="880">
        <v>11831.032910676075</v>
      </c>
      <c r="AR24" s="880">
        <v>11868.032523267839</v>
      </c>
      <c r="AS24" s="880">
        <v>12028.828309043722</v>
      </c>
      <c r="AT24" s="880">
        <v>12222.908114844462</v>
      </c>
      <c r="AU24" s="880">
        <v>11955.803407380097</v>
      </c>
      <c r="AV24" s="880">
        <v>11769.873885765985</v>
      </c>
      <c r="AW24" s="880">
        <v>11338.007877885548</v>
      </c>
      <c r="AX24" s="880">
        <v>11323.442429967152</v>
      </c>
      <c r="AY24" s="880">
        <v>11698.884006787424</v>
      </c>
      <c r="AZ24" s="880">
        <v>11646.922037197233</v>
      </c>
      <c r="BA24" s="880">
        <v>11769.444741650996</v>
      </c>
      <c r="BB24" s="880">
        <v>11857.35446244171</v>
      </c>
      <c r="BC24" s="880">
        <v>12424.624757972484</v>
      </c>
      <c r="BD24" s="880">
        <v>12605.318505427922</v>
      </c>
      <c r="BE24" s="880">
        <v>12729.094540431881</v>
      </c>
      <c r="BF24" s="880">
        <v>13048.608933641306</v>
      </c>
      <c r="BG24" s="880">
        <v>13195.640228838904</v>
      </c>
      <c r="BH24" s="880">
        <v>13041.131437426997</v>
      </c>
      <c r="BI24" s="880">
        <v>12997.472211596878</v>
      </c>
      <c r="BJ24" s="880">
        <v>13105.69311557021</v>
      </c>
      <c r="BK24" s="880">
        <v>13063.221300959551</v>
      </c>
      <c r="BL24" s="880">
        <v>13076.575420781606</v>
      </c>
      <c r="BM24" s="880">
        <v>12944.788672985302</v>
      </c>
      <c r="BN24" s="880">
        <v>12272.462729999999</v>
      </c>
      <c r="BO24" s="880">
        <v>12112.441353923681</v>
      </c>
      <c r="BP24" s="880">
        <v>11800.232673076553</v>
      </c>
      <c r="BQ24" s="880">
        <v>11889.933736078809</v>
      </c>
      <c r="BR24" s="880">
        <v>12386.229833945763</v>
      </c>
      <c r="BS24" s="880">
        <v>12443</v>
      </c>
      <c r="BV24" s="882">
        <f>DataFS40!Q24</f>
        <v>2.0910533472531689E-2</v>
      </c>
      <c r="BW24" s="882">
        <f t="shared" si="11"/>
        <v>1.9859459460102924E-2</v>
      </c>
      <c r="BX24" s="882">
        <f t="shared" si="12"/>
        <v>1.7331349836699816E-2</v>
      </c>
      <c r="BY24" s="882">
        <f t="shared" si="13"/>
        <v>1.5627820744691157E-2</v>
      </c>
      <c r="BZ24" s="882">
        <f t="shared" si="14"/>
        <v>1.5826378762450855E-2</v>
      </c>
      <c r="CA24" s="882">
        <f t="shared" si="15"/>
        <v>1.5418967649004633E-2</v>
      </c>
      <c r="CB24" s="882">
        <f t="shared" si="16"/>
        <v>1.413705085669581E-2</v>
      </c>
      <c r="CC24" s="882">
        <f t="shared" si="17"/>
        <v>1.3505802828918556E-2</v>
      </c>
      <c r="CD24" s="882">
        <f t="shared" si="18"/>
        <v>1.3182885541036971E-2</v>
      </c>
      <c r="CE24" s="882">
        <f t="shared" si="19"/>
        <v>1.2935981666442942E-2</v>
      </c>
      <c r="CF24" s="882">
        <f t="shared" si="20"/>
        <v>1.1554939784599982E-2</v>
      </c>
      <c r="CG24" s="882">
        <f t="shared" si="21"/>
        <v>1.0366588634630913E-2</v>
      </c>
      <c r="CH24" s="882">
        <f t="shared" si="22"/>
        <v>8.5354779850408402E-3</v>
      </c>
      <c r="CI24" s="882">
        <f t="shared" si="23"/>
        <v>7.7770546717146338E-3</v>
      </c>
      <c r="CJ24" s="882">
        <f t="shared" si="24"/>
        <v>8.0238726843466779E-3</v>
      </c>
      <c r="CK24" s="882">
        <f t="shared" si="25"/>
        <v>7.172043403422812E-3</v>
      </c>
      <c r="CL24" s="882">
        <f t="shared" si="26"/>
        <v>6.7625189971121102E-3</v>
      </c>
      <c r="CM24" s="882">
        <f t="shared" si="27"/>
        <v>7.9506251700593999E-3</v>
      </c>
      <c r="CN24" s="882">
        <f t="shared" si="28"/>
        <v>1.033974103289359E-2</v>
      </c>
      <c r="CO24" s="882">
        <f t="shared" si="29"/>
        <v>8.3741256333478287E-3</v>
      </c>
      <c r="CP24" s="882">
        <f t="shared" si="30"/>
        <v>6.4524365750899815E-3</v>
      </c>
      <c r="CQ24" s="882">
        <f t="shared" si="31"/>
        <v>2.2596745678975516E-3</v>
      </c>
      <c r="CR24" s="882">
        <f t="shared" si="32"/>
        <v>2.3806466292508599E-3</v>
      </c>
      <c r="CS24" s="882">
        <f t="shared" si="33"/>
        <v>5.4267281018027802E-4</v>
      </c>
      <c r="CT24" s="882">
        <f t="shared" si="34"/>
        <v>1.4697309337983189E-3</v>
      </c>
      <c r="CU24" s="882">
        <f t="shared" si="35"/>
        <v>2.9139654374674695E-3</v>
      </c>
      <c r="CV24" s="882">
        <f t="shared" si="36"/>
        <v>1.8316712100170385E-3</v>
      </c>
      <c r="CW24" s="882">
        <f t="shared" si="37"/>
        <v>5.2993057403472044E-4</v>
      </c>
      <c r="CX24" s="882">
        <f t="shared" si="38"/>
        <v>-2.5332131196553753E-4</v>
      </c>
      <c r="CY24" s="882">
        <f t="shared" si="39"/>
        <v>-3.2761703467221182E-5</v>
      </c>
      <c r="CZ24" s="882">
        <f t="shared" si="40"/>
        <v>-1.37295622207112E-3</v>
      </c>
      <c r="DA24" s="882">
        <f t="shared" si="41"/>
        <v>-2.4755336278040607E-3</v>
      </c>
      <c r="DB24" s="882">
        <f t="shared" si="42"/>
        <v>-2.6894345215818793E-3</v>
      </c>
      <c r="DC24" s="882">
        <f t="shared" si="43"/>
        <v>-2.3104529875126456E-3</v>
      </c>
      <c r="DD24" s="882">
        <f t="shared" si="44"/>
        <v>-8.8628538503965348E-4</v>
      </c>
    </row>
    <row r="25" spans="1:108" ht="15">
      <c r="A25" s="875">
        <v>20</v>
      </c>
      <c r="B25" s="875">
        <v>20</v>
      </c>
      <c r="C25" s="880">
        <f>DataFS40!L25</f>
        <v>6607.6559066174723</v>
      </c>
      <c r="D25">
        <f t="shared" ref="D25:R25" si="54">C25*($S25/$C25)^(1/16)</f>
        <v>6770.136537595622</v>
      </c>
      <c r="E25">
        <f t="shared" si="54"/>
        <v>6936.6125272631698</v>
      </c>
      <c r="F25">
        <f t="shared" si="54"/>
        <v>7107.1821205060496</v>
      </c>
      <c r="G25">
        <f t="shared" si="54"/>
        <v>7281.9459780277393</v>
      </c>
      <c r="H25">
        <f t="shared" si="54"/>
        <v>7461.0072357536164</v>
      </c>
      <c r="I25">
        <f t="shared" si="54"/>
        <v>7644.471565696057</v>
      </c>
      <c r="J25">
        <f t="shared" si="54"/>
        <v>7832.447238316191</v>
      </c>
      <c r="K25">
        <f t="shared" si="54"/>
        <v>8025.0451864191136</v>
      </c>
      <c r="L25">
        <f t="shared" si="54"/>
        <v>8222.3790706202708</v>
      </c>
      <c r="M25">
        <f t="shared" si="54"/>
        <v>8424.5653464216412</v>
      </c>
      <c r="N25">
        <f t="shared" si="54"/>
        <v>8631.7233329373103</v>
      </c>
      <c r="O25">
        <f t="shared" si="54"/>
        <v>8843.9752833089842</v>
      </c>
      <c r="P25">
        <f t="shared" si="54"/>
        <v>9061.4464568530075</v>
      </c>
      <c r="Q25">
        <f t="shared" si="54"/>
        <v>9284.2651929814583</v>
      </c>
      <c r="R25">
        <f t="shared" si="54"/>
        <v>9512.5629869409386</v>
      </c>
      <c r="S25" s="880">
        <v>9746.4745674137721</v>
      </c>
      <c r="T25" s="880">
        <v>9502.0469687729201</v>
      </c>
      <c r="U25" s="880">
        <v>9257.6193701320681</v>
      </c>
      <c r="V25" s="880">
        <v>10078.703441793699</v>
      </c>
      <c r="W25" s="880">
        <v>10899.787513455329</v>
      </c>
      <c r="X25" s="880">
        <v>12673.488786658998</v>
      </c>
      <c r="Y25" s="880">
        <v>12696.881332999248</v>
      </c>
      <c r="Z25" s="880">
        <v>13361.46726829967</v>
      </c>
      <c r="AA25" s="880">
        <v>12924.60701818017</v>
      </c>
      <c r="AB25" s="880">
        <v>12371.346306523992</v>
      </c>
      <c r="AC25" s="880">
        <v>12772.536798147688</v>
      </c>
      <c r="AD25" s="880">
        <v>13348.975420439845</v>
      </c>
      <c r="AE25" s="880">
        <v>13593.410854111789</v>
      </c>
      <c r="AF25" s="880">
        <v>12789.611825107651</v>
      </c>
      <c r="AG25" s="880">
        <v>13169.108367885412</v>
      </c>
      <c r="AH25" s="880">
        <v>13417.479431363838</v>
      </c>
      <c r="AI25" s="880">
        <v>13608.663028120238</v>
      </c>
      <c r="AJ25" s="880">
        <v>13990.565597070348</v>
      </c>
      <c r="AK25" s="880">
        <v>13350.979235743682</v>
      </c>
      <c r="AL25" s="880">
        <v>13192.467285901654</v>
      </c>
      <c r="AM25" s="880">
        <v>12443.320892346968</v>
      </c>
      <c r="AN25" s="880">
        <v>12069.946596289685</v>
      </c>
      <c r="AO25" s="880">
        <v>12453.080933168965</v>
      </c>
      <c r="AP25" s="880">
        <v>12612.337640540685</v>
      </c>
      <c r="AQ25" s="880">
        <v>12362.829911401135</v>
      </c>
      <c r="AR25" s="880">
        <v>12427.792037228541</v>
      </c>
      <c r="AS25" s="880">
        <v>12572.781676315964</v>
      </c>
      <c r="AT25" s="880">
        <v>12797.713256322997</v>
      </c>
      <c r="AU25" s="880">
        <v>12563.924923956127</v>
      </c>
      <c r="AV25" s="880">
        <v>12335.904750604393</v>
      </c>
      <c r="AW25" s="880">
        <v>11902.300198031251</v>
      </c>
      <c r="AX25" s="880">
        <v>11879.979219241235</v>
      </c>
      <c r="AY25" s="880">
        <v>12252.525583897803</v>
      </c>
      <c r="AZ25" s="880">
        <v>12187.883136894465</v>
      </c>
      <c r="BA25" s="880">
        <v>12335.617587859846</v>
      </c>
      <c r="BB25" s="880">
        <v>12422.666761920844</v>
      </c>
      <c r="BC25" s="880">
        <v>13016.340325951762</v>
      </c>
      <c r="BD25" s="880">
        <v>13227.854493814693</v>
      </c>
      <c r="BE25" s="880">
        <v>13399.330792852121</v>
      </c>
      <c r="BF25" s="880">
        <v>13698.474122996968</v>
      </c>
      <c r="BG25" s="880">
        <v>13801.846053829151</v>
      </c>
      <c r="BH25" s="880">
        <v>13627.931765875999</v>
      </c>
      <c r="BI25" s="880">
        <v>13606.440384312491</v>
      </c>
      <c r="BJ25" s="880">
        <v>13720.507467411951</v>
      </c>
      <c r="BK25" s="880">
        <v>13775.107151566559</v>
      </c>
      <c r="BL25" s="880">
        <v>13767.191934202243</v>
      </c>
      <c r="BM25" s="880">
        <v>13550.93617301059</v>
      </c>
      <c r="BN25" s="880">
        <v>12857.49058</v>
      </c>
      <c r="BO25" s="880">
        <v>12713.004911368982</v>
      </c>
      <c r="BP25" s="880">
        <v>12428.117564885644</v>
      </c>
      <c r="BQ25" s="880">
        <v>12436.823132338759</v>
      </c>
      <c r="BR25" s="880">
        <v>12969.123205730497</v>
      </c>
      <c r="BS25" s="880">
        <v>13097</v>
      </c>
      <c r="BV25" s="882">
        <f>DataFS40!Q25</f>
        <v>2.0902542343594899E-2</v>
      </c>
      <c r="BW25" s="882">
        <f t="shared" si="11"/>
        <v>1.9815079476150022E-2</v>
      </c>
      <c r="BX25" s="882">
        <f t="shared" si="12"/>
        <v>1.7335919036367997E-2</v>
      </c>
      <c r="BY25" s="882">
        <f t="shared" si="13"/>
        <v>1.5698797675392395E-2</v>
      </c>
      <c r="BZ25" s="882">
        <f t="shared" si="14"/>
        <v>1.5906653441389196E-2</v>
      </c>
      <c r="CA25" s="882">
        <f t="shared" si="15"/>
        <v>1.5560562047181037E-2</v>
      </c>
      <c r="CB25" s="882">
        <f t="shared" si="16"/>
        <v>1.4239000878471852E-2</v>
      </c>
      <c r="CC25" s="882">
        <f t="shared" si="17"/>
        <v>1.3670845650033181E-2</v>
      </c>
      <c r="CD25" s="882">
        <f t="shared" si="18"/>
        <v>1.3292481437707337E-2</v>
      </c>
      <c r="CE25" s="882">
        <f t="shared" si="19"/>
        <v>1.3096992010397379E-2</v>
      </c>
      <c r="CF25" s="882">
        <f t="shared" si="20"/>
        <v>1.1824591336527801E-2</v>
      </c>
      <c r="CG25" s="882">
        <f t="shared" si="21"/>
        <v>1.0557396607286051E-2</v>
      </c>
      <c r="CH25" s="882">
        <f t="shared" si="22"/>
        <v>8.7734159307517601E-3</v>
      </c>
      <c r="CI25" s="882">
        <f t="shared" si="23"/>
        <v>7.9972735490663194E-3</v>
      </c>
      <c r="CJ25" s="882">
        <f t="shared" si="24"/>
        <v>8.1925246005791763E-3</v>
      </c>
      <c r="CK25" s="882">
        <f t="shared" si="25"/>
        <v>7.3157161708035101E-3</v>
      </c>
      <c r="CL25" s="882">
        <f t="shared" si="26"/>
        <v>6.9530367719374819E-3</v>
      </c>
      <c r="CM25" s="882">
        <f t="shared" si="27"/>
        <v>7.9139606357594428E-3</v>
      </c>
      <c r="CN25" s="882">
        <f t="shared" si="28"/>
        <v>1.007270298571239E-2</v>
      </c>
      <c r="CO25" s="882">
        <f t="shared" si="29"/>
        <v>8.0291256783311393E-3</v>
      </c>
      <c r="CP25" s="882">
        <f t="shared" si="30"/>
        <v>6.0908705501039329E-3</v>
      </c>
      <c r="CQ25" s="882">
        <f t="shared" si="31"/>
        <v>2.2900338445948076E-3</v>
      </c>
      <c r="CR25" s="882">
        <f t="shared" si="32"/>
        <v>2.4573070731244151E-3</v>
      </c>
      <c r="CS25" s="882">
        <f t="shared" si="33"/>
        <v>5.8094825363386171E-4</v>
      </c>
      <c r="CT25" s="882">
        <f t="shared" si="34"/>
        <v>1.5132091346128362E-3</v>
      </c>
      <c r="CU25" s="882">
        <f t="shared" si="35"/>
        <v>3.0490091584614021E-3</v>
      </c>
      <c r="CV25" s="882">
        <f t="shared" si="36"/>
        <v>2.2249960629605603E-3</v>
      </c>
      <c r="CW25" s="882">
        <f t="shared" si="37"/>
        <v>9.0772735972954877E-4</v>
      </c>
      <c r="CX25" s="882">
        <f t="shared" si="38"/>
        <v>-9.2041179142521301E-5</v>
      </c>
      <c r="CY25" s="882">
        <f t="shared" si="39"/>
        <v>1.5569743618981668E-4</v>
      </c>
      <c r="CZ25" s="882">
        <f t="shared" si="40"/>
        <v>-1.0361784845903665E-3</v>
      </c>
      <c r="DA25" s="882">
        <f t="shared" si="41"/>
        <v>-2.250312504647245E-3</v>
      </c>
      <c r="DB25" s="882">
        <f t="shared" si="42"/>
        <v>-2.644875485228626E-3</v>
      </c>
      <c r="DC25" s="882">
        <f t="shared" si="43"/>
        <v>-2.2272754095097325E-3</v>
      </c>
      <c r="DD25" s="882">
        <f t="shared" si="44"/>
        <v>-5.6473861629002808E-4</v>
      </c>
    </row>
    <row r="26" spans="1:108" ht="15">
      <c r="A26" s="875">
        <v>21</v>
      </c>
      <c r="B26" s="875">
        <v>21</v>
      </c>
      <c r="C26" s="880">
        <f>DataFS40!L26</f>
        <v>6818.5843362098221</v>
      </c>
      <c r="D26">
        <f t="shared" ref="D26:R26" si="55">C26*($S26/$C26)^(1/16)</f>
        <v>6986.2516453104008</v>
      </c>
      <c r="E26">
        <f t="shared" si="55"/>
        <v>7158.041852237694</v>
      </c>
      <c r="F26">
        <f t="shared" si="55"/>
        <v>7334.0563380336043</v>
      </c>
      <c r="G26">
        <f t="shared" si="55"/>
        <v>7514.3989766748791</v>
      </c>
      <c r="H26">
        <f t="shared" si="55"/>
        <v>7699.1761963737645</v>
      </c>
      <c r="I26">
        <f t="shared" si="55"/>
        <v>7888.4970423860295</v>
      </c>
      <c r="J26">
        <f t="shared" si="55"/>
        <v>8082.4732413634183</v>
      </c>
      <c r="K26">
        <f t="shared" si="55"/>
        <v>8281.2192672885194</v>
      </c>
      <c r="L26">
        <f t="shared" si="55"/>
        <v>8484.8524090309511</v>
      </c>
      <c r="M26">
        <f t="shared" si="55"/>
        <v>8693.4928395647421</v>
      </c>
      <c r="N26">
        <f t="shared" si="55"/>
        <v>8907.2636868877507</v>
      </c>
      <c r="O26">
        <f t="shared" si="55"/>
        <v>9126.2911066849701</v>
      </c>
      <c r="P26">
        <f t="shared" si="55"/>
        <v>9350.7043567786077</v>
      </c>
      <c r="Q26">
        <f t="shared" si="55"/>
        <v>9580.635873408879</v>
      </c>
      <c r="R26">
        <f t="shared" si="55"/>
        <v>9816.2213493905183</v>
      </c>
      <c r="S26" s="880">
        <v>10057.59981419115</v>
      </c>
      <c r="T26" s="880">
        <v>9935.3381732655707</v>
      </c>
      <c r="U26" s="880">
        <v>9813.0765323399919</v>
      </c>
      <c r="V26" s="880">
        <v>10703.671473920265</v>
      </c>
      <c r="W26" s="880">
        <v>11594.26641550054</v>
      </c>
      <c r="X26" s="880">
        <v>13210.84013801035</v>
      </c>
      <c r="Y26" s="880">
        <v>13288.708343773491</v>
      </c>
      <c r="Z26" s="880">
        <v>13982.809435133457</v>
      </c>
      <c r="AA26" s="880">
        <v>13455.076120959333</v>
      </c>
      <c r="AB26" s="880">
        <v>12895.07607007249</v>
      </c>
      <c r="AC26" s="880">
        <v>13292.480774001488</v>
      </c>
      <c r="AD26" s="880">
        <v>13897.680896938335</v>
      </c>
      <c r="AE26" s="880">
        <v>14137.936455814961</v>
      </c>
      <c r="AF26" s="880">
        <v>13296.704902285524</v>
      </c>
      <c r="AG26" s="880">
        <v>13725.549566528458</v>
      </c>
      <c r="AH26" s="880">
        <v>14019.857219013771</v>
      </c>
      <c r="AI26" s="880">
        <v>14208.5105970356</v>
      </c>
      <c r="AJ26" s="880">
        <v>14601.042638735948</v>
      </c>
      <c r="AK26" s="880">
        <v>13911.555790711347</v>
      </c>
      <c r="AL26" s="880">
        <v>13705.024382377604</v>
      </c>
      <c r="AM26" s="880">
        <v>12979.518124531436</v>
      </c>
      <c r="AN26" s="880">
        <v>12583.471047116356</v>
      </c>
      <c r="AO26" s="880">
        <v>13014.7665583324</v>
      </c>
      <c r="AP26" s="880">
        <v>13194.506253271011</v>
      </c>
      <c r="AQ26" s="880">
        <v>12906.229755778379</v>
      </c>
      <c r="AR26" s="880">
        <v>13045.977628403998</v>
      </c>
      <c r="AS26" s="880">
        <v>13171.312304518535</v>
      </c>
      <c r="AT26" s="880">
        <v>13419.690856220743</v>
      </c>
      <c r="AU26" s="880">
        <v>13217.403570221528</v>
      </c>
      <c r="AV26" s="880">
        <v>12926.263589576258</v>
      </c>
      <c r="AW26" s="880">
        <v>12463.431216663535</v>
      </c>
      <c r="AX26" s="880">
        <v>12447.307580606506</v>
      </c>
      <c r="AY26" s="880">
        <v>12845.389725054149</v>
      </c>
      <c r="AZ26" s="880">
        <v>12767.273167171283</v>
      </c>
      <c r="BA26" s="880">
        <v>12898.894409279907</v>
      </c>
      <c r="BB26" s="880">
        <v>12985.13829607596</v>
      </c>
      <c r="BC26" s="880">
        <v>13591.229858822626</v>
      </c>
      <c r="BD26" s="880">
        <v>13849.010136329211</v>
      </c>
      <c r="BE26" s="880">
        <v>14047.990023061648</v>
      </c>
      <c r="BF26" s="880">
        <v>14404.90652519128</v>
      </c>
      <c r="BG26" s="880">
        <v>14468.801716291771</v>
      </c>
      <c r="BH26" s="880">
        <v>14266.582985416402</v>
      </c>
      <c r="BI26" s="880">
        <v>14260.927390140179</v>
      </c>
      <c r="BJ26" s="880">
        <v>14336.515633529116</v>
      </c>
      <c r="BK26" s="880">
        <v>14411.630493558818</v>
      </c>
      <c r="BL26" s="880">
        <v>14446.523864070256</v>
      </c>
      <c r="BM26" s="880">
        <v>14182.524170299712</v>
      </c>
      <c r="BN26" s="880">
        <v>13452.36002</v>
      </c>
      <c r="BO26" s="880">
        <v>13271.593596519719</v>
      </c>
      <c r="BP26" s="880">
        <v>13007.541542226249</v>
      </c>
      <c r="BQ26" s="880">
        <v>13037.471032578893</v>
      </c>
      <c r="BR26" s="880">
        <v>13563.206502628027</v>
      </c>
      <c r="BS26" s="880">
        <v>13740</v>
      </c>
      <c r="BV26" s="882">
        <f>DataFS40!Q26</f>
        <v>2.1194057670573141E-2</v>
      </c>
      <c r="BW26" s="882">
        <f t="shared" si="11"/>
        <v>2.0015870533286018E-2</v>
      </c>
      <c r="BX26" s="882">
        <f t="shared" si="12"/>
        <v>1.7658096572771287E-2</v>
      </c>
      <c r="BY26" s="882">
        <f t="shared" si="13"/>
        <v>1.6004826262906668E-2</v>
      </c>
      <c r="BZ26" s="882">
        <f t="shared" si="14"/>
        <v>1.6286005015253568E-2</v>
      </c>
      <c r="CA26" s="882">
        <f t="shared" si="15"/>
        <v>1.5969919167339919E-2</v>
      </c>
      <c r="CB26" s="882">
        <f t="shared" si="16"/>
        <v>1.4584880325532623E-2</v>
      </c>
      <c r="CC26" s="882">
        <f t="shared" si="17"/>
        <v>1.4181437617642123E-2</v>
      </c>
      <c r="CD26" s="882">
        <f t="shared" si="18"/>
        <v>1.3742123878518697E-2</v>
      </c>
      <c r="CE26" s="882">
        <f t="shared" si="19"/>
        <v>1.3574859758167301E-2</v>
      </c>
      <c r="CF26" s="882">
        <f t="shared" si="20"/>
        <v>1.2398574533915019E-2</v>
      </c>
      <c r="CG26" s="882">
        <f t="shared" si="21"/>
        <v>1.1012968509108045E-2</v>
      </c>
      <c r="CH26" s="882">
        <f t="shared" si="22"/>
        <v>9.208002058928022E-3</v>
      </c>
      <c r="CI26" s="882">
        <f t="shared" si="23"/>
        <v>8.4488051584186152E-3</v>
      </c>
      <c r="CJ26" s="882">
        <f t="shared" si="24"/>
        <v>8.6620356541600163E-3</v>
      </c>
      <c r="CK26" s="882">
        <f t="shared" si="25"/>
        <v>7.7608088712206591E-3</v>
      </c>
      <c r="CL26" s="882">
        <f t="shared" si="26"/>
        <v>7.34487322161681E-3</v>
      </c>
      <c r="CM26" s="882">
        <f t="shared" si="27"/>
        <v>7.9048319028354186E-3</v>
      </c>
      <c r="CN26" s="882">
        <f t="shared" si="28"/>
        <v>9.6257050334007666E-3</v>
      </c>
      <c r="CO26" s="882">
        <f t="shared" si="29"/>
        <v>7.6060433032132391E-3</v>
      </c>
      <c r="CP26" s="882">
        <f t="shared" si="30"/>
        <v>5.6621055053263092E-3</v>
      </c>
      <c r="CQ26" s="882">
        <f t="shared" si="31"/>
        <v>2.5482755933305956E-3</v>
      </c>
      <c r="CR26" s="882">
        <f t="shared" si="32"/>
        <v>2.5054878461252539E-3</v>
      </c>
      <c r="CS26" s="882">
        <f t="shared" si="33"/>
        <v>5.9109435549475897E-4</v>
      </c>
      <c r="CT26" s="882">
        <f t="shared" si="34"/>
        <v>1.7122585267386192E-3</v>
      </c>
      <c r="CU26" s="882">
        <f t="shared" si="35"/>
        <v>3.121458248822595E-3</v>
      </c>
      <c r="CV26" s="882">
        <f t="shared" si="36"/>
        <v>2.3803884524522534E-3</v>
      </c>
      <c r="CW26" s="882">
        <f t="shared" si="37"/>
        <v>1.1398208175041891E-3</v>
      </c>
      <c r="CX26" s="882">
        <f t="shared" si="38"/>
        <v>9.2616090938246742E-5</v>
      </c>
      <c r="CY26" s="882">
        <f t="shared" si="39"/>
        <v>3.4236165126366735E-4</v>
      </c>
      <c r="CZ26" s="882">
        <f t="shared" si="40"/>
        <v>-9.8871961698598909E-4</v>
      </c>
      <c r="DA26" s="882">
        <f t="shared" si="41"/>
        <v>-2.2018485311973146E-3</v>
      </c>
      <c r="DB26" s="882">
        <f t="shared" si="42"/>
        <v>-2.5266122704831195E-3</v>
      </c>
      <c r="DC26" s="882">
        <f t="shared" si="43"/>
        <v>-2.1662449290428265E-3</v>
      </c>
      <c r="DD26" s="882">
        <f t="shared" si="44"/>
        <v>-3.6489105255033127E-4</v>
      </c>
    </row>
    <row r="27" spans="1:108" ht="15">
      <c r="A27" s="875">
        <v>22</v>
      </c>
      <c r="B27" s="875">
        <v>22</v>
      </c>
      <c r="C27" s="880">
        <f>DataFS40!L27</f>
        <v>7072.5593840863248</v>
      </c>
      <c r="D27">
        <f t="shared" ref="D27:R27" si="56">C27*($S27/$C27)^(1/16)</f>
        <v>7246.4718770486052</v>
      </c>
      <c r="E27">
        <f t="shared" si="56"/>
        <v>7424.6608353702868</v>
      </c>
      <c r="F27">
        <f t="shared" si="56"/>
        <v>7607.2314162810699</v>
      </c>
      <c r="G27">
        <f t="shared" si="56"/>
        <v>7794.2913628010283</v>
      </c>
      <c r="H27">
        <f t="shared" si="56"/>
        <v>7985.9510673245568</v>
      </c>
      <c r="I27">
        <f t="shared" si="56"/>
        <v>8182.3236367678337</v>
      </c>
      <c r="J27">
        <f t="shared" si="56"/>
        <v>8383.5249593182434</v>
      </c>
      <c r="K27">
        <f t="shared" si="56"/>
        <v>8589.6737728251501</v>
      </c>
      <c r="L27">
        <f t="shared" si="56"/>
        <v>8800.8917348723808</v>
      </c>
      <c r="M27">
        <f t="shared" si="56"/>
        <v>9017.3034945737818</v>
      </c>
      <c r="N27">
        <f t="shared" si="56"/>
        <v>9239.0367661342007</v>
      </c>
      <c r="O27">
        <f t="shared" si="56"/>
        <v>9466.2224042193211</v>
      </c>
      <c r="P27">
        <f t="shared" si="56"/>
        <v>9698.9944811788209</v>
      </c>
      <c r="Q27">
        <f t="shared" si="56"/>
        <v>9937.4903661684257</v>
      </c>
      <c r="R27">
        <f t="shared" si="56"/>
        <v>10181.850806217562</v>
      </c>
      <c r="S27" s="880">
        <v>10432.220009290442</v>
      </c>
      <c r="T27" s="880">
        <v>10421.977963782821</v>
      </c>
      <c r="U27" s="880">
        <v>10411.735918275201</v>
      </c>
      <c r="V27" s="880">
        <v>11332.58437463814</v>
      </c>
      <c r="W27" s="880">
        <v>12253.432831001079</v>
      </c>
      <c r="X27" s="880">
        <v>13776.774008050603</v>
      </c>
      <c r="Y27" s="880">
        <v>13869.575595088951</v>
      </c>
      <c r="Z27" s="880">
        <v>14583.266150981233</v>
      </c>
      <c r="AA27" s="880">
        <v>14025.206465067778</v>
      </c>
      <c r="AB27" s="880">
        <v>13437.678978253367</v>
      </c>
      <c r="AC27" s="880">
        <v>13803.382245927394</v>
      </c>
      <c r="AD27" s="880">
        <v>14420.665804225959</v>
      </c>
      <c r="AE27" s="880">
        <v>14623.274492115614</v>
      </c>
      <c r="AF27" s="880">
        <v>13756.710765154025</v>
      </c>
      <c r="AG27" s="880">
        <v>14299.164876240733</v>
      </c>
      <c r="AH27" s="880">
        <v>14550.986021027691</v>
      </c>
      <c r="AI27" s="880">
        <v>14820.476298656324</v>
      </c>
      <c r="AJ27" s="880">
        <v>15228.321800814363</v>
      </c>
      <c r="AK27" s="880">
        <v>14461.846537330983</v>
      </c>
      <c r="AL27" s="880">
        <v>14292.819217785804</v>
      </c>
      <c r="AM27" s="880">
        <v>13542.303649220918</v>
      </c>
      <c r="AN27" s="880">
        <v>13105.483505394706</v>
      </c>
      <c r="AO27" s="880">
        <v>13582.579663043072</v>
      </c>
      <c r="AP27" s="880">
        <v>13800.356301095449</v>
      </c>
      <c r="AQ27" s="880">
        <v>13488.305745662899</v>
      </c>
      <c r="AR27" s="880">
        <v>13654.739658738365</v>
      </c>
      <c r="AS27" s="880">
        <v>13831.697161775472</v>
      </c>
      <c r="AT27" s="880">
        <v>14062.633993193693</v>
      </c>
      <c r="AU27" s="880">
        <v>13892.720834485515</v>
      </c>
      <c r="AV27" s="880">
        <v>13524.731753259273</v>
      </c>
      <c r="AW27" s="880">
        <v>13021.400933782397</v>
      </c>
      <c r="AX27" s="880">
        <v>13013.094288815893</v>
      </c>
      <c r="AY27" s="880">
        <v>13456.356588077862</v>
      </c>
      <c r="AZ27" s="880">
        <v>13352.575340614188</v>
      </c>
      <c r="BA27" s="880">
        <v>13520.091726475806</v>
      </c>
      <c r="BB27" s="880">
        <v>13593.06207541533</v>
      </c>
      <c r="BC27" s="880">
        <v>14154.902034954544</v>
      </c>
      <c r="BD27" s="880">
        <v>14501.91373390558</v>
      </c>
      <c r="BE27" s="880">
        <v>14710.134892152872</v>
      </c>
      <c r="BF27" s="880">
        <v>15128.440642894951</v>
      </c>
      <c r="BG27" s="880">
        <v>15152.5605252893</v>
      </c>
      <c r="BH27" s="880">
        <v>14892.587646154025</v>
      </c>
      <c r="BI27" s="880">
        <v>14959.702990347187</v>
      </c>
      <c r="BJ27" s="880">
        <v>14981.175342256382</v>
      </c>
      <c r="BK27" s="880">
        <v>15091.052494301011</v>
      </c>
      <c r="BL27" s="880">
        <v>15138.268835846155</v>
      </c>
      <c r="BM27" s="880">
        <v>14838.446556275981</v>
      </c>
      <c r="BN27" s="880">
        <v>14093.15688</v>
      </c>
      <c r="BO27" s="880">
        <v>13874.309711518586</v>
      </c>
      <c r="BP27" s="880">
        <v>13648.06841172277</v>
      </c>
      <c r="BQ27" s="880">
        <v>13646.389471892902</v>
      </c>
      <c r="BR27" s="880">
        <v>14159.324331364247</v>
      </c>
      <c r="BS27" s="880">
        <v>14374</v>
      </c>
      <c r="BV27" s="882">
        <f>DataFS40!Q27</f>
        <v>2.1260843422394204E-2</v>
      </c>
      <c r="BW27" s="882">
        <f t="shared" si="11"/>
        <v>2.0178612167587984E-2</v>
      </c>
      <c r="BX27" s="882">
        <f t="shared" si="12"/>
        <v>1.7833964816479586E-2</v>
      </c>
      <c r="BY27" s="882">
        <f t="shared" si="13"/>
        <v>1.6126636228609437E-2</v>
      </c>
      <c r="BZ27" s="882">
        <f t="shared" si="14"/>
        <v>1.6469339128280858E-2</v>
      </c>
      <c r="CA27" s="882">
        <f t="shared" si="15"/>
        <v>1.6218662487102575E-2</v>
      </c>
      <c r="CB27" s="882">
        <f t="shared" si="16"/>
        <v>1.4809976078228093E-2</v>
      </c>
      <c r="CC27" s="882">
        <f t="shared" si="17"/>
        <v>1.4451015568959447E-2</v>
      </c>
      <c r="CD27" s="882">
        <f t="shared" si="18"/>
        <v>1.4110452107292115E-2</v>
      </c>
      <c r="CE27" s="882">
        <f t="shared" si="19"/>
        <v>1.3879799891856059E-2</v>
      </c>
      <c r="CF27" s="882">
        <f t="shared" si="20"/>
        <v>1.2793488852961055E-2</v>
      </c>
      <c r="CG27" s="882">
        <f t="shared" si="21"/>
        <v>1.1271352998978523E-2</v>
      </c>
      <c r="CH27" s="882">
        <f t="shared" si="22"/>
        <v>9.4224764979913278E-3</v>
      </c>
      <c r="CI27" s="882">
        <f t="shared" si="23"/>
        <v>8.6825911877603801E-3</v>
      </c>
      <c r="CJ27" s="882">
        <f t="shared" si="24"/>
        <v>8.9556609444951807E-3</v>
      </c>
      <c r="CK27" s="882">
        <f t="shared" si="25"/>
        <v>8.0054759720649127E-3</v>
      </c>
      <c r="CL27" s="882">
        <f t="shared" si="26"/>
        <v>7.6549670693584204E-3</v>
      </c>
      <c r="CM27" s="882">
        <f t="shared" si="27"/>
        <v>7.8436212545065498E-3</v>
      </c>
      <c r="CN27" s="882">
        <f t="shared" si="28"/>
        <v>9.0740801585951214E-3</v>
      </c>
      <c r="CO27" s="882">
        <f t="shared" si="29"/>
        <v>7.2792622271675711E-3</v>
      </c>
      <c r="CP27" s="882">
        <f t="shared" si="30"/>
        <v>5.3888968506825563E-3</v>
      </c>
      <c r="CQ27" s="882">
        <f t="shared" si="31"/>
        <v>2.75650770628455E-3</v>
      </c>
      <c r="CR27" s="882">
        <f t="shared" si="32"/>
        <v>2.6055029723659473E-3</v>
      </c>
      <c r="CS27" s="882">
        <f t="shared" si="33"/>
        <v>6.1751112339147873E-4</v>
      </c>
      <c r="CT27" s="882">
        <f t="shared" si="34"/>
        <v>1.8989756644682831E-3</v>
      </c>
      <c r="CU27" s="882">
        <f t="shared" si="35"/>
        <v>3.2031134709444853E-3</v>
      </c>
      <c r="CV27" s="882">
        <f t="shared" si="36"/>
        <v>2.6266307933309196E-3</v>
      </c>
      <c r="CW27" s="882">
        <f t="shared" si="37"/>
        <v>1.4293615845533125E-3</v>
      </c>
      <c r="CX27" s="882">
        <f t="shared" si="38"/>
        <v>4.2971436111294281E-4</v>
      </c>
      <c r="CY27" s="882">
        <f t="shared" si="39"/>
        <v>7.1091702931558309E-4</v>
      </c>
      <c r="CZ27" s="882">
        <f t="shared" si="40"/>
        <v>-8.8673095753699638E-4</v>
      </c>
      <c r="DA27" s="882">
        <f t="shared" si="41"/>
        <v>-1.8823659983221441E-3</v>
      </c>
      <c r="DB27" s="882">
        <f t="shared" si="42"/>
        <v>-2.4245495253792937E-3</v>
      </c>
      <c r="DC27" s="882">
        <f t="shared" si="43"/>
        <v>-2.1384044678598446E-3</v>
      </c>
      <c r="DD27" s="882">
        <f t="shared" si="44"/>
        <v>-1.7918656795024024E-4</v>
      </c>
    </row>
    <row r="28" spans="1:108" ht="15">
      <c r="A28" s="875">
        <v>23</v>
      </c>
      <c r="B28" s="875">
        <v>23</v>
      </c>
      <c r="C28" s="880">
        <f>DataFS40!L28</f>
        <v>7322.2297701344114</v>
      </c>
      <c r="D28">
        <f t="shared" ref="D28:R28" si="57">C28*($S28/$C28)^(1/16)</f>
        <v>7502.281596384465</v>
      </c>
      <c r="E28">
        <f t="shared" si="57"/>
        <v>7686.7608526870699</v>
      </c>
      <c r="F28">
        <f t="shared" si="57"/>
        <v>7875.7764084565415</v>
      </c>
      <c r="G28">
        <f t="shared" si="57"/>
        <v>8069.439810179274</v>
      </c>
      <c r="H28">
        <f t="shared" si="57"/>
        <v>8267.8653472422811</v>
      </c>
      <c r="I28">
        <f t="shared" si="57"/>
        <v>8471.1701193804511</v>
      </c>
      <c r="J28">
        <f t="shared" si="57"/>
        <v>8679.4741057823067</v>
      </c>
      <c r="K28">
        <f t="shared" si="57"/>
        <v>8892.9002358950565</v>
      </c>
      <c r="L28">
        <f t="shared" si="57"/>
        <v>9111.5744619707348</v>
      </c>
      <c r="M28">
        <f t="shared" si="57"/>
        <v>9335.6258333962269</v>
      </c>
      <c r="N28">
        <f t="shared" si="57"/>
        <v>9565.1865728510493</v>
      </c>
      <c r="O28">
        <f t="shared" si="57"/>
        <v>9800.3921543378365</v>
      </c>
      <c r="P28">
        <f t="shared" si="57"/>
        <v>10041.381383131573</v>
      </c>
      <c r="Q28">
        <f t="shared" si="57"/>
        <v>10288.296477694761</v>
      </c>
      <c r="R28">
        <f t="shared" si="57"/>
        <v>10541.283153606862</v>
      </c>
      <c r="S28" s="880">
        <v>10800.490709557542</v>
      </c>
      <c r="T28" s="880">
        <v>10911.614753130729</v>
      </c>
      <c r="U28" s="880">
        <v>11022.738796703916</v>
      </c>
      <c r="V28" s="880">
        <v>11964.726314390711</v>
      </c>
      <c r="W28" s="880">
        <v>12906.713832077505</v>
      </c>
      <c r="X28" s="880">
        <v>14325.558366877514</v>
      </c>
      <c r="Y28" s="880">
        <v>14434.003207216238</v>
      </c>
      <c r="Z28" s="880">
        <v>15157.616053096499</v>
      </c>
      <c r="AA28" s="880">
        <v>14600.294464342385</v>
      </c>
      <c r="AB28" s="880">
        <v>14022.746461857094</v>
      </c>
      <c r="AC28" s="880">
        <v>14418.272513024063</v>
      </c>
      <c r="AD28" s="880">
        <v>15003.665373005606</v>
      </c>
      <c r="AE28" s="880">
        <v>15155.962580738282</v>
      </c>
      <c r="AF28" s="880">
        <v>14242.071281881417</v>
      </c>
      <c r="AG28" s="880">
        <v>14841.866786028395</v>
      </c>
      <c r="AH28" s="880">
        <v>15108.02354509107</v>
      </c>
      <c r="AI28" s="880">
        <v>15459.707798864109</v>
      </c>
      <c r="AJ28" s="880">
        <v>15906.00732413122</v>
      </c>
      <c r="AK28" s="880">
        <v>15053.28051734274</v>
      </c>
      <c r="AL28" s="880">
        <v>14875.91169451074</v>
      </c>
      <c r="AM28" s="880">
        <v>14089.579336615807</v>
      </c>
      <c r="AN28" s="880">
        <v>13604.153943180936</v>
      </c>
      <c r="AO28" s="880">
        <v>14158.562740483396</v>
      </c>
      <c r="AP28" s="880">
        <v>14416.073613542436</v>
      </c>
      <c r="AQ28" s="880">
        <v>14141.932604735885</v>
      </c>
      <c r="AR28" s="880">
        <v>14261.616976904515</v>
      </c>
      <c r="AS28" s="880">
        <v>14470.251114660279</v>
      </c>
      <c r="AT28" s="880">
        <v>14710.818514435445</v>
      </c>
      <c r="AU28" s="880">
        <v>14561.318523980706</v>
      </c>
      <c r="AV28" s="880">
        <v>14108.603132462216</v>
      </c>
      <c r="AW28" s="880">
        <v>13576.209349387838</v>
      </c>
      <c r="AX28" s="880">
        <v>13615.880672766492</v>
      </c>
      <c r="AY28" s="880">
        <v>14071.84913156842</v>
      </c>
      <c r="AZ28" s="880">
        <v>13985.174659385815</v>
      </c>
      <c r="BA28" s="880">
        <v>14131.152956910933</v>
      </c>
      <c r="BB28" s="880">
        <v>14229.393507994857</v>
      </c>
      <c r="BC28" s="880">
        <v>14805.508725813279</v>
      </c>
      <c r="BD28" s="880">
        <v>15193.467015905075</v>
      </c>
      <c r="BE28" s="880">
        <v>15446.450775093417</v>
      </c>
      <c r="BF28" s="880">
        <v>15883.547158462057</v>
      </c>
      <c r="BG28" s="880">
        <v>15857.000130022105</v>
      </c>
      <c r="BH28" s="880">
        <v>15556.531983299988</v>
      </c>
      <c r="BI28" s="880">
        <v>15672.011216614541</v>
      </c>
      <c r="BJ28" s="880">
        <v>15650.905150767485</v>
      </c>
      <c r="BK28" s="880">
        <v>15806.416614536394</v>
      </c>
      <c r="BL28" s="880">
        <v>15857.096808148353</v>
      </c>
      <c r="BM28" s="880">
        <v>15567.372108313692</v>
      </c>
      <c r="BN28" s="880">
        <v>14726.29917</v>
      </c>
      <c r="BO28" s="880">
        <v>14477.025826517454</v>
      </c>
      <c r="BP28" s="880">
        <v>14260.150831422572</v>
      </c>
      <c r="BQ28" s="880">
        <v>14271.848989354661</v>
      </c>
      <c r="BR28" s="880">
        <v>14779.856542164751</v>
      </c>
      <c r="BS28" s="880">
        <v>15026</v>
      </c>
      <c r="BV28" s="882">
        <f>DataFS40!Q28</f>
        <v>2.1422742900430114E-2</v>
      </c>
      <c r="BW28" s="882">
        <f t="shared" si="11"/>
        <v>2.0337457552258575E-2</v>
      </c>
      <c r="BX28" s="882">
        <f t="shared" si="12"/>
        <v>1.798139994397685E-2</v>
      </c>
      <c r="BY28" s="882">
        <f t="shared" si="13"/>
        <v>1.6205896537557773E-2</v>
      </c>
      <c r="BZ28" s="882">
        <f t="shared" si="14"/>
        <v>1.6673820791475613E-2</v>
      </c>
      <c r="CA28" s="882">
        <f t="shared" si="15"/>
        <v>1.6486409265338953E-2</v>
      </c>
      <c r="CB28" s="882">
        <f t="shared" si="16"/>
        <v>1.5186981861463389E-2</v>
      </c>
      <c r="CC28" s="882">
        <f t="shared" si="17"/>
        <v>1.4713393615181092E-2</v>
      </c>
      <c r="CD28" s="882">
        <f t="shared" si="18"/>
        <v>1.4421878538893651E-2</v>
      </c>
      <c r="CE28" s="882">
        <f t="shared" si="19"/>
        <v>1.4189065293740644E-2</v>
      </c>
      <c r="CF28" s="882">
        <f t="shared" si="20"/>
        <v>1.3160278848904472E-2</v>
      </c>
      <c r="CG28" s="882">
        <f t="shared" si="21"/>
        <v>1.149660299584454E-2</v>
      </c>
      <c r="CH28" s="882">
        <f t="shared" si="22"/>
        <v>9.6312776660625321E-3</v>
      </c>
      <c r="CI28" s="882">
        <f t="shared" si="23"/>
        <v>8.9967625589848499E-3</v>
      </c>
      <c r="CJ28" s="882">
        <f t="shared" si="24"/>
        <v>9.2534123325971329E-3</v>
      </c>
      <c r="CK28" s="882">
        <f t="shared" si="25"/>
        <v>8.3493257126936449E-3</v>
      </c>
      <c r="CL28" s="882">
        <f t="shared" si="26"/>
        <v>7.9369264479007828E-3</v>
      </c>
      <c r="CM28" s="882">
        <f t="shared" si="27"/>
        <v>7.8388581957675729E-3</v>
      </c>
      <c r="CN28" s="882">
        <f t="shared" si="28"/>
        <v>8.7153779134703235E-3</v>
      </c>
      <c r="CO28" s="882">
        <f t="shared" si="29"/>
        <v>7.0512937276665522E-3</v>
      </c>
      <c r="CP28" s="882">
        <f t="shared" si="30"/>
        <v>5.2972642567610251E-3</v>
      </c>
      <c r="CQ28" s="882">
        <f t="shared" si="31"/>
        <v>3.0410429486327217E-3</v>
      </c>
      <c r="CR28" s="882">
        <f t="shared" si="32"/>
        <v>2.7692477304785967E-3</v>
      </c>
      <c r="CS28" s="882">
        <f t="shared" si="33"/>
        <v>7.6433602200687289E-4</v>
      </c>
      <c r="CT28" s="882">
        <f t="shared" si="34"/>
        <v>2.085545231986119E-3</v>
      </c>
      <c r="CU28" s="882">
        <f t="shared" si="35"/>
        <v>3.2360480881203912E-3</v>
      </c>
      <c r="CV28" s="882">
        <f t="shared" si="36"/>
        <v>2.7071767954378601E-3</v>
      </c>
      <c r="CW28" s="882">
        <f t="shared" si="37"/>
        <v>1.628460351176253E-3</v>
      </c>
      <c r="CX28" s="882">
        <f t="shared" si="38"/>
        <v>7.8805059052600157E-4</v>
      </c>
      <c r="CY28" s="882">
        <f t="shared" si="39"/>
        <v>9.8385437084091976E-4</v>
      </c>
      <c r="CZ28" s="882">
        <f t="shared" si="40"/>
        <v>-7.3176321577028691E-4</v>
      </c>
      <c r="DA28" s="882">
        <f t="shared" si="41"/>
        <v>-1.6972924123622724E-3</v>
      </c>
      <c r="DB28" s="882">
        <f t="shared" si="42"/>
        <v>-2.3486536938305269E-3</v>
      </c>
      <c r="DC28" s="882">
        <f t="shared" si="43"/>
        <v>-2.1574237539794261E-3</v>
      </c>
      <c r="DD28" s="882">
        <f t="shared" si="44"/>
        <v>-5.3348814230136377E-5</v>
      </c>
    </row>
    <row r="29" spans="1:108" ht="15">
      <c r="A29" s="875">
        <v>24</v>
      </c>
      <c r="B29" s="875">
        <v>24</v>
      </c>
      <c r="C29" s="880">
        <f>DataFS40!L29</f>
        <v>7567.5954943540819</v>
      </c>
      <c r="D29">
        <f t="shared" ref="D29:R29" si="58">C29*($S29/$C29)^(1/16)</f>
        <v>7753.6808033179823</v>
      </c>
      <c r="E29">
        <f t="shared" si="58"/>
        <v>7944.341904188047</v>
      </c>
      <c r="F29">
        <f t="shared" si="58"/>
        <v>8139.6913145600229</v>
      </c>
      <c r="G29">
        <f t="shared" si="58"/>
        <v>8339.8443188096189</v>
      </c>
      <c r="H29">
        <f t="shared" si="58"/>
        <v>8544.919036126943</v>
      </c>
      <c r="I29">
        <f t="shared" si="58"/>
        <v>8755.0364902238889</v>
      </c>
      <c r="J29">
        <f t="shared" si="58"/>
        <v>8970.3206807556126</v>
      </c>
      <c r="K29">
        <f t="shared" si="58"/>
        <v>9190.8986564982424</v>
      </c>
      <c r="L29">
        <f t="shared" si="58"/>
        <v>9416.9005903260168</v>
      </c>
      <c r="M29">
        <f t="shared" si="58"/>
        <v>9648.459856032081</v>
      </c>
      <c r="N29">
        <f t="shared" si="58"/>
        <v>9885.7131070383002</v>
      </c>
      <c r="O29">
        <f t="shared" si="58"/>
        <v>10128.800357040516</v>
      </c>
      <c r="P29">
        <f t="shared" si="58"/>
        <v>10377.865062636864</v>
      </c>
      <c r="Q29">
        <f t="shared" si="58"/>
        <v>10633.054207987883</v>
      </c>
      <c r="R29">
        <f t="shared" si="58"/>
        <v>10894.518391558415</v>
      </c>
      <c r="S29" s="880">
        <v>11162.41191499245</v>
      </c>
      <c r="T29" s="880">
        <v>11367.218063828768</v>
      </c>
      <c r="U29" s="880">
        <v>11572.024212665086</v>
      </c>
      <c r="V29" s="880">
        <v>12574.837644545676</v>
      </c>
      <c r="W29" s="880">
        <v>13577.651076426266</v>
      </c>
      <c r="X29" s="880">
        <v>14925.791259344451</v>
      </c>
      <c r="Y29" s="880">
        <v>15025.830217990479</v>
      </c>
      <c r="Z29" s="880">
        <v>15747.630043451272</v>
      </c>
      <c r="AA29" s="880">
        <v>15215.043704946276</v>
      </c>
      <c r="AB29" s="880">
        <v>14603.095659302728</v>
      </c>
      <c r="AC29" s="880">
        <v>14992.471512445216</v>
      </c>
      <c r="AD29" s="880">
        <v>15642.39284174213</v>
      </c>
      <c r="AE29" s="880">
        <v>15747.838234763469</v>
      </c>
      <c r="AF29" s="880">
        <v>14749.16435905929</v>
      </c>
      <c r="AG29" s="880">
        <v>15415.48209574067</v>
      </c>
      <c r="AH29" s="880">
        <v>15648.868117873537</v>
      </c>
      <c r="AI29" s="880">
        <v>16114.086964953594</v>
      </c>
      <c r="AJ29" s="880">
        <v>16544.487899818178</v>
      </c>
      <c r="AK29" s="880">
        <v>15649.857401528514</v>
      </c>
      <c r="AL29" s="880">
        <v>15477.813605968737</v>
      </c>
      <c r="AM29" s="880">
        <v>14641.286406094865</v>
      </c>
      <c r="AN29" s="880">
        <v>14166.484436854771</v>
      </c>
      <c r="AO29" s="880">
        <v>14767.225708842318</v>
      </c>
      <c r="AP29" s="880">
        <v>15021.923661366876</v>
      </c>
      <c r="AQ29" s="880">
        <v>14776.221391055229</v>
      </c>
      <c r="AR29" s="880">
        <v>14941.998069631161</v>
      </c>
      <c r="AS29" s="880">
        <v>15179.755506754509</v>
      </c>
      <c r="AT29" s="880">
        <v>15406.175494096407</v>
      </c>
      <c r="AU29" s="880">
        <v>15245.035256705689</v>
      </c>
      <c r="AV29" s="880">
        <v>14806.005057621287</v>
      </c>
      <c r="AW29" s="880">
        <v>14173.695335424467</v>
      </c>
      <c r="AX29" s="880">
        <v>14267.999957705377</v>
      </c>
      <c r="AY29" s="880">
        <v>14720.529998482487</v>
      </c>
      <c r="AZ29" s="880">
        <v>14617.773978157442</v>
      </c>
      <c r="BA29" s="880">
        <v>14763.934373262002</v>
      </c>
      <c r="BB29" s="880">
        <v>14861.463792588358</v>
      </c>
      <c r="BC29" s="880">
        <v>15499.582674035417</v>
      </c>
      <c r="BD29" s="880">
        <v>15923.669982327696</v>
      </c>
      <c r="BE29" s="880">
        <v>16198.949424691995</v>
      </c>
      <c r="BF29" s="880">
        <v>16650.493323227947</v>
      </c>
      <c r="BG29" s="880">
        <v>16516.200494083994</v>
      </c>
      <c r="BH29" s="880">
        <v>16229.328911607898</v>
      </c>
      <c r="BI29" s="880">
        <v>16394.161352743966</v>
      </c>
      <c r="BJ29" s="880">
        <v>16365.999901744579</v>
      </c>
      <c r="BK29" s="880">
        <v>16575.114202406829</v>
      </c>
      <c r="BL29" s="880">
        <v>16583.823988937391</v>
      </c>
      <c r="BM29" s="880">
        <v>16296.297660351402</v>
      </c>
      <c r="BN29" s="880">
        <v>15404.275369999999</v>
      </c>
      <c r="BO29" s="880">
        <v>15086.199614177025</v>
      </c>
      <c r="BP29" s="880">
        <v>14882.768232528566</v>
      </c>
      <c r="BQ29" s="880">
        <v>14896.274689432184</v>
      </c>
      <c r="BR29" s="880">
        <v>15406.492348481323</v>
      </c>
      <c r="BS29" s="880">
        <v>15680</v>
      </c>
      <c r="BV29" s="882">
        <f>DataFS40!Q29</f>
        <v>2.1600166741572613E-2</v>
      </c>
      <c r="BW29" s="882">
        <f t="shared" si="11"/>
        <v>2.0538660699325639E-2</v>
      </c>
      <c r="BX29" s="882">
        <f t="shared" si="12"/>
        <v>1.8144572027351868E-2</v>
      </c>
      <c r="BY29" s="882">
        <f t="shared" si="13"/>
        <v>1.6431377436172845E-2</v>
      </c>
      <c r="BZ29" s="882">
        <f t="shared" si="14"/>
        <v>1.6946869611006887E-2</v>
      </c>
      <c r="CA29" s="882">
        <f t="shared" si="15"/>
        <v>1.6731783369303699E-2</v>
      </c>
      <c r="CB29" s="882">
        <f t="shared" si="16"/>
        <v>1.5512921512556899E-2</v>
      </c>
      <c r="CC29" s="882">
        <f t="shared" si="17"/>
        <v>1.512066260326872E-2</v>
      </c>
      <c r="CD29" s="882">
        <f t="shared" si="18"/>
        <v>1.48667488853782E-2</v>
      </c>
      <c r="CE29" s="882">
        <f t="shared" si="19"/>
        <v>1.4583624964603414E-2</v>
      </c>
      <c r="CF29" s="882">
        <f t="shared" si="20"/>
        <v>1.3545496319880224E-2</v>
      </c>
      <c r="CG29" s="882">
        <f t="shared" si="21"/>
        <v>1.1951509748761246E-2</v>
      </c>
      <c r="CH29" s="882">
        <f t="shared" si="22"/>
        <v>9.9314907579794998E-3</v>
      </c>
      <c r="CI29" s="882">
        <f t="shared" si="23"/>
        <v>9.4070319355421539E-3</v>
      </c>
      <c r="CJ29" s="882">
        <f t="shared" si="24"/>
        <v>9.6128401707382682E-3</v>
      </c>
      <c r="CK29" s="882">
        <f t="shared" si="25"/>
        <v>8.6839124460826866E-3</v>
      </c>
      <c r="CL29" s="882">
        <f t="shared" si="26"/>
        <v>8.2584818754467548E-3</v>
      </c>
      <c r="CM29" s="882">
        <f t="shared" si="27"/>
        <v>7.9146250511525906E-3</v>
      </c>
      <c r="CN29" s="882">
        <f t="shared" si="28"/>
        <v>8.6318241277947294E-3</v>
      </c>
      <c r="CO29" s="882">
        <f t="shared" si="29"/>
        <v>6.9685467990370231E-3</v>
      </c>
      <c r="CP29" s="882">
        <f t="shared" si="30"/>
        <v>5.2053022844917862E-3</v>
      </c>
      <c r="CQ29" s="882">
        <f t="shared" si="31"/>
        <v>3.2213294671197268E-3</v>
      </c>
      <c r="CR29" s="882">
        <f t="shared" si="32"/>
        <v>2.7853723338546743E-3</v>
      </c>
      <c r="CS29" s="882">
        <f t="shared" si="33"/>
        <v>8.8657370127531721E-4</v>
      </c>
      <c r="CT29" s="882">
        <f t="shared" si="34"/>
        <v>2.1977232415029135E-3</v>
      </c>
      <c r="CU29" s="882">
        <f t="shared" si="35"/>
        <v>3.3577560993061084E-3</v>
      </c>
      <c r="CV29" s="882">
        <f t="shared" si="36"/>
        <v>2.9559558397427299E-3</v>
      </c>
      <c r="CW29" s="882">
        <f t="shared" si="37"/>
        <v>1.7203912178653802E-3</v>
      </c>
      <c r="CX29" s="882">
        <f t="shared" si="38"/>
        <v>1.0074142687293008E-3</v>
      </c>
      <c r="CY29" s="882">
        <f t="shared" si="39"/>
        <v>1.2790132630673412E-3</v>
      </c>
      <c r="CZ29" s="882">
        <f t="shared" si="40"/>
        <v>-6.3485551777175964E-4</v>
      </c>
      <c r="DA29" s="882">
        <f t="shared" si="41"/>
        <v>-1.4752208021973079E-3</v>
      </c>
      <c r="DB29" s="882">
        <f t="shared" si="42"/>
        <v>-2.3085868505874352E-3</v>
      </c>
      <c r="DC29" s="882">
        <f t="shared" si="43"/>
        <v>-2.0938045527014726E-3</v>
      </c>
      <c r="DD29" s="882">
        <f t="shared" si="44"/>
        <v>5.659600446494828E-5</v>
      </c>
    </row>
    <row r="30" spans="1:108" ht="15">
      <c r="A30" s="875">
        <v>25</v>
      </c>
      <c r="B30" s="875">
        <v>25</v>
      </c>
      <c r="C30" s="880">
        <f>DataFS40!L30</f>
        <v>7851.7031750294918</v>
      </c>
      <c r="D30">
        <f t="shared" ref="D30:R30" si="59">C30*($S30/$C30)^(1/16)</f>
        <v>8044.7746218725833</v>
      </c>
      <c r="E30">
        <f t="shared" si="59"/>
        <v>8242.5936480312848</v>
      </c>
      <c r="F30">
        <f t="shared" si="59"/>
        <v>8445.2769953114239</v>
      </c>
      <c r="G30">
        <f t="shared" si="59"/>
        <v>8652.9442761710725</v>
      </c>
      <c r="H30">
        <f t="shared" si="59"/>
        <v>8865.7180443091838</v>
      </c>
      <c r="I30">
        <f t="shared" si="59"/>
        <v>9083.7238669899743</v>
      </c>
      <c r="J30">
        <f t="shared" si="59"/>
        <v>9307.0903991457562</v>
      </c>
      <c r="K30">
        <f t="shared" si="59"/>
        <v>9535.9494593019317</v>
      </c>
      <c r="L30">
        <f t="shared" si="59"/>
        <v>9770.4361073689743</v>
      </c>
      <c r="M30">
        <f t="shared" si="59"/>
        <v>10010.688724347279</v>
      </c>
      <c r="N30">
        <f t="shared" si="59"/>
        <v>10256.849093991957</v>
      </c>
      <c r="O30">
        <f t="shared" si="59"/>
        <v>10509.062486485725</v>
      </c>
      <c r="P30">
        <f t="shared" si="59"/>
        <v>10767.477744169308</v>
      </c>
      <c r="Q30">
        <f t="shared" si="59"/>
        <v>11032.247369379922</v>
      </c>
      <c r="R30">
        <f t="shared" si="59"/>
        <v>11303.527614449689</v>
      </c>
      <c r="S30" s="880">
        <v>11581.478573917082</v>
      </c>
      <c r="T30" s="880">
        <v>11845.222355024915</v>
      </c>
      <c r="U30" s="880">
        <v>12108.966136132745</v>
      </c>
      <c r="V30" s="880">
        <v>13214.089714998558</v>
      </c>
      <c r="W30" s="880">
        <v>14319.213293864372</v>
      </c>
      <c r="X30" s="880">
        <v>15411.694077055778</v>
      </c>
      <c r="Y30" s="880">
        <v>15590.257830117765</v>
      </c>
      <c r="Z30" s="880">
        <v>16290.651769087523</v>
      </c>
      <c r="AA30" s="880">
        <v>15770.301083556242</v>
      </c>
      <c r="AB30" s="880">
        <v>15169.289998274078</v>
      </c>
      <c r="AC30" s="880">
        <v>15589.276771686098</v>
      </c>
      <c r="AD30" s="880">
        <v>16225.392410521776</v>
      </c>
      <c r="AE30" s="880">
        <v>16245.013784144625</v>
      </c>
      <c r="AF30" s="880">
        <v>15252.635342828751</v>
      </c>
      <c r="AG30" s="880">
        <v>16016.575983163713</v>
      </c>
      <c r="AH30" s="880">
        <v>16235.052954242559</v>
      </c>
      <c r="AI30" s="880">
        <v>16719.993600221638</v>
      </c>
      <c r="AJ30" s="880">
        <v>17160.565648288051</v>
      </c>
      <c r="AK30" s="880">
        <v>16254.148641975309</v>
      </c>
      <c r="AL30" s="880">
        <v>16093.822593476531</v>
      </c>
      <c r="AM30" s="880">
        <v>15279.405426215224</v>
      </c>
      <c r="AN30" s="880">
        <v>14750.034949157805</v>
      </c>
      <c r="AO30" s="880">
        <v>15328.911334005754</v>
      </c>
      <c r="AP30" s="880">
        <v>15584.357744852105</v>
      </c>
      <c r="AQ30" s="880">
        <v>15398.907333722391</v>
      </c>
      <c r="AR30" s="880">
        <v>15660.073405722163</v>
      </c>
      <c r="AS30" s="880">
        <v>15880.163688693685</v>
      </c>
      <c r="AT30" s="880">
        <v>16138.222163638979</v>
      </c>
      <c r="AU30" s="880">
        <v>15985.868374965437</v>
      </c>
      <c r="AV30" s="880">
        <v>15530.978686798273</v>
      </c>
      <c r="AW30" s="880">
        <v>14832.826700972812</v>
      </c>
      <c r="AX30" s="880">
        <v>14961.743877853127</v>
      </c>
      <c r="AY30" s="880">
        <v>15361.668064618483</v>
      </c>
      <c r="AZ30" s="880">
        <v>15300.626513840833</v>
      </c>
      <c r="BA30" s="880">
        <v>15437.260136656159</v>
      </c>
      <c r="BB30" s="880">
        <v>15517.680582435996</v>
      </c>
      <c r="BC30" s="880">
        <v>16197.863131034661</v>
      </c>
      <c r="BD30" s="880">
        <v>16687.001249684425</v>
      </c>
      <c r="BE30" s="880">
        <v>17001.344938152844</v>
      </c>
      <c r="BF30" s="880">
        <v>17481.89980029835</v>
      </c>
      <c r="BG30" s="880">
        <v>17273.634637888441</v>
      </c>
      <c r="BH30" s="880">
        <v>16971.6819133311</v>
      </c>
      <c r="BI30" s="880">
        <v>17127.383637468218</v>
      </c>
      <c r="BJ30" s="880">
        <v>17125.265780912247</v>
      </c>
      <c r="BK30" s="880">
        <v>17390.188718655569</v>
      </c>
      <c r="BL30" s="880">
        <v>17326.3495867001</v>
      </c>
      <c r="BM30" s="880">
        <v>17004.20714943203</v>
      </c>
      <c r="BN30" s="880">
        <v>16080.064549999999</v>
      </c>
      <c r="BO30" s="880">
        <v>15750.263619452564</v>
      </c>
      <c r="BP30" s="880">
        <v>15541.204570415615</v>
      </c>
      <c r="BQ30" s="880">
        <v>15541.376737194394</v>
      </c>
      <c r="BR30" s="880">
        <v>16018.886431927065</v>
      </c>
      <c r="BS30" s="880">
        <v>16355</v>
      </c>
      <c r="BV30" s="882">
        <f>DataFS40!Q30</f>
        <v>2.163115413617156E-2</v>
      </c>
      <c r="BW30" s="882">
        <f t="shared" si="11"/>
        <v>2.0603881142805314E-2</v>
      </c>
      <c r="BX30" s="882">
        <f t="shared" si="12"/>
        <v>1.8318432203476842E-2</v>
      </c>
      <c r="BY30" s="882">
        <f t="shared" si="13"/>
        <v>1.653635737648762E-2</v>
      </c>
      <c r="BZ30" s="882">
        <f t="shared" si="14"/>
        <v>1.6961087121911689E-2</v>
      </c>
      <c r="CA30" s="882">
        <f t="shared" si="15"/>
        <v>1.6728849764199527E-2</v>
      </c>
      <c r="CB30" s="882">
        <f t="shared" si="16"/>
        <v>1.564501357399628E-2</v>
      </c>
      <c r="CC30" s="882">
        <f t="shared" si="17"/>
        <v>1.5421761443050075E-2</v>
      </c>
      <c r="CD30" s="882">
        <f t="shared" si="18"/>
        <v>1.5113122933920531E-2</v>
      </c>
      <c r="CE30" s="882">
        <f t="shared" si="19"/>
        <v>1.4869150413214127E-2</v>
      </c>
      <c r="CF30" s="882">
        <f t="shared" si="20"/>
        <v>1.3861417593017622E-2</v>
      </c>
      <c r="CG30" s="882">
        <f t="shared" si="21"/>
        <v>1.2277431927936178E-2</v>
      </c>
      <c r="CH30" s="882">
        <f t="shared" si="22"/>
        <v>1.0186971781378729E-2</v>
      </c>
      <c r="CI30" s="882">
        <f t="shared" si="23"/>
        <v>9.7224371247719432E-3</v>
      </c>
      <c r="CJ30" s="882">
        <f t="shared" si="24"/>
        <v>9.7844030940017479E-3</v>
      </c>
      <c r="CK30" s="882">
        <f t="shared" si="25"/>
        <v>8.9450321945097055E-3</v>
      </c>
      <c r="CL30" s="882">
        <f t="shared" si="26"/>
        <v>8.4880838462455532E-3</v>
      </c>
      <c r="CM30" s="882">
        <f t="shared" si="27"/>
        <v>7.9744350432098265E-3</v>
      </c>
      <c r="CN30" s="882">
        <f t="shared" si="28"/>
        <v>8.5935718094838354E-3</v>
      </c>
      <c r="CO30" s="882">
        <f t="shared" si="29"/>
        <v>6.8867342136251786E-3</v>
      </c>
      <c r="CP30" s="882">
        <f t="shared" si="30"/>
        <v>5.0624840076871624E-3</v>
      </c>
      <c r="CQ30" s="882">
        <f t="shared" si="31"/>
        <v>3.7139228668667812E-3</v>
      </c>
      <c r="CR30" s="882">
        <f t="shared" si="32"/>
        <v>3.0202904005307563E-3</v>
      </c>
      <c r="CS30" s="882">
        <f t="shared" si="33"/>
        <v>1.205277326010501E-3</v>
      </c>
      <c r="CT30" s="882">
        <f t="shared" si="34"/>
        <v>2.4308931354903862E-3</v>
      </c>
      <c r="CU30" s="882">
        <f t="shared" si="35"/>
        <v>3.5734848688810938E-3</v>
      </c>
      <c r="CV30" s="882">
        <f t="shared" si="36"/>
        <v>3.2205539638121561E-3</v>
      </c>
      <c r="CW30" s="882">
        <f t="shared" si="37"/>
        <v>1.9327769518586724E-3</v>
      </c>
      <c r="CX30" s="882">
        <f t="shared" si="38"/>
        <v>1.34427847396279E-3</v>
      </c>
      <c r="CY30" s="882">
        <f t="shared" si="39"/>
        <v>1.5549718509377808E-3</v>
      </c>
      <c r="CZ30" s="882">
        <f t="shared" si="40"/>
        <v>-4.930278934435206E-4</v>
      </c>
      <c r="DA30" s="882">
        <f t="shared" si="41"/>
        <v>-1.2838167061461903E-3</v>
      </c>
      <c r="DB30" s="882">
        <f t="shared" si="42"/>
        <v>-2.1476695900777276E-3</v>
      </c>
      <c r="DC30" s="882">
        <f t="shared" si="43"/>
        <v>-2.0228227601079007E-3</v>
      </c>
      <c r="DD30" s="882">
        <f t="shared" si="44"/>
        <v>1.8194254229375595E-4</v>
      </c>
    </row>
    <row r="31" spans="1:108" ht="15">
      <c r="A31" s="875">
        <v>26</v>
      </c>
      <c r="B31" s="875">
        <v>26</v>
      </c>
      <c r="C31" s="880">
        <f>DataFS40!L31</f>
        <v>8157.3341648469768</v>
      </c>
      <c r="D31">
        <f t="shared" ref="D31:R31" si="60">C31*($S31/$C31)^(1/16)</f>
        <v>8357.921002438894</v>
      </c>
      <c r="E31">
        <f t="shared" si="60"/>
        <v>8563.4402209535547</v>
      </c>
      <c r="F31">
        <f t="shared" si="60"/>
        <v>8774.0131064227771</v>
      </c>
      <c r="G31">
        <f t="shared" si="60"/>
        <v>8989.7639272720298</v>
      </c>
      <c r="H31">
        <f t="shared" si="60"/>
        <v>9210.8200076567446</v>
      </c>
      <c r="I31">
        <f t="shared" si="60"/>
        <v>9437.3118026019729</v>
      </c>
      <c r="J31">
        <f t="shared" si="60"/>
        <v>9669.3729749896956</v>
      </c>
      <c r="K31">
        <f t="shared" si="60"/>
        <v>9907.1404744392312</v>
      </c>
      <c r="L31">
        <f t="shared" si="60"/>
        <v>10150.754618127305</v>
      </c>
      <c r="M31">
        <f t="shared" si="60"/>
        <v>10400.359173595445</v>
      </c>
      <c r="N31">
        <f t="shared" si="60"/>
        <v>10656.101443593616</v>
      </c>
      <c r="O31">
        <f t="shared" si="60"/>
        <v>10918.132353010113</v>
      </c>
      <c r="P31">
        <f t="shared" si="60"/>
        <v>11186.606537939055</v>
      </c>
      <c r="Q31">
        <f t="shared" si="60"/>
        <v>11461.682436938021</v>
      </c>
      <c r="R31">
        <f t="shared" si="60"/>
        <v>11743.522384529691</v>
      </c>
      <c r="S31" s="880">
        <v>12032.292707002669</v>
      </c>
      <c r="T31" s="880">
        <v>12329.842763931405</v>
      </c>
      <c r="U31" s="880">
        <v>12627.392820860141</v>
      </c>
      <c r="V31" s="880">
        <v>13791.115436264303</v>
      </c>
      <c r="W31" s="880">
        <v>14954.838051668463</v>
      </c>
      <c r="X31" s="880">
        <v>15891.880391029326</v>
      </c>
      <c r="Y31" s="880">
        <v>16110.846404409922</v>
      </c>
      <c r="Z31" s="880">
        <v>16917.215298667812</v>
      </c>
      <c r="AA31" s="880">
        <v>16315.643151833885</v>
      </c>
      <c r="AB31" s="880">
        <v>15711.892906454954</v>
      </c>
      <c r="AC31" s="880">
        <v>16140.869511287521</v>
      </c>
      <c r="AD31" s="880">
        <v>16795.53169469599</v>
      </c>
      <c r="AE31" s="880">
        <v>16817.160249702305</v>
      </c>
      <c r="AF31" s="880">
        <v>15795.949354090759</v>
      </c>
      <c r="AG31" s="880">
        <v>16603.930581731373</v>
      </c>
      <c r="AH31" s="880">
        <v>16808.283429586849</v>
      </c>
      <c r="AI31" s="880">
        <v>17395.579498545507</v>
      </c>
      <c r="AJ31" s="880">
        <v>17782.244103562192</v>
      </c>
      <c r="AK31" s="880">
        <v>16868.725690770138</v>
      </c>
      <c r="AL31" s="880">
        <v>16700.426863617795</v>
      </c>
      <c r="AM31" s="880">
        <v>15828.896804652197</v>
      </c>
      <c r="AN31" s="880">
        <v>15316.609446557479</v>
      </c>
      <c r="AO31" s="880">
        <v>15894.681945534014</v>
      </c>
      <c r="AP31" s="880">
        <v>16188.234339752034</v>
      </c>
      <c r="AQ31" s="880">
        <v>16054.468000070738</v>
      </c>
      <c r="AR31" s="880">
        <v>16334.800361944157</v>
      </c>
      <c r="AS31" s="880">
        <v>16567.837176415786</v>
      </c>
      <c r="AT31" s="880">
        <v>16861.53319273355</v>
      </c>
      <c r="AU31" s="880">
        <v>16728.381386917383</v>
      </c>
      <c r="AV31" s="880">
        <v>16194.321448170505</v>
      </c>
      <c r="AW31" s="880">
        <v>15491.958066521154</v>
      </c>
      <c r="AX31" s="880">
        <v>15650.862838533223</v>
      </c>
      <c r="AY31" s="880">
        <v>16007.331811221324</v>
      </c>
      <c r="AZ31" s="880">
        <v>15977.566906358134</v>
      </c>
      <c r="BA31" s="880">
        <v>16149.68223469901</v>
      </c>
      <c r="BB31" s="880">
        <v>16199.464260199773</v>
      </c>
      <c r="BC31" s="880">
        <v>16883.524061702592</v>
      </c>
      <c r="BD31" s="880">
        <v>17468.277013380459</v>
      </c>
      <c r="BE31" s="880">
        <v>17860.380134916817</v>
      </c>
      <c r="BF31" s="880">
        <v>18352.771774698042</v>
      </c>
      <c r="BG31" s="880">
        <v>18049.164477961254</v>
      </c>
      <c r="BH31" s="880">
        <v>17763.356494385142</v>
      </c>
      <c r="BI31" s="880">
        <v>17897.513084175236</v>
      </c>
      <c r="BJ31" s="880">
        <v>17891.69454573244</v>
      </c>
      <c r="BK31" s="880">
        <v>18169.321115411123</v>
      </c>
      <c r="BL31" s="880">
        <v>18082.416684725962</v>
      </c>
      <c r="BM31" s="880">
        <v>17730.920484316361</v>
      </c>
      <c r="BN31" s="880">
        <v>16765.695319999999</v>
      </c>
      <c r="BO31" s="880">
        <v>16372.352752433539</v>
      </c>
      <c r="BP31" s="880">
        <v>16192.266421318331</v>
      </c>
      <c r="BQ31" s="880">
        <v>16167.870072040387</v>
      </c>
      <c r="BR31" s="880">
        <v>16665.867556630539</v>
      </c>
      <c r="BS31" s="880">
        <v>17031</v>
      </c>
      <c r="BV31" s="882">
        <f>DataFS40!Q31</f>
        <v>2.1598890109030933E-2</v>
      </c>
      <c r="BW31" s="882">
        <f t="shared" si="11"/>
        <v>2.0568215394356493E-2</v>
      </c>
      <c r="BX31" s="882">
        <f t="shared" si="12"/>
        <v>1.8232907928731779E-2</v>
      </c>
      <c r="BY31" s="882">
        <f t="shared" si="13"/>
        <v>1.6521570623878157E-2</v>
      </c>
      <c r="BZ31" s="882">
        <f t="shared" si="14"/>
        <v>1.6902971328649485E-2</v>
      </c>
      <c r="CA31" s="882">
        <f t="shared" si="15"/>
        <v>1.6723767736180228E-2</v>
      </c>
      <c r="CB31" s="882">
        <f t="shared" si="16"/>
        <v>1.5749680871065763E-2</v>
      </c>
      <c r="CC31" s="882">
        <f t="shared" si="17"/>
        <v>1.5541125270960299E-2</v>
      </c>
      <c r="CD31" s="882">
        <f t="shared" si="18"/>
        <v>1.5238693802502645E-2</v>
      </c>
      <c r="CE31" s="882">
        <f t="shared" si="19"/>
        <v>1.5038033688381081E-2</v>
      </c>
      <c r="CF31" s="882">
        <f t="shared" si="20"/>
        <v>1.407657909672988E-2</v>
      </c>
      <c r="CG31" s="882">
        <f t="shared" si="21"/>
        <v>1.2385723172401164E-2</v>
      </c>
      <c r="CH31" s="882">
        <f t="shared" si="22"/>
        <v>1.034419772192896E-2</v>
      </c>
      <c r="CI31" s="882">
        <f t="shared" si="23"/>
        <v>9.9256662017237485E-3</v>
      </c>
      <c r="CJ31" s="882">
        <f t="shared" si="24"/>
        <v>9.8730479034716545E-3</v>
      </c>
      <c r="CK31" s="882">
        <f t="shared" si="25"/>
        <v>9.0965321243792197E-3</v>
      </c>
      <c r="CL31" s="882">
        <f t="shared" si="26"/>
        <v>8.693639117569596E-3</v>
      </c>
      <c r="CM31" s="882">
        <f t="shared" si="27"/>
        <v>8.0604177279866018E-3</v>
      </c>
      <c r="CN31" s="882">
        <f t="shared" si="28"/>
        <v>8.579825495800053E-3</v>
      </c>
      <c r="CO31" s="882">
        <f t="shared" si="29"/>
        <v>6.9760411169921266E-3</v>
      </c>
      <c r="CP31" s="882">
        <f t="shared" si="30"/>
        <v>5.2357174311916665E-3</v>
      </c>
      <c r="CQ31" s="882">
        <f t="shared" si="31"/>
        <v>4.2434575446004263E-3</v>
      </c>
      <c r="CR31" s="882">
        <f t="shared" si="32"/>
        <v>3.3469609461711514E-3</v>
      </c>
      <c r="CS31" s="882">
        <f t="shared" si="33"/>
        <v>1.4364999358331687E-3</v>
      </c>
      <c r="CT31" s="882">
        <f t="shared" si="34"/>
        <v>2.7253959571593711E-3</v>
      </c>
      <c r="CU31" s="882">
        <f t="shared" si="35"/>
        <v>3.8284474349812303E-3</v>
      </c>
      <c r="CV31" s="882">
        <f t="shared" si="36"/>
        <v>3.4878326265319615E-3</v>
      </c>
      <c r="CW31" s="882">
        <f t="shared" si="37"/>
        <v>2.1737453940589013E-3</v>
      </c>
      <c r="CX31" s="882">
        <f t="shared" si="38"/>
        <v>1.5573946278726325E-3</v>
      </c>
      <c r="CY31" s="882">
        <f t="shared" si="39"/>
        <v>1.7539279940321784E-3</v>
      </c>
      <c r="CZ31" s="882">
        <f t="shared" si="40"/>
        <v>-4.1301306565100226E-4</v>
      </c>
      <c r="DA31" s="882">
        <f t="shared" si="41"/>
        <v>-1.0975760259748224E-3</v>
      </c>
      <c r="DB31" s="882">
        <f t="shared" si="42"/>
        <v>-2.1503370052463611E-3</v>
      </c>
      <c r="DC31" s="882">
        <f t="shared" si="43"/>
        <v>-1.9051730894332763E-3</v>
      </c>
      <c r="DD31" s="882">
        <f t="shared" si="44"/>
        <v>2.8162365303385783E-4</v>
      </c>
    </row>
    <row r="32" spans="1:108" ht="15">
      <c r="A32" s="875">
        <v>27</v>
      </c>
      <c r="B32" s="875">
        <v>27</v>
      </c>
      <c r="C32" s="880">
        <f>DataFS40!L32</f>
        <v>8471.574478321294</v>
      </c>
      <c r="D32">
        <f t="shared" ref="D32:R32" si="61">C32*($S32/$C32)^(1/16)</f>
        <v>8679.8884078098927</v>
      </c>
      <c r="E32">
        <f t="shared" si="61"/>
        <v>8893.3247255074384</v>
      </c>
      <c r="F32">
        <f t="shared" si="61"/>
        <v>9112.0093896781145</v>
      </c>
      <c r="G32">
        <f t="shared" si="61"/>
        <v>9336.0714558687887</v>
      </c>
      <c r="H32">
        <f t="shared" si="61"/>
        <v>9565.643153070434</v>
      </c>
      <c r="I32">
        <f t="shared" si="61"/>
        <v>9800.8599617523396</v>
      </c>
      <c r="J32">
        <f t="shared" si="61"/>
        <v>10041.860693815155</v>
      </c>
      <c r="K32">
        <f t="shared" si="61"/>
        <v>10288.787574509977</v>
      </c>
      <c r="L32">
        <f t="shared" si="61"/>
        <v>10541.786326371786</v>
      </c>
      <c r="M32">
        <f t="shared" si="61"/>
        <v>10801.0062552168</v>
      </c>
      <c r="N32">
        <f t="shared" si="61"/>
        <v>11066.600338254479</v>
      </c>
      <c r="O32">
        <f t="shared" si="61"/>
        <v>11338.725314366175</v>
      </c>
      <c r="P32">
        <f t="shared" si="61"/>
        <v>11617.541776603724</v>
      </c>
      <c r="Q32">
        <f t="shared" si="61"/>
        <v>11903.214266962545</v>
      </c>
      <c r="R32">
        <f t="shared" si="61"/>
        <v>12195.911373485187</v>
      </c>
      <c r="S32" s="880">
        <v>12495.80582975264</v>
      </c>
      <c r="T32" s="880">
        <v>12820.812667670089</v>
      </c>
      <c r="U32" s="880">
        <v>13145.819505587537</v>
      </c>
      <c r="V32" s="880">
        <v>14344.599499833597</v>
      </c>
      <c r="W32" s="880">
        <v>15543.379494079658</v>
      </c>
      <c r="X32" s="880">
        <v>16412.082231167336</v>
      </c>
      <c r="Y32" s="880">
        <v>16664.314257078426</v>
      </c>
      <c r="Z32" s="880">
        <v>17502.007926276081</v>
      </c>
      <c r="AA32" s="880">
        <v>16984.926599265538</v>
      </c>
      <c r="AB32" s="880">
        <v>16230.904383845358</v>
      </c>
      <c r="AC32" s="880">
        <v>16796.451046059701</v>
      </c>
      <c r="AD32" s="880">
        <v>17434.259163432514</v>
      </c>
      <c r="AE32" s="880">
        <v>17361.685851405477</v>
      </c>
      <c r="AF32" s="880">
        <v>16353.751738986419</v>
      </c>
      <c r="AG32" s="880">
        <v>17174.111069229803</v>
      </c>
      <c r="AH32" s="880">
        <v>17420.37698800533</v>
      </c>
      <c r="AI32" s="880">
        <v>18037.840531929629</v>
      </c>
      <c r="AJ32" s="880">
        <v>18347.915490793621</v>
      </c>
      <c r="AK32" s="880">
        <v>17473.016931216931</v>
      </c>
      <c r="AL32" s="880">
        <v>17304.679954417425</v>
      </c>
      <c r="AM32" s="880">
        <v>16378.388183089171</v>
      </c>
      <c r="AN32" s="880">
        <v>15895.915955134675</v>
      </c>
      <c r="AO32" s="880">
        <v>16415.517707049199</v>
      </c>
      <c r="AP32" s="880">
        <v>16796.057840500984</v>
      </c>
      <c r="AQ32" s="880">
        <v>16677.153942737899</v>
      </c>
      <c r="AR32" s="880">
        <v>16977.487211306445</v>
      </c>
      <c r="AS32" s="880">
        <v>17228.222033672722</v>
      </c>
      <c r="AT32" s="880">
        <v>17549.90166003611</v>
      </c>
      <c r="AU32" s="880">
        <v>17459.135143023937</v>
      </c>
      <c r="AV32" s="880">
        <v>16872.26099402281</v>
      </c>
      <c r="AW32" s="880">
        <v>16185.863748717133</v>
      </c>
      <c r="AX32" s="880">
        <v>16284.482285601502</v>
      </c>
      <c r="AY32" s="880">
        <v>16766.137569495222</v>
      </c>
      <c r="AZ32" s="880">
        <v>16687.02408628893</v>
      </c>
      <c r="BA32" s="880">
        <v>16836.040109642734</v>
      </c>
      <c r="BB32" s="880">
        <v>16906.814825879694</v>
      </c>
      <c r="BC32" s="880">
        <v>17625.271776065245</v>
      </c>
      <c r="BD32" s="880">
        <v>18259.215198182279</v>
      </c>
      <c r="BE32" s="880">
        <v>18715.369640016277</v>
      </c>
      <c r="BF32" s="880">
        <v>19256.531663538808</v>
      </c>
      <c r="BG32" s="880">
        <v>18858.300611103889</v>
      </c>
      <c r="BH32" s="880">
        <v>18556.295731319464</v>
      </c>
      <c r="BI32" s="880">
        <v>18693.47754427019</v>
      </c>
      <c r="BJ32" s="880">
        <v>18666.48001048058</v>
      </c>
      <c r="BK32" s="880">
        <v>18936.859280072098</v>
      </c>
      <c r="BL32" s="880">
        <v>18849.768366304448</v>
      </c>
      <c r="BM32" s="880">
        <v>18497.453727961481</v>
      </c>
      <c r="BN32" s="880">
        <v>17433.82993</v>
      </c>
      <c r="BO32" s="880">
        <v>16999.823279298431</v>
      </c>
      <c r="BP32" s="880">
        <v>16868.61222759591</v>
      </c>
      <c r="BQ32" s="880">
        <v>16827.445563181878</v>
      </c>
      <c r="BR32" s="880">
        <v>17334.211265640261</v>
      </c>
      <c r="BS32" s="880">
        <v>17715</v>
      </c>
      <c r="BV32" s="882">
        <f>DataFS40!Q32</f>
        <v>2.1520695251949107E-2</v>
      </c>
      <c r="BW32" s="882">
        <f t="shared" si="11"/>
        <v>2.0500492213273214E-2</v>
      </c>
      <c r="BX32" s="882">
        <f t="shared" si="12"/>
        <v>1.8122900714000245E-2</v>
      </c>
      <c r="BY32" s="882">
        <f t="shared" si="13"/>
        <v>1.6501402846117896E-2</v>
      </c>
      <c r="BZ32" s="882">
        <f t="shared" si="14"/>
        <v>1.6736797377103096E-2</v>
      </c>
      <c r="CA32" s="882">
        <f t="shared" si="15"/>
        <v>1.6695674951481498E-2</v>
      </c>
      <c r="CB32" s="882">
        <f t="shared" si="16"/>
        <v>1.5757257329590324E-2</v>
      </c>
      <c r="CC32" s="882">
        <f t="shared" si="17"/>
        <v>1.5564763793536551E-2</v>
      </c>
      <c r="CD32" s="882">
        <f t="shared" si="18"/>
        <v>1.5277112311676833E-2</v>
      </c>
      <c r="CE32" s="882">
        <f t="shared" si="19"/>
        <v>1.5104147694103176E-2</v>
      </c>
      <c r="CF32" s="882">
        <f t="shared" si="20"/>
        <v>1.4224445053625079E-2</v>
      </c>
      <c r="CG32" s="882">
        <f t="shared" si="21"/>
        <v>1.2481347493696227E-2</v>
      </c>
      <c r="CH32" s="882">
        <f t="shared" si="22"/>
        <v>1.0523051552853158E-2</v>
      </c>
      <c r="CI32" s="882">
        <f t="shared" si="23"/>
        <v>9.9817375935484787E-3</v>
      </c>
      <c r="CJ32" s="882">
        <f t="shared" si="24"/>
        <v>1.0126005725676901E-2</v>
      </c>
      <c r="CK32" s="882">
        <f t="shared" si="25"/>
        <v>9.2641387654130991E-3</v>
      </c>
      <c r="CL32" s="882">
        <f t="shared" si="26"/>
        <v>8.8070493458483057E-3</v>
      </c>
      <c r="CM32" s="882">
        <f t="shared" si="27"/>
        <v>8.1698675474517479E-3</v>
      </c>
      <c r="CN32" s="882">
        <f t="shared" si="28"/>
        <v>8.6617082219822006E-3</v>
      </c>
      <c r="CO32" s="882">
        <f t="shared" si="29"/>
        <v>7.1221949575843713E-3</v>
      </c>
      <c r="CP32" s="882">
        <f t="shared" si="30"/>
        <v>5.4770119411680085E-3</v>
      </c>
      <c r="CQ32" s="882">
        <f t="shared" si="31"/>
        <v>4.7120234602695543E-3</v>
      </c>
      <c r="CR32" s="882">
        <f t="shared" si="32"/>
        <v>3.6443777562988888E-3</v>
      </c>
      <c r="CS32" s="882">
        <f t="shared" si="33"/>
        <v>1.7218781151031592E-3</v>
      </c>
      <c r="CT32" s="882">
        <f t="shared" si="34"/>
        <v>2.823047564916914E-3</v>
      </c>
      <c r="CU32" s="882">
        <f t="shared" si="35"/>
        <v>4.1205928527530133E-3</v>
      </c>
      <c r="CV32" s="882">
        <f t="shared" si="36"/>
        <v>3.5339542277847968E-3</v>
      </c>
      <c r="CW32" s="882">
        <f t="shared" si="37"/>
        <v>2.2986212495046399E-3</v>
      </c>
      <c r="CX32" s="882">
        <f t="shared" si="38"/>
        <v>1.8654810992668747E-3</v>
      </c>
      <c r="CY32" s="882">
        <f t="shared" si="39"/>
        <v>1.8828065022080676E-3</v>
      </c>
      <c r="CZ32" s="882">
        <f t="shared" si="40"/>
        <v>-2.9995885193578875E-4</v>
      </c>
      <c r="DA32" s="882">
        <f t="shared" si="41"/>
        <v>-9.4619859675015849E-4</v>
      </c>
      <c r="DB32" s="882">
        <f t="shared" si="42"/>
        <v>-2.0408729669221248E-3</v>
      </c>
      <c r="DC32" s="882">
        <f t="shared" si="43"/>
        <v>-1.6701887458302478E-3</v>
      </c>
      <c r="DD32" s="882">
        <f t="shared" si="44"/>
        <v>4.046093901852732E-4</v>
      </c>
    </row>
    <row r="33" spans="1:108" ht="15">
      <c r="A33" s="875">
        <v>28</v>
      </c>
      <c r="B33" s="875">
        <v>28</v>
      </c>
      <c r="C33" s="880">
        <f>DataFS40!L33</f>
        <v>8772.9008063103647</v>
      </c>
      <c r="D33">
        <f t="shared" ref="D33:R33" si="62">C33*($S33/$C33)^(1/16)</f>
        <v>8988.6242759738616</v>
      </c>
      <c r="E33">
        <f t="shared" si="62"/>
        <v>9209.6523326139031</v>
      </c>
      <c r="F33">
        <f t="shared" si="62"/>
        <v>9436.1154147174802</v>
      </c>
      <c r="G33">
        <f t="shared" si="62"/>
        <v>9668.1471682218471</v>
      </c>
      <c r="H33">
        <f t="shared" si="62"/>
        <v>9905.884525384934</v>
      </c>
      <c r="I33">
        <f t="shared" si="62"/>
        <v>10149.46778559516</v>
      </c>
      <c r="J33">
        <f t="shared" si="62"/>
        <v>10399.040698168341</v>
      </c>
      <c r="K33">
        <f t="shared" si="62"/>
        <v>10654.75054718056</v>
      </c>
      <c r="L33">
        <f t="shared" si="62"/>
        <v>10916.748238387047</v>
      </c>
      <c r="M33">
        <f t="shared" si="62"/>
        <v>11185.188388278377</v>
      </c>
      <c r="N33">
        <f t="shared" si="62"/>
        <v>11460.229415326541</v>
      </c>
      <c r="O33">
        <f t="shared" si="62"/>
        <v>11742.033633474732</v>
      </c>
      <c r="P33">
        <f t="shared" si="62"/>
        <v>12030.767347926016</v>
      </c>
      <c r="Q33">
        <f t="shared" si="62"/>
        <v>12326.600953287438</v>
      </c>
      <c r="R33">
        <f t="shared" si="62"/>
        <v>12629.709034127451</v>
      </c>
      <c r="S33" s="880">
        <v>12940.270468006038</v>
      </c>
      <c r="T33" s="880">
        <v>13320.773567900749</v>
      </c>
      <c r="U33" s="880">
        <v>13701.276667795462</v>
      </c>
      <c r="V33" s="880">
        <v>14943.08316705166</v>
      </c>
      <c r="W33" s="880">
        <v>16184.889666307859</v>
      </c>
      <c r="X33" s="880">
        <v>16943.717078780908</v>
      </c>
      <c r="Y33" s="880">
        <v>17245.181508393885</v>
      </c>
      <c r="Z33" s="880">
        <v>18086.800553884354</v>
      </c>
      <c r="AA33" s="880">
        <v>17540.183977875506</v>
      </c>
      <c r="AB33" s="880">
        <v>16848.999870555748</v>
      </c>
      <c r="AC33" s="880">
        <v>17438.468824940046</v>
      </c>
      <c r="AD33" s="880">
        <v>18137.288055196204</v>
      </c>
      <c r="AE33" s="880">
        <v>17957.507343124165</v>
      </c>
      <c r="AF33" s="880">
        <v>16886.199470023184</v>
      </c>
      <c r="AG33" s="880">
        <v>17747.726378942079</v>
      </c>
      <c r="AH33" s="880">
        <v>17996.846053605805</v>
      </c>
      <c r="AI33" s="880">
        <v>18634.658567668652</v>
      </c>
      <c r="AJ33" s="880">
        <v>18871.581576993009</v>
      </c>
      <c r="AK33" s="880">
        <v>18033.5934861846</v>
      </c>
      <c r="AL33" s="880">
        <v>17868.962996409296</v>
      </c>
      <c r="AM33" s="880">
        <v>16894.644195894878</v>
      </c>
      <c r="AN33" s="880">
        <v>16473.10046184895</v>
      </c>
      <c r="AO33" s="880">
        <v>16960.863386753335</v>
      </c>
      <c r="AP33" s="880">
        <v>17392.040623702873</v>
      </c>
      <c r="AQ33" s="880">
        <v>17280.501812651422</v>
      </c>
      <c r="AR33" s="880">
        <v>17608.865787659426</v>
      </c>
      <c r="AS33" s="880">
        <v>17943.184151859987</v>
      </c>
      <c r="AT33" s="880">
        <v>18236.522999249071</v>
      </c>
      <c r="AU33" s="880">
        <v>18189.888899130492</v>
      </c>
      <c r="AV33" s="880">
        <v>17530.738160568351</v>
      </c>
      <c r="AW33" s="880">
        <v>16844.995114265479</v>
      </c>
      <c r="AX33" s="880">
        <v>16942.76818316392</v>
      </c>
      <c r="AY33" s="880">
        <v>17466.109481700169</v>
      </c>
      <c r="AZ33" s="880">
        <v>17338.837870350348</v>
      </c>
      <c r="BA33" s="880">
        <v>17548.462207685585</v>
      </c>
      <c r="BB33" s="880">
        <v>17629.789600841701</v>
      </c>
      <c r="BC33" s="880">
        <v>18397.86722145999</v>
      </c>
      <c r="BD33" s="880">
        <v>19047.392691239587</v>
      </c>
      <c r="BE33" s="880">
        <v>19555.524942345874</v>
      </c>
      <c r="BF33" s="880">
        <v>20052.419193012847</v>
      </c>
      <c r="BG33" s="880">
        <v>19635.123000910156</v>
      </c>
      <c r="BH33" s="880">
        <v>19354.293591774898</v>
      </c>
      <c r="BI33" s="880">
        <v>19461.146513511689</v>
      </c>
      <c r="BJ33" s="880">
        <v>19420.970632546563</v>
      </c>
      <c r="BK33" s="880">
        <v>19720.629369665483</v>
      </c>
      <c r="BL33" s="880">
        <v>19631.790006501345</v>
      </c>
      <c r="BM33" s="880">
        <v>19257.350320146466</v>
      </c>
      <c r="BN33" s="880">
        <v>18134.769840000001</v>
      </c>
      <c r="BO33" s="880">
        <v>17654.200775582915</v>
      </c>
      <c r="BP33" s="880">
        <v>17519.674078498625</v>
      </c>
      <c r="BQ33" s="880">
        <v>17508.731219392288</v>
      </c>
      <c r="BR33" s="880">
        <v>18045.280143262476</v>
      </c>
      <c r="BS33" s="880">
        <v>18409</v>
      </c>
      <c r="BV33" s="882">
        <f>DataFS40!Q33</f>
        <v>2.141937100621405E-2</v>
      </c>
      <c r="BW33" s="882">
        <f t="shared" si="11"/>
        <v>2.0414569040384967E-2</v>
      </c>
      <c r="BX33" s="882">
        <f t="shared" si="12"/>
        <v>1.8005609291276148E-2</v>
      </c>
      <c r="BY33" s="882">
        <f t="shared" si="13"/>
        <v>1.6522792092980465E-2</v>
      </c>
      <c r="BZ33" s="882">
        <f t="shared" si="14"/>
        <v>1.6668926810083917E-2</v>
      </c>
      <c r="CA33" s="882">
        <f t="shared" si="15"/>
        <v>1.6693202693059739E-2</v>
      </c>
      <c r="CB33" s="882">
        <f t="shared" si="16"/>
        <v>1.5774821460900146E-2</v>
      </c>
      <c r="CC33" s="882">
        <f t="shared" si="17"/>
        <v>1.5611456718706229E-2</v>
      </c>
      <c r="CD33" s="882">
        <f t="shared" si="18"/>
        <v>1.5447643575488001E-2</v>
      </c>
      <c r="CE33" s="882">
        <f t="shared" si="19"/>
        <v>1.5206465161040184E-2</v>
      </c>
      <c r="CF33" s="882">
        <f t="shared" si="20"/>
        <v>1.4404985106341917E-2</v>
      </c>
      <c r="CG33" s="882">
        <f t="shared" si="21"/>
        <v>1.2580627889425156E-2</v>
      </c>
      <c r="CH33" s="882">
        <f t="shared" si="22"/>
        <v>1.0670604558587371E-2</v>
      </c>
      <c r="CI33" s="882">
        <f t="shared" si="23"/>
        <v>1.0120688063211869E-2</v>
      </c>
      <c r="CJ33" s="882">
        <f t="shared" si="24"/>
        <v>1.0302794274117621E-2</v>
      </c>
      <c r="CK33" s="882">
        <f t="shared" si="25"/>
        <v>9.3640726230219684E-3</v>
      </c>
      <c r="CL33" s="882">
        <f t="shared" si="26"/>
        <v>8.9997306977587233E-3</v>
      </c>
      <c r="CM33" s="882">
        <f t="shared" si="27"/>
        <v>8.2771656120079751E-3</v>
      </c>
      <c r="CN33" s="882">
        <f t="shared" si="28"/>
        <v>8.7066765902643617E-3</v>
      </c>
      <c r="CO33" s="882">
        <f t="shared" si="29"/>
        <v>7.1632310520854947E-3</v>
      </c>
      <c r="CP33" s="882">
        <f t="shared" si="30"/>
        <v>5.5796196503594686E-3</v>
      </c>
      <c r="CQ33" s="882">
        <f t="shared" si="31"/>
        <v>4.9667853524519856E-3</v>
      </c>
      <c r="CR33" s="882">
        <f t="shared" si="32"/>
        <v>3.8245650773238715E-3</v>
      </c>
      <c r="CS33" s="882">
        <f t="shared" si="33"/>
        <v>1.9940992484026587E-3</v>
      </c>
      <c r="CT33" s="882">
        <f t="shared" si="34"/>
        <v>3.0613090743847327E-3</v>
      </c>
      <c r="CU33" s="882">
        <f t="shared" si="35"/>
        <v>4.1870395680558836E-3</v>
      </c>
      <c r="CV33" s="882">
        <f t="shared" si="36"/>
        <v>3.62380445601862E-3</v>
      </c>
      <c r="CW33" s="882">
        <f t="shared" si="37"/>
        <v>2.3315449725280768E-3</v>
      </c>
      <c r="CX33" s="882">
        <f t="shared" si="38"/>
        <v>2.0575420400659183E-3</v>
      </c>
      <c r="CY33" s="882">
        <f t="shared" si="39"/>
        <v>2.1002728499859291E-3</v>
      </c>
      <c r="CZ33" s="882">
        <f t="shared" si="40"/>
        <v>-1.5538960362959653E-4</v>
      </c>
      <c r="DA33" s="882">
        <f t="shared" si="41"/>
        <v>-7.9004189330311725E-4</v>
      </c>
      <c r="DB33" s="882">
        <f t="shared" si="42"/>
        <v>-1.8313659208032407E-3</v>
      </c>
      <c r="DC33" s="882">
        <f t="shared" si="43"/>
        <v>-1.3159864926411968E-3</v>
      </c>
      <c r="DD33" s="882">
        <f t="shared" si="44"/>
        <v>6.0616458952278407E-4</v>
      </c>
    </row>
    <row r="34" spans="1:108" ht="15">
      <c r="A34" s="875">
        <v>29</v>
      </c>
      <c r="B34" s="875">
        <v>29</v>
      </c>
      <c r="C34" s="880">
        <f>DataFS40!L34</f>
        <v>9104.3597670983418</v>
      </c>
      <c r="D34">
        <f t="shared" ref="D34:R34" si="63">C34*($S34/$C34)^(1/16)</f>
        <v>9328.233730954229</v>
      </c>
      <c r="E34">
        <f t="shared" si="63"/>
        <v>9557.6127004310129</v>
      </c>
      <c r="F34">
        <f t="shared" si="63"/>
        <v>9792.6320422607787</v>
      </c>
      <c r="G34">
        <f t="shared" si="63"/>
        <v>10033.430451810207</v>
      </c>
      <c r="H34">
        <f t="shared" si="63"/>
        <v>10280.150034930879</v>
      </c>
      <c r="I34">
        <f t="shared" si="63"/>
        <v>10532.936391822255</v>
      </c>
      <c r="J34">
        <f t="shared" si="63"/>
        <v>10791.938702956837</v>
      </c>
      <c r="K34">
        <f t="shared" si="63"/>
        <v>11057.309817118192</v>
      </c>
      <c r="L34">
        <f t="shared" si="63"/>
        <v>11329.206341603824</v>
      </c>
      <c r="M34">
        <f t="shared" si="63"/>
        <v>11607.788734646103</v>
      </c>
      <c r="N34">
        <f t="shared" si="63"/>
        <v>11893.221400105804</v>
      </c>
      <c r="O34">
        <f t="shared" si="63"/>
        <v>12185.672784494136</v>
      </c>
      <c r="P34">
        <f t="shared" si="63"/>
        <v>12485.315476380527</v>
      </c>
      <c r="Q34">
        <f t="shared" si="63"/>
        <v>12792.326308244808</v>
      </c>
      <c r="R34">
        <f t="shared" si="63"/>
        <v>13106.88646083393</v>
      </c>
      <c r="S34" s="880">
        <v>13429.181570084775</v>
      </c>
      <c r="T34" s="880">
        <v>13827.528334427192</v>
      </c>
      <c r="U34" s="880">
        <v>14225.875098769611</v>
      </c>
      <c r="V34" s="880">
        <v>15470.226031623773</v>
      </c>
      <c r="W34" s="880">
        <v>16714.576964477936</v>
      </c>
      <c r="X34" s="880">
        <v>17521.083956296719</v>
      </c>
      <c r="Y34" s="880">
        <v>17815.089000250566</v>
      </c>
      <c r="Z34" s="880">
        <v>18614.158191281094</v>
      </c>
      <c r="AA34" s="880">
        <v>18095.441356485469</v>
      </c>
      <c r="AB34" s="880">
        <v>17410.475923369002</v>
      </c>
      <c r="AC34" s="880">
        <v>18107.614115604069</v>
      </c>
      <c r="AD34" s="880">
        <v>18737.434670116429</v>
      </c>
      <c r="AE34" s="880">
        <v>18553.328834842854</v>
      </c>
      <c r="AF34" s="880">
        <v>17454.868135144086</v>
      </c>
      <c r="AG34" s="880">
        <v>18300.732755371278</v>
      </c>
      <c r="AH34" s="880">
        <v>18553.883577669185</v>
      </c>
      <c r="AI34" s="880">
        <v>19183.004072586231</v>
      </c>
      <c r="AJ34" s="880">
        <v>19423.251197213758</v>
      </c>
      <c r="AK34" s="880">
        <v>18601.884397413287</v>
      </c>
      <c r="AL34" s="880">
        <v>18440.299576426067</v>
      </c>
      <c r="AM34" s="880">
        <v>17433.057119121429</v>
      </c>
      <c r="AN34" s="880">
        <v>17058.772976014905</v>
      </c>
      <c r="AO34" s="880">
        <v>17538.888957376068</v>
      </c>
      <c r="AP34" s="880">
        <v>18017.625200772407</v>
      </c>
      <c r="AQ34" s="880">
        <v>17961.2019735795</v>
      </c>
      <c r="AR34" s="880">
        <v>18262.860910031024</v>
      </c>
      <c r="AS34" s="880">
        <v>18641.773091768151</v>
      </c>
      <c r="AT34" s="880">
        <v>18951.098387895636</v>
      </c>
      <c r="AU34" s="880">
        <v>18897.124143546258</v>
      </c>
      <c r="AV34" s="880">
        <v>18221.652625958501</v>
      </c>
      <c r="AW34" s="880">
        <v>17455.126306355793</v>
      </c>
      <c r="AX34" s="880">
        <v>17624.178878064598</v>
      </c>
      <c r="AY34" s="880">
        <v>18161.555713438273</v>
      </c>
      <c r="AZ34" s="880">
        <v>18057.163265030278</v>
      </c>
      <c r="BA34" s="880">
        <v>18211.65188431897</v>
      </c>
      <c r="BB34" s="880">
        <v>18317.254809253511</v>
      </c>
      <c r="BC34" s="880">
        <v>19206.919076256301</v>
      </c>
      <c r="BD34" s="880">
        <v>19825.907763191113</v>
      </c>
      <c r="BE34" s="880">
        <v>20340.389125260521</v>
      </c>
      <c r="BF34" s="880">
        <v>20806.210192002309</v>
      </c>
      <c r="BG34" s="880">
        <v>20395.142244181512</v>
      </c>
      <c r="BH34" s="880">
        <v>20147.23282870922</v>
      </c>
      <c r="BI34" s="880">
        <v>20228.815482753191</v>
      </c>
      <c r="BJ34" s="880">
        <v>20187.399397366753</v>
      </c>
      <c r="BK34" s="880">
        <v>20491.645803954831</v>
      </c>
      <c r="BL34" s="880">
        <v>20381.086354395633</v>
      </c>
      <c r="BM34" s="880">
        <v>19975.214786417291</v>
      </c>
      <c r="BN34" s="880">
        <v>18857.579949999999</v>
      </c>
      <c r="BO34" s="880">
        <v>18318.264780858455</v>
      </c>
      <c r="BP34" s="880">
        <v>18198.12688105744</v>
      </c>
      <c r="BQ34" s="880">
        <v>18160.036171459902</v>
      </c>
      <c r="BR34" s="880">
        <v>18737.020968417135</v>
      </c>
      <c r="BS34" s="880">
        <v>19113</v>
      </c>
      <c r="BV34" s="882">
        <f>DataFS40!Q34</f>
        <v>2.1237354860673019E-2</v>
      </c>
      <c r="BW34" s="882">
        <f t="shared" si="11"/>
        <v>2.0246133183711823E-2</v>
      </c>
      <c r="BX34" s="882">
        <f t="shared" si="12"/>
        <v>1.7834529870738969E-2</v>
      </c>
      <c r="BY34" s="882">
        <f t="shared" si="13"/>
        <v>1.6458512878260168E-2</v>
      </c>
      <c r="BZ34" s="882">
        <f t="shared" si="14"/>
        <v>1.6562069385478884E-2</v>
      </c>
      <c r="CA34" s="882">
        <f t="shared" si="15"/>
        <v>1.6640931437333251E-2</v>
      </c>
      <c r="CB34" s="882">
        <f t="shared" si="16"/>
        <v>1.5821109131377797E-2</v>
      </c>
      <c r="CC34" s="882">
        <f t="shared" si="17"/>
        <v>1.5592971216912055E-2</v>
      </c>
      <c r="CD34" s="882">
        <f t="shared" si="18"/>
        <v>1.5480757270149637E-2</v>
      </c>
      <c r="CE34" s="882">
        <f t="shared" si="19"/>
        <v>1.5246765869656009E-2</v>
      </c>
      <c r="CF34" s="882">
        <f t="shared" si="20"/>
        <v>1.4436551086836058E-2</v>
      </c>
      <c r="CG34" s="882">
        <f t="shared" si="21"/>
        <v>1.2627353830633847E-2</v>
      </c>
      <c r="CH34" s="882">
        <f t="shared" si="22"/>
        <v>1.0625836175445214E-2</v>
      </c>
      <c r="CI34" s="882">
        <f t="shared" si="23"/>
        <v>1.0190352978570738E-2</v>
      </c>
      <c r="CJ34" s="882">
        <f t="shared" si="24"/>
        <v>1.0360999987926389E-2</v>
      </c>
      <c r="CK34" s="882">
        <f t="shared" si="25"/>
        <v>9.4682098170015827E-3</v>
      </c>
      <c r="CL34" s="882">
        <f t="shared" si="26"/>
        <v>9.0000097272049384E-3</v>
      </c>
      <c r="CM34" s="882">
        <f t="shared" si="27"/>
        <v>8.3043528749482398E-3</v>
      </c>
      <c r="CN34" s="882">
        <f t="shared" si="28"/>
        <v>8.8687459339105157E-3</v>
      </c>
      <c r="CO34" s="882">
        <f t="shared" si="29"/>
        <v>7.3229259639142619E-3</v>
      </c>
      <c r="CP34" s="882">
        <f t="shared" si="30"/>
        <v>5.7910362604809418E-3</v>
      </c>
      <c r="CQ34" s="882">
        <f t="shared" si="31"/>
        <v>5.0671050393327199E-3</v>
      </c>
      <c r="CR34" s="882">
        <f t="shared" si="32"/>
        <v>3.9858918082920081E-3</v>
      </c>
      <c r="CS34" s="882">
        <f t="shared" si="33"/>
        <v>2.3304897950082726E-3</v>
      </c>
      <c r="CT34" s="882">
        <f t="shared" si="34"/>
        <v>3.2832619347535896E-3</v>
      </c>
      <c r="CU34" s="882">
        <f t="shared" si="35"/>
        <v>4.3620310211420765E-3</v>
      </c>
      <c r="CV34" s="882">
        <f t="shared" si="36"/>
        <v>3.6444119001044495E-3</v>
      </c>
      <c r="CW34" s="882">
        <f t="shared" si="37"/>
        <v>2.476118013280626E-3</v>
      </c>
      <c r="CX34" s="882">
        <f t="shared" si="38"/>
        <v>2.1742136936377943E-3</v>
      </c>
      <c r="CY34" s="882">
        <f t="shared" si="39"/>
        <v>2.276008727466472E-3</v>
      </c>
      <c r="CZ34" s="882">
        <f t="shared" si="40"/>
        <v>2.8163256433400008E-5</v>
      </c>
      <c r="DA34" s="882">
        <f t="shared" si="41"/>
        <v>-5.6926303372129006E-4</v>
      </c>
      <c r="DB34" s="882">
        <f t="shared" si="42"/>
        <v>-1.6105051972518103E-3</v>
      </c>
      <c r="DC34" s="882">
        <f t="shared" si="43"/>
        <v>-1.0573690038552241E-3</v>
      </c>
      <c r="DD34" s="882">
        <f t="shared" si="44"/>
        <v>7.975485942344207E-4</v>
      </c>
    </row>
    <row r="35" spans="1:108" ht="15">
      <c r="A35" s="875">
        <v>30</v>
      </c>
      <c r="B35" s="875">
        <v>30</v>
      </c>
      <c r="C35" s="880">
        <f>DataFS40!L35</f>
        <v>9444.4280515431492</v>
      </c>
      <c r="D35">
        <f t="shared" ref="D35:R35" si="64">C35*($S35/$C35)^(1/16)</f>
        <v>9676.66421073928</v>
      </c>
      <c r="E35">
        <f t="shared" si="64"/>
        <v>9914.6109998797365</v>
      </c>
      <c r="F35">
        <f t="shared" si="64"/>
        <v>10158.408841948061</v>
      </c>
      <c r="G35">
        <f t="shared" si="64"/>
        <v>10408.201612894372</v>
      </c>
      <c r="H35">
        <f t="shared" si="64"/>
        <v>10664.136726542954</v>
      </c>
      <c r="I35">
        <f t="shared" si="64"/>
        <v>10926.365221587721</v>
      </c>
      <c r="J35">
        <f t="shared" si="64"/>
        <v>11195.041850726857</v>
      </c>
      <c r="K35">
        <f t="shared" si="64"/>
        <v>11470.325171989274</v>
      </c>
      <c r="L35">
        <f t="shared" si="64"/>
        <v>11752.377642306757</v>
      </c>
      <c r="M35">
        <f t="shared" si="64"/>
        <v>12041.365713387022</v>
      </c>
      <c r="N35">
        <f t="shared" si="64"/>
        <v>12337.459929944271</v>
      </c>
      <c r="O35">
        <f t="shared" si="64"/>
        <v>12640.835030345217</v>
      </c>
      <c r="P35">
        <f t="shared" si="64"/>
        <v>12951.670049729964</v>
      </c>
      <c r="Q35">
        <f t="shared" si="64"/>
        <v>13270.148425668609</v>
      </c>
      <c r="R35">
        <f t="shared" si="64"/>
        <v>13596.458106415905</v>
      </c>
      <c r="S35" s="880">
        <v>13930.791661827892</v>
      </c>
      <c r="T35" s="880">
        <v>14359.147834526091</v>
      </c>
      <c r="U35" s="880">
        <v>14787.50400722429</v>
      </c>
      <c r="V35" s="880">
        <v>16030.597670996431</v>
      </c>
      <c r="W35" s="880">
        <v>17273.69133476857</v>
      </c>
      <c r="X35" s="880">
        <v>18092.734330074756</v>
      </c>
      <c r="Y35" s="880">
        <v>18379.516612377851</v>
      </c>
      <c r="Z35" s="880">
        <v>19146.737191424341</v>
      </c>
      <c r="AA35" s="880">
        <v>18695.317631590879</v>
      </c>
      <c r="AB35" s="880">
        <v>17962.515403866069</v>
      </c>
      <c r="AC35" s="880">
        <v>18690.855618953112</v>
      </c>
      <c r="AD35" s="880">
        <v>19337.581285036653</v>
      </c>
      <c r="AE35" s="880">
        <v>19129.421138094036</v>
      </c>
      <c r="AF35" s="880">
        <v>17994.56005299768</v>
      </c>
      <c r="AG35" s="880">
        <v>18843.43466515894</v>
      </c>
      <c r="AH35" s="880">
        <v>19159.499955575298</v>
      </c>
      <c r="AI35" s="880">
        <v>19743.46771020917</v>
      </c>
      <c r="AJ35" s="880">
        <v>19986.122231043049</v>
      </c>
      <c r="AK35" s="880">
        <v>19170.175308641978</v>
      </c>
      <c r="AL35" s="880">
        <v>19023.392053151001</v>
      </c>
      <c r="AM35" s="880">
        <v>17991.411261726742</v>
      </c>
      <c r="AN35" s="880">
        <v>17633.835480866259</v>
      </c>
      <c r="AO35" s="880">
        <v>18149.594418917404</v>
      </c>
      <c r="AP35" s="880">
        <v>18633.342513219395</v>
      </c>
      <c r="AQ35" s="880">
        <v>18647.703556333669</v>
      </c>
      <c r="AR35" s="880">
        <v>18914.971320234399</v>
      </c>
      <c r="AS35" s="880">
        <v>19338.542789645307</v>
      </c>
      <c r="AT35" s="880">
        <v>19648.202495646201</v>
      </c>
      <c r="AU35" s="880">
        <v>19559.002258272656</v>
      </c>
      <c r="AV35" s="880">
        <v>18935.273200539876</v>
      </c>
      <c r="AW35" s="880">
        <v>18107.935068877294</v>
      </c>
      <c r="AX35" s="880">
        <v>18330.25602345942</v>
      </c>
      <c r="AY35" s="880">
        <v>18872.087546732517</v>
      </c>
      <c r="AZ35" s="880">
        <v>18762.186337586507</v>
      </c>
      <c r="BA35" s="880">
        <v>18890.769697290711</v>
      </c>
      <c r="BB35" s="880">
        <v>19082.841064075754</v>
      </c>
      <c r="BC35" s="880">
        <v>19996.340556759464</v>
      </c>
      <c r="BD35" s="880">
        <v>20564.392804847263</v>
      </c>
      <c r="BE35" s="880">
        <v>21134.693255392354</v>
      </c>
      <c r="BF35" s="880">
        <v>21599.466688321063</v>
      </c>
      <c r="BG35" s="880">
        <v>21169.379534520871</v>
      </c>
      <c r="BH35" s="880">
        <v>20903.49704511548</v>
      </c>
      <c r="BI35" s="880">
        <v>21039.54280764125</v>
      </c>
      <c r="BJ35" s="880">
        <v>21005.162176030044</v>
      </c>
      <c r="BK35" s="880">
        <v>21275.415893548216</v>
      </c>
      <c r="BL35" s="880">
        <v>21125.868868868867</v>
      </c>
      <c r="BM35" s="880">
        <v>20693.079252688116</v>
      </c>
      <c r="BN35" s="880">
        <v>19516.966479999999</v>
      </c>
      <c r="BO35" s="880">
        <v>18976.947392250077</v>
      </c>
      <c r="BP35" s="880">
        <v>18836.546754272724</v>
      </c>
      <c r="BQ35" s="880">
        <v>18822.713114754097</v>
      </c>
      <c r="BR35" s="880">
        <v>19406.381943346201</v>
      </c>
      <c r="BS35" s="880">
        <v>19751</v>
      </c>
      <c r="BV35" s="882">
        <f>DataFS40!Q35</f>
        <v>2.1039772518060662E-2</v>
      </c>
      <c r="BW35" s="882">
        <f t="shared" si="11"/>
        <v>2.0079887697153964E-2</v>
      </c>
      <c r="BX35" s="882">
        <f t="shared" si="12"/>
        <v>1.7680510359266544E-2</v>
      </c>
      <c r="BY35" s="882">
        <f t="shared" si="13"/>
        <v>1.6353385477917648E-2</v>
      </c>
      <c r="BZ35" s="882">
        <f t="shared" si="14"/>
        <v>1.6488999839916474E-2</v>
      </c>
      <c r="CA35" s="882">
        <f t="shared" si="15"/>
        <v>1.6549156171882906E-2</v>
      </c>
      <c r="CB35" s="882">
        <f t="shared" si="16"/>
        <v>1.5846130600669861E-2</v>
      </c>
      <c r="CC35" s="882">
        <f t="shared" si="17"/>
        <v>1.5545557670607169E-2</v>
      </c>
      <c r="CD35" s="882">
        <f t="shared" si="18"/>
        <v>1.5481464020555835E-2</v>
      </c>
      <c r="CE35" s="882">
        <f t="shared" si="19"/>
        <v>1.5230415047767565E-2</v>
      </c>
      <c r="CF35" s="882">
        <f t="shared" si="20"/>
        <v>1.436955143280616E-2</v>
      </c>
      <c r="CG35" s="882">
        <f t="shared" si="21"/>
        <v>1.2679307371267212E-2</v>
      </c>
      <c r="CH35" s="882">
        <f t="shared" si="22"/>
        <v>1.062718321569589E-2</v>
      </c>
      <c r="CI35" s="882">
        <f t="shared" si="23"/>
        <v>1.0267894621963869E-2</v>
      </c>
      <c r="CJ35" s="882">
        <f t="shared" si="24"/>
        <v>1.0411679634530158E-2</v>
      </c>
      <c r="CK35" s="882">
        <f t="shared" si="25"/>
        <v>9.5165902482035047E-3</v>
      </c>
      <c r="CL35" s="882">
        <f t="shared" si="26"/>
        <v>8.9982373001762372E-3</v>
      </c>
      <c r="CM35" s="882">
        <f t="shared" si="27"/>
        <v>8.3998571491641361E-3</v>
      </c>
      <c r="CN35" s="882">
        <f t="shared" si="28"/>
        <v>8.9149976373921191E-3</v>
      </c>
      <c r="CO35" s="882">
        <f t="shared" si="29"/>
        <v>7.3522437922857176E-3</v>
      </c>
      <c r="CP35" s="882">
        <f t="shared" si="30"/>
        <v>5.9509105094424086E-3</v>
      </c>
      <c r="CQ35" s="882">
        <f t="shared" si="31"/>
        <v>5.224133285257837E-3</v>
      </c>
      <c r="CR35" s="882">
        <f t="shared" si="32"/>
        <v>4.1650899496175064E-3</v>
      </c>
      <c r="CS35" s="882">
        <f t="shared" si="33"/>
        <v>2.5852226529905487E-3</v>
      </c>
      <c r="CT35" s="882">
        <f t="shared" si="34"/>
        <v>3.4804710422824403E-3</v>
      </c>
      <c r="CU35" s="882">
        <f t="shared" si="35"/>
        <v>4.6129930222842397E-3</v>
      </c>
      <c r="CV35" s="882">
        <f t="shared" si="36"/>
        <v>3.816612516433171E-3</v>
      </c>
      <c r="CW35" s="882">
        <f t="shared" si="37"/>
        <v>2.6047949192729014E-3</v>
      </c>
      <c r="CX35" s="882">
        <f t="shared" si="38"/>
        <v>2.3136071249123535E-3</v>
      </c>
      <c r="CY35" s="882">
        <f t="shared" si="39"/>
        <v>2.3915219088059825E-3</v>
      </c>
      <c r="CZ35" s="882">
        <f t="shared" si="40"/>
        <v>2.0768002671922581E-4</v>
      </c>
      <c r="DA35" s="882">
        <f t="shared" si="41"/>
        <v>-4.998666367826976E-4</v>
      </c>
      <c r="DB35" s="882">
        <f t="shared" si="42"/>
        <v>-1.4036728334015924E-3</v>
      </c>
      <c r="DC35" s="882">
        <f t="shared" si="43"/>
        <v>-8.6539492171366916E-4</v>
      </c>
      <c r="DD35" s="882">
        <f t="shared" si="44"/>
        <v>8.7828019806690527E-4</v>
      </c>
    </row>
    <row r="36" spans="1:108" ht="15">
      <c r="A36" s="875">
        <v>31</v>
      </c>
      <c r="B36" s="875">
        <v>31</v>
      </c>
      <c r="C36" s="880">
        <f>DataFS40!L36</f>
        <v>9750.0590413606351</v>
      </c>
      <c r="D36">
        <f t="shared" ref="D36:R36" si="65">C36*($S36/$C36)^(1/16)</f>
        <v>9989.8105913055915</v>
      </c>
      <c r="E36">
        <f t="shared" si="65"/>
        <v>10235.457572802006</v>
      </c>
      <c r="F36">
        <f t="shared" si="65"/>
        <v>10487.144953059416</v>
      </c>
      <c r="G36">
        <f t="shared" si="65"/>
        <v>10745.02126399533</v>
      </c>
      <c r="H36">
        <f t="shared" si="65"/>
        <v>11009.238689890517</v>
      </c>
      <c r="I36">
        <f t="shared" si="65"/>
        <v>11279.953157199721</v>
      </c>
      <c r="J36">
        <f t="shared" si="65"/>
        <v>11557.324426570798</v>
      </c>
      <c r="K36">
        <f t="shared" si="65"/>
        <v>11841.516187126575</v>
      </c>
      <c r="L36">
        <f t="shared" si="65"/>
        <v>12132.69615306509</v>
      </c>
      <c r="M36">
        <f t="shared" si="65"/>
        <v>12431.03616263519</v>
      </c>
      <c r="N36">
        <f t="shared" si="65"/>
        <v>12736.712279545933</v>
      </c>
      <c r="O36">
        <f t="shared" si="65"/>
        <v>13049.904896869608</v>
      </c>
      <c r="P36">
        <f t="shared" si="65"/>
        <v>13370.798843499715</v>
      </c>
      <c r="Q36">
        <f t="shared" si="65"/>
        <v>13699.583493226712</v>
      </c>
      <c r="R36">
        <f t="shared" si="65"/>
        <v>14036.452876495912</v>
      </c>
      <c r="S36" s="880">
        <v>14381.605794913481</v>
      </c>
      <c r="T36" s="880">
        <v>14856.111735926093</v>
      </c>
      <c r="U36" s="880">
        <v>15330.617676938706</v>
      </c>
      <c r="V36" s="880">
        <v>16608.196055907458</v>
      </c>
      <c r="W36" s="880">
        <v>17885.774434876213</v>
      </c>
      <c r="X36" s="880">
        <v>18607.219666474983</v>
      </c>
      <c r="Y36" s="880">
        <v>18883.665547481833</v>
      </c>
      <c r="Z36" s="880">
        <v>19700.201642553599</v>
      </c>
      <c r="AA36" s="880">
        <v>19260.490320533165</v>
      </c>
      <c r="AB36" s="880">
        <v>18528.709742837418</v>
      </c>
      <c r="AC36" s="880">
        <v>19251.490862482427</v>
      </c>
      <c r="AD36" s="880">
        <v>19942.014661492023</v>
      </c>
      <c r="AE36" s="880">
        <v>19650.271713636201</v>
      </c>
      <c r="AF36" s="880">
        <v>18534.251970851274</v>
      </c>
      <c r="AG36" s="880">
        <v>19389.571397160445</v>
      </c>
      <c r="AH36" s="880">
        <v>19742.446201688137</v>
      </c>
      <c r="AI36" s="880">
        <v>20340.285745948193</v>
      </c>
      <c r="AJ36" s="880">
        <v>20574.196445491565</v>
      </c>
      <c r="AK36" s="880">
        <v>19789.895261610818</v>
      </c>
      <c r="AL36" s="880">
        <v>19601.782171192674</v>
      </c>
      <c r="AM36" s="880">
        <v>18545.334022247884</v>
      </c>
      <c r="AN36" s="880">
        <v>18181.31196149965</v>
      </c>
      <c r="AO36" s="880">
        <v>18743.959934999439</v>
      </c>
      <c r="AP36" s="880">
        <v>19251.03327859089</v>
      </c>
      <c r="AQ36" s="880">
        <v>19326.469909986383</v>
      </c>
      <c r="AR36" s="880">
        <v>19538.811047914511</v>
      </c>
      <c r="AS36" s="880">
        <v>20044.408697677514</v>
      </c>
      <c r="AT36" s="880">
        <v>20361.030756203167</v>
      </c>
      <c r="AU36" s="880">
        <v>20232.639628844441</v>
      </c>
      <c r="AV36" s="880">
        <v>19564.556798125268</v>
      </c>
      <c r="AW36" s="880">
        <v>18746.517974588398</v>
      </c>
      <c r="AX36" s="880">
        <v>19053.291353568962</v>
      </c>
      <c r="AY36" s="880">
        <v>19508.699932401672</v>
      </c>
      <c r="AZ36" s="880">
        <v>19393.307620566611</v>
      </c>
      <c r="BA36" s="880">
        <v>19581.471609417622</v>
      </c>
      <c r="BB36" s="880">
        <v>19838.484640263941</v>
      </c>
      <c r="BC36" s="880">
        <v>20764.729493377105</v>
      </c>
      <c r="BD36" s="880">
        <v>21301.497500631154</v>
      </c>
      <c r="BE36" s="880">
        <v>21941.134460517715</v>
      </c>
      <c r="BF36" s="880">
        <v>22400.616284105672</v>
      </c>
      <c r="BG36" s="880">
        <v>21960.419971395138</v>
      </c>
      <c r="BH36" s="880">
        <v>21720.464743775083</v>
      </c>
      <c r="BI36" s="880">
        <v>21839.197983934479</v>
      </c>
      <c r="BJ36" s="880">
        <v>21814.568254765389</v>
      </c>
      <c r="BK36" s="880">
        <v>22080.055600911837</v>
      </c>
      <c r="BL36" s="880">
        <v>21894.349008802616</v>
      </c>
      <c r="BM36" s="880">
        <v>21448.55141056635</v>
      </c>
      <c r="BN36" s="880">
        <v>20182.914069999999</v>
      </c>
      <c r="BO36" s="880">
        <v>19638.858839972047</v>
      </c>
      <c r="BP36" s="880">
        <v>19508.678567987823</v>
      </c>
      <c r="BQ36" s="880">
        <v>19518.472214343787</v>
      </c>
      <c r="BR36" s="880">
        <v>20075.742918275268</v>
      </c>
      <c r="BS36" s="880">
        <v>20391</v>
      </c>
      <c r="BV36" s="882">
        <f>DataFS40!Q36</f>
        <v>2.1038792562538378E-2</v>
      </c>
      <c r="BW36" s="882">
        <f t="shared" si="11"/>
        <v>2.0022966113035112E-2</v>
      </c>
      <c r="BX36" s="882">
        <f t="shared" si="12"/>
        <v>1.7634875393055083E-2</v>
      </c>
      <c r="BY36" s="882">
        <f t="shared" si="13"/>
        <v>1.6315312612627419E-2</v>
      </c>
      <c r="BZ36" s="882">
        <f t="shared" si="14"/>
        <v>1.650020974962918E-2</v>
      </c>
      <c r="CA36" s="882">
        <f t="shared" si="15"/>
        <v>1.657199155682143E-2</v>
      </c>
      <c r="CB36" s="882">
        <f t="shared" si="16"/>
        <v>1.5962787875058115E-2</v>
      </c>
      <c r="CC36" s="882">
        <f t="shared" si="17"/>
        <v>1.5563498897619432E-2</v>
      </c>
      <c r="CD36" s="882">
        <f t="shared" si="18"/>
        <v>1.5600990523162217E-2</v>
      </c>
      <c r="CE36" s="882">
        <f t="shared" si="19"/>
        <v>1.5343546737070612E-2</v>
      </c>
      <c r="CF36" s="882">
        <f t="shared" si="20"/>
        <v>1.4429612017623494E-2</v>
      </c>
      <c r="CG36" s="882">
        <f t="shared" si="21"/>
        <v>1.2704467282617093E-2</v>
      </c>
      <c r="CH36" s="882">
        <f t="shared" si="22"/>
        <v>1.0710693787373771E-2</v>
      </c>
      <c r="CI36" s="882">
        <f t="shared" si="23"/>
        <v>1.0471110679836748E-2</v>
      </c>
      <c r="CJ36" s="882">
        <f t="shared" si="24"/>
        <v>1.0451150006995258E-2</v>
      </c>
      <c r="CK36" s="882">
        <f t="shared" si="25"/>
        <v>9.5532946273864106E-3</v>
      </c>
      <c r="CL36" s="882">
        <f t="shared" si="26"/>
        <v>9.1187891951998168E-3</v>
      </c>
      <c r="CM36" s="882">
        <f t="shared" si="27"/>
        <v>8.5425272243886408E-3</v>
      </c>
      <c r="CN36" s="882">
        <f t="shared" si="28"/>
        <v>8.963577514584653E-3</v>
      </c>
      <c r="CO36" s="882">
        <f t="shared" si="29"/>
        <v>7.3468882030010008E-3</v>
      </c>
      <c r="CP36" s="882">
        <f t="shared" si="30"/>
        <v>6.0286137484397706E-3</v>
      </c>
      <c r="CQ36" s="882">
        <f t="shared" si="31"/>
        <v>5.471940547961518E-3</v>
      </c>
      <c r="CR36" s="882">
        <f t="shared" si="32"/>
        <v>4.4494119928020215E-3</v>
      </c>
      <c r="CS36" s="882">
        <f t="shared" si="33"/>
        <v>2.8754798288581629E-3</v>
      </c>
      <c r="CT36" s="882">
        <f t="shared" si="34"/>
        <v>3.7024419861351188E-3</v>
      </c>
      <c r="CU36" s="882">
        <f t="shared" si="35"/>
        <v>4.8132114080230437E-3</v>
      </c>
      <c r="CV36" s="882">
        <f t="shared" si="36"/>
        <v>4.0400873093076051E-3</v>
      </c>
      <c r="CW36" s="882">
        <f t="shared" si="37"/>
        <v>2.7508287163491296E-3</v>
      </c>
      <c r="CX36" s="882">
        <f t="shared" si="38"/>
        <v>2.5787883074226414E-3</v>
      </c>
      <c r="CY36" s="882">
        <f t="shared" si="39"/>
        <v>2.509494412300306E-3</v>
      </c>
      <c r="CZ36" s="882">
        <f t="shared" si="40"/>
        <v>3.7580096846112632E-4</v>
      </c>
      <c r="DA36" s="882">
        <f t="shared" si="41"/>
        <v>-3.5027764007888873E-4</v>
      </c>
      <c r="DB36" s="882">
        <f t="shared" si="42"/>
        <v>-1.2122683959571168E-3</v>
      </c>
      <c r="DC36" s="882">
        <f t="shared" si="43"/>
        <v>-7.2107591790238068E-4</v>
      </c>
      <c r="DD36" s="882">
        <f t="shared" si="44"/>
        <v>8.804508966739899E-4</v>
      </c>
    </row>
    <row r="37" spans="1:108" ht="15">
      <c r="A37" s="875">
        <v>32</v>
      </c>
      <c r="B37" s="875">
        <v>32</v>
      </c>
      <c r="C37" s="880">
        <f>DataFS40!L37</f>
        <v>10098.736649462275</v>
      </c>
      <c r="D37">
        <f t="shared" ref="D37:R37" si="66">C37*($S37/$C37)^(1/16)</f>
        <v>10347.06209589533</v>
      </c>
      <c r="E37">
        <f t="shared" si="66"/>
        <v>10601.493803882344</v>
      </c>
      <c r="F37">
        <f t="shared" si="66"/>
        <v>10862.181924890681</v>
      </c>
      <c r="G37">
        <f t="shared" si="66"/>
        <v>11129.280302575296</v>
      </c>
      <c r="H37">
        <f t="shared" si="66"/>
        <v>11402.946563568721</v>
      </c>
      <c r="I37">
        <f t="shared" si="66"/>
        <v>11683.342210503553</v>
      </c>
      <c r="J37">
        <f t="shared" si="66"/>
        <v>11970.632717322338</v>
      </c>
      <c r="K37">
        <f t="shared" si="66"/>
        <v>12264.987626931104</v>
      </c>
      <c r="L37">
        <f t="shared" si="66"/>
        <v>12566.580651254175</v>
      </c>
      <c r="M37">
        <f t="shared" si="66"/>
        <v>12875.589773749298</v>
      </c>
      <c r="N37">
        <f t="shared" si="66"/>
        <v>13192.197354443604</v>
      </c>
      <c r="O37">
        <f t="shared" si="66"/>
        <v>13516.590237552364</v>
      </c>
      <c r="P37">
        <f t="shared" si="66"/>
        <v>13848.959861744077</v>
      </c>
      <c r="Q37">
        <f t="shared" si="66"/>
        <v>14189.50237311694</v>
      </c>
      <c r="R37">
        <f t="shared" si="66"/>
        <v>14538.418740953384</v>
      </c>
      <c r="S37" s="880">
        <v>14895.914876320983</v>
      </c>
      <c r="T37" s="880">
        <v>15390.994857733807</v>
      </c>
      <c r="U37" s="880">
        <v>15886.07483914663</v>
      </c>
      <c r="V37" s="880">
        <v>17168.424529368793</v>
      </c>
      <c r="W37" s="880">
        <v>18450.77421959096</v>
      </c>
      <c r="X37" s="880">
        <v>19093.122484186311</v>
      </c>
      <c r="Y37" s="880">
        <v>19426.173640691555</v>
      </c>
      <c r="Z37" s="880">
        <v>20258.887456429355</v>
      </c>
      <c r="AA37" s="880">
        <v>19761.213492315364</v>
      </c>
      <c r="AB37" s="880">
        <v>19170.396660338283</v>
      </c>
      <c r="AC37" s="880">
        <v>19744.307326552549</v>
      </c>
      <c r="AD37" s="880">
        <v>20499.293661060801</v>
      </c>
      <c r="AE37" s="880">
        <v>20222.418179193879</v>
      </c>
      <c r="AF37" s="880">
        <v>19030.478767803907</v>
      </c>
      <c r="AG37" s="880">
        <v>19959.751884658875</v>
      </c>
      <c r="AH37" s="880">
        <v>20289.76795498297</v>
      </c>
      <c r="AI37" s="880">
        <v>20955.280980745254</v>
      </c>
      <c r="AJ37" s="880">
        <v>21181.873133755027</v>
      </c>
      <c r="AK37" s="880">
        <v>20368.471981187537</v>
      </c>
      <c r="AL37" s="880">
        <v>20187.225827259241</v>
      </c>
      <c r="AM37" s="880">
        <v>19123.629384231961</v>
      </c>
      <c r="AN37" s="880">
        <v>18766.984475665606</v>
      </c>
      <c r="AO37" s="880">
        <v>19368.962848817664</v>
      </c>
      <c r="AP37" s="880">
        <v>19860.83023226435</v>
      </c>
      <c r="AQ37" s="880">
        <v>20038.110987320284</v>
      </c>
      <c r="AR37" s="880">
        <v>20181.4978972768</v>
      </c>
      <c r="AS37" s="880">
        <v>20693.878102748389</v>
      </c>
      <c r="AT37" s="880">
        <v>21030.180814520125</v>
      </c>
      <c r="AU37" s="880">
        <v>20978.512428180788</v>
      </c>
      <c r="AV37" s="880">
        <v>20218.168369844119</v>
      </c>
      <c r="AW37" s="880">
        <v>19442.004307541087</v>
      </c>
      <c r="AX37" s="880">
        <v>19782.49329630204</v>
      </c>
      <c r="AY37" s="880">
        <v>20176.992081338725</v>
      </c>
      <c r="AZ37" s="880">
        <v>20024.428903546715</v>
      </c>
      <c r="BA37" s="880">
        <v>20273.621533938927</v>
      </c>
      <c r="BB37" s="880">
        <v>20589.867068466105</v>
      </c>
      <c r="BC37" s="880">
        <v>21548.542295510793</v>
      </c>
      <c r="BD37" s="880">
        <v>22093.816031305229</v>
      </c>
      <c r="BE37" s="880">
        <v>22798.821093393512</v>
      </c>
      <c r="BF37" s="880">
        <v>23221.498628554931</v>
      </c>
      <c r="BG37" s="880">
        <v>22746.290209335588</v>
      </c>
      <c r="BH37" s="880">
        <v>22515.933292469959</v>
      </c>
      <c r="BI37" s="880">
        <v>22606.866953175977</v>
      </c>
      <c r="BJ37" s="880">
        <v>22585.772276687265</v>
      </c>
      <c r="BK37" s="880">
        <v>22892.811270741662</v>
      </c>
      <c r="BL37" s="880">
        <v>22650.416106828477</v>
      </c>
      <c r="BM37" s="880">
        <v>22199.599134137829</v>
      </c>
      <c r="BN37" s="880">
        <v>20871.825369999999</v>
      </c>
      <c r="BO37" s="880">
        <v>20341.668881211797</v>
      </c>
      <c r="BP37" s="880">
        <v>20238.752779436985</v>
      </c>
      <c r="BQ37" s="880">
        <v>20211.129861780777</v>
      </c>
      <c r="BR37" s="880">
        <v>20763.414679752543</v>
      </c>
      <c r="BS37" s="880">
        <v>21092</v>
      </c>
      <c r="BV37" s="882">
        <f>DataFS40!Q37</f>
        <v>2.0849009776409133E-2</v>
      </c>
      <c r="BW37" s="882">
        <f t="shared" si="11"/>
        <v>1.9851752801013811E-2</v>
      </c>
      <c r="BX37" s="882">
        <f t="shared" si="12"/>
        <v>1.7502277152586787E-2</v>
      </c>
      <c r="BY37" s="882">
        <f t="shared" si="13"/>
        <v>1.6212727890261514E-2</v>
      </c>
      <c r="BZ37" s="882">
        <f t="shared" si="14"/>
        <v>1.6430353973430734E-2</v>
      </c>
      <c r="CA37" s="882">
        <f t="shared" si="15"/>
        <v>1.645382894468006E-2</v>
      </c>
      <c r="CB37" s="882">
        <f t="shared" si="16"/>
        <v>1.5993367744664644E-2</v>
      </c>
      <c r="CC37" s="882">
        <f t="shared" si="17"/>
        <v>1.5480657684751264E-2</v>
      </c>
      <c r="CD37" s="882">
        <f t="shared" si="18"/>
        <v>1.5503935801909785E-2</v>
      </c>
      <c r="CE37" s="882">
        <f t="shared" si="19"/>
        <v>1.5259897204215722E-2</v>
      </c>
      <c r="CF37" s="882">
        <f t="shared" si="20"/>
        <v>1.4461375538205035E-2</v>
      </c>
      <c r="CG37" s="882">
        <f t="shared" si="21"/>
        <v>1.2636708615174408E-2</v>
      </c>
      <c r="CH37" s="882">
        <f t="shared" si="22"/>
        <v>1.0749068154268127E-2</v>
      </c>
      <c r="CI37" s="882">
        <f t="shared" si="23"/>
        <v>1.0543050379501429E-2</v>
      </c>
      <c r="CJ37" s="882">
        <f t="shared" si="24"/>
        <v>1.0407922690917282E-2</v>
      </c>
      <c r="CK37" s="882">
        <f t="shared" si="25"/>
        <v>9.4608933604609646E-3</v>
      </c>
      <c r="CL37" s="882">
        <f t="shared" si="26"/>
        <v>9.1069120808437987E-3</v>
      </c>
      <c r="CM37" s="882">
        <f t="shared" si="27"/>
        <v>8.5960437313057358E-3</v>
      </c>
      <c r="CN37" s="882">
        <f t="shared" si="28"/>
        <v>9.0069453721186576E-3</v>
      </c>
      <c r="CO37" s="882">
        <f t="shared" si="29"/>
        <v>7.4459915576068347E-3</v>
      </c>
      <c r="CP37" s="882">
        <f t="shared" si="30"/>
        <v>6.2430096630723408E-3</v>
      </c>
      <c r="CQ37" s="882">
        <f t="shared" si="31"/>
        <v>5.7739679274155797E-3</v>
      </c>
      <c r="CR37" s="882">
        <f t="shared" si="32"/>
        <v>4.651394627147365E-3</v>
      </c>
      <c r="CS37" s="882">
        <f t="shared" si="33"/>
        <v>3.1115845168108169E-3</v>
      </c>
      <c r="CT37" s="882">
        <f t="shared" si="34"/>
        <v>3.9646799738886074E-3</v>
      </c>
      <c r="CU37" s="882">
        <f t="shared" si="35"/>
        <v>4.8337897846499889E-3</v>
      </c>
      <c r="CV37" s="882">
        <f t="shared" si="36"/>
        <v>4.3611803226102364E-3</v>
      </c>
      <c r="CW37" s="882">
        <f t="shared" si="37"/>
        <v>2.9392462247606055E-3</v>
      </c>
      <c r="CX37" s="882">
        <f t="shared" si="38"/>
        <v>2.7473680533227629E-3</v>
      </c>
      <c r="CY37" s="882">
        <f t="shared" si="39"/>
        <v>2.7201146259816511E-3</v>
      </c>
      <c r="CZ37" s="882">
        <f t="shared" si="40"/>
        <v>5.5761412370958219E-4</v>
      </c>
      <c r="DA37" s="882">
        <f t="shared" si="41"/>
        <v>-7.4041270525904146E-5</v>
      </c>
      <c r="DB37" s="882">
        <f t="shared" si="42"/>
        <v>-1.0628833896887402E-3</v>
      </c>
      <c r="DC37" s="882">
        <f t="shared" si="43"/>
        <v>-5.8668802768446771E-4</v>
      </c>
      <c r="DD37" s="882">
        <f t="shared" si="44"/>
        <v>1.0271626835569592E-3</v>
      </c>
    </row>
    <row r="38" spans="1:108" ht="15">
      <c r="A38" s="875">
        <v>33</v>
      </c>
      <c r="B38" s="875">
        <v>33</v>
      </c>
      <c r="C38" s="880">
        <f>DataFS40!L38</f>
        <v>10421.586286593421</v>
      </c>
      <c r="D38">
        <f t="shared" ref="D38:R38" si="67">C38*($S38/$C38)^(1/16)</f>
        <v>10677.850526071012</v>
      </c>
      <c r="E38">
        <f t="shared" si="67"/>
        <v>10940.416240067841</v>
      </c>
      <c r="F38">
        <f t="shared" si="67"/>
        <v>11209.438380289999</v>
      </c>
      <c r="G38">
        <f t="shared" si="67"/>
        <v>11485.075708667857</v>
      </c>
      <c r="H38">
        <f t="shared" si="67"/>
        <v>11767.490891048539</v>
      </c>
      <c r="I38">
        <f t="shared" si="67"/>
        <v>12056.850593192285</v>
      </c>
      <c r="J38">
        <f t="shared" si="67"/>
        <v>12353.325579129316</v>
      </c>
      <c r="K38">
        <f t="shared" si="67"/>
        <v>12657.090811935293</v>
      </c>
      <c r="L38">
        <f t="shared" si="67"/>
        <v>12968.325556984804</v>
      </c>
      <c r="M38">
        <f t="shared" si="67"/>
        <v>13287.213487743838</v>
      </c>
      <c r="N38">
        <f t="shared" si="67"/>
        <v>13613.942794163666</v>
      </c>
      <c r="O38">
        <f t="shared" si="67"/>
        <v>13948.706293740097</v>
      </c>
      <c r="P38">
        <f t="shared" si="67"/>
        <v>14291.701545303667</v>
      </c>
      <c r="Q38">
        <f t="shared" si="67"/>
        <v>14643.130965607888</v>
      </c>
      <c r="R38">
        <f t="shared" si="67"/>
        <v>15003.201948784372</v>
      </c>
      <c r="S38" s="880">
        <v>15372.126988735337</v>
      </c>
      <c r="T38" s="880">
        <v>15906.829495044945</v>
      </c>
      <c r="U38" s="880">
        <v>16441.532001354553</v>
      </c>
      <c r="V38" s="880">
        <v>17710.996759557795</v>
      </c>
      <c r="W38" s="880">
        <v>18980.461517761036</v>
      </c>
      <c r="X38" s="880">
        <v>19624.757331799883</v>
      </c>
      <c r="Y38" s="880">
        <v>20012.520771736406</v>
      </c>
      <c r="Z38" s="880">
        <v>20838.458721291121</v>
      </c>
      <c r="AA38" s="880">
        <v>20291.682595094528</v>
      </c>
      <c r="AB38" s="880">
        <v>19722.436140835347</v>
      </c>
      <c r="AC38" s="880">
        <v>20291.378814190026</v>
      </c>
      <c r="AD38" s="880">
        <v>21116.587322121602</v>
      </c>
      <c r="AE38" s="880">
        <v>20782.727131671058</v>
      </c>
      <c r="AF38" s="880">
        <v>19555.682312023848</v>
      </c>
      <c r="AG38" s="880">
        <v>20523.062727729615</v>
      </c>
      <c r="AH38" s="880">
        <v>20888.90715237672</v>
      </c>
      <c r="AI38" s="880">
        <v>21530.892284249898</v>
      </c>
      <c r="AJ38" s="880">
        <v>21775.548055007814</v>
      </c>
      <c r="AK38" s="880">
        <v>20988.191934156381</v>
      </c>
      <c r="AL38" s="880">
        <v>20775.020662667441</v>
      </c>
      <c r="AM38" s="880">
        <v>19675.336453711017</v>
      </c>
      <c r="AN38" s="880">
        <v>19361.144997283242</v>
      </c>
      <c r="AO38" s="880">
        <v>20006.220721730358</v>
      </c>
      <c r="AP38" s="880">
        <v>20510.096244428001</v>
      </c>
      <c r="AQ38" s="880">
        <v>20711.075919146904</v>
      </c>
      <c r="AR38" s="880">
        <v>20829.838883143744</v>
      </c>
      <c r="AS38" s="880">
        <v>21330.612813602183</v>
      </c>
      <c r="AT38" s="880">
        <v>21711.560769464282</v>
      </c>
      <c r="AU38" s="880">
        <v>21682.387885212156</v>
      </c>
      <c r="AV38" s="880">
        <v>20894.486050754193</v>
      </c>
      <c r="AW38" s="880">
        <v>20107.458276116275</v>
      </c>
      <c r="AX38" s="880">
        <v>20537.903342685146</v>
      </c>
      <c r="AY38" s="880">
        <v>20898.083835722267</v>
      </c>
      <c r="AZ38" s="880">
        <v>20741.276262435123</v>
      </c>
      <c r="BA38" s="880">
        <v>21048.308164940809</v>
      </c>
      <c r="BB38" s="880">
        <v>21356.873705950355</v>
      </c>
      <c r="BC38" s="880">
        <v>22333.757267236848</v>
      </c>
      <c r="BD38" s="880">
        <v>22939.968050997224</v>
      </c>
      <c r="BE38" s="880">
        <v>23649.764906828466</v>
      </c>
      <c r="BF38" s="880">
        <v>24045.012006159472</v>
      </c>
      <c r="BG38" s="880">
        <v>23512.77220127422</v>
      </c>
      <c r="BH38" s="880">
        <v>23243.110423629827</v>
      </c>
      <c r="BI38" s="880">
        <v>23383.14759354679</v>
      </c>
      <c r="BJ38" s="880">
        <v>23397.565983973451</v>
      </c>
      <c r="BK38" s="880">
        <v>23698.610401314741</v>
      </c>
      <c r="BL38" s="880">
        <v>23451.621539064836</v>
      </c>
      <c r="BM38" s="880">
        <v>22947.328531979241</v>
      </c>
      <c r="BN38" s="880">
        <v>21605.57058</v>
      </c>
      <c r="BO38" s="880">
        <v>21070.30961309436</v>
      </c>
      <c r="BP38" s="880">
        <v>20974.094481589244</v>
      </c>
      <c r="BQ38" s="880">
        <v>20952.376926276778</v>
      </c>
      <c r="BR38" s="880">
        <v>21475.500823294104</v>
      </c>
      <c r="BS38" s="880">
        <v>21827</v>
      </c>
      <c r="BV38" s="882">
        <f>DataFS40!Q38</f>
        <v>2.0804058844225759E-2</v>
      </c>
      <c r="BW38" s="882">
        <f t="shared" si="11"/>
        <v>1.9768739887999986E-2</v>
      </c>
      <c r="BX38" s="882">
        <f t="shared" si="12"/>
        <v>1.741167129363741E-2</v>
      </c>
      <c r="BY38" s="882">
        <f t="shared" si="13"/>
        <v>1.6203764745300608E-2</v>
      </c>
      <c r="BZ38" s="882">
        <f t="shared" si="14"/>
        <v>1.6457331641756667E-2</v>
      </c>
      <c r="CA38" s="882">
        <f t="shared" si="15"/>
        <v>1.6474722515061657E-2</v>
      </c>
      <c r="CB38" s="882">
        <f t="shared" si="16"/>
        <v>1.6040095201089066E-2</v>
      </c>
      <c r="CC38" s="882">
        <f t="shared" si="17"/>
        <v>1.5485178186957382E-2</v>
      </c>
      <c r="CD38" s="882">
        <f t="shared" si="18"/>
        <v>1.546918291801247E-2</v>
      </c>
      <c r="CE38" s="882">
        <f t="shared" si="19"/>
        <v>1.5272359825919457E-2</v>
      </c>
      <c r="CF38" s="882">
        <f t="shared" si="20"/>
        <v>1.4507107560307597E-2</v>
      </c>
      <c r="CG38" s="882">
        <f t="shared" si="21"/>
        <v>1.2679441198381713E-2</v>
      </c>
      <c r="CH38" s="882">
        <f t="shared" si="22"/>
        <v>1.0814054900142311E-2</v>
      </c>
      <c r="CI38" s="882">
        <f t="shared" si="23"/>
        <v>1.0721570406662773E-2</v>
      </c>
      <c r="CJ38" s="882">
        <f t="shared" si="24"/>
        <v>1.0516267859431938E-2</v>
      </c>
      <c r="CK38" s="882">
        <f t="shared" si="25"/>
        <v>9.5708663411770978E-3</v>
      </c>
      <c r="CL38" s="882">
        <f t="shared" si="26"/>
        <v>9.2859152587478899E-3</v>
      </c>
      <c r="CM38" s="882">
        <f t="shared" si="27"/>
        <v>8.703097652119185E-3</v>
      </c>
      <c r="CN38" s="882">
        <f t="shared" si="28"/>
        <v>9.0491909375980395E-3</v>
      </c>
      <c r="CO38" s="882">
        <f t="shared" si="29"/>
        <v>7.6376956017418784E-3</v>
      </c>
      <c r="CP38" s="882">
        <f t="shared" si="30"/>
        <v>6.4898823031889208E-3</v>
      </c>
      <c r="CQ38" s="882">
        <f t="shared" si="31"/>
        <v>5.992462090357531E-3</v>
      </c>
      <c r="CR38" s="882">
        <f t="shared" si="32"/>
        <v>4.7520097198299194E-3</v>
      </c>
      <c r="CS38" s="882">
        <f t="shared" si="33"/>
        <v>3.2171789242505522E-3</v>
      </c>
      <c r="CT38" s="882">
        <f t="shared" si="34"/>
        <v>4.1794300555264563E-3</v>
      </c>
      <c r="CU38" s="882">
        <f t="shared" si="35"/>
        <v>5.0383890640490758E-3</v>
      </c>
      <c r="CV38" s="882">
        <f t="shared" si="36"/>
        <v>4.5757400104831092E-3</v>
      </c>
      <c r="CW38" s="882">
        <f t="shared" si="37"/>
        <v>3.0894915141181922E-3</v>
      </c>
      <c r="CX38" s="882">
        <f t="shared" si="38"/>
        <v>2.9183474781295793E-3</v>
      </c>
      <c r="CY38" s="882">
        <f t="shared" si="39"/>
        <v>2.9362222550106676E-3</v>
      </c>
      <c r="CZ38" s="882">
        <f t="shared" si="40"/>
        <v>7.7428952822100605E-4</v>
      </c>
      <c r="DA38" s="882">
        <f t="shared" si="41"/>
        <v>1.1970776126579707E-4</v>
      </c>
      <c r="DB38" s="882">
        <f t="shared" si="42"/>
        <v>-8.0075737691343019E-4</v>
      </c>
      <c r="DC38" s="882">
        <f t="shared" si="43"/>
        <v>-4.0800211509506301E-4</v>
      </c>
      <c r="DD38" s="882">
        <f t="shared" si="44"/>
        <v>1.1532452066349563E-3</v>
      </c>
    </row>
    <row r="39" spans="1:108" ht="15">
      <c r="A39" s="875">
        <v>34</v>
      </c>
      <c r="B39" s="875">
        <v>34</v>
      </c>
      <c r="C39" s="880">
        <f>DataFS40!L39</f>
        <v>10778.87321835189</v>
      </c>
      <c r="D39">
        <f t="shared" ref="D39:R39" si="68">C39*($S39/$C39)^(1/16)</f>
        <v>11043.923055465431</v>
      </c>
      <c r="E39">
        <f t="shared" si="68"/>
        <v>11315.490402779789</v>
      </c>
      <c r="F39">
        <f t="shared" si="68"/>
        <v>11593.735524265243</v>
      </c>
      <c r="G39">
        <f t="shared" si="68"/>
        <v>11878.822624743621</v>
      </c>
      <c r="H39">
        <f t="shared" si="68"/>
        <v>12170.91994679287</v>
      </c>
      <c r="I39">
        <f t="shared" si="68"/>
        <v>12470.199870034481</v>
      </c>
      <c r="J39">
        <f t="shared" si="68"/>
        <v>12776.839012862374</v>
      </c>
      <c r="K39">
        <f t="shared" si="68"/>
        <v>13091.018336673265</v>
      </c>
      <c r="L39">
        <f t="shared" si="68"/>
        <v>13412.923252660037</v>
      </c>
      <c r="M39">
        <f t="shared" si="68"/>
        <v>13742.743731231132</v>
      </c>
      <c r="N39">
        <f t="shared" si="68"/>
        <v>14080.674414120536</v>
      </c>
      <c r="O39">
        <f t="shared" si="68"/>
        <v>14426.914729254524</v>
      </c>
      <c r="P39">
        <f t="shared" si="68"/>
        <v>14781.669008442952</v>
      </c>
      <c r="Q39">
        <f t="shared" si="68"/>
        <v>15145.146607964542</v>
      </c>
      <c r="R39">
        <f t="shared" si="68"/>
        <v>15517.562032117336</v>
      </c>
      <c r="S39" s="880">
        <v>15899.135059807222</v>
      </c>
      <c r="T39" s="880">
        <v>16460.405604178359</v>
      </c>
      <c r="U39" s="880">
        <v>17021.676148549497</v>
      </c>
      <c r="V39" s="880">
        <v>18289.454139936752</v>
      </c>
      <c r="W39" s="880">
        <v>19557.232131324006</v>
      </c>
      <c r="X39" s="880">
        <v>20122.093156986772</v>
      </c>
      <c r="Y39" s="880">
        <v>20604.347782510649</v>
      </c>
      <c r="Z39" s="880">
        <v>21428.472711645896</v>
      </c>
      <c r="AA39" s="880">
        <v>20807.278732375209</v>
      </c>
      <c r="AB39" s="880">
        <v>20279.193907490509</v>
      </c>
      <c r="AC39" s="880">
        <v>20883.662821466962</v>
      </c>
      <c r="AD39" s="880">
        <v>21733.880983182407</v>
      </c>
      <c r="AE39" s="880">
        <v>21378.548623389746</v>
      </c>
      <c r="AF39" s="880">
        <v>20080.885856243789</v>
      </c>
      <c r="AG39" s="880">
        <v>21076.069104158814</v>
      </c>
      <c r="AH39" s="880">
        <v>21449.183266696284</v>
      </c>
      <c r="AI39" s="880">
        <v>22082.267322343814</v>
      </c>
      <c r="AJ39" s="880">
        <v>22313.21590821788</v>
      </c>
      <c r="AK39" s="880">
        <v>21556.482845385068</v>
      </c>
      <c r="AL39" s="880">
        <v>21325.196628609516</v>
      </c>
      <c r="AM39" s="880">
        <v>20227.043523190077</v>
      </c>
      <c r="AN39" s="880">
        <v>19993.501552433441</v>
      </c>
      <c r="AO39" s="880">
        <v>20651.648567372707</v>
      </c>
      <c r="AP39" s="880">
        <v>21127.787009799496</v>
      </c>
      <c r="AQ39" s="880">
        <v>21459.459334712716</v>
      </c>
      <c r="AR39" s="880">
        <v>21481.949293347119</v>
      </c>
      <c r="AS39" s="880">
        <v>22025.563269448328</v>
      </c>
      <c r="AT39" s="880">
        <v>22391.193596318844</v>
      </c>
      <c r="AU39" s="880">
        <v>22356.025255783945</v>
      </c>
      <c r="AV39" s="880">
        <v>21601.619165566644</v>
      </c>
      <c r="AW39" s="880">
        <v>20776.073546204883</v>
      </c>
      <c r="AX39" s="880">
        <v>21265.56363226234</v>
      </c>
      <c r="AY39" s="880">
        <v>21632.752631506341</v>
      </c>
      <c r="AZ39" s="880">
        <v>21440.387191825263</v>
      </c>
      <c r="BA39" s="880">
        <v>21767.970324955637</v>
      </c>
      <c r="BB39" s="880">
        <v>22133.82302206866</v>
      </c>
      <c r="BC39" s="880">
        <v>23131.591765294219</v>
      </c>
      <c r="BD39" s="880">
        <v>23768.175574349912</v>
      </c>
      <c r="BE39" s="880">
        <v>24527.679998026808</v>
      </c>
      <c r="BF39" s="880">
        <v>24856.685734565228</v>
      </c>
      <c r="BG39" s="880">
        <v>24328.371083084126</v>
      </c>
      <c r="BH39" s="880">
        <v>24067.666057571099</v>
      </c>
      <c r="BI39" s="880">
        <v>24193.874918434849</v>
      </c>
      <c r="BJ39" s="880">
        <v>24180.708148649534</v>
      </c>
      <c r="BK39" s="880">
        <v>24536.873381752637</v>
      </c>
      <c r="BL39" s="880">
        <v>24237.028554327524</v>
      </c>
      <c r="BM39" s="880">
        <v>23720.498427084491</v>
      </c>
      <c r="BN39" s="880">
        <v>22348.063869999998</v>
      </c>
      <c r="BO39" s="880">
        <v>21836.620102164346</v>
      </c>
      <c r="BP39" s="880">
        <v>21748.415614944413</v>
      </c>
      <c r="BQ39" s="880">
        <v>21711.198886304763</v>
      </c>
      <c r="BR39" s="880">
        <v>22245.571124238333</v>
      </c>
      <c r="BS39" s="880">
        <v>22571</v>
      </c>
      <c r="BV39" s="882">
        <f>DataFS40!Q39</f>
        <v>2.0594150074469075E-2</v>
      </c>
      <c r="BW39" s="882">
        <f t="shared" si="11"/>
        <v>1.9541692760705942E-2</v>
      </c>
      <c r="BX39" s="882">
        <f t="shared" si="12"/>
        <v>1.7230523128910491E-2</v>
      </c>
      <c r="BY39" s="882">
        <f t="shared" si="13"/>
        <v>1.615685010867618E-2</v>
      </c>
      <c r="BZ39" s="882">
        <f t="shared" si="14"/>
        <v>1.6398830628228556E-2</v>
      </c>
      <c r="CA39" s="882">
        <f t="shared" si="15"/>
        <v>1.6354039871492754E-2</v>
      </c>
      <c r="CB39" s="882">
        <f t="shared" si="16"/>
        <v>1.6093532598664861E-2</v>
      </c>
      <c r="CC39" s="882">
        <f t="shared" si="17"/>
        <v>1.5399096142662883E-2</v>
      </c>
      <c r="CD39" s="882">
        <f t="shared" si="18"/>
        <v>1.5419955004892349E-2</v>
      </c>
      <c r="CE39" s="882">
        <f t="shared" si="19"/>
        <v>1.5186187470396462E-2</v>
      </c>
      <c r="CF39" s="882">
        <f t="shared" si="20"/>
        <v>1.4414218261547651E-2</v>
      </c>
      <c r="CG39" s="882">
        <f t="shared" si="21"/>
        <v>1.2666758931044075E-2</v>
      </c>
      <c r="CH39" s="882">
        <f t="shared" si="22"/>
        <v>1.0784397880759133E-2</v>
      </c>
      <c r="CI39" s="882">
        <f t="shared" si="23"/>
        <v>1.0754512610886779E-2</v>
      </c>
      <c r="CJ39" s="882">
        <f t="shared" si="24"/>
        <v>1.0541300565942047E-2</v>
      </c>
      <c r="CK39" s="882">
        <f t="shared" si="25"/>
        <v>9.5542941603139475E-3</v>
      </c>
      <c r="CL39" s="882">
        <f t="shared" si="26"/>
        <v>9.2832637574038479E-3</v>
      </c>
      <c r="CM39" s="882">
        <f t="shared" si="27"/>
        <v>8.7483110820676391E-3</v>
      </c>
      <c r="CN39" s="882">
        <f t="shared" si="28"/>
        <v>9.0617433721142948E-3</v>
      </c>
      <c r="CO39" s="882">
        <f t="shared" si="29"/>
        <v>7.7363280490874153E-3</v>
      </c>
      <c r="CP39" s="882">
        <f t="shared" si="30"/>
        <v>6.682734237078547E-3</v>
      </c>
      <c r="CQ39" s="882">
        <f t="shared" si="31"/>
        <v>6.2343054343281246E-3</v>
      </c>
      <c r="CR39" s="882">
        <f t="shared" si="32"/>
        <v>4.8984611501587949E-3</v>
      </c>
      <c r="CS39" s="882">
        <f t="shared" si="33"/>
        <v>3.4219811860731753E-3</v>
      </c>
      <c r="CT39" s="882">
        <f t="shared" si="34"/>
        <v>4.4450451533908364E-3</v>
      </c>
      <c r="CU39" s="882">
        <f t="shared" si="35"/>
        <v>5.1887002600474741E-3</v>
      </c>
      <c r="CV39" s="882">
        <f t="shared" si="36"/>
        <v>4.7527247731433686E-3</v>
      </c>
      <c r="CW39" s="882">
        <f t="shared" si="37"/>
        <v>3.2112978734422093E-3</v>
      </c>
      <c r="CX39" s="882">
        <f t="shared" si="38"/>
        <v>3.0620776803576E-3</v>
      </c>
      <c r="CY39" s="882">
        <f t="shared" si="39"/>
        <v>3.151168625317835E-3</v>
      </c>
      <c r="CZ39" s="882">
        <f t="shared" si="40"/>
        <v>1.0431952360228092E-3</v>
      </c>
      <c r="DA39" s="882">
        <f t="shared" si="41"/>
        <v>4.0756365171179532E-4</v>
      </c>
      <c r="DB39" s="882">
        <f t="shared" si="42"/>
        <v>-4.9830808865569676E-4</v>
      </c>
      <c r="DC39" s="882">
        <f t="shared" si="43"/>
        <v>-8.9296199459298897E-5</v>
      </c>
      <c r="DD39" s="882">
        <f t="shared" si="44"/>
        <v>1.3535415954153418E-3</v>
      </c>
    </row>
    <row r="40" spans="1:108" ht="15">
      <c r="A40" s="875">
        <v>35</v>
      </c>
      <c r="B40" s="875">
        <v>35</v>
      </c>
      <c r="C40" s="880">
        <f>DataFS40!L40</f>
        <v>11118.941502796699</v>
      </c>
      <c r="D40">
        <f t="shared" ref="D40:R40" si="69">C40*($S40/$C40)^(1/16)</f>
        <v>11392.353535250484</v>
      </c>
      <c r="E40">
        <f t="shared" si="69"/>
        <v>11672.488702228515</v>
      </c>
      <c r="F40">
        <f t="shared" si="69"/>
        <v>11959.512323952527</v>
      </c>
      <c r="G40">
        <f t="shared" si="69"/>
        <v>12253.593785827787</v>
      </c>
      <c r="H40">
        <f t="shared" si="69"/>
        <v>12554.906638404947</v>
      </c>
      <c r="I40">
        <f t="shared" si="69"/>
        <v>12863.628699799947</v>
      </c>
      <c r="J40">
        <f t="shared" si="69"/>
        <v>13179.942160632394</v>
      </c>
      <c r="K40">
        <f t="shared" si="69"/>
        <v>13504.033691544348</v>
      </c>
      <c r="L40">
        <f t="shared" si="69"/>
        <v>13836.094553362971</v>
      </c>
      <c r="M40">
        <f t="shared" si="69"/>
        <v>14176.320709972051</v>
      </c>
      <c r="N40">
        <f t="shared" si="69"/>
        <v>14524.912943959003</v>
      </c>
      <c r="O40">
        <f t="shared" si="69"/>
        <v>14882.076975105605</v>
      </c>
      <c r="P40">
        <f t="shared" si="69"/>
        <v>15248.023581792389</v>
      </c>
      <c r="Q40">
        <f t="shared" si="69"/>
        <v>15622.968725388342</v>
      </c>
      <c r="R40">
        <f t="shared" si="69"/>
        <v>16007.133677699312</v>
      </c>
      <c r="S40" s="880">
        <v>16400.745151550342</v>
      </c>
      <c r="T40" s="880">
        <v>16961.166373043485</v>
      </c>
      <c r="U40" s="880">
        <v>17521.587594536628</v>
      </c>
      <c r="V40" s="880">
        <v>18783.654561530962</v>
      </c>
      <c r="W40" s="880">
        <v>20045.721528525297</v>
      </c>
      <c r="X40" s="880">
        <v>20602.279470960322</v>
      </c>
      <c r="Y40" s="880">
        <v>21113.976597344023</v>
      </c>
      <c r="Z40" s="880">
        <v>21997.601251014657</v>
      </c>
      <c r="AA40" s="880">
        <v>21278.255973160449</v>
      </c>
      <c r="AB40" s="880">
        <v>20812.360243355197</v>
      </c>
      <c r="AC40" s="880">
        <v>21466.904324816009</v>
      </c>
      <c r="AD40" s="880">
        <v>22278.299698145751</v>
      </c>
      <c r="AE40" s="880">
        <v>21934.911738173421</v>
      </c>
      <c r="AF40" s="880">
        <v>20602.467307055314</v>
      </c>
      <c r="AG40" s="880">
        <v>21605.031725091092</v>
      </c>
      <c r="AH40" s="880">
        <v>21922.017444098918</v>
      </c>
      <c r="AI40" s="880">
        <v>22615.465161379692</v>
      </c>
      <c r="AJ40" s="880">
        <v>22884.48800225358</v>
      </c>
      <c r="AK40" s="880">
        <v>22111.916496178721</v>
      </c>
      <c r="AL40" s="880">
        <v>21903.586746651185</v>
      </c>
      <c r="AM40" s="880">
        <v>20772.103519542881</v>
      </c>
      <c r="AN40" s="880">
        <v>20555.832046107273</v>
      </c>
      <c r="AO40" s="880">
        <v>21250.099069819567</v>
      </c>
      <c r="AP40" s="880">
        <v>21725.743245925896</v>
      </c>
      <c r="AQ40" s="880">
        <v>22002.859179089963</v>
      </c>
      <c r="AR40" s="880">
        <v>22124.636142709409</v>
      </c>
      <c r="AS40" s="880">
        <v>22727.790693418516</v>
      </c>
      <c r="AT40" s="880">
        <v>23062.090782725401</v>
      </c>
      <c r="AU40" s="880">
        <v>23029.662626355734</v>
      </c>
      <c r="AV40" s="880">
        <v>22290.911766014564</v>
      </c>
      <c r="AW40" s="880">
        <v>21496.850291264942</v>
      </c>
      <c r="AX40" s="880">
        <v>21990.140615527769</v>
      </c>
      <c r="AY40" s="880">
        <v>22332.724543711287</v>
      </c>
      <c r="AZ40" s="880">
        <v>22139.498121215402</v>
      </c>
      <c r="BA40" s="880">
        <v>22467.360311448923</v>
      </c>
      <c r="BB40" s="880">
        <v>22912.192720848976</v>
      </c>
      <c r="BC40" s="880">
        <v>23954.665316014209</v>
      </c>
      <c r="BD40" s="880">
        <v>24548.070992173696</v>
      </c>
      <c r="BE40" s="880">
        <v>25386.715194790777</v>
      </c>
      <c r="BF40" s="880">
        <v>25723.61115923199</v>
      </c>
      <c r="BG40" s="880">
        <v>25182.746456897676</v>
      </c>
      <c r="BH40" s="880">
        <v>24888.427723871537</v>
      </c>
      <c r="BI40" s="880">
        <v>25046.430360236707</v>
      </c>
      <c r="BJ40" s="880">
        <v>24990.114227384878</v>
      </c>
      <c r="BK40" s="880">
        <v>25331.078280231141</v>
      </c>
      <c r="BL40" s="880">
        <v>25038.233986563882</v>
      </c>
      <c r="BM40" s="880">
        <v>24496.986647919806</v>
      </c>
      <c r="BN40" s="880">
        <v>23112.427359999998</v>
      </c>
      <c r="BO40" s="880">
        <v>22616.922215332525</v>
      </c>
      <c r="BP40" s="880">
        <v>22525.897242721439</v>
      </c>
      <c r="BQ40" s="880">
        <v>22470.020846332744</v>
      </c>
      <c r="BR40" s="880">
        <v>23025.814084376016</v>
      </c>
      <c r="BS40" s="880">
        <v>23327</v>
      </c>
      <c r="BV40" s="882">
        <f>DataFS40!Q40</f>
        <v>2.0425406108625976E-2</v>
      </c>
      <c r="BW40" s="882">
        <f t="shared" si="11"/>
        <v>1.9412729703817577E-2</v>
      </c>
      <c r="BX40" s="882">
        <f t="shared" si="12"/>
        <v>1.7096746707150112E-2</v>
      </c>
      <c r="BY40" s="882">
        <f t="shared" si="13"/>
        <v>1.6057490944448194E-2</v>
      </c>
      <c r="BZ40" s="882">
        <f t="shared" si="14"/>
        <v>1.6324228095760063E-2</v>
      </c>
      <c r="CA40" s="882">
        <f t="shared" si="15"/>
        <v>1.6259784198022986E-2</v>
      </c>
      <c r="CB40" s="882">
        <f t="shared" si="16"/>
        <v>1.5912588548106399E-2</v>
      </c>
      <c r="CC40" s="882">
        <f t="shared" si="17"/>
        <v>1.5351811589269238E-2</v>
      </c>
      <c r="CD40" s="882">
        <f t="shared" si="18"/>
        <v>1.5429590455624531E-2</v>
      </c>
      <c r="CE40" s="882">
        <f t="shared" si="19"/>
        <v>1.5140217846756787E-2</v>
      </c>
      <c r="CF40" s="882">
        <f t="shared" si="20"/>
        <v>1.437319893738831E-2</v>
      </c>
      <c r="CG40" s="882">
        <f t="shared" si="21"/>
        <v>1.2677145286165814E-2</v>
      </c>
      <c r="CH40" s="882">
        <f t="shared" si="22"/>
        <v>1.0874847840891322E-2</v>
      </c>
      <c r="CI40" s="882">
        <f t="shared" si="23"/>
        <v>1.0827144016708479E-2</v>
      </c>
      <c r="CJ40" s="882">
        <f t="shared" si="24"/>
        <v>1.0564558693558768E-2</v>
      </c>
      <c r="CK40" s="882">
        <f t="shared" si="25"/>
        <v>9.5847238434001447E-3</v>
      </c>
      <c r="CL40" s="882">
        <f t="shared" si="26"/>
        <v>9.2999439058167876E-3</v>
      </c>
      <c r="CM40" s="882">
        <f t="shared" si="27"/>
        <v>8.8846124755392886E-3</v>
      </c>
      <c r="CN40" s="882">
        <f t="shared" si="28"/>
        <v>9.2403544602384091E-3</v>
      </c>
      <c r="CO40" s="882">
        <f t="shared" si="29"/>
        <v>7.9030129787289738E-3</v>
      </c>
      <c r="CP40" s="882">
        <f t="shared" si="30"/>
        <v>6.9715498515821039E-3</v>
      </c>
      <c r="CQ40" s="882">
        <f t="shared" si="31"/>
        <v>6.5509989110068556E-3</v>
      </c>
      <c r="CR40" s="882">
        <f t="shared" si="32"/>
        <v>5.1965104565907527E-3</v>
      </c>
      <c r="CS40" s="882">
        <f t="shared" si="33"/>
        <v>3.6380585525257469E-3</v>
      </c>
      <c r="CT40" s="882">
        <f t="shared" si="34"/>
        <v>4.8069757873314689E-3</v>
      </c>
      <c r="CU40" s="882">
        <f t="shared" si="35"/>
        <v>5.3948903833145323E-3</v>
      </c>
      <c r="CV40" s="882">
        <f t="shared" si="36"/>
        <v>4.8800930842884949E-3</v>
      </c>
      <c r="CW40" s="882">
        <f t="shared" si="37"/>
        <v>3.4409334978049433E-3</v>
      </c>
      <c r="CX40" s="882">
        <f t="shared" si="38"/>
        <v>3.2544196091732758E-3</v>
      </c>
      <c r="CY40" s="882">
        <f t="shared" si="39"/>
        <v>3.386887675050243E-3</v>
      </c>
      <c r="CZ40" s="882">
        <f t="shared" si="40"/>
        <v>1.3471465549308448E-3</v>
      </c>
      <c r="DA40" s="882">
        <f t="shared" si="41"/>
        <v>7.9955892896443892E-4</v>
      </c>
      <c r="DB40" s="882">
        <f t="shared" si="42"/>
        <v>-1.8974545167005363E-4</v>
      </c>
      <c r="DC40" s="882">
        <f t="shared" si="43"/>
        <v>1.810939495772157E-4</v>
      </c>
      <c r="DD40" s="882">
        <f t="shared" si="44"/>
        <v>1.5746153713918076E-3</v>
      </c>
    </row>
    <row r="41" spans="1:108" ht="15">
      <c r="A41" s="875">
        <v>36</v>
      </c>
      <c r="B41" s="875">
        <v>36</v>
      </c>
      <c r="C41" s="880">
        <f>DataFS40!L41</f>
        <v>11428.8771544426</v>
      </c>
      <c r="D41">
        <f t="shared" ref="D41:R41" si="70">C41*($S41/$C41)^(1/16)</f>
        <v>11709.910428219138</v>
      </c>
      <c r="E41">
        <f t="shared" si="70"/>
        <v>11997.854240966592</v>
      </c>
      <c r="F41">
        <f t="shared" si="70"/>
        <v>12292.878521135874</v>
      </c>
      <c r="G41">
        <f t="shared" si="70"/>
        <v>12595.157375676647</v>
      </c>
      <c r="H41">
        <f t="shared" si="70"/>
        <v>12904.869192785574</v>
      </c>
      <c r="I41">
        <f t="shared" si="70"/>
        <v>13222.196747181131</v>
      </c>
      <c r="J41">
        <f t="shared" si="70"/>
        <v>13547.327307967096</v>
      </c>
      <c r="K41">
        <f t="shared" si="70"/>
        <v>13880.452749148373</v>
      </c>
      <c r="L41">
        <f t="shared" si="70"/>
        <v>14221.769662864381</v>
      </c>
      <c r="M41">
        <f t="shared" si="70"/>
        <v>14571.479475406815</v>
      </c>
      <c r="N41">
        <f t="shared" si="70"/>
        <v>14929.788566090268</v>
      </c>
      <c r="O41">
        <f t="shared" si="70"/>
        <v>15296.908389045835</v>
      </c>
      <c r="P41">
        <f t="shared" si="70"/>
        <v>15673.055598009603</v>
      </c>
      <c r="Q41">
        <f t="shared" si="70"/>
        <v>16058.45217417966</v>
      </c>
      <c r="R41">
        <f t="shared" si="70"/>
        <v>16453.325557217067</v>
      </c>
      <c r="S41" s="880">
        <v>16857.908779468122</v>
      </c>
      <c r="T41" s="880">
        <v>17430.446290625809</v>
      </c>
      <c r="U41" s="880">
        <v>18002.983801783495</v>
      </c>
      <c r="V41" s="880">
        <v>19268.597363755041</v>
      </c>
      <c r="W41" s="880">
        <v>20534.210925726591</v>
      </c>
      <c r="X41" s="880">
        <v>21082.465784933869</v>
      </c>
      <c r="Y41" s="880">
        <v>21596.206013530445</v>
      </c>
      <c r="Z41" s="880">
        <v>22530.180251157904</v>
      </c>
      <c r="AA41" s="880">
        <v>21769.06383461033</v>
      </c>
      <c r="AB41" s="880">
        <v>21383.272868484641</v>
      </c>
      <c r="AC41" s="880">
        <v>22059.188332092945</v>
      </c>
      <c r="AD41" s="880">
        <v>22788.424320827944</v>
      </c>
      <c r="AE41" s="880">
        <v>22436.033125248079</v>
      </c>
      <c r="AF41" s="880">
        <v>21105.938290824775</v>
      </c>
      <c r="AG41" s="880">
        <v>22120.255057167986</v>
      </c>
      <c r="AH41" s="880">
        <v>22407.805982526283</v>
      </c>
      <c r="AI41" s="880">
        <v>23133.515334533869</v>
      </c>
      <c r="AJ41" s="880">
        <v>23461.36080309355</v>
      </c>
      <c r="AK41" s="880">
        <v>22711.064832451499</v>
      </c>
      <c r="AL41" s="880">
        <v>22481.976864692853</v>
      </c>
      <c r="AM41" s="880">
        <v>21286.143841306504</v>
      </c>
      <c r="AN41" s="880">
        <v>21103.308526740668</v>
      </c>
      <c r="AO41" s="880">
        <v>21862.847024543316</v>
      </c>
      <c r="AP41" s="880">
        <v>22325.672934976807</v>
      </c>
      <c r="AQ41" s="880">
        <v>22615.876085380303</v>
      </c>
      <c r="AR41" s="880">
        <v>22744.706446053086</v>
      </c>
      <c r="AS41" s="880">
        <v>23388.175550675453</v>
      </c>
      <c r="AT41" s="880">
        <v>23713.769560146353</v>
      </c>
      <c r="AU41" s="880">
        <v>23661.302654622548</v>
      </c>
      <c r="AV41" s="880">
        <v>22970.473176809101</v>
      </c>
      <c r="AW41" s="880">
        <v>22219.207687081715</v>
      </c>
      <c r="AX41" s="880">
        <v>22727.050824040267</v>
      </c>
      <c r="AY41" s="880">
        <v>22994.982452025881</v>
      </c>
      <c r="AZ41" s="880">
        <v>22823.828692690313</v>
      </c>
      <c r="BA41" s="880">
        <v>23153.718186392645</v>
      </c>
      <c r="BB41" s="880">
        <v>23727.492368841493</v>
      </c>
      <c r="BC41" s="880">
        <v>24753.901983663945</v>
      </c>
      <c r="BD41" s="880">
        <v>25311.402259530423</v>
      </c>
      <c r="BE41" s="880">
        <v>26133.819588836679</v>
      </c>
      <c r="BF41" s="880">
        <v>26495.819390308454</v>
      </c>
      <c r="BG41" s="880">
        <v>26020.318684176313</v>
      </c>
      <c r="BH41" s="880">
        <v>25753.452345981706</v>
      </c>
      <c r="BI41" s="880">
        <v>25939.583680219606</v>
      </c>
      <c r="BJ41" s="880">
        <v>25825.784220179481</v>
      </c>
      <c r="BK41" s="880">
        <v>26161.225298202829</v>
      </c>
      <c r="BL41" s="880">
        <v>25858.623210839705</v>
      </c>
      <c r="BM41" s="880">
        <v>25274.580977331807</v>
      </c>
      <c r="BN41" s="880">
        <v>23864.76224</v>
      </c>
      <c r="BO41" s="880">
        <v>23333.723880670463</v>
      </c>
      <c r="BP41" s="880">
        <v>23291.790390951657</v>
      </c>
      <c r="BQ41" s="880">
        <v>23217.470815134151</v>
      </c>
      <c r="BR41" s="880">
        <v>23833.523224336011</v>
      </c>
      <c r="BS41" s="880">
        <v>24030</v>
      </c>
      <c r="BV41" s="882">
        <f>DataFS40!Q41</f>
        <v>2.040266982904404E-2</v>
      </c>
      <c r="BW41" s="882">
        <f t="shared" si="11"/>
        <v>1.9369867825653975E-2</v>
      </c>
      <c r="BX41" s="882">
        <f t="shared" si="12"/>
        <v>1.7005579646596214E-2</v>
      </c>
      <c r="BY41" s="882">
        <f t="shared" si="13"/>
        <v>1.6021391400237839E-2</v>
      </c>
      <c r="BZ41" s="882">
        <f t="shared" si="14"/>
        <v>1.6352147958568208E-2</v>
      </c>
      <c r="CA41" s="882">
        <f t="shared" si="15"/>
        <v>1.6252199529122713E-2</v>
      </c>
      <c r="CB41" s="882">
        <f t="shared" si="16"/>
        <v>1.5912187953757151E-2</v>
      </c>
      <c r="CC41" s="882">
        <f t="shared" si="17"/>
        <v>1.5356217891827839E-2</v>
      </c>
      <c r="CD41" s="882">
        <f t="shared" si="18"/>
        <v>1.5463906594610499E-2</v>
      </c>
      <c r="CE41" s="882">
        <f t="shared" si="19"/>
        <v>1.5151341310915223E-2</v>
      </c>
      <c r="CF41" s="882">
        <f t="shared" si="20"/>
        <v>1.4360212337416245E-2</v>
      </c>
      <c r="CG41" s="882">
        <f t="shared" si="21"/>
        <v>1.2752724333075394E-2</v>
      </c>
      <c r="CH41" s="882">
        <f t="shared" si="22"/>
        <v>1.1040096541285793E-2</v>
      </c>
      <c r="CI41" s="882">
        <f t="shared" si="23"/>
        <v>1.0989737983703174E-2</v>
      </c>
      <c r="CJ41" s="882">
        <f t="shared" si="24"/>
        <v>1.0615974737552492E-2</v>
      </c>
      <c r="CK41" s="882">
        <f t="shared" si="25"/>
        <v>9.6722856309796601E-3</v>
      </c>
      <c r="CL41" s="882">
        <f t="shared" si="26"/>
        <v>9.3770881439645404E-3</v>
      </c>
      <c r="CM41" s="882">
        <f t="shared" si="27"/>
        <v>9.1123234079741877E-3</v>
      </c>
      <c r="CN41" s="882">
        <f t="shared" si="28"/>
        <v>9.4100463752295749E-3</v>
      </c>
      <c r="CO41" s="882">
        <f t="shared" si="29"/>
        <v>8.0551603705498742E-3</v>
      </c>
      <c r="CP41" s="882">
        <f t="shared" si="30"/>
        <v>7.1175017591191825E-3</v>
      </c>
      <c r="CQ41" s="882">
        <f t="shared" si="31"/>
        <v>6.7445625774156248E-3</v>
      </c>
      <c r="CR41" s="882">
        <f t="shared" si="32"/>
        <v>5.4962276399550536E-3</v>
      </c>
      <c r="CS41" s="882">
        <f t="shared" si="33"/>
        <v>3.940476722958719E-3</v>
      </c>
      <c r="CT41" s="882">
        <f t="shared" si="34"/>
        <v>5.1686131282377978E-3</v>
      </c>
      <c r="CU41" s="882">
        <f t="shared" si="35"/>
        <v>5.5673346358531273E-3</v>
      </c>
      <c r="CV41" s="882">
        <f t="shared" si="36"/>
        <v>5.0287532613184638E-3</v>
      </c>
      <c r="CW41" s="882">
        <f t="shared" si="37"/>
        <v>3.7243130829078819E-3</v>
      </c>
      <c r="CX41" s="882">
        <f t="shared" si="38"/>
        <v>3.5099956034885249E-3</v>
      </c>
      <c r="CY41" s="882">
        <f t="shared" si="39"/>
        <v>3.619728132850053E-3</v>
      </c>
      <c r="CZ41" s="882">
        <f t="shared" si="40"/>
        <v>1.5719985252260482E-3</v>
      </c>
      <c r="DA41" s="882">
        <f t="shared" si="41"/>
        <v>1.1386352602298366E-3</v>
      </c>
      <c r="DB41" s="882">
        <f t="shared" si="42"/>
        <v>1.0655277476456781E-4</v>
      </c>
      <c r="DC41" s="882">
        <f t="shared" si="43"/>
        <v>4.629977876011715E-4</v>
      </c>
      <c r="DD41" s="882">
        <f t="shared" si="44"/>
        <v>1.6616969280678351E-3</v>
      </c>
    </row>
    <row r="42" spans="1:108" ht="15">
      <c r="A42" s="875">
        <v>37</v>
      </c>
      <c r="B42" s="875">
        <v>37</v>
      </c>
      <c r="C42" s="880">
        <f>DataFS40!L42</f>
        <v>11751.726791573747</v>
      </c>
      <c r="D42">
        <f t="shared" ref="D42:R42" si="71">C42*($S42/$C42)^(1/16)</f>
        <v>12040.69885839482</v>
      </c>
      <c r="E42">
        <f t="shared" si="71"/>
        <v>12336.776677152087</v>
      </c>
      <c r="F42">
        <f t="shared" si="71"/>
        <v>12640.13497653519</v>
      </c>
      <c r="G42">
        <f t="shared" si="71"/>
        <v>12950.952781769205</v>
      </c>
      <c r="H42">
        <f t="shared" si="71"/>
        <v>13269.413520265391</v>
      </c>
      <c r="I42">
        <f t="shared" si="71"/>
        <v>13595.705129869863</v>
      </c>
      <c r="J42">
        <f t="shared" si="71"/>
        <v>13930.020169774074</v>
      </c>
      <c r="K42">
        <f t="shared" si="71"/>
        <v>14272.55593415256</v>
      </c>
      <c r="L42">
        <f t="shared" si="71"/>
        <v>14623.514568595008</v>
      </c>
      <c r="M42">
        <f t="shared" si="71"/>
        <v>14983.103189401354</v>
      </c>
      <c r="N42">
        <f t="shared" si="71"/>
        <v>15351.534005810328</v>
      </c>
      <c r="O42">
        <f t="shared" si="71"/>
        <v>15729.024445233566</v>
      </c>
      <c r="P42">
        <f t="shared" si="71"/>
        <v>16115.797281569192</v>
      </c>
      <c r="Q42">
        <f t="shared" si="71"/>
        <v>16512.080766670606</v>
      </c>
      <c r="R42">
        <f t="shared" si="71"/>
        <v>16918.108765048051</v>
      </c>
      <c r="S42" s="880">
        <v>17334.120891882474</v>
      </c>
      <c r="T42" s="880">
        <v>17896.906957962907</v>
      </c>
      <c r="U42" s="880">
        <v>18459.693024043343</v>
      </c>
      <c r="V42" s="880">
        <v>19750.024795121783</v>
      </c>
      <c r="W42" s="880">
        <v>21040.356566200218</v>
      </c>
      <c r="X42" s="880">
        <v>21602.667625071877</v>
      </c>
      <c r="Y42" s="880">
        <v>22155.153745928339</v>
      </c>
      <c r="Z42" s="880">
        <v>23005.324261089623</v>
      </c>
      <c r="AA42" s="880">
        <v>22339.194178718775</v>
      </c>
      <c r="AB42" s="880">
        <v>21902.284345875043</v>
      </c>
      <c r="AC42" s="880">
        <v>22624.344827586207</v>
      </c>
      <c r="AD42" s="880">
        <v>23298.548943510134</v>
      </c>
      <c r="AE42" s="880">
        <v>22929.262836935734</v>
      </c>
      <c r="AF42" s="880">
        <v>21620.275554819476</v>
      </c>
      <c r="AG42" s="880">
        <v>22676.696255811032</v>
      </c>
      <c r="AH42" s="880">
        <v>22951.889145564932</v>
      </c>
      <c r="AI42" s="880">
        <v>23660.654107217066</v>
      </c>
      <c r="AJ42" s="880">
        <v>23996.228302901483</v>
      </c>
      <c r="AK42" s="880">
        <v>23263.927031158142</v>
      </c>
      <c r="AL42" s="880">
        <v>23018.045754585135</v>
      </c>
      <c r="AM42" s="880">
        <v>21844.497983911817</v>
      </c>
      <c r="AN42" s="880">
        <v>21716.567065124582</v>
      </c>
      <c r="AO42" s="880">
        <v>22455.170047442938</v>
      </c>
      <c r="AP42" s="880">
        <v>22961.12477666889</v>
      </c>
      <c r="AQ42" s="880">
        <v>23255.96629352574</v>
      </c>
      <c r="AR42" s="880">
        <v>23396.816856256461</v>
      </c>
      <c r="AS42" s="880">
        <v>24039.464197777335</v>
      </c>
      <c r="AT42" s="880">
        <v>24351.471312850503</v>
      </c>
      <c r="AU42" s="880">
        <v>24242.545872123395</v>
      </c>
      <c r="AV42" s="880">
        <v>23615.975423816799</v>
      </c>
      <c r="AW42" s="880">
        <v>22958.952241222301</v>
      </c>
      <c r="AX42" s="880">
        <v>23385.336721602685</v>
      </c>
      <c r="AY42" s="880">
        <v>23704.005725164512</v>
      </c>
      <c r="AZ42" s="880">
        <v>23576.148910575263</v>
      </c>
      <c r="BA42" s="880">
        <v>23853.108172885932</v>
      </c>
      <c r="BB42" s="880">
        <v>24545.632782158027</v>
      </c>
      <c r="BC42" s="880">
        <v>25558.747329683156</v>
      </c>
      <c r="BD42" s="880">
        <v>26063.690759909114</v>
      </c>
      <c r="BE42" s="880">
        <v>26925.426591192172</v>
      </c>
      <c r="BF42" s="880">
        <v>27270.658654540206</v>
      </c>
      <c r="BG42" s="880">
        <v>26832.039916785856</v>
      </c>
      <c r="BH42" s="880">
        <v>26609.624376929929</v>
      </c>
      <c r="BI42" s="880">
        <v>26778.606495961118</v>
      </c>
      <c r="BJ42" s="880">
        <v>26676.973798554554</v>
      </c>
      <c r="BK42" s="880">
        <v>26979.778084079942</v>
      </c>
      <c r="BL42" s="880">
        <v>26721.8938526155</v>
      </c>
      <c r="BM42" s="880">
        <v>26093.101324081283</v>
      </c>
      <c r="BN42" s="880">
        <v>24643.341359999999</v>
      </c>
      <c r="BO42" s="880">
        <v>24086.042745642266</v>
      </c>
      <c r="BP42" s="880">
        <v>24119.83992947841</v>
      </c>
      <c r="BQ42" s="880">
        <v>24002.138209767993</v>
      </c>
      <c r="BR42" s="880">
        <v>24706.337383134098</v>
      </c>
      <c r="BS42" s="880">
        <v>24750</v>
      </c>
      <c r="BV42" s="882">
        <f>DataFS40!Q42</f>
        <v>2.0288474163400183E-2</v>
      </c>
      <c r="BW42" s="882">
        <f t="shared" si="11"/>
        <v>1.9241183256415662E-2</v>
      </c>
      <c r="BX42" s="882">
        <f t="shared" si="12"/>
        <v>1.6946828023885141E-2</v>
      </c>
      <c r="BY42" s="882">
        <f t="shared" si="13"/>
        <v>1.604495869536815E-2</v>
      </c>
      <c r="BZ42" s="882">
        <f t="shared" si="14"/>
        <v>1.6318525539498419E-2</v>
      </c>
      <c r="CA42" s="882">
        <f t="shared" si="15"/>
        <v>1.6258426642728585E-2</v>
      </c>
      <c r="CB42" s="882">
        <f t="shared" si="16"/>
        <v>1.5913760171062608E-2</v>
      </c>
      <c r="CC42" s="882">
        <f t="shared" si="17"/>
        <v>1.5368479652184464E-2</v>
      </c>
      <c r="CD42" s="882">
        <f t="shared" si="18"/>
        <v>1.5452237508038147E-2</v>
      </c>
      <c r="CE42" s="882">
        <f t="shared" si="19"/>
        <v>1.5111913693976131E-2</v>
      </c>
      <c r="CF42" s="882">
        <f t="shared" si="20"/>
        <v>1.4253152703406213E-2</v>
      </c>
      <c r="CG42" s="882">
        <f t="shared" si="21"/>
        <v>1.2748459967794057E-2</v>
      </c>
      <c r="CH42" s="882">
        <f t="shared" si="22"/>
        <v>1.1185633030567299E-2</v>
      </c>
      <c r="CI42" s="882">
        <f t="shared" si="23"/>
        <v>1.1010444286663423E-2</v>
      </c>
      <c r="CJ42" s="882">
        <f t="shared" si="24"/>
        <v>1.0690616222323035E-2</v>
      </c>
      <c r="CK42" s="882">
        <f t="shared" si="25"/>
        <v>9.8081105009188985E-3</v>
      </c>
      <c r="CL42" s="882">
        <f t="shared" si="26"/>
        <v>9.4335612728744245E-3</v>
      </c>
      <c r="CM42" s="882">
        <f t="shared" si="27"/>
        <v>9.3346529056190786E-3</v>
      </c>
      <c r="CN42" s="882">
        <f t="shared" si="28"/>
        <v>9.6162364063308026E-3</v>
      </c>
      <c r="CO42" s="882">
        <f t="shared" si="29"/>
        <v>8.1918546573591655E-3</v>
      </c>
      <c r="CP42" s="882">
        <f t="shared" si="30"/>
        <v>7.2801586652124772E-3</v>
      </c>
      <c r="CQ42" s="882">
        <f t="shared" si="31"/>
        <v>6.8763146583832313E-3</v>
      </c>
      <c r="CR42" s="882">
        <f t="shared" si="32"/>
        <v>5.6490297129161426E-3</v>
      </c>
      <c r="CS42" s="882">
        <f t="shared" si="33"/>
        <v>4.2899783793595159E-3</v>
      </c>
      <c r="CT42" s="882">
        <f t="shared" si="34"/>
        <v>5.3454296717205807E-3</v>
      </c>
      <c r="CU42" s="882">
        <f t="shared" si="35"/>
        <v>5.8171439380227952E-3</v>
      </c>
      <c r="CV42" s="882">
        <f t="shared" si="36"/>
        <v>5.1916978777739597E-3</v>
      </c>
      <c r="CW42" s="882">
        <f t="shared" si="37"/>
        <v>4.040261773638143E-3</v>
      </c>
      <c r="CX42" s="882">
        <f t="shared" si="38"/>
        <v>3.8089124328049007E-3</v>
      </c>
      <c r="CY42" s="882">
        <f t="shared" si="39"/>
        <v>3.8566879285810707E-3</v>
      </c>
      <c r="CZ42" s="882">
        <f t="shared" si="40"/>
        <v>1.7749478593560575E-3</v>
      </c>
      <c r="DA42" s="882">
        <f t="shared" si="41"/>
        <v>1.4609039226816112E-3</v>
      </c>
      <c r="DB42" s="882">
        <f t="shared" si="42"/>
        <v>4.2154218171797098E-4</v>
      </c>
      <c r="DC42" s="882">
        <f t="shared" si="43"/>
        <v>8.5810681576070635E-4</v>
      </c>
      <c r="DD42" s="882">
        <f t="shared" si="44"/>
        <v>1.8228807314817352E-3</v>
      </c>
    </row>
    <row r="43" spans="1:108" ht="15">
      <c r="A43" s="875">
        <v>38</v>
      </c>
      <c r="B43" s="875">
        <v>38</v>
      </c>
      <c r="C43" s="880">
        <f>DataFS40!L43</f>
        <v>12031.52981042074</v>
      </c>
      <c r="D43">
        <f t="shared" ref="D43:R43" si="72">C43*($S43/$C43)^(1/16)</f>
        <v>12327.382164547076</v>
      </c>
      <c r="E43">
        <f t="shared" si="72"/>
        <v>12630.509455179517</v>
      </c>
      <c r="F43">
        <f t="shared" si="72"/>
        <v>12941.0905712146</v>
      </c>
      <c r="G43">
        <f t="shared" si="72"/>
        <v>13259.308800382758</v>
      </c>
      <c r="H43">
        <f t="shared" si="72"/>
        <v>13585.351937414567</v>
      </c>
      <c r="I43">
        <f t="shared" si="72"/>
        <v>13919.412394866764</v>
      </c>
      <c r="J43">
        <f t="shared" si="72"/>
        <v>14261.687316673457</v>
      </c>
      <c r="K43">
        <f t="shared" si="72"/>
        <v>14612.378694489527</v>
      </c>
      <c r="L43">
        <f t="shared" si="72"/>
        <v>14971.69348689489</v>
      </c>
      <c r="M43">
        <f t="shared" si="72"/>
        <v>15339.843741529958</v>
      </c>
      <c r="N43">
        <f t="shared" si="72"/>
        <v>15717.046720234384</v>
      </c>
      <c r="O43">
        <f t="shared" si="72"/>
        <v>16103.525027262936</v>
      </c>
      <c r="P43">
        <f t="shared" si="72"/>
        <v>16499.506740654171</v>
      </c>
      <c r="Q43">
        <f t="shared" si="72"/>
        <v>16905.225546829428</v>
      </c>
      <c r="R43">
        <f t="shared" si="72"/>
        <v>17320.920878501576</v>
      </c>
      <c r="S43" s="880">
        <v>17746.838055974913</v>
      </c>
      <c r="T43" s="880">
        <v>18359.393009249448</v>
      </c>
      <c r="U43" s="880">
        <v>18971.947962523987</v>
      </c>
      <c r="V43" s="880">
        <v>20241.568841326582</v>
      </c>
      <c r="W43" s="880">
        <v>21511.189720129172</v>
      </c>
      <c r="X43" s="880">
        <v>22100.00345025877</v>
      </c>
      <c r="Y43" s="880">
        <v>22675.742320220495</v>
      </c>
      <c r="Z43" s="880">
        <v>23428.25464355632</v>
      </c>
      <c r="AA43" s="880">
        <v>22874.620936664098</v>
      </c>
      <c r="AB43" s="880">
        <v>22369.394675526408</v>
      </c>
      <c r="AC43" s="880">
        <v>23071.948772016869</v>
      </c>
      <c r="AD43" s="880">
        <v>23851.541181543769</v>
      </c>
      <c r="AE43" s="880">
        <v>23418.546710929888</v>
      </c>
      <c r="AF43" s="880">
        <v>22102.013978138457</v>
      </c>
      <c r="AG43" s="880">
        <v>23195.354410101772</v>
      </c>
      <c r="AH43" s="880">
        <v>23463.586406041759</v>
      </c>
      <c r="AI43" s="880">
        <v>24190.822413076603</v>
      </c>
      <c r="AJ43" s="880">
        <v>24545.097569720096</v>
      </c>
      <c r="AK43" s="880">
        <v>23829.646490299827</v>
      </c>
      <c r="AL43" s="880">
        <v>23605.840589993335</v>
      </c>
      <c r="AM43" s="880">
        <v>22380.695216096283</v>
      </c>
      <c r="AN43" s="880">
        <v>22340.435612823101</v>
      </c>
      <c r="AO43" s="880">
        <v>23090.385427173223</v>
      </c>
      <c r="AP43" s="880">
        <v>23586.709353738424</v>
      </c>
      <c r="AQ43" s="880">
        <v>23959.872141758184</v>
      </c>
      <c r="AR43" s="880">
        <v>24050.811978628059</v>
      </c>
      <c r="AS43" s="880">
        <v>24708.945265189326</v>
      </c>
      <c r="AT43" s="880">
        <v>24994.414449823453</v>
      </c>
      <c r="AU43" s="880">
        <v>24882.585368851203</v>
      </c>
      <c r="AV43" s="880">
        <v>24272.83072542011</v>
      </c>
      <c r="AW43" s="880">
        <v>23674.987034012229</v>
      </c>
      <c r="AX43" s="880">
        <v>24068.289069659248</v>
      </c>
      <c r="AY43" s="880">
        <v>24438.674520948585</v>
      </c>
      <c r="AZ43" s="880">
        <v>24335.859307417824</v>
      </c>
      <c r="BA43" s="880">
        <v>24640.826915437377</v>
      </c>
      <c r="BB43" s="880">
        <v>25346.728603530464</v>
      </c>
      <c r="BC43" s="880">
        <v>26367.799184479467</v>
      </c>
      <c r="BD43" s="880">
        <v>26824.261335521333</v>
      </c>
      <c r="BE43" s="880">
        <v>27664.439601909056</v>
      </c>
      <c r="BF43" s="880">
        <v>28062.599634281316</v>
      </c>
      <c r="BG43" s="880">
        <v>27604.984657391757</v>
      </c>
      <c r="BH43" s="880">
        <v>27372.211872737578</v>
      </c>
      <c r="BI43" s="880">
        <v>27600.405969444007</v>
      </c>
      <c r="BJ43" s="880">
        <v>27494.736577217842</v>
      </c>
      <c r="BK43" s="880">
        <v>27772.823559348988</v>
      </c>
      <c r="BL43" s="880">
        <v>27494.887825970298</v>
      </c>
      <c r="BM43" s="880">
        <v>26849.679590536205</v>
      </c>
      <c r="BN43" s="880">
        <v>25456.912799999998</v>
      </c>
      <c r="BO43" s="880">
        <v>24864.192301256877</v>
      </c>
      <c r="BP43" s="880">
        <v>24960.531445692595</v>
      </c>
      <c r="BQ43" s="880">
        <v>24780.602700096431</v>
      </c>
      <c r="BR43" s="880">
        <v>25534.391841480996</v>
      </c>
      <c r="BS43" s="880">
        <v>25507</v>
      </c>
      <c r="BV43" s="882">
        <f>DataFS40!Q43</f>
        <v>2.0303358304767372E-2</v>
      </c>
      <c r="BW43" s="882">
        <f t="shared" si="11"/>
        <v>1.9291701708028075E-2</v>
      </c>
      <c r="BX43" s="882">
        <f t="shared" si="12"/>
        <v>1.6968339304236801E-2</v>
      </c>
      <c r="BY43" s="882">
        <f t="shared" si="13"/>
        <v>1.6188182321811739E-2</v>
      </c>
      <c r="BZ43" s="882">
        <f t="shared" si="14"/>
        <v>1.6449009451820151E-2</v>
      </c>
      <c r="CA43" s="882">
        <f t="shared" si="15"/>
        <v>1.6358572911794322E-2</v>
      </c>
      <c r="CB43" s="882">
        <f t="shared" si="16"/>
        <v>1.6101668574439065E-2</v>
      </c>
      <c r="CC43" s="882">
        <f t="shared" si="17"/>
        <v>1.5489085095673483E-2</v>
      </c>
      <c r="CD43" s="882">
        <f t="shared" si="18"/>
        <v>1.5569858049758967E-2</v>
      </c>
      <c r="CE43" s="882">
        <f t="shared" si="19"/>
        <v>1.5187441106409016E-2</v>
      </c>
      <c r="CF43" s="882">
        <f t="shared" si="20"/>
        <v>1.4328582985071225E-2</v>
      </c>
      <c r="CG43" s="882">
        <f t="shared" si="21"/>
        <v>1.2864746326502807E-2</v>
      </c>
      <c r="CH43" s="882">
        <f t="shared" si="22"/>
        <v>1.1399213756413396E-2</v>
      </c>
      <c r="CI43" s="882">
        <f t="shared" si="23"/>
        <v>1.1166731232032934E-2</v>
      </c>
      <c r="CJ43" s="882">
        <f t="shared" si="24"/>
        <v>1.0898493542822019E-2</v>
      </c>
      <c r="CK43" s="882">
        <f t="shared" si="25"/>
        <v>1.0051233104191093E-2</v>
      </c>
      <c r="CL43" s="882">
        <f t="shared" si="26"/>
        <v>9.6996019604147499E-3</v>
      </c>
      <c r="CM43" s="882">
        <f t="shared" si="27"/>
        <v>9.5306699721495747E-3</v>
      </c>
      <c r="CN43" s="882">
        <f t="shared" si="28"/>
        <v>9.7288461662663472E-3</v>
      </c>
      <c r="CO43" s="882">
        <f t="shared" si="29"/>
        <v>8.3158093248638654E-3</v>
      </c>
      <c r="CP43" s="882">
        <f t="shared" si="30"/>
        <v>7.4266940989398122E-3</v>
      </c>
      <c r="CQ43" s="882">
        <f t="shared" si="31"/>
        <v>7.0500279439986713E-3</v>
      </c>
      <c r="CR43" s="882">
        <f t="shared" si="32"/>
        <v>5.8020798012823338E-3</v>
      </c>
      <c r="CS43" s="882">
        <f t="shared" si="33"/>
        <v>4.5865324473934876E-3</v>
      </c>
      <c r="CT43" s="882">
        <f t="shared" si="34"/>
        <v>5.5388844383199576E-3</v>
      </c>
      <c r="CU43" s="882">
        <f t="shared" si="35"/>
        <v>6.0861183700837707E-3</v>
      </c>
      <c r="CV43" s="882">
        <f t="shared" si="36"/>
        <v>5.4690312002270147E-3</v>
      </c>
      <c r="CW43" s="882">
        <f t="shared" si="37"/>
        <v>4.189671504892134E-3</v>
      </c>
      <c r="CX43" s="882">
        <f t="shared" si="38"/>
        <v>4.0294371651068417E-3</v>
      </c>
      <c r="CY43" s="882">
        <f t="shared" si="39"/>
        <v>4.1650791762559702E-3</v>
      </c>
      <c r="CZ43" s="882">
        <f t="shared" si="40"/>
        <v>2.0455213066721267E-3</v>
      </c>
      <c r="DA43" s="882">
        <f t="shared" si="41"/>
        <v>1.8206592261940102E-3</v>
      </c>
      <c r="DB43" s="882">
        <f t="shared" si="42"/>
        <v>7.0871795841154217E-4</v>
      </c>
      <c r="DC43" s="882">
        <f t="shared" si="43"/>
        <v>1.1628550190703191E-3</v>
      </c>
      <c r="DD43" s="882">
        <f t="shared" si="44"/>
        <v>2.0026634791376896E-3</v>
      </c>
    </row>
    <row r="44" spans="1:108" ht="15">
      <c r="A44" s="875">
        <v>39</v>
      </c>
      <c r="B44" s="875">
        <v>39</v>
      </c>
      <c r="C44" s="880">
        <f>DataFS40!L44</f>
        <v>12311.332829267734</v>
      </c>
      <c r="D44">
        <f t="shared" ref="D44:R44" si="73">C44*($S44/$C44)^(1/16)</f>
        <v>12614.065470699335</v>
      </c>
      <c r="E44">
        <f t="shared" si="73"/>
        <v>12924.242233206949</v>
      </c>
      <c r="F44">
        <f t="shared" si="73"/>
        <v>13242.046165894009</v>
      </c>
      <c r="G44">
        <f t="shared" si="73"/>
        <v>13567.664818996311</v>
      </c>
      <c r="H44">
        <f t="shared" si="73"/>
        <v>13901.290354563744</v>
      </c>
      <c r="I44">
        <f t="shared" si="73"/>
        <v>14243.119659863667</v>
      </c>
      <c r="J44">
        <f t="shared" si="73"/>
        <v>14593.354463572841</v>
      </c>
      <c r="K44">
        <f t="shared" si="73"/>
        <v>14952.201454826494</v>
      </c>
      <c r="L44">
        <f t="shared" si="73"/>
        <v>15319.872405194772</v>
      </c>
      <c r="M44">
        <f t="shared" si="73"/>
        <v>15696.584293658563</v>
      </c>
      <c r="N44">
        <f t="shared" si="73"/>
        <v>16082.55943465844</v>
      </c>
      <c r="O44">
        <f t="shared" si="73"/>
        <v>16478.025609292308</v>
      </c>
      <c r="P44">
        <f t="shared" si="73"/>
        <v>16883.216199739152</v>
      </c>
      <c r="Q44">
        <f t="shared" si="73"/>
        <v>17298.370326988254</v>
      </c>
      <c r="R44">
        <f t="shared" si="73"/>
        <v>17723.732991955101</v>
      </c>
      <c r="S44" s="880">
        <v>18159.555220067356</v>
      </c>
      <c r="T44" s="880">
        <v>18784.848583055464</v>
      </c>
      <c r="U44" s="880">
        <v>19410.141946043572</v>
      </c>
      <c r="V44" s="880">
        <v>20713.738653323187</v>
      </c>
      <c r="W44" s="880">
        <v>22017.335360602803</v>
      </c>
      <c r="X44" s="880">
        <v>22585.906267970095</v>
      </c>
      <c r="Y44" s="880">
        <v>23147.011976948135</v>
      </c>
      <c r="Z44" s="880">
        <v>23882.513202502028</v>
      </c>
      <c r="AA44" s="880">
        <v>23320.809901618533</v>
      </c>
      <c r="AB44" s="880">
        <v>22831.786719019678</v>
      </c>
      <c r="AC44" s="880">
        <v>23555.722732159098</v>
      </c>
      <c r="AD44" s="880">
        <v>24378.812850366536</v>
      </c>
      <c r="AE44" s="880">
        <v>23888.101396456535</v>
      </c>
      <c r="AF44" s="880">
        <v>22641.705895992051</v>
      </c>
      <c r="AG44" s="880">
        <v>23689.968808895588</v>
      </c>
      <c r="AH44" s="880">
        <v>23975.283666518582</v>
      </c>
      <c r="AI44" s="880">
        <v>24823.99484693171</v>
      </c>
      <c r="AJ44" s="880">
        <v>25107.968603549387</v>
      </c>
      <c r="AK44" s="880">
        <v>24433.93773074662</v>
      </c>
      <c r="AL44" s="880">
        <v>24200.688963426433</v>
      </c>
      <c r="AM44" s="880">
        <v>22952.343504954104</v>
      </c>
      <c r="AN44" s="880">
        <v>22926.108126989056</v>
      </c>
      <c r="AO44" s="880">
        <v>23735.813272815572</v>
      </c>
      <c r="AP44" s="880">
        <v>24249.789536373642</v>
      </c>
      <c r="AQ44" s="880">
        <v>24569.021433497797</v>
      </c>
      <c r="AR44" s="880">
        <v>24746.270768700448</v>
      </c>
      <c r="AS44" s="880">
        <v>25360.233912291209</v>
      </c>
      <c r="AT44" s="880">
        <v>25640.851842975604</v>
      </c>
      <c r="AU44" s="880">
        <v>25588.140719574771</v>
      </c>
      <c r="AV44" s="880">
        <v>24999.426219539328</v>
      </c>
      <c r="AW44" s="880">
        <v>24381.537922261894</v>
      </c>
      <c r="AX44" s="880">
        <v>24769.741255586418</v>
      </c>
      <c r="AY44" s="880">
        <v>25162.783395643357</v>
      </c>
      <c r="AZ44" s="880">
        <v>25052.706666306232</v>
      </c>
      <c r="BA44" s="880">
        <v>25382.209261368149</v>
      </c>
      <c r="BB44" s="880">
        <v>26098.111031732631</v>
      </c>
      <c r="BC44" s="880">
        <v>27138.992460281846</v>
      </c>
      <c r="BD44" s="880">
        <v>27617.960212067661</v>
      </c>
      <c r="BE44" s="880">
        <v>28434.46958205384</v>
      </c>
      <c r="BF44" s="880">
        <v>28872.957846109428</v>
      </c>
      <c r="BG44" s="880">
        <v>28398.610193732937</v>
      </c>
      <c r="BH44" s="880">
        <v>28189.179571397181</v>
      </c>
      <c r="BI44" s="880">
        <v>28392.679713340684</v>
      </c>
      <c r="BJ44" s="880">
        <v>28308.917913054869</v>
      </c>
      <c r="BK44" s="880">
        <v>28510.216720564065</v>
      </c>
      <c r="BL44" s="880">
        <v>28265.624882614571</v>
      </c>
      <c r="BM44" s="880">
        <v>27604.04563983775</v>
      </c>
      <c r="BN44" s="880">
        <v>26286.886889999998</v>
      </c>
      <c r="BO44" s="880">
        <v>25671.401383844644</v>
      </c>
      <c r="BP44" s="880">
        <v>25786.473987938112</v>
      </c>
      <c r="BQ44" s="880">
        <v>25572.506816419911</v>
      </c>
      <c r="BR44" s="880">
        <v>26325.824726731473</v>
      </c>
      <c r="BS44" s="880">
        <v>26347</v>
      </c>
      <c r="BV44" s="882">
        <f>DataFS40!Q44</f>
        <v>2.0364970941264326E-2</v>
      </c>
      <c r="BW44" s="882">
        <f t="shared" si="11"/>
        <v>1.9348586369334786E-2</v>
      </c>
      <c r="BX44" s="882">
        <f t="shared" si="12"/>
        <v>1.7035095297062597E-2</v>
      </c>
      <c r="BY44" s="882">
        <f t="shared" si="13"/>
        <v>1.6274518441707464E-2</v>
      </c>
      <c r="BZ44" s="882">
        <f t="shared" si="14"/>
        <v>1.6585915885688918E-2</v>
      </c>
      <c r="CA44" s="882">
        <f t="shared" si="15"/>
        <v>1.6500126536581172E-2</v>
      </c>
      <c r="CB44" s="882">
        <f t="shared" si="16"/>
        <v>1.6164919970220515E-2</v>
      </c>
      <c r="CC44" s="882">
        <f t="shared" si="17"/>
        <v>1.5653862323766088E-2</v>
      </c>
      <c r="CD44" s="882">
        <f t="shared" si="18"/>
        <v>1.5660292610379711E-2</v>
      </c>
      <c r="CE44" s="882">
        <f t="shared" si="19"/>
        <v>1.5263432479555084E-2</v>
      </c>
      <c r="CF44" s="882">
        <f t="shared" si="20"/>
        <v>1.447690348727515E-2</v>
      </c>
      <c r="CG44" s="882">
        <f t="shared" si="21"/>
        <v>1.3058570803320846E-2</v>
      </c>
      <c r="CH44" s="882">
        <f t="shared" si="22"/>
        <v>1.1590136164483233E-2</v>
      </c>
      <c r="CI44" s="882">
        <f t="shared" si="23"/>
        <v>1.1337398205754301E-2</v>
      </c>
      <c r="CJ44" s="882">
        <f t="shared" si="24"/>
        <v>1.1083137231591156E-2</v>
      </c>
      <c r="CK44" s="882">
        <f t="shared" si="25"/>
        <v>1.0230723264799346E-2</v>
      </c>
      <c r="CL44" s="882">
        <f t="shared" si="26"/>
        <v>9.8972340520693258E-3</v>
      </c>
      <c r="CM44" s="882">
        <f t="shared" si="27"/>
        <v>9.717865315299834E-3</v>
      </c>
      <c r="CN44" s="882">
        <f t="shared" si="28"/>
        <v>9.9068636014014722E-3</v>
      </c>
      <c r="CO44" s="882">
        <f t="shared" si="29"/>
        <v>8.4967503874842087E-3</v>
      </c>
      <c r="CP44" s="882">
        <f t="shared" si="30"/>
        <v>7.5510729025101142E-3</v>
      </c>
      <c r="CQ44" s="882">
        <f t="shared" si="31"/>
        <v>7.2490701923315637E-3</v>
      </c>
      <c r="CR44" s="882">
        <f t="shared" si="32"/>
        <v>6.0320762343644141E-3</v>
      </c>
      <c r="CS44" s="882">
        <f t="shared" si="33"/>
        <v>4.8881338775361716E-3</v>
      </c>
      <c r="CT44" s="882">
        <f t="shared" si="34"/>
        <v>5.8045835854274586E-3</v>
      </c>
      <c r="CU44" s="882">
        <f t="shared" si="35"/>
        <v>6.3442505202500055E-3</v>
      </c>
      <c r="CV44" s="882">
        <f t="shared" si="36"/>
        <v>5.6303118446188183E-3</v>
      </c>
      <c r="CW44" s="882">
        <f t="shared" si="37"/>
        <v>4.3604193361805876E-3</v>
      </c>
      <c r="CX44" s="882">
        <f t="shared" si="38"/>
        <v>4.2614618937741877E-3</v>
      </c>
      <c r="CY44" s="882">
        <f t="shared" si="39"/>
        <v>4.4001410887002379E-3</v>
      </c>
      <c r="CZ44" s="882">
        <f t="shared" si="40"/>
        <v>2.3653189677181885E-3</v>
      </c>
      <c r="DA44" s="882">
        <f t="shared" si="41"/>
        <v>2.1442555748696357E-3</v>
      </c>
      <c r="DB44" s="882">
        <f t="shared" si="42"/>
        <v>8.7412012461918209E-4</v>
      </c>
      <c r="DC44" s="882">
        <f t="shared" si="43"/>
        <v>1.3940624553301362E-3</v>
      </c>
      <c r="DD44" s="882">
        <f t="shared" si="44"/>
        <v>2.2195584045647809E-3</v>
      </c>
    </row>
    <row r="45" spans="1:108" ht="15">
      <c r="A45" s="875">
        <v>40</v>
      </c>
      <c r="B45" s="875">
        <v>40</v>
      </c>
      <c r="C45" s="880">
        <f>DataFS40!L45</f>
        <v>12582.526524457899</v>
      </c>
      <c r="D45">
        <f t="shared" ref="D45:R45" si="74">C45*($S45/$C45)^(1/16)</f>
        <v>12891.92775204691</v>
      </c>
      <c r="E45">
        <f t="shared" si="74"/>
        <v>13208.937079602767</v>
      </c>
      <c r="F45">
        <f t="shared" si="74"/>
        <v>13533.741588429437</v>
      </c>
      <c r="G45">
        <f t="shared" si="74"/>
        <v>13866.532960114062</v>
      </c>
      <c r="H45">
        <f t="shared" si="74"/>
        <v>14207.507589646792</v>
      </c>
      <c r="I45">
        <f t="shared" si="74"/>
        <v>14556.866701322202</v>
      </c>
      <c r="J45">
        <f t="shared" si="74"/>
        <v>14914.816467490704</v>
      </c>
      <c r="K45">
        <f t="shared" si="74"/>
        <v>15281.568130230015</v>
      </c>
      <c r="L45">
        <f t="shared" si="74"/>
        <v>15657.338126008503</v>
      </c>
      <c r="M45">
        <f t="shared" si="74"/>
        <v>16042.348213413978</v>
      </c>
      <c r="N45">
        <f t="shared" si="74"/>
        <v>16436.825604023292</v>
      </c>
      <c r="O45">
        <f t="shared" si="74"/>
        <v>16841.003096490003</v>
      </c>
      <c r="P45">
        <f t="shared" si="74"/>
        <v>17255.119213929211</v>
      </c>
      <c r="Q45">
        <f t="shared" si="74"/>
        <v>17679.418344680649</v>
      </c>
      <c r="R45">
        <f t="shared" si="74"/>
        <v>18114.150886533131</v>
      </c>
      <c r="S45" s="880">
        <v>18559.573394495412</v>
      </c>
      <c r="T45" s="880">
        <v>19191.611169535776</v>
      </c>
      <c r="U45" s="880">
        <v>19823.648944576136</v>
      </c>
      <c r="V45" s="880">
        <v>21167.679558402171</v>
      </c>
      <c r="W45" s="880">
        <v>22511.710172228206</v>
      </c>
      <c r="X45" s="880">
        <v>23026.07705577918</v>
      </c>
      <c r="Y45" s="880">
        <v>23601.841994487597</v>
      </c>
      <c r="Z45" s="880">
        <v>24378.542663419757</v>
      </c>
      <c r="AA45" s="880">
        <v>23766.998866572969</v>
      </c>
      <c r="AB45" s="880">
        <v>23360.23476872627</v>
      </c>
      <c r="AC45" s="880">
        <v>24066.624204085005</v>
      </c>
      <c r="AD45" s="880">
        <v>24876.077188443294</v>
      </c>
      <c r="AE45" s="880">
        <v>24440.51867354671</v>
      </c>
      <c r="AF45" s="880">
        <v>23166.909440211988</v>
      </c>
      <c r="AG45" s="880">
        <v>24201.757318758639</v>
      </c>
      <c r="AH45" s="880">
        <v>24525.844010069599</v>
      </c>
      <c r="AI45" s="880">
        <v>25384.458484554649</v>
      </c>
      <c r="AJ45" s="880">
        <v>25659.638223770136</v>
      </c>
      <c r="AK45" s="880">
        <v>25004.800094062317</v>
      </c>
      <c r="AL45" s="880">
        <v>24781.430260809735</v>
      </c>
      <c r="AM45" s="880">
        <v>23532.854557980263</v>
      </c>
      <c r="AN45" s="880">
        <v>23482.072615074128</v>
      </c>
      <c r="AO45" s="880">
        <v>24411.878516194105</v>
      </c>
      <c r="AP45" s="880">
        <v>24910.89626608435</v>
      </c>
      <c r="AQ45" s="880">
        <v>25209.111641643234</v>
      </c>
      <c r="AR45" s="880">
        <v>25424.767149258874</v>
      </c>
      <c r="AS45" s="880">
        <v>26075.196030478473</v>
      </c>
      <c r="AT45" s="880">
        <v>26339.703078815768</v>
      </c>
      <c r="AU45" s="880">
        <v>26290.336282913944</v>
      </c>
      <c r="AV45" s="880">
        <v>25651.415926315945</v>
      </c>
      <c r="AW45" s="880">
        <v>25126.024428672612</v>
      </c>
      <c r="AX45" s="880">
        <v>25535.942874060711</v>
      </c>
      <c r="AY45" s="880">
        <v>25918.572033606026</v>
      </c>
      <c r="AZ45" s="880">
        <v>25781.37831152682</v>
      </c>
      <c r="BA45" s="880">
        <v>26110.559495749356</v>
      </c>
      <c r="BB45" s="880">
        <v>26863.697286554874</v>
      </c>
      <c r="BC45" s="880">
        <v>27970.479028556045</v>
      </c>
      <c r="BD45" s="880">
        <v>28379.911133552134</v>
      </c>
      <c r="BE45" s="880">
        <v>29227.425148297505</v>
      </c>
      <c r="BF45" s="880">
        <v>29691.209157403398</v>
      </c>
      <c r="BG45" s="880">
        <v>29165.092185671565</v>
      </c>
      <c r="BH45" s="880">
        <v>29039.028322944014</v>
      </c>
      <c r="BI45" s="880">
        <v>29151.737011452871</v>
      </c>
      <c r="BJ45" s="880">
        <v>29101.610591934321</v>
      </c>
      <c r="BK45" s="880">
        <v>29262.682383502091</v>
      </c>
      <c r="BL45" s="880">
        <v>29049.903439521997</v>
      </c>
      <c r="BM45" s="880">
        <v>28379.427752096377</v>
      </c>
      <c r="BN45" s="880">
        <v>27082.962169999999</v>
      </c>
      <c r="BO45" s="880">
        <v>26477.53418765563</v>
      </c>
      <c r="BP45" s="880">
        <v>26644.021474402205</v>
      </c>
      <c r="BQ45" s="880">
        <v>26389.222549965016</v>
      </c>
      <c r="BR45" s="880">
        <v>27133.533866691472</v>
      </c>
      <c r="BS45" s="880">
        <v>27149</v>
      </c>
      <c r="BV45" s="882">
        <f>DataFS40!Q45</f>
        <v>2.0404162483682375E-2</v>
      </c>
      <c r="BW45" s="882">
        <f t="shared" si="11"/>
        <v>1.9406290006265925E-2</v>
      </c>
      <c r="BX45" s="882">
        <f t="shared" si="12"/>
        <v>1.7130479862504489E-2</v>
      </c>
      <c r="BY45" s="882">
        <f t="shared" si="13"/>
        <v>1.6339443935268427E-2</v>
      </c>
      <c r="BZ45" s="882">
        <f t="shared" si="14"/>
        <v>1.6774179937534495E-2</v>
      </c>
      <c r="CA45" s="882">
        <f t="shared" si="15"/>
        <v>1.6652867426093954E-2</v>
      </c>
      <c r="CB45" s="882">
        <f t="shared" si="16"/>
        <v>1.6282391924897999E-2</v>
      </c>
      <c r="CC45" s="882">
        <f t="shared" si="17"/>
        <v>1.5811005708981751E-2</v>
      </c>
      <c r="CD45" s="882">
        <f t="shared" si="18"/>
        <v>1.5839940096791683E-2</v>
      </c>
      <c r="CE45" s="882">
        <f t="shared" si="19"/>
        <v>1.5415784414908318E-2</v>
      </c>
      <c r="CF45" s="882">
        <f t="shared" si="20"/>
        <v>1.4634564780816817E-2</v>
      </c>
      <c r="CG45" s="882">
        <f t="shared" si="21"/>
        <v>1.3176480913574817E-2</v>
      </c>
      <c r="CH45" s="882">
        <f t="shared" si="22"/>
        <v>1.1836788160827894E-2</v>
      </c>
      <c r="CI45" s="882">
        <f t="shared" si="23"/>
        <v>1.1595480569553507E-2</v>
      </c>
      <c r="CJ45" s="882">
        <f t="shared" si="24"/>
        <v>1.131526288008855E-2</v>
      </c>
      <c r="CK45" s="882">
        <f t="shared" si="25"/>
        <v>1.0435218428682003E-2</v>
      </c>
      <c r="CL45" s="882">
        <f t="shared" si="26"/>
        <v>1.0090393697725464E-2</v>
      </c>
      <c r="CM45" s="882">
        <f t="shared" si="27"/>
        <v>9.9403320792756933E-3</v>
      </c>
      <c r="CN45" s="882">
        <f t="shared" si="28"/>
        <v>1.0177144831025053E-2</v>
      </c>
      <c r="CO45" s="882">
        <f t="shared" si="29"/>
        <v>8.6609992649162582E-3</v>
      </c>
      <c r="CP45" s="882">
        <f t="shared" si="30"/>
        <v>7.7081400446319392E-3</v>
      </c>
      <c r="CQ45" s="882">
        <f t="shared" si="31"/>
        <v>7.5051901436724577E-3</v>
      </c>
      <c r="CR45" s="882">
        <f t="shared" si="32"/>
        <v>6.2443493275861073E-3</v>
      </c>
      <c r="CS45" s="882">
        <f t="shared" si="33"/>
        <v>5.158476510245924E-3</v>
      </c>
      <c r="CT45" s="882">
        <f t="shared" si="34"/>
        <v>6.0244415552184183E-3</v>
      </c>
      <c r="CU45" s="882">
        <f t="shared" si="35"/>
        <v>6.4844131119339288E-3</v>
      </c>
      <c r="CV45" s="882">
        <f t="shared" si="36"/>
        <v>5.7661805707138747E-3</v>
      </c>
      <c r="CW45" s="882">
        <f t="shared" si="37"/>
        <v>4.572438699515402E-3</v>
      </c>
      <c r="CX45" s="882">
        <f t="shared" si="38"/>
        <v>4.404440317777869E-3</v>
      </c>
      <c r="CY45" s="882">
        <f t="shared" si="39"/>
        <v>4.6040924333130562E-3</v>
      </c>
      <c r="CZ45" s="882">
        <f t="shared" si="40"/>
        <v>2.6467718242082494E-3</v>
      </c>
      <c r="DA45" s="882">
        <f t="shared" si="41"/>
        <v>2.439363694227481E-3</v>
      </c>
      <c r="DB45" s="882">
        <f t="shared" si="42"/>
        <v>1.1423747779282234E-3</v>
      </c>
      <c r="DC45" s="882">
        <f t="shared" si="43"/>
        <v>1.6440297825806027E-3</v>
      </c>
      <c r="DD45" s="882">
        <f t="shared" si="44"/>
        <v>2.4227065835942252E-3</v>
      </c>
    </row>
    <row r="46" spans="1:108" ht="15">
      <c r="A46" s="875">
        <v>41</v>
      </c>
      <c r="B46" s="875">
        <v>41</v>
      </c>
      <c r="C46" s="880">
        <f>DataFS40!L46</f>
        <v>12845.110895991231</v>
      </c>
      <c r="D46">
        <f t="shared" ref="D46:R46" si="75">C46*($S46/$C46)^(1/16)</f>
        <v>13160.969008589796</v>
      </c>
      <c r="E46">
        <f t="shared" si="75"/>
        <v>13484.593994366971</v>
      </c>
      <c r="F46">
        <f t="shared" si="75"/>
        <v>13816.176838820882</v>
      </c>
      <c r="G46">
        <f t="shared" si="75"/>
        <v>14155.91322373601</v>
      </c>
      <c r="H46">
        <f t="shared" si="75"/>
        <v>14504.003642663709</v>
      </c>
      <c r="I46">
        <f t="shared" si="75"/>
        <v>14860.653519242369</v>
      </c>
      <c r="J46">
        <f t="shared" si="75"/>
        <v>15226.073328427046</v>
      </c>
      <c r="K46">
        <f t="shared" si="75"/>
        <v>15600.478720700088</v>
      </c>
      <c r="L46">
        <f t="shared" si="75"/>
        <v>15984.090649336082</v>
      </c>
      <c r="M46">
        <f t="shared" si="75"/>
        <v>16377.135500796205</v>
      </c>
      <c r="N46">
        <f t="shared" si="75"/>
        <v>16779.845228328944</v>
      </c>
      <c r="O46">
        <f t="shared" si="75"/>
        <v>17192.457488856027</v>
      </c>
      <c r="P46">
        <f t="shared" si="75"/>
        <v>17615.215783224343</v>
      </c>
      <c r="Q46">
        <f t="shared" si="75"/>
        <v>18048.369599906619</v>
      </c>
      <c r="R46">
        <f t="shared" si="75"/>
        <v>18492.174562235668</v>
      </c>
      <c r="S46" s="880">
        <v>18946.892579259085</v>
      </c>
      <c r="T46" s="880">
        <v>19616.711246170911</v>
      </c>
      <c r="U46" s="880">
        <v>20286.529913082741</v>
      </c>
      <c r="V46" s="880">
        <v>21663.963691740511</v>
      </c>
      <c r="W46" s="880">
        <v>23041.397470398282</v>
      </c>
      <c r="X46" s="880">
        <v>23477.680851063829</v>
      </c>
      <c r="Y46" s="880">
        <v>24056.672012027062</v>
      </c>
      <c r="Z46" s="880">
        <v>24832.801222365466</v>
      </c>
      <c r="AA46" s="880">
        <v>24262.764383189009</v>
      </c>
      <c r="AB46" s="880">
        <v>23803.75366758716</v>
      </c>
      <c r="AC46" s="880">
        <v>24604.653187794589</v>
      </c>
      <c r="AD46" s="880">
        <v>25369.054764984907</v>
      </c>
      <c r="AE46" s="880">
        <v>25016.610976797892</v>
      </c>
      <c r="AF46" s="880">
        <v>23681.246704206689</v>
      </c>
      <c r="AG46" s="880">
        <v>24723.850295263223</v>
      </c>
      <c r="AH46" s="880">
        <v>25076.404353620612</v>
      </c>
      <c r="AI46" s="880">
        <v>25944.922122177588</v>
      </c>
      <c r="AJ46" s="880">
        <v>26211.307843990886</v>
      </c>
      <c r="AK46" s="880">
        <v>25542.233580246913</v>
      </c>
      <c r="AL46" s="880">
        <v>25399.790427659162</v>
      </c>
      <c r="AM46" s="880">
        <v>24115.581302048504</v>
      </c>
      <c r="AN46" s="880">
        <v>24038.037103159204</v>
      </c>
      <c r="AO46" s="880">
        <v>25055.263868654041</v>
      </c>
      <c r="AP46" s="880">
        <v>25589.764072115642</v>
      </c>
      <c r="AQ46" s="880">
        <v>25899.480838948133</v>
      </c>
      <c r="AR46" s="880">
        <v>26078.762271630472</v>
      </c>
      <c r="AS46" s="880">
        <v>26766.508002262595</v>
      </c>
      <c r="AT46" s="880">
        <v>26994.876112415921</v>
      </c>
      <c r="AU46" s="880">
        <v>27021.090039020495</v>
      </c>
      <c r="AV46" s="880">
        <v>26316.380552630406</v>
      </c>
      <c r="AW46" s="880">
        <v>25843.63987221925</v>
      </c>
      <c r="AX46" s="880">
        <v>26292.894573599697</v>
      </c>
      <c r="AY46" s="880">
        <v>26620.052505966589</v>
      </c>
      <c r="AZ46" s="880">
        <v>26549.956923118516</v>
      </c>
      <c r="BA46" s="880">
        <v>26827.325630975396</v>
      </c>
      <c r="BB46" s="880">
        <v>27653.430046631249</v>
      </c>
      <c r="BC46" s="880">
        <v>28769.715696205782</v>
      </c>
      <c r="BD46" s="880">
        <v>29123.9175586973</v>
      </c>
      <c r="BE46" s="880">
        <v>30043.306300640048</v>
      </c>
      <c r="BF46" s="880">
        <v>30501.56736923151</v>
      </c>
      <c r="BG46" s="880">
        <v>29962.595371213109</v>
      </c>
      <c r="BH46" s="880">
        <v>29887.61241861057</v>
      </c>
      <c r="BI46" s="880">
        <v>30003.062214521971</v>
      </c>
      <c r="BJ46" s="880">
        <v>29915.791927771348</v>
      </c>
      <c r="BK46" s="880">
        <v>30080.07574616975</v>
      </c>
      <c r="BL46" s="880">
        <v>29852.237330113618</v>
      </c>
      <c r="BM46" s="880">
        <v>29217.858053226246</v>
      </c>
      <c r="BN46" s="880">
        <v>27957.77017</v>
      </c>
      <c r="BO46" s="880">
        <v>27315.955354770129</v>
      </c>
      <c r="BP46" s="880">
        <v>27535.280901366117</v>
      </c>
      <c r="BQ46" s="880">
        <v>27230.749900731746</v>
      </c>
      <c r="BR46" s="880">
        <v>27970.743718312475</v>
      </c>
      <c r="BS46" s="880">
        <v>27967</v>
      </c>
      <c r="BV46" s="882">
        <f>DataFS40!Q46</f>
        <v>2.0422508752155233E-2</v>
      </c>
      <c r="BW46" s="882">
        <f t="shared" si="11"/>
        <v>1.9525991342935534E-2</v>
      </c>
      <c r="BX46" s="882">
        <f t="shared" si="12"/>
        <v>1.7244358522518377E-2</v>
      </c>
      <c r="BY46" s="882">
        <f t="shared" si="13"/>
        <v>1.6421531494667629E-2</v>
      </c>
      <c r="BZ46" s="882">
        <f t="shared" si="14"/>
        <v>1.6934481203849439E-2</v>
      </c>
      <c r="CA46" s="882">
        <f t="shared" si="15"/>
        <v>1.6839258676996538E-2</v>
      </c>
      <c r="CB46" s="882">
        <f t="shared" si="16"/>
        <v>1.6472610716891767E-2</v>
      </c>
      <c r="CC46" s="882">
        <f t="shared" si="17"/>
        <v>1.5952730110976532E-2</v>
      </c>
      <c r="CD46" s="882">
        <f t="shared" si="18"/>
        <v>1.6004659633448437E-2</v>
      </c>
      <c r="CE46" s="882">
        <f t="shared" si="19"/>
        <v>1.5532726864651236E-2</v>
      </c>
      <c r="CF46" s="882">
        <f t="shared" si="20"/>
        <v>1.4836379175850567E-2</v>
      </c>
      <c r="CG46" s="882">
        <f t="shared" si="21"/>
        <v>1.3323658820515227E-2</v>
      </c>
      <c r="CH46" s="882">
        <f t="shared" si="22"/>
        <v>1.2060196501251896E-2</v>
      </c>
      <c r="CI46" s="882">
        <f t="shared" si="23"/>
        <v>1.1850123876669283E-2</v>
      </c>
      <c r="CJ46" s="882">
        <f t="shared" si="24"/>
        <v>1.1495257631856992E-2</v>
      </c>
      <c r="CK46" s="882">
        <f t="shared" si="25"/>
        <v>1.0694442232367596E-2</v>
      </c>
      <c r="CL46" s="882">
        <f t="shared" si="26"/>
        <v>1.0281347767304272E-2</v>
      </c>
      <c r="CM46" s="882">
        <f t="shared" si="27"/>
        <v>1.0150225085038711E-2</v>
      </c>
      <c r="CN46" s="882">
        <f t="shared" si="28"/>
        <v>1.0328449898489467E-2</v>
      </c>
      <c r="CO46" s="882">
        <f t="shared" si="29"/>
        <v>8.7412044683097267E-3</v>
      </c>
      <c r="CP46" s="882">
        <f t="shared" si="30"/>
        <v>7.8348683797269114E-3</v>
      </c>
      <c r="CQ46" s="882">
        <f t="shared" si="31"/>
        <v>7.7275828535834368E-3</v>
      </c>
      <c r="CR46" s="882">
        <f t="shared" si="32"/>
        <v>6.4778736680399795E-3</v>
      </c>
      <c r="CS46" s="882">
        <f t="shared" si="33"/>
        <v>5.4642479280926359E-3</v>
      </c>
      <c r="CT46" s="882">
        <f t="shared" si="34"/>
        <v>6.2653280723294902E-3</v>
      </c>
      <c r="CU46" s="882">
        <f t="shared" si="35"/>
        <v>6.7445016274532144E-3</v>
      </c>
      <c r="CV46" s="882">
        <f t="shared" si="36"/>
        <v>5.9271268507090635E-3</v>
      </c>
      <c r="CW46" s="882">
        <f t="shared" si="37"/>
        <v>4.7976388896506794E-3</v>
      </c>
      <c r="CX46" s="882">
        <f t="shared" si="38"/>
        <v>4.5763235368994071E-3</v>
      </c>
      <c r="CY46" s="882">
        <f t="shared" si="39"/>
        <v>4.8946370516955717E-3</v>
      </c>
      <c r="CZ46" s="882">
        <f t="shared" si="40"/>
        <v>2.9367331874472491E-3</v>
      </c>
      <c r="DA46" s="882">
        <f t="shared" si="41"/>
        <v>2.7549876069872248E-3</v>
      </c>
      <c r="DB46" s="882">
        <f t="shared" si="42"/>
        <v>1.4236870299682014E-3</v>
      </c>
      <c r="DC46" s="882">
        <f t="shared" si="43"/>
        <v>1.9126556781543513E-3</v>
      </c>
      <c r="DD46" s="882">
        <f t="shared" si="44"/>
        <v>2.670970783087645E-3</v>
      </c>
    </row>
    <row r="47" spans="1:108" ht="15">
      <c r="A47" s="875">
        <v>42</v>
      </c>
      <c r="B47" s="875">
        <v>42</v>
      </c>
      <c r="C47" s="880">
        <f>DataFS40!L47</f>
        <v>13107.695267524563</v>
      </c>
      <c r="D47">
        <f t="shared" ref="D47:R47" si="76">C47*($S47/$C47)^(1/16)</f>
        <v>13430.010265132683</v>
      </c>
      <c r="E47">
        <f t="shared" si="76"/>
        <v>13760.250909131173</v>
      </c>
      <c r="F47">
        <f t="shared" si="76"/>
        <v>14098.612089212325</v>
      </c>
      <c r="G47">
        <f t="shared" si="76"/>
        <v>14445.293487357956</v>
      </c>
      <c r="H47">
        <f t="shared" si="76"/>
        <v>14800.499695680624</v>
      </c>
      <c r="I47">
        <f t="shared" si="76"/>
        <v>15164.440337162536</v>
      </c>
      <c r="J47">
        <f t="shared" si="76"/>
        <v>15537.330189363387</v>
      </c>
      <c r="K47">
        <f t="shared" si="76"/>
        <v>15919.389311170162</v>
      </c>
      <c r="L47">
        <f t="shared" si="76"/>
        <v>16310.843172663661</v>
      </c>
      <c r="M47">
        <f t="shared" si="76"/>
        <v>16711.922788178432</v>
      </c>
      <c r="N47">
        <f t="shared" si="76"/>
        <v>17122.864852634597</v>
      </c>
      <c r="O47">
        <f t="shared" si="76"/>
        <v>17543.911881222055</v>
      </c>
      <c r="P47">
        <f t="shared" si="76"/>
        <v>17975.312352519482</v>
      </c>
      <c r="Q47">
        <f t="shared" si="76"/>
        <v>18417.320855132599</v>
      </c>
      <c r="R47">
        <f t="shared" si="76"/>
        <v>18870.198237938213</v>
      </c>
      <c r="S47" s="880">
        <v>19334.211764022759</v>
      </c>
      <c r="T47" s="880">
        <v>20044.897195929429</v>
      </c>
      <c r="U47" s="880">
        <v>20755.582627836098</v>
      </c>
      <c r="V47" s="880">
        <v>22148.620162141946</v>
      </c>
      <c r="W47" s="880">
        <v>23541.657696447797</v>
      </c>
      <c r="X47" s="880">
        <v>23917.851638872915</v>
      </c>
      <c r="Y47" s="880">
        <v>24506.022149837132</v>
      </c>
      <c r="Z47" s="880">
        <v>25271.39569307167</v>
      </c>
      <c r="AA47" s="880">
        <v>24738.699279140408</v>
      </c>
      <c r="AB47" s="880">
        <v>24299.173714187091</v>
      </c>
      <c r="AC47" s="880">
        <v>25061.299636153144</v>
      </c>
      <c r="AD47" s="880">
        <v>25823.451487710219</v>
      </c>
      <c r="AE47" s="880">
        <v>25501.949013098547</v>
      </c>
      <c r="AF47" s="880">
        <v>24217.316528651871</v>
      </c>
      <c r="AG47" s="880">
        <v>25239.073627340116</v>
      </c>
      <c r="AH47" s="880">
        <v>25646.396238708723</v>
      </c>
      <c r="AI47" s="880">
        <v>26487.208560742485</v>
      </c>
      <c r="AJ47" s="880">
        <v>26765.777817613769</v>
      </c>
      <c r="AK47" s="880">
        <v>26138.810464432689</v>
      </c>
      <c r="AL47" s="880">
        <v>25961.722290309401</v>
      </c>
      <c r="AM47" s="880">
        <v>24682.798208822154</v>
      </c>
      <c r="AN47" s="880">
        <v>24689.491675075682</v>
      </c>
      <c r="AO47" s="880">
        <v>25757.881523403939</v>
      </c>
      <c r="AP47" s="880">
        <v>26282.446048618502</v>
      </c>
      <c r="AQ47" s="880">
        <v>26605.32049445594</v>
      </c>
      <c r="AR47" s="880">
        <v>26779.875198207512</v>
      </c>
      <c r="AS47" s="880">
        <v>27485.108604511879</v>
      </c>
      <c r="AT47" s="880">
        <v>27718.187141510491</v>
      </c>
      <c r="AU47" s="880">
        <v>27718.245921283073</v>
      </c>
      <c r="AV47" s="880">
        <v>27031.622992154011</v>
      </c>
      <c r="AW47" s="880">
        <v>26621.320044520893</v>
      </c>
      <c r="AX47" s="880">
        <v>27006.679984773938</v>
      </c>
      <c r="AY47" s="880">
        <v>27368.298343151186</v>
      </c>
      <c r="AZ47" s="880">
        <v>27331.837856833914</v>
      </c>
      <c r="BA47" s="880">
        <v>27554.227852962205</v>
      </c>
      <c r="BB47" s="880">
        <v>28451.685102679672</v>
      </c>
      <c r="BC47" s="880">
        <v>29587.180568556301</v>
      </c>
      <c r="BD47" s="880">
        <v>29910.714705882354</v>
      </c>
      <c r="BE47" s="880">
        <v>30840.307558548222</v>
      </c>
      <c r="BF47" s="880">
        <v>31265.882500842115</v>
      </c>
      <c r="BG47" s="880">
        <v>30798.875048758291</v>
      </c>
      <c r="BH47" s="880">
        <v>30756.431008361575</v>
      </c>
      <c r="BI47" s="880">
        <v>30850.696701392797</v>
      </c>
      <c r="BJ47" s="880">
        <v>30741.911406362586</v>
      </c>
      <c r="BK47" s="880">
        <v>30947.324306844086</v>
      </c>
      <c r="BL47" s="880">
        <v>30701.966471626263</v>
      </c>
      <c r="BM47" s="880">
        <v>30070.667765853064</v>
      </c>
      <c r="BN47" s="880">
        <v>28824.923599999998</v>
      </c>
      <c r="BO47" s="880">
        <v>28169.444424759597</v>
      </c>
      <c r="BP47" s="880">
        <v>28399.149376673926</v>
      </c>
      <c r="BQ47" s="880">
        <v>28085.71687749352</v>
      </c>
      <c r="BR47" s="880">
        <v>28825.247090562349</v>
      </c>
      <c r="BS47" s="880">
        <v>28871</v>
      </c>
      <c r="BV47" s="882">
        <f>DataFS40!Q47</f>
        <v>2.0508098209292891E-2</v>
      </c>
      <c r="BW47" s="882">
        <f t="shared" ref="BW47:BW78" si="77">(AL47/D47)^(1/34)-1</f>
        <v>1.9575352340144736E-2</v>
      </c>
      <c r="BX47" s="882">
        <f t="shared" ref="BX47:BX78" si="78">(AM47/E47)^(1/34)-1</f>
        <v>1.7334484224289293E-2</v>
      </c>
      <c r="BY47" s="882">
        <f t="shared" ref="BY47:BY78" si="79">(AN47/F47)^(1/34)-1</f>
        <v>1.6615986778455438E-2</v>
      </c>
      <c r="BZ47" s="882">
        <f t="shared" ref="BZ47:BZ78" si="80">(AO47/G47)^(1/34)-1</f>
        <v>1.7156451379060744E-2</v>
      </c>
      <c r="CA47" s="882">
        <f t="shared" ref="CA47:CA78" si="81">(AP47/H47)^(1/34)-1</f>
        <v>1.7032853879214382E-2</v>
      </c>
      <c r="CB47" s="882">
        <f t="shared" ref="CB47:CB78" si="82">(AQ47/I47)^(1/34)-1</f>
        <v>1.6671502198293275E-2</v>
      </c>
      <c r="CC47" s="882">
        <f t="shared" ref="CC47:CC78" si="83">(AR47/J47)^(1/34)-1</f>
        <v>1.6140793915636165E-2</v>
      </c>
      <c r="CD47" s="882">
        <f t="shared" ref="CD47:CD78" si="84">(AS47/K47)^(1/34)-1</f>
        <v>1.6191643488533414E-2</v>
      </c>
      <c r="CE47" s="882">
        <f t="shared" ref="CE47:CE78" si="85">(AT47/L47)^(1/34)-1</f>
        <v>1.5718092841065845E-2</v>
      </c>
      <c r="CF47" s="882">
        <f t="shared" ref="CF47:CF78" si="86">(AU47/M47)^(1/34)-1</f>
        <v>1.4992705907167947E-2</v>
      </c>
      <c r="CG47" s="882">
        <f t="shared" ref="CG47:CG78" si="87">(AV47/N47)^(1/34)-1</f>
        <v>1.3519773918209133E-2</v>
      </c>
      <c r="CH47" s="882">
        <f t="shared" ref="CH47:CH78" si="88">(AW47/O47)^(1/34)-1</f>
        <v>1.2340386950204785E-2</v>
      </c>
      <c r="CI47" s="882">
        <f t="shared" ref="CI47:CI78" si="89">(AX47/P47)^(1/34)-1</f>
        <v>1.2045051442389321E-2</v>
      </c>
      <c r="CJ47" s="882">
        <f t="shared" ref="CJ47:CJ78" si="90">(AY47/Q47)^(1/34)-1</f>
        <v>1.17179403473886E-2</v>
      </c>
      <c r="CK47" s="882">
        <f t="shared" ref="CK47:CK78" si="91">(AZ47/R47)^(1/34)-1</f>
        <v>1.0955707825071714E-2</v>
      </c>
      <c r="CL47" s="882">
        <f t="shared" ref="CL47:CL78" si="92">(BA47/S47)^(1/34)-1</f>
        <v>1.047447214131858E-2</v>
      </c>
      <c r="CM47" s="882">
        <f t="shared" ref="CM47:CM78" si="93">(BB47/T47)^(1/34)-1</f>
        <v>1.0354201445000433E-2</v>
      </c>
      <c r="CN47" s="882">
        <f t="shared" ref="CN47:CN78" si="94">(BC47/U47)^(1/34)-1</f>
        <v>1.0481786155191575E-2</v>
      </c>
      <c r="CO47" s="882">
        <f t="shared" ref="CO47:CO78" si="95">(BD47/V47)^(1/34)-1</f>
        <v>8.8756739780420091E-3</v>
      </c>
      <c r="CP47" s="882">
        <f t="shared" ref="CP47:CP78" si="96">(BE47/W47)^(1/34)-1</f>
        <v>7.9743032509171918E-3</v>
      </c>
      <c r="CQ47" s="882">
        <f t="shared" ref="CQ47:CQ78" si="97">(BF47/X47)^(1/34)-1</f>
        <v>7.9106064721803371E-3</v>
      </c>
      <c r="CR47" s="882">
        <f t="shared" ref="CR47:CR78" si="98">(BG47/Y47)^(1/34)-1</f>
        <v>6.7449772201313429E-3</v>
      </c>
      <c r="CS47" s="882">
        <f t="shared" ref="CS47:CS78" si="99">(BH47/Z47)^(1/34)-1</f>
        <v>5.7939545115504032E-3</v>
      </c>
      <c r="CT47" s="882">
        <f t="shared" ref="CT47:CT78" si="100">(BI47/AA47)^(1/34)-1</f>
        <v>6.514970209934523E-3</v>
      </c>
      <c r="CU47" s="882">
        <f t="shared" ref="CU47:CU78" si="101">(BJ47/AB47)^(1/34)-1</f>
        <v>6.9411722653975882E-3</v>
      </c>
      <c r="CV47" s="882">
        <f t="shared" ref="CV47:CV78" si="102">(BK47/AC47)^(1/34)-1</f>
        <v>6.2240462660063667E-3</v>
      </c>
      <c r="CW47" s="882">
        <f t="shared" ref="CW47:CW78" si="103">(BL47/AD47)^(1/34)-1</f>
        <v>5.1024928842442474E-3</v>
      </c>
      <c r="CX47" s="882">
        <f t="shared" ref="CX47:CX78" si="104">(BM47/AE47)^(1/34)-1</f>
        <v>4.8586865786595101E-3</v>
      </c>
      <c r="CY47" s="882">
        <f t="shared" ref="CY47:CY78" si="105">(BN47/AF47)^(1/34)-1</f>
        <v>5.1358635454028523E-3</v>
      </c>
      <c r="CZ47" s="882">
        <f t="shared" ref="CZ47:CZ78" si="106">(BO47/AG47)^(1/34)-1</f>
        <v>3.2359457290971338E-3</v>
      </c>
      <c r="DA47" s="882">
        <f t="shared" ref="DA47:DA78" si="107">(BP47/AH47)^(1/34)-1</f>
        <v>3.003210302813919E-3</v>
      </c>
      <c r="DB47" s="882">
        <f t="shared" ref="DB47:DB78" si="108">(BQ47/AI47)^(1/34)-1</f>
        <v>1.7249928650511226E-3</v>
      </c>
      <c r="DC47" s="882">
        <f t="shared" ref="DC47:DC78" si="109">(BR47/AJ47)^(1/34)-1</f>
        <v>2.1825994037742991E-3</v>
      </c>
      <c r="DD47" s="882">
        <f t="shared" ref="DD47:DD78" si="110">(BS47/AK47)^(1/34)-1</f>
        <v>2.928291750013079E-3</v>
      </c>
    </row>
    <row r="48" spans="1:108" ht="15">
      <c r="A48" s="875">
        <v>43</v>
      </c>
      <c r="B48" s="875">
        <v>43</v>
      </c>
      <c r="C48" s="880">
        <f>DataFS40!L48</f>
        <v>13387.498286371556</v>
      </c>
      <c r="D48">
        <f t="shared" ref="D48:R48" si="111">C48*($S48/$C48)^(1/16)</f>
        <v>13716.693571284941</v>
      </c>
      <c r="E48">
        <f t="shared" si="111"/>
        <v>14053.983687158605</v>
      </c>
      <c r="F48">
        <f t="shared" si="111"/>
        <v>14399.567683891737</v>
      </c>
      <c r="G48">
        <f t="shared" si="111"/>
        <v>14753.649505971513</v>
      </c>
      <c r="H48">
        <f t="shared" si="111"/>
        <v>15116.438112829805</v>
      </c>
      <c r="I48">
        <f t="shared" si="111"/>
        <v>15488.147602159441</v>
      </c>
      <c r="J48">
        <f t="shared" si="111"/>
        <v>15868.997336262773</v>
      </c>
      <c r="K48">
        <f t="shared" si="111"/>
        <v>16259.212071507131</v>
      </c>
      <c r="L48">
        <f t="shared" si="111"/>
        <v>16659.022090963546</v>
      </c>
      <c r="M48">
        <f t="shared" si="111"/>
        <v>17068.663340307037</v>
      </c>
      <c r="N48">
        <f t="shared" si="111"/>
        <v>17488.377567058651</v>
      </c>
      <c r="O48">
        <f t="shared" si="111"/>
        <v>17918.412463251425</v>
      </c>
      <c r="P48">
        <f t="shared" si="111"/>
        <v>18359.021811604463</v>
      </c>
      <c r="Q48">
        <f t="shared" si="111"/>
        <v>18810.465635291421</v>
      </c>
      <c r="R48">
        <f t="shared" si="111"/>
        <v>19273.010351391735</v>
      </c>
      <c r="S48" s="880">
        <v>19746.928928115198</v>
      </c>
      <c r="T48" s="880">
        <v>20485.782135352325</v>
      </c>
      <c r="U48" s="880">
        <v>21224.635342589456</v>
      </c>
      <c r="V48" s="880">
        <v>22618.563096483103</v>
      </c>
      <c r="W48" s="880">
        <v>24012.490850376751</v>
      </c>
      <c r="X48" s="880">
        <v>24346.589419206441</v>
      </c>
      <c r="Y48" s="880">
        <v>24900.573490353294</v>
      </c>
      <c r="Z48" s="880">
        <v>25756.982428496394</v>
      </c>
      <c r="AA48" s="880">
        <v>25229.507140590289</v>
      </c>
      <c r="AB48" s="880">
        <v>24775.720616154646</v>
      </c>
      <c r="AC48" s="880">
        <v>25558.637352187216</v>
      </c>
      <c r="AD48" s="880">
        <v>26355.009918068132</v>
      </c>
      <c r="AE48" s="880">
        <v>25979.395374012198</v>
      </c>
      <c r="AF48" s="880">
        <v>24731.653792646572</v>
      </c>
      <c r="AG48" s="880">
        <v>25788.645181555472</v>
      </c>
      <c r="AH48" s="880">
        <v>26206.672353028283</v>
      </c>
      <c r="AI48" s="880">
        <v>27032.524532483723</v>
      </c>
      <c r="AJ48" s="880">
        <v>27342.650618453739</v>
      </c>
      <c r="AK48" s="880">
        <v>26717.387184009407</v>
      </c>
      <c r="AL48" s="880">
        <v>26558.921843084132</v>
      </c>
      <c r="AM48" s="880">
        <v>25238.936660385385</v>
      </c>
      <c r="AN48" s="880">
        <v>25290.018202282077</v>
      </c>
      <c r="AO48" s="880">
        <v>26505.43402816691</v>
      </c>
      <c r="AP48" s="880">
        <v>26953.420042951759</v>
      </c>
      <c r="AQ48" s="880">
        <v>27282.153040833291</v>
      </c>
      <c r="AR48" s="880">
        <v>27492.296397793863</v>
      </c>
      <c r="AS48" s="880">
        <v>28201.889964730155</v>
      </c>
      <c r="AT48" s="880">
        <v>28469.452220038667</v>
      </c>
      <c r="AU48" s="880">
        <v>28422.121378314441</v>
      </c>
      <c r="AV48" s="880">
        <v>27712.806267890777</v>
      </c>
      <c r="AW48" s="880">
        <v>27359.483947904773</v>
      </c>
      <c r="AX48" s="880">
        <v>27772.881603248228</v>
      </c>
      <c r="AY48" s="880">
        <v>28152.749624070522</v>
      </c>
      <c r="AZ48" s="880">
        <v>28140.323434796715</v>
      </c>
      <c r="BA48" s="880">
        <v>28362.218769035193</v>
      </c>
      <c r="BB48" s="880">
        <v>29342.265031758609</v>
      </c>
      <c r="BC48" s="880">
        <v>30401.841101722086</v>
      </c>
      <c r="BD48" s="880">
        <v>30719.597387023481</v>
      </c>
      <c r="BE48" s="880">
        <v>31627.86886923921</v>
      </c>
      <c r="BF48" s="880">
        <v>32053.876930850296</v>
      </c>
      <c r="BG48" s="880">
        <v>31649.372773371477</v>
      </c>
      <c r="BH48" s="880">
        <v>31569.604739380342</v>
      </c>
      <c r="BI48" s="880">
        <v>31754.922169970523</v>
      </c>
      <c r="BJ48" s="880">
        <v>31609.814384593548</v>
      </c>
      <c r="BK48" s="880">
        <v>31789.065556910351</v>
      </c>
      <c r="BL48" s="880">
        <v>31548.310238073125</v>
      </c>
      <c r="BM48" s="880">
        <v>30902.461415522801</v>
      </c>
      <c r="BN48" s="880">
        <v>29708.47968</v>
      </c>
      <c r="BO48" s="880">
        <v>29042.306512731171</v>
      </c>
      <c r="BP48" s="880">
        <v>29305.157777606506</v>
      </c>
      <c r="BQ48" s="880">
        <v>28981.002732240435</v>
      </c>
      <c r="BR48" s="880">
        <v>29695.009451602396</v>
      </c>
      <c r="BS48" s="880">
        <v>29732</v>
      </c>
      <c r="BV48" s="882">
        <f>DataFS40!Q48</f>
        <v>2.0531255991927511E-2</v>
      </c>
      <c r="BW48" s="882">
        <f t="shared" si="77"/>
        <v>1.9623953412654105E-2</v>
      </c>
      <c r="BX48" s="882">
        <f t="shared" si="78"/>
        <v>1.73691792248305E-2</v>
      </c>
      <c r="BY48" s="882">
        <f t="shared" si="79"/>
        <v>1.6703008063285951E-2</v>
      </c>
      <c r="BZ48" s="882">
        <f t="shared" si="80"/>
        <v>1.7380468426563267E-2</v>
      </c>
      <c r="CA48" s="882">
        <f t="shared" si="81"/>
        <v>1.7155117604991998E-2</v>
      </c>
      <c r="CB48" s="882">
        <f t="shared" si="82"/>
        <v>1.6791109100572132E-2</v>
      </c>
      <c r="CC48" s="882">
        <f t="shared" si="83"/>
        <v>1.6294222716267903E-2</v>
      </c>
      <c r="CD48" s="882">
        <f t="shared" si="84"/>
        <v>1.6329819617203256E-2</v>
      </c>
      <c r="CE48" s="882">
        <f t="shared" si="85"/>
        <v>1.5886030681787178E-2</v>
      </c>
      <c r="CF48" s="882">
        <f t="shared" si="86"/>
        <v>1.5110781647105664E-2</v>
      </c>
      <c r="CG48" s="882">
        <f t="shared" si="87"/>
        <v>1.3632024434339085E-2</v>
      </c>
      <c r="CH48" s="882">
        <f t="shared" si="88"/>
        <v>1.2525870827310381E-2</v>
      </c>
      <c r="CI48" s="882">
        <f t="shared" si="89"/>
        <v>1.2249088247318518E-2</v>
      </c>
      <c r="CJ48" s="882">
        <f t="shared" si="90"/>
        <v>1.193035954192978E-2</v>
      </c>
      <c r="CK48" s="882">
        <f t="shared" si="91"/>
        <v>1.1194484383863612E-2</v>
      </c>
      <c r="CL48" s="882">
        <f t="shared" si="92"/>
        <v>1.070572263442271E-2</v>
      </c>
      <c r="CM48" s="882">
        <f t="shared" si="93"/>
        <v>1.0623618778459853E-2</v>
      </c>
      <c r="CN48" s="882">
        <f t="shared" si="94"/>
        <v>1.0624889181180652E-2</v>
      </c>
      <c r="CO48" s="882">
        <f t="shared" si="95"/>
        <v>9.0444756402927595E-3</v>
      </c>
      <c r="CP48" s="882">
        <f t="shared" si="96"/>
        <v>8.1348065717137263E-3</v>
      </c>
      <c r="CQ48" s="882">
        <f t="shared" si="97"/>
        <v>8.1218152143267552E-3</v>
      </c>
      <c r="CR48" s="882">
        <f t="shared" si="98"/>
        <v>7.0786861688878489E-3</v>
      </c>
      <c r="CS48" s="882">
        <f t="shared" si="99"/>
        <v>6.0029171881657017E-3</v>
      </c>
      <c r="CT48" s="882">
        <f t="shared" si="100"/>
        <v>6.7886305977313821E-3</v>
      </c>
      <c r="CU48" s="882">
        <f t="shared" si="101"/>
        <v>7.1905371194502798E-3</v>
      </c>
      <c r="CV48" s="882">
        <f t="shared" si="102"/>
        <v>6.4367173121928634E-3</v>
      </c>
      <c r="CW48" s="882">
        <f t="shared" si="103"/>
        <v>5.3040653261999804E-3</v>
      </c>
      <c r="CX48" s="882">
        <f t="shared" si="104"/>
        <v>5.1169323030793024E-3</v>
      </c>
      <c r="CY48" s="882">
        <f t="shared" si="105"/>
        <v>5.4071710568028841E-3</v>
      </c>
      <c r="CZ48" s="882">
        <f t="shared" si="106"/>
        <v>3.500799604417848E-3</v>
      </c>
      <c r="DA48" s="882">
        <f t="shared" si="107"/>
        <v>3.2921568600505768E-3</v>
      </c>
      <c r="DB48" s="882">
        <f t="shared" si="108"/>
        <v>2.0491491062708533E-3</v>
      </c>
      <c r="DC48" s="882">
        <f t="shared" si="109"/>
        <v>2.4303374043166404E-3</v>
      </c>
      <c r="DD48" s="882">
        <f t="shared" si="110"/>
        <v>3.1493413763887812E-3</v>
      </c>
    </row>
    <row r="49" spans="1:108" ht="15">
      <c r="A49" s="875">
        <v>44</v>
      </c>
      <c r="B49" s="875">
        <v>44</v>
      </c>
      <c r="C49" s="880">
        <f>DataFS40!L49</f>
        <v>13671.605967046966</v>
      </c>
      <c r="D49">
        <f t="shared" ref="D49:R49" si="112">C49*($S49/$C49)^(1/16)</f>
        <v>14007.787389839541</v>
      </c>
      <c r="E49">
        <f t="shared" si="112"/>
        <v>14352.235431001842</v>
      </c>
      <c r="F49">
        <f t="shared" si="112"/>
        <v>14705.153364643136</v>
      </c>
      <c r="G49">
        <f t="shared" si="112"/>
        <v>15066.749463332964</v>
      </c>
      <c r="H49">
        <f t="shared" si="112"/>
        <v>15437.237121012044</v>
      </c>
      <c r="I49">
        <f t="shared" si="112"/>
        <v>15816.834978925524</v>
      </c>
      <c r="J49">
        <f t="shared" si="112"/>
        <v>16205.767054652915</v>
      </c>
      <c r="K49">
        <f t="shared" si="112"/>
        <v>16604.262874310818</v>
      </c>
      <c r="L49">
        <f t="shared" si="112"/>
        <v>17012.5576080065</v>
      </c>
      <c r="M49">
        <f t="shared" si="112"/>
        <v>17430.892208622234</v>
      </c>
      <c r="N49">
        <f t="shared" si="112"/>
        <v>17859.513554012308</v>
      </c>
      <c r="O49">
        <f t="shared" si="112"/>
        <v>18298.674592696632</v>
      </c>
      <c r="P49">
        <f t="shared" si="112"/>
        <v>18748.634493136906</v>
      </c>
      <c r="Q49">
        <f t="shared" si="112"/>
        <v>19209.65879668346</v>
      </c>
      <c r="R49">
        <f t="shared" si="112"/>
        <v>19682.019574283011</v>
      </c>
      <c r="S49" s="880">
        <v>20165.99558703983</v>
      </c>
      <c r="T49" s="880">
        <v>20914.412456574435</v>
      </c>
      <c r="U49" s="880">
        <v>21662.82932610904</v>
      </c>
      <c r="V49" s="880">
        <v>23076.019372419432</v>
      </c>
      <c r="W49" s="880">
        <v>24489.209418729821</v>
      </c>
      <c r="X49" s="880">
        <v>24769.610695802185</v>
      </c>
      <c r="Y49" s="880">
        <v>25317.044349787022</v>
      </c>
      <c r="Z49" s="880">
        <v>26237.347801174616</v>
      </c>
      <c r="AA49" s="880">
        <v>25720.31500204017</v>
      </c>
      <c r="AB49" s="880">
        <v>25261.704090438387</v>
      </c>
      <c r="AC49" s="880">
        <v>26101.187587860742</v>
      </c>
      <c r="AD49" s="880">
        <v>26933.722725312633</v>
      </c>
      <c r="AE49" s="880">
        <v>26523.920975715369</v>
      </c>
      <c r="AF49" s="880">
        <v>25235.124776416033</v>
      </c>
      <c r="AG49" s="880">
        <v>26331.347091343134</v>
      </c>
      <c r="AH49" s="880">
        <v>26809.050140678217</v>
      </c>
      <c r="AI49" s="880">
        <v>27589.958636930322</v>
      </c>
      <c r="AJ49" s="880">
        <v>27894.320238674489</v>
      </c>
      <c r="AK49" s="880">
        <v>27280.535191064082</v>
      </c>
      <c r="AL49" s="880">
        <v>27123.204885076007</v>
      </c>
      <c r="AM49" s="880">
        <v>25823.879095495711</v>
      </c>
      <c r="AN49" s="880">
        <v>25949.960781650239</v>
      </c>
      <c r="AO49" s="880">
        <v>27173.329298815795</v>
      </c>
      <c r="AP49" s="880">
        <v>27622.420584360505</v>
      </c>
      <c r="AQ49" s="880">
        <v>27904.838983500453</v>
      </c>
      <c r="AR49" s="880">
        <v>28167.023354015855</v>
      </c>
      <c r="AS49" s="880">
        <v>28902.298146669331</v>
      </c>
      <c r="AT49" s="880">
        <v>29187.521864864433</v>
      </c>
      <c r="AU49" s="880">
        <v>29142.7957722678</v>
      </c>
      <c r="AV49" s="880">
        <v>28463.72973614345</v>
      </c>
      <c r="AW49" s="880">
        <v>28096.067200531939</v>
      </c>
      <c r="AX49" s="880">
        <v>28563.749672216665</v>
      </c>
      <c r="AY49" s="880">
        <v>28888.926980010208</v>
      </c>
      <c r="AZ49" s="880">
        <v>28979.847764381491</v>
      </c>
      <c r="BA49" s="880">
        <v>29220.890118912044</v>
      </c>
      <c r="BB49" s="880">
        <v>30218.641134217465</v>
      </c>
      <c r="BC49" s="880">
        <v>31247.349365919963</v>
      </c>
      <c r="BD49" s="880">
        <v>31528.480068164605</v>
      </c>
      <c r="BE49" s="880">
        <v>32451.841404910771</v>
      </c>
      <c r="BF49" s="880">
        <v>32922.117872094699</v>
      </c>
      <c r="BG49" s="880">
        <v>32493.407749317386</v>
      </c>
      <c r="BH49" s="880">
        <v>32432.100049729957</v>
      </c>
      <c r="BI49" s="880">
        <v>32632.082386427559</v>
      </c>
      <c r="BJ49" s="880">
        <v>32475.329734273673</v>
      </c>
      <c r="BK49" s="880">
        <v>32643.560462280653</v>
      </c>
      <c r="BL49" s="880">
        <v>32355.157962085796</v>
      </c>
      <c r="BM49" s="880">
        <v>31751.952802419557</v>
      </c>
      <c r="BN49" s="880">
        <v>30585.474699999999</v>
      </c>
      <c r="BO49" s="880">
        <v>29972.211375872281</v>
      </c>
      <c r="BP49" s="880">
        <v>30236.45013391395</v>
      </c>
      <c r="BQ49" s="880">
        <v>29890.76203036663</v>
      </c>
      <c r="BR49" s="880">
        <v>30573.927205916552</v>
      </c>
      <c r="BS49" s="880">
        <v>30610</v>
      </c>
      <c r="BV49" s="882">
        <f>DataFS40!Q49</f>
        <v>2.0527026053886122E-2</v>
      </c>
      <c r="BW49" s="882">
        <f t="shared" si="77"/>
        <v>1.962467562449044E-2</v>
      </c>
      <c r="BX49" s="882">
        <f t="shared" si="78"/>
        <v>1.742638945851116E-2</v>
      </c>
      <c r="BY49" s="882">
        <f t="shared" si="79"/>
        <v>1.6845371422774535E-2</v>
      </c>
      <c r="BZ49" s="882">
        <f t="shared" si="80"/>
        <v>1.7496766596245994E-2</v>
      </c>
      <c r="CA49" s="882">
        <f t="shared" si="81"/>
        <v>1.7260361902889487E-2</v>
      </c>
      <c r="CB49" s="882">
        <f t="shared" si="82"/>
        <v>1.6837988534393E-2</v>
      </c>
      <c r="CC49" s="882">
        <f t="shared" si="83"/>
        <v>1.6391261251070821E-2</v>
      </c>
      <c r="CD49" s="882">
        <f t="shared" si="84"/>
        <v>1.6435412793428306E-2</v>
      </c>
      <c r="CE49" s="882">
        <f t="shared" si="85"/>
        <v>1.6002858521339869E-2</v>
      </c>
      <c r="CF49" s="882">
        <f t="shared" si="86"/>
        <v>1.5231412577320302E-2</v>
      </c>
      <c r="CG49" s="882">
        <f t="shared" si="87"/>
        <v>1.3803050277565454E-2</v>
      </c>
      <c r="CH49" s="882">
        <f t="shared" si="88"/>
        <v>1.2691657547732049E-2</v>
      </c>
      <c r="CI49" s="882">
        <f t="shared" si="89"/>
        <v>1.2459852705680285E-2</v>
      </c>
      <c r="CJ49" s="882">
        <f t="shared" si="90"/>
        <v>1.2073633058213185E-2</v>
      </c>
      <c r="CK49" s="882">
        <f t="shared" si="91"/>
        <v>1.1444260075770041E-2</v>
      </c>
      <c r="CL49" s="882">
        <f t="shared" si="92"/>
        <v>1.096812748077447E-2</v>
      </c>
      <c r="CM49" s="882">
        <f t="shared" si="93"/>
        <v>1.0882924540933425E-2</v>
      </c>
      <c r="CN49" s="882">
        <f t="shared" si="94"/>
        <v>1.08328638033659E-2</v>
      </c>
      <c r="CO49" s="882">
        <f t="shared" si="95"/>
        <v>9.2215919438645155E-3</v>
      </c>
      <c r="CP49" s="882">
        <f t="shared" si="96"/>
        <v>8.3145103905022388E-3</v>
      </c>
      <c r="CQ49" s="882">
        <f t="shared" si="97"/>
        <v>8.4035598288749735E-3</v>
      </c>
      <c r="CR49" s="882">
        <f t="shared" si="98"/>
        <v>7.3669852121216461E-3</v>
      </c>
      <c r="CS49" s="882">
        <f t="shared" si="99"/>
        <v>6.2537319743105613E-3</v>
      </c>
      <c r="CT49" s="882">
        <f t="shared" si="100"/>
        <v>7.0249950285965479E-3</v>
      </c>
      <c r="CU49" s="882">
        <f t="shared" si="101"/>
        <v>7.4153331039710224E-3</v>
      </c>
      <c r="CV49" s="882">
        <f t="shared" si="102"/>
        <v>6.6001204944388103E-3</v>
      </c>
      <c r="CW49" s="882">
        <f t="shared" si="103"/>
        <v>5.4085240207262242E-3</v>
      </c>
      <c r="CX49" s="882">
        <f t="shared" si="104"/>
        <v>5.3054130905441088E-3</v>
      </c>
      <c r="CY49" s="882">
        <f t="shared" si="105"/>
        <v>5.671562429462762E-3</v>
      </c>
      <c r="CZ49" s="882">
        <f t="shared" si="106"/>
        <v>3.816397229452928E-3</v>
      </c>
      <c r="DA49" s="882">
        <f t="shared" si="107"/>
        <v>3.5447570300792819E-3</v>
      </c>
      <c r="DB49" s="882">
        <f t="shared" si="108"/>
        <v>2.3585883224206405E-3</v>
      </c>
      <c r="DC49" s="882">
        <f t="shared" si="109"/>
        <v>2.7014217296303933E-3</v>
      </c>
      <c r="DD49" s="882">
        <f t="shared" si="110"/>
        <v>3.3926037126845721E-3</v>
      </c>
    </row>
    <row r="50" spans="1:108" ht="15">
      <c r="A50" s="875">
        <v>45</v>
      </c>
      <c r="B50" s="875">
        <v>45</v>
      </c>
      <c r="C50" s="880">
        <f>DataFS40!L50</f>
        <v>13964.322971379206</v>
      </c>
      <c r="D50">
        <f t="shared" ref="D50:R50" si="113">C50*($S50/$C50)^(1/16)</f>
        <v>14307.702233198826</v>
      </c>
      <c r="E50">
        <f t="shared" si="113"/>
        <v>14659.525106476693</v>
      </c>
      <c r="F50">
        <f t="shared" si="113"/>
        <v>15019.99921753852</v>
      </c>
      <c r="G50">
        <f t="shared" si="113"/>
        <v>15389.337298190221</v>
      </c>
      <c r="H50">
        <f t="shared" si="113"/>
        <v>15767.757311260413</v>
      </c>
      <c r="I50">
        <f t="shared" si="113"/>
        <v>16155.482579229976</v>
      </c>
      <c r="J50">
        <f t="shared" si="113"/>
        <v>16552.741916024577</v>
      </c>
      <c r="K50">
        <f t="shared" si="113"/>
        <v>16959.769762047952</v>
      </c>
      <c r="L50">
        <f t="shared" si="113"/>
        <v>17376.806322535609</v>
      </c>
      <c r="M50">
        <f t="shared" si="113"/>
        <v>17804.097709310623</v>
      </c>
      <c r="N50">
        <f t="shared" si="113"/>
        <v>18241.896086025168</v>
      </c>
      <c r="O50">
        <f t="shared" si="113"/>
        <v>18690.459816973515</v>
      </c>
      <c r="P50">
        <f t="shared" si="113"/>
        <v>19150.053619564271</v>
      </c>
      <c r="Q50">
        <f t="shared" si="113"/>
        <v>19620.948720541921</v>
      </c>
      <c r="R50">
        <f t="shared" si="113"/>
        <v>20103.423016049775</v>
      </c>
      <c r="S50" s="880">
        <v>20597.761235628845</v>
      </c>
      <c r="T50" s="880">
        <v>21374.079257615755</v>
      </c>
      <c r="U50" s="880">
        <v>22150.397279602661</v>
      </c>
      <c r="V50" s="880">
        <v>23540.506390070441</v>
      </c>
      <c r="W50" s="880">
        <v>24930.615500538217</v>
      </c>
      <c r="X50" s="880">
        <v>25209.78148361127</v>
      </c>
      <c r="Y50" s="880">
        <v>25788.314006514658</v>
      </c>
      <c r="Z50" s="880">
        <v>26707.270448359832</v>
      </c>
      <c r="AA50" s="880">
        <v>26225.995828988529</v>
      </c>
      <c r="AB50" s="880">
        <v>25761.842423196413</v>
      </c>
      <c r="AC50" s="880">
        <v>26603.04655585876</v>
      </c>
      <c r="AD50" s="880">
        <v>27448.134109529969</v>
      </c>
      <c r="AE50" s="880">
        <v>27017.150687403024</v>
      </c>
      <c r="AF50" s="880">
        <v>25760.32832063597</v>
      </c>
      <c r="AG50" s="880">
        <v>26870.614178916949</v>
      </c>
      <c r="AH50" s="880">
        <v>27362.849074485413</v>
      </c>
      <c r="AI50" s="880">
        <v>28195.865272198367</v>
      </c>
      <c r="AJ50" s="880">
        <v>28487.995159927272</v>
      </c>
      <c r="AK50" s="880">
        <v>27846.254650205763</v>
      </c>
      <c r="AL50" s="880">
        <v>27699.243823776043</v>
      </c>
      <c r="AM50" s="880">
        <v>26437.62551415314</v>
      </c>
      <c r="AN50" s="880">
        <v>26599.293351703796</v>
      </c>
      <c r="AO50" s="880">
        <v>27875.946953565694</v>
      </c>
      <c r="AP50" s="880">
        <v>28299.314937467287</v>
      </c>
      <c r="AQ50" s="880">
        <v>28591.340566254621</v>
      </c>
      <c r="AR50" s="880">
        <v>28873.790417097553</v>
      </c>
      <c r="AS50" s="880">
        <v>29629.994959073669</v>
      </c>
      <c r="AT50" s="880">
        <v>29889.867356883798</v>
      </c>
      <c r="AU50" s="880">
        <v>29853.390804067967</v>
      </c>
      <c r="AV50" s="880">
        <v>29146.53487682245</v>
      </c>
      <c r="AW50" s="880">
        <v>28930.650800075167</v>
      </c>
      <c r="AX50" s="880">
        <v>29402.408989017498</v>
      </c>
      <c r="AY50" s="880">
        <v>29715.617945286744</v>
      </c>
      <c r="AZ50" s="880">
        <v>29843.020666630626</v>
      </c>
      <c r="BA50" s="880">
        <v>30043.361158928994</v>
      </c>
      <c r="BB50" s="880">
        <v>31072.291114084197</v>
      </c>
      <c r="BC50" s="880">
        <v>32077.433764601796</v>
      </c>
      <c r="BD50" s="880">
        <v>32393.956930068165</v>
      </c>
      <c r="BE50" s="880">
        <v>33258.282610036127</v>
      </c>
      <c r="BF50" s="880">
        <v>33723.267467879312</v>
      </c>
      <c r="BG50" s="880">
        <v>33351.660772331299</v>
      </c>
      <c r="BH50" s="880">
        <v>33370.474712896248</v>
      </c>
      <c r="BI50" s="880">
        <v>33563.373107125983</v>
      </c>
      <c r="BJ50" s="880">
        <v>33381.434769318104</v>
      </c>
      <c r="BK50" s="880">
        <v>33523.562678259026</v>
      </c>
      <c r="BL50" s="880">
        <v>33217.300145506328</v>
      </c>
      <c r="BM50" s="880">
        <v>32637.94577234703</v>
      </c>
      <c r="BN50" s="880">
        <v>31485.433430000001</v>
      </c>
      <c r="BO50" s="880">
        <v>30911.802748004447</v>
      </c>
      <c r="BP50" s="880">
        <v>31181.437966049445</v>
      </c>
      <c r="BQ50" s="880">
        <v>30879.091449694628</v>
      </c>
      <c r="BR50" s="880">
        <v>31481.328405972366</v>
      </c>
      <c r="BS50" s="880">
        <v>31527</v>
      </c>
      <c r="BV50" s="882">
        <f>DataFS40!Q50</f>
        <v>2.050722893109902E-2</v>
      </c>
      <c r="BW50" s="882">
        <f t="shared" si="77"/>
        <v>1.9619604229483611E-2</v>
      </c>
      <c r="BX50" s="882">
        <f t="shared" si="78"/>
        <v>1.7495337433441449E-2</v>
      </c>
      <c r="BY50" s="882">
        <f t="shared" si="79"/>
        <v>1.695094813850595E-2</v>
      </c>
      <c r="BZ50" s="882">
        <f t="shared" si="80"/>
        <v>1.7626764780161785E-2</v>
      </c>
      <c r="CA50" s="882">
        <f t="shared" si="81"/>
        <v>1.7350878805685976E-2</v>
      </c>
      <c r="CB50" s="882">
        <f t="shared" si="82"/>
        <v>1.6931278357577906E-2</v>
      </c>
      <c r="CC50" s="882">
        <f t="shared" si="83"/>
        <v>1.6498818347234545E-2</v>
      </c>
      <c r="CD50" s="882">
        <f t="shared" si="84"/>
        <v>1.6545477361782579E-2</v>
      </c>
      <c r="CE50" s="882">
        <f t="shared" si="85"/>
        <v>1.6080366393946166E-2</v>
      </c>
      <c r="CF50" s="882">
        <f t="shared" si="86"/>
        <v>1.5318191589288599E-2</v>
      </c>
      <c r="CG50" s="882">
        <f t="shared" si="87"/>
        <v>1.3878217757118838E-2</v>
      </c>
      <c r="CH50" s="882">
        <f t="shared" si="88"/>
        <v>1.2932570167984103E-2</v>
      </c>
      <c r="CI50" s="882">
        <f t="shared" si="89"/>
        <v>1.2690767425436844E-2</v>
      </c>
      <c r="CJ50" s="882">
        <f t="shared" si="90"/>
        <v>1.2282909823822186E-2</v>
      </c>
      <c r="CK50" s="882">
        <f t="shared" si="91"/>
        <v>1.1687206102015457E-2</v>
      </c>
      <c r="CL50" s="882">
        <f t="shared" si="92"/>
        <v>1.1163597696701943E-2</v>
      </c>
      <c r="CM50" s="882">
        <f t="shared" si="93"/>
        <v>1.1064811981102318E-2</v>
      </c>
      <c r="CN50" s="882">
        <f t="shared" si="94"/>
        <v>1.0950622521366693E-2</v>
      </c>
      <c r="CO50" s="882">
        <f t="shared" si="95"/>
        <v>9.4339060180557155E-3</v>
      </c>
      <c r="CP50" s="882">
        <f t="shared" si="96"/>
        <v>8.5127126598627534E-3</v>
      </c>
      <c r="CQ50" s="882">
        <f t="shared" si="97"/>
        <v>8.5942484055543389E-3</v>
      </c>
      <c r="CR50" s="882">
        <f t="shared" si="98"/>
        <v>7.5929793843081406E-3</v>
      </c>
      <c r="CS50" s="882">
        <f t="shared" si="99"/>
        <v>6.572554725895019E-3</v>
      </c>
      <c r="CT50" s="882">
        <f t="shared" si="100"/>
        <v>7.2818037451138906E-3</v>
      </c>
      <c r="CU50" s="882">
        <f t="shared" si="101"/>
        <v>7.649861194118035E-3</v>
      </c>
      <c r="CV50" s="882">
        <f t="shared" si="102"/>
        <v>6.8238480646041211E-3</v>
      </c>
      <c r="CW50" s="882">
        <f t="shared" si="103"/>
        <v>5.6267308429047702E-3</v>
      </c>
      <c r="CX50" s="882">
        <f t="shared" si="104"/>
        <v>5.574412396952555E-3</v>
      </c>
      <c r="CY50" s="882">
        <f t="shared" si="105"/>
        <v>5.9200831178043423E-3</v>
      </c>
      <c r="CZ50" s="882">
        <f t="shared" si="106"/>
        <v>4.1292312067240378E-3</v>
      </c>
      <c r="DA50" s="882">
        <f t="shared" si="107"/>
        <v>3.8496485999779395E-3</v>
      </c>
      <c r="DB50" s="882">
        <f t="shared" si="108"/>
        <v>2.6772231759899512E-3</v>
      </c>
      <c r="DC50" s="882">
        <f t="shared" si="109"/>
        <v>2.9429055456269282E-3</v>
      </c>
      <c r="DD50" s="882">
        <f t="shared" si="110"/>
        <v>3.6580227395039966E-3</v>
      </c>
    </row>
    <row r="51" spans="1:108" ht="15">
      <c r="A51" s="875">
        <v>46</v>
      </c>
      <c r="B51" s="875">
        <v>46</v>
      </c>
      <c r="C51" s="880">
        <f>DataFS40!L51</f>
        <v>14231.212004740955</v>
      </c>
      <c r="D51">
        <f t="shared" ref="D51:R51" si="114">C51*($S51/$C51)^(1/16)</f>
        <v>14581.154002144058</v>
      </c>
      <c r="E51">
        <f t="shared" si="114"/>
        <v>14939.700987056705</v>
      </c>
      <c r="F51">
        <f t="shared" si="114"/>
        <v>15307.064554001958</v>
      </c>
      <c r="G51">
        <f t="shared" si="114"/>
        <v>15683.461500560072</v>
      </c>
      <c r="H51">
        <f t="shared" si="114"/>
        <v>16069.113955310397</v>
      </c>
      <c r="I51">
        <f t="shared" si="114"/>
        <v>16464.249508919329</v>
      </c>
      <c r="J51">
        <f t="shared" si="114"/>
        <v>16869.101348451681</v>
      </c>
      <c r="K51">
        <f t="shared" si="114"/>
        <v>17283.908394984748</v>
      </c>
      <c r="L51">
        <f t="shared" si="114"/>
        <v>17708.91544460626</v>
      </c>
      <c r="M51">
        <f t="shared" si="114"/>
        <v>18144.373312879437</v>
      </c>
      <c r="N51">
        <f t="shared" si="114"/>
        <v>18590.538982860417</v>
      </c>
      <c r="O51">
        <f t="shared" si="114"/>
        <v>19047.675756755369</v>
      </c>
      <c r="P51">
        <f t="shared" si="114"/>
        <v>19516.053411306861</v>
      </c>
      <c r="Q51">
        <f t="shared" si="114"/>
        <v>19995.9483570011</v>
      </c>
      <c r="R51">
        <f t="shared" si="114"/>
        <v>20487.643801190054</v>
      </c>
      <c r="S51" s="880">
        <v>20991.429915224711</v>
      </c>
      <c r="T51" s="880">
        <v>21820.869320407255</v>
      </c>
      <c r="U51" s="880">
        <v>22650.308725589795</v>
      </c>
      <c r="V51" s="880">
        <v>24034.706811664651</v>
      </c>
      <c r="W51" s="880">
        <v>25419.104897739508</v>
      </c>
      <c r="X51" s="880">
        <v>25649.952271420356</v>
      </c>
      <c r="Y51" s="880">
        <v>26232.18426459534</v>
      </c>
      <c r="Z51" s="880">
        <v>27281.620350475099</v>
      </c>
      <c r="AA51" s="880">
        <v>26736.634311103051</v>
      </c>
      <c r="AB51" s="880">
        <v>26219.516180531587</v>
      </c>
      <c r="AC51" s="880">
        <v>27159.160547424126</v>
      </c>
      <c r="AD51" s="880">
        <v>28009.699870633893</v>
      </c>
      <c r="AE51" s="880">
        <v>27577.459639880202</v>
      </c>
      <c r="AF51" s="880">
        <v>26260.177210997019</v>
      </c>
      <c r="AG51" s="880">
        <v>27406.44644427692</v>
      </c>
      <c r="AH51" s="880">
        <v>27916.64800829261</v>
      </c>
      <c r="AI51" s="880">
        <v>28765.417509350325</v>
      </c>
      <c r="AJ51" s="880">
        <v>29059.267253962971</v>
      </c>
      <c r="AK51" s="880">
        <v>28386.259588477369</v>
      </c>
      <c r="AL51" s="880">
        <v>28294.092197209142</v>
      </c>
      <c r="AM51" s="880">
        <v>27053.587623852651</v>
      </c>
      <c r="AN51" s="880">
        <v>27233.771908716913</v>
      </c>
      <c r="AO51" s="880">
        <v>28505.034853748741</v>
      </c>
      <c r="AP51" s="880">
        <v>28978.182743498583</v>
      </c>
      <c r="AQ51" s="880">
        <v>29277.842149008789</v>
      </c>
      <c r="AR51" s="880">
        <v>29578.672768011031</v>
      </c>
      <c r="AS51" s="880">
        <v>30317.668446795771</v>
      </c>
      <c r="AT51" s="880">
        <v>30590.465720813561</v>
      </c>
      <c r="AU51" s="880">
        <v>30569.02551694473</v>
      </c>
      <c r="AV51" s="880">
        <v>29852.046126692672</v>
      </c>
      <c r="AW51" s="880">
        <v>29660.911449675488</v>
      </c>
      <c r="AX51" s="880">
        <v>30160.902341712372</v>
      </c>
      <c r="AY51" s="880">
        <v>30602.65131678784</v>
      </c>
      <c r="AZ51" s="880">
        <v>30735.754284710212</v>
      </c>
      <c r="BA51" s="880">
        <v>30952.712942609705</v>
      </c>
      <c r="BB51" s="880">
        <v>31901.794588696794</v>
      </c>
      <c r="BC51" s="880">
        <v>32900.507315321789</v>
      </c>
      <c r="BD51" s="880">
        <v>33282.899671800049</v>
      </c>
      <c r="BE51" s="880">
        <v>34132.152009569967</v>
      </c>
      <c r="BF51" s="880">
        <v>34562.567044415569</v>
      </c>
      <c r="BG51" s="880">
        <v>34221.546742946302</v>
      </c>
      <c r="BH51" s="880">
        <v>34289.879537858375</v>
      </c>
      <c r="BI51" s="880">
        <v>34482.361440496818</v>
      </c>
      <c r="BJ51" s="880">
        <v>34306.640832769277</v>
      </c>
      <c r="BK51" s="880">
        <v>34484.724518899435</v>
      </c>
      <c r="BL51" s="880">
        <v>34113.296079584739</v>
      </c>
      <c r="BM51" s="880">
        <v>33561.546433881915</v>
      </c>
      <c r="BN51" s="880">
        <v>32441.161169999999</v>
      </c>
      <c r="BO51" s="880">
        <v>31910.589452859713</v>
      </c>
      <c r="BP51" s="880">
        <v>32139.067775872369</v>
      </c>
      <c r="BQ51" s="880">
        <v>31903.604477470832</v>
      </c>
      <c r="BR51" s="880">
        <v>32439.592901995438</v>
      </c>
      <c r="BS51" s="880">
        <v>32483</v>
      </c>
      <c r="BV51" s="882">
        <f>DataFS40!Q51</f>
        <v>2.0515479262474212E-2</v>
      </c>
      <c r="BW51" s="882">
        <f t="shared" si="77"/>
        <v>1.9689062164600646E-2</v>
      </c>
      <c r="BX51" s="882">
        <f t="shared" si="78"/>
        <v>1.7618029579541616E-2</v>
      </c>
      <c r="BY51" s="882">
        <f t="shared" si="79"/>
        <v>1.7089780528502185E-2</v>
      </c>
      <c r="BZ51" s="882">
        <f t="shared" si="80"/>
        <v>1.772807365213569E-2</v>
      </c>
      <c r="CA51" s="882">
        <f t="shared" si="81"/>
        <v>1.749372990382092E-2</v>
      </c>
      <c r="CB51" s="882">
        <f t="shared" si="82"/>
        <v>1.7074712617921373E-2</v>
      </c>
      <c r="CC51" s="882">
        <f t="shared" si="83"/>
        <v>1.665391938427585E-2</v>
      </c>
      <c r="CD51" s="882">
        <f t="shared" si="84"/>
        <v>1.6665424994995348E-2</v>
      </c>
      <c r="CE51" s="882">
        <f t="shared" si="85"/>
        <v>1.6206995258538637E-2</v>
      </c>
      <c r="CF51" s="882">
        <f t="shared" si="86"/>
        <v>1.546025550112673E-2</v>
      </c>
      <c r="CG51" s="882">
        <f t="shared" si="87"/>
        <v>1.4026895639829284E-2</v>
      </c>
      <c r="CH51" s="882">
        <f t="shared" si="88"/>
        <v>1.3111237097003681E-2</v>
      </c>
      <c r="CI51" s="882">
        <f t="shared" si="89"/>
        <v>1.2885520289186214E-2</v>
      </c>
      <c r="CJ51" s="882">
        <f t="shared" si="90"/>
        <v>1.2595039458621393E-2</v>
      </c>
      <c r="CK51" s="882">
        <f t="shared" si="91"/>
        <v>1.2000989354802316E-2</v>
      </c>
      <c r="CL51" s="882">
        <f t="shared" si="92"/>
        <v>1.1487432384578389E-2</v>
      </c>
      <c r="CM51" s="882">
        <f t="shared" si="93"/>
        <v>1.1233076738567549E-2</v>
      </c>
      <c r="CN51" s="882">
        <f t="shared" si="94"/>
        <v>1.1040340720648745E-2</v>
      </c>
      <c r="CO51" s="882">
        <f t="shared" si="95"/>
        <v>9.6208337110819109E-3</v>
      </c>
      <c r="CP51" s="882">
        <f t="shared" si="96"/>
        <v>8.7064698506833516E-3</v>
      </c>
      <c r="CQ51" s="882">
        <f t="shared" si="97"/>
        <v>8.8100380698281633E-3</v>
      </c>
      <c r="CR51" s="882">
        <f t="shared" si="98"/>
        <v>7.850312306121765E-3</v>
      </c>
      <c r="CS51" s="882">
        <f t="shared" si="99"/>
        <v>6.7472794017178206E-3</v>
      </c>
      <c r="CT51" s="882">
        <f t="shared" si="100"/>
        <v>7.5108078552386104E-3</v>
      </c>
      <c r="CU51" s="882">
        <f t="shared" si="101"/>
        <v>7.9382515678465548E-3</v>
      </c>
      <c r="CV51" s="882">
        <f t="shared" si="102"/>
        <v>7.0483133714360768E-3</v>
      </c>
      <c r="CW51" s="882">
        <f t="shared" si="103"/>
        <v>5.8149695753757502E-3</v>
      </c>
      <c r="CX51" s="882">
        <f t="shared" si="104"/>
        <v>5.7926600289133212E-3</v>
      </c>
      <c r="CY51" s="882">
        <f t="shared" si="105"/>
        <v>6.2362592853704157E-3</v>
      </c>
      <c r="CZ51" s="882">
        <f t="shared" si="106"/>
        <v>4.4853130111381923E-3</v>
      </c>
      <c r="DA51" s="882">
        <f t="shared" si="107"/>
        <v>4.1512143159678772E-3</v>
      </c>
      <c r="DB51" s="882">
        <f t="shared" si="108"/>
        <v>3.0500865398412902E-3</v>
      </c>
      <c r="DC51" s="882">
        <f t="shared" si="109"/>
        <v>3.2417796219332828E-3</v>
      </c>
      <c r="DD51" s="882">
        <f t="shared" si="110"/>
        <v>3.9729201704887807E-3</v>
      </c>
    </row>
    <row r="52" spans="1:108" ht="15">
      <c r="A52" s="876">
        <v>47</v>
      </c>
      <c r="B52" s="876">
        <v>47</v>
      </c>
      <c r="C52" s="880">
        <f>DataFS40!L52</f>
        <v>14515.319685416365</v>
      </c>
      <c r="D52">
        <f t="shared" ref="D52:R52" si="115">C52*($S52/$C52)^(1/16)</f>
        <v>14872.247820698658</v>
      </c>
      <c r="E52">
        <f t="shared" si="115"/>
        <v>15237.952730899942</v>
      </c>
      <c r="F52">
        <f t="shared" si="115"/>
        <v>15612.650234753357</v>
      </c>
      <c r="G52">
        <f t="shared" si="115"/>
        <v>15996.561457921525</v>
      </c>
      <c r="H52">
        <f t="shared" si="115"/>
        <v>16389.912963492639</v>
      </c>
      <c r="I52">
        <f t="shared" si="115"/>
        <v>16792.936885685416</v>
      </c>
      <c r="J52">
        <f t="shared" si="115"/>
        <v>17205.871066841828</v>
      </c>
      <c r="K52">
        <f t="shared" si="115"/>
        <v>17628.959197788445</v>
      </c>
      <c r="L52">
        <f t="shared" si="115"/>
        <v>18062.450961649225</v>
      </c>
      <c r="M52">
        <f t="shared" si="115"/>
        <v>18506.602181194645</v>
      </c>
      <c r="N52">
        <f t="shared" si="115"/>
        <v>18961.674969814081</v>
      </c>
      <c r="O52">
        <f t="shared" si="115"/>
        <v>19427.937886200587</v>
      </c>
      <c r="P52">
        <f t="shared" si="115"/>
        <v>19905.666092839318</v>
      </c>
      <c r="Q52">
        <f t="shared" si="115"/>
        <v>20395.141518393149</v>
      </c>
      <c r="R52">
        <f t="shared" si="115"/>
        <v>20896.653024081337</v>
      </c>
      <c r="S52" s="880">
        <v>21410.496574149343</v>
      </c>
      <c r="T52" s="880">
        <v>22268.014880369625</v>
      </c>
      <c r="U52" s="880">
        <v>23125.533186589906</v>
      </c>
      <c r="V52" s="880">
        <v>24498.907497493019</v>
      </c>
      <c r="W52" s="880">
        <v>25872.281808396128</v>
      </c>
      <c r="X52" s="880">
        <v>26095.83956296722</v>
      </c>
      <c r="Y52" s="880">
        <v>26697.974041593585</v>
      </c>
      <c r="Z52" s="880">
        <v>27824.642076111348</v>
      </c>
      <c r="AA52" s="880">
        <v>27227.442172552932</v>
      </c>
      <c r="AB52" s="880">
        <v>26743.245944080085</v>
      </c>
      <c r="AC52" s="880">
        <v>27647.455759530305</v>
      </c>
      <c r="AD52" s="880">
        <v>28566.978870202674</v>
      </c>
      <c r="AE52" s="880">
        <v>28090.418540035364</v>
      </c>
      <c r="AF52" s="880">
        <v>26752.78191454124</v>
      </c>
      <c r="AG52" s="880">
        <v>27952.583176278426</v>
      </c>
      <c r="AH52" s="880">
        <v>28467.208351843623</v>
      </c>
      <c r="AI52" s="880">
        <v>29347.087879207647</v>
      </c>
      <c r="AJ52" s="880">
        <v>29622.138287792262</v>
      </c>
      <c r="AK52" s="880">
        <v>28949.40759553204</v>
      </c>
      <c r="AL52" s="880">
        <v>28891.291749983873</v>
      </c>
      <c r="AM52" s="880">
        <v>27671.765424594247</v>
      </c>
      <c r="AN52" s="880">
        <v>27874.616471318794</v>
      </c>
      <c r="AO52" s="880">
        <v>29134.122753931788</v>
      </c>
      <c r="AP52" s="880">
        <v>29609.687679341645</v>
      </c>
      <c r="AQ52" s="880">
        <v>29939.204237183229</v>
      </c>
      <c r="AR52" s="880">
        <v>30277.900982419855</v>
      </c>
      <c r="AS52" s="880">
        <v>30985.33027217675</v>
      </c>
      <c r="AT52" s="880">
        <v>31277.087060026523</v>
      </c>
      <c r="AU52" s="880">
        <v>31326.657572126467</v>
      </c>
      <c r="AV52" s="880">
        <v>30555.935511620664</v>
      </c>
      <c r="AW52" s="880">
        <v>30500.237001488847</v>
      </c>
      <c r="AX52" s="880">
        <v>30890.10428444545</v>
      </c>
      <c r="AY52" s="880">
        <v>31519.855891401217</v>
      </c>
      <c r="AZ52" s="880">
        <v>31607.795401708481</v>
      </c>
      <c r="BA52" s="880">
        <v>31817.17634206414</v>
      </c>
      <c r="BB52" s="880">
        <v>32729.877680647383</v>
      </c>
      <c r="BC52" s="880">
        <v>33705.352661340999</v>
      </c>
      <c r="BD52" s="880">
        <v>34167.701375915174</v>
      </c>
      <c r="BE52" s="880">
        <v>35028.946995202677</v>
      </c>
      <c r="BF52" s="880">
        <v>35425.545919349403</v>
      </c>
      <c r="BG52" s="880">
        <v>35144.427252632951</v>
      </c>
      <c r="BH52" s="880">
        <v>35224.460233383834</v>
      </c>
      <c r="BI52" s="880">
        <v>35467.782665436629</v>
      </c>
      <c r="BJ52" s="880">
        <v>35234.23452477128</v>
      </c>
      <c r="BK52" s="880">
        <v>35437.770397073633</v>
      </c>
      <c r="BL52" s="880">
        <v>35047.659597742073</v>
      </c>
      <c r="BM52" s="880">
        <v>34437.584426619193</v>
      </c>
      <c r="BN52" s="880">
        <v>33369.551160000003</v>
      </c>
      <c r="BO52" s="880">
        <v>32844.79943110796</v>
      </c>
      <c r="BP52" s="880">
        <v>33156.746979710595</v>
      </c>
      <c r="BQ52" s="880">
        <v>32918.813148788926</v>
      </c>
      <c r="BR52" s="880">
        <v>33423.289046002137</v>
      </c>
      <c r="BS52" s="880">
        <v>33509</v>
      </c>
      <c r="BV52" s="882">
        <f>DataFS40!Q52</f>
        <v>2.0511802089639986E-2</v>
      </c>
      <c r="BW52" s="882">
        <f t="shared" si="77"/>
        <v>1.9722657239887198E-2</v>
      </c>
      <c r="BX52" s="882">
        <f t="shared" si="78"/>
        <v>1.770261295638198E-2</v>
      </c>
      <c r="BY52" s="882">
        <f t="shared" si="79"/>
        <v>1.7194235407607117E-2</v>
      </c>
      <c r="BZ52" s="882">
        <f t="shared" si="80"/>
        <v>1.7789807212450048E-2</v>
      </c>
      <c r="CA52" s="882">
        <f t="shared" si="81"/>
        <v>1.7547339045881793E-2</v>
      </c>
      <c r="CB52" s="882">
        <f t="shared" si="82"/>
        <v>1.7151617442715983E-2</v>
      </c>
      <c r="CC52" s="882">
        <f t="shared" si="83"/>
        <v>1.6761495376337976E-2</v>
      </c>
      <c r="CD52" s="882">
        <f t="shared" si="84"/>
        <v>1.6725714297399552E-2</v>
      </c>
      <c r="CE52" s="882">
        <f t="shared" si="85"/>
        <v>1.6279637623900278E-2</v>
      </c>
      <c r="CF52" s="882">
        <f t="shared" si="86"/>
        <v>1.5601089164957616E-2</v>
      </c>
      <c r="CG52" s="882">
        <f t="shared" si="87"/>
        <v>1.4132435384129449E-2</v>
      </c>
      <c r="CH52" s="882">
        <f t="shared" si="88"/>
        <v>1.3353737818257994E-2</v>
      </c>
      <c r="CI52" s="882">
        <f t="shared" si="89"/>
        <v>1.3008336558605782E-2</v>
      </c>
      <c r="CJ52" s="882">
        <f t="shared" si="90"/>
        <v>1.2885874767759375E-2</v>
      </c>
      <c r="CK52" s="882">
        <f t="shared" si="91"/>
        <v>1.2245391138432371E-2</v>
      </c>
      <c r="CL52" s="882">
        <f t="shared" si="92"/>
        <v>1.1718868999991638E-2</v>
      </c>
      <c r="CM52" s="882">
        <f t="shared" si="93"/>
        <v>1.1391958930573098E-2</v>
      </c>
      <c r="CN52" s="882">
        <f t="shared" si="94"/>
        <v>1.1141590243086918E-2</v>
      </c>
      <c r="CO52" s="882">
        <f t="shared" si="95"/>
        <v>9.8319089948484262E-3</v>
      </c>
      <c r="CP52" s="882">
        <f t="shared" si="96"/>
        <v>8.9516693114186641E-3</v>
      </c>
      <c r="CQ52" s="882">
        <f t="shared" si="97"/>
        <v>9.0304512334340448E-3</v>
      </c>
      <c r="CR52" s="882">
        <f t="shared" si="98"/>
        <v>8.117427330118776E-3</v>
      </c>
      <c r="CS52" s="882">
        <f t="shared" si="99"/>
        <v>6.9599528075499073E-3</v>
      </c>
      <c r="CT52" s="882">
        <f t="shared" si="100"/>
        <v>7.8067676600677149E-3</v>
      </c>
      <c r="CU52" s="882">
        <f t="shared" si="101"/>
        <v>8.1428632968094661E-3</v>
      </c>
      <c r="CV52" s="882">
        <f t="shared" si="102"/>
        <v>7.328028484180571E-3</v>
      </c>
      <c r="CW52" s="882">
        <f t="shared" si="103"/>
        <v>6.0315692235224372E-3</v>
      </c>
      <c r="CX52" s="882">
        <f t="shared" si="104"/>
        <v>6.0097511606507226E-3</v>
      </c>
      <c r="CY52" s="882">
        <f t="shared" si="105"/>
        <v>6.5213300393216489E-3</v>
      </c>
      <c r="CZ52" s="882">
        <f t="shared" si="106"/>
        <v>4.7549101463522092E-3</v>
      </c>
      <c r="DA52" s="882">
        <f t="shared" si="107"/>
        <v>4.495172643015577E-3</v>
      </c>
      <c r="DB52" s="882">
        <f t="shared" si="108"/>
        <v>3.383682410316835E-3</v>
      </c>
      <c r="DC52" s="882">
        <f t="shared" si="109"/>
        <v>3.5572218587156534E-3</v>
      </c>
      <c r="DD52" s="882">
        <f t="shared" si="110"/>
        <v>4.3111581449617464E-3</v>
      </c>
    </row>
    <row r="53" spans="1:108" ht="15">
      <c r="A53" s="876">
        <v>48</v>
      </c>
      <c r="B53" s="876">
        <v>48</v>
      </c>
      <c r="C53" s="880">
        <f>DataFS40!L53</f>
        <v>14795.122704263358</v>
      </c>
      <c r="D53">
        <f t="shared" ref="D53:R53" si="116">C53*($S53/$C53)^(1/16)</f>
        <v>15158.931126850915</v>
      </c>
      <c r="E53">
        <f t="shared" si="116"/>
        <v>15531.685508927372</v>
      </c>
      <c r="F53">
        <f t="shared" si="116"/>
        <v>15913.605829432765</v>
      </c>
      <c r="G53">
        <f t="shared" si="116"/>
        <v>16304.917476535076</v>
      </c>
      <c r="H53">
        <f t="shared" si="116"/>
        <v>16705.851380641812</v>
      </c>
      <c r="I53">
        <f t="shared" si="116"/>
        <v>17116.644150682314</v>
      </c>
      <c r="J53">
        <f t="shared" si="116"/>
        <v>17537.538213741205</v>
      </c>
      <c r="K53">
        <f t="shared" si="116"/>
        <v>17968.781958125404</v>
      </c>
      <c r="L53">
        <f t="shared" si="116"/>
        <v>18410.629879949101</v>
      </c>
      <c r="M53">
        <f t="shared" si="116"/>
        <v>18863.342733323243</v>
      </c>
      <c r="N53">
        <f t="shared" si="116"/>
        <v>19327.187684238132</v>
      </c>
      <c r="O53">
        <f t="shared" si="116"/>
        <v>19802.438468229953</v>
      </c>
      <c r="P53">
        <f t="shared" si="116"/>
        <v>20289.375551924291</v>
      </c>
      <c r="Q53">
        <f t="shared" si="116"/>
        <v>20788.286298551968</v>
      </c>
      <c r="R53">
        <f t="shared" si="116"/>
        <v>21299.465137534855</v>
      </c>
      <c r="S53" s="880">
        <v>21823.213738241782</v>
      </c>
      <c r="T53" s="880">
        <v>22681.12696168213</v>
      </c>
      <c r="U53" s="880">
        <v>23539.040185122474</v>
      </c>
      <c r="V53" s="880">
        <v>24955.791109784059</v>
      </c>
      <c r="W53" s="880">
        <v>26372.542034445643</v>
      </c>
      <c r="X53" s="880">
        <v>26558.876365727428</v>
      </c>
      <c r="Y53" s="880">
        <v>27169.243698321225</v>
      </c>
      <c r="Z53" s="880">
        <v>28252.793821324547</v>
      </c>
      <c r="AA53" s="880">
        <v>27633.969896178085</v>
      </c>
      <c r="AB53" s="880">
        <v>27304.721996893339</v>
      </c>
      <c r="AC53" s="880">
        <v>28158.357231456212</v>
      </c>
      <c r="AD53" s="880">
        <v>29119.97110823631</v>
      </c>
      <c r="AE53" s="880">
        <v>28587.594089416518</v>
      </c>
      <c r="AF53" s="880">
        <v>27252.630804902285</v>
      </c>
      <c r="AG53" s="880">
        <v>28505.589552707628</v>
      </c>
      <c r="AH53" s="880">
        <v>28991.859973345177</v>
      </c>
      <c r="AI53" s="880">
        <v>29943.90591494667</v>
      </c>
      <c r="AJ53" s="880">
        <v>30179.408614817283</v>
      </c>
      <c r="AK53" s="880">
        <v>29533.127219282778</v>
      </c>
      <c r="AL53" s="880">
        <v>29472.033047367175</v>
      </c>
      <c r="AM53" s="880">
        <v>28314.315826798771</v>
      </c>
      <c r="AN53" s="880">
        <v>28479.387002251031</v>
      </c>
      <c r="AO53" s="880">
        <v>29746.870708655537</v>
      </c>
      <c r="AP53" s="880">
        <v>30276.714767825881</v>
      </c>
      <c r="AQ53" s="880">
        <v>30587.029674430119</v>
      </c>
      <c r="AR53" s="880">
        <v>30946.973802137192</v>
      </c>
      <c r="AS53" s="880">
        <v>31676.642243960872</v>
      </c>
      <c r="AT53" s="880">
        <v>31982.926808225089</v>
      </c>
      <c r="AU53" s="880">
        <v>32064.130903001816</v>
      </c>
      <c r="AV53" s="880">
        <v>31261.446761490886</v>
      </c>
      <c r="AW53" s="880">
        <v>31339.562553302207</v>
      </c>
      <c r="AX53" s="880">
        <v>31653.222596607975</v>
      </c>
      <c r="AY53" s="880">
        <v>32418.957744147228</v>
      </c>
      <c r="AZ53" s="880">
        <v>32442.88562391869</v>
      </c>
      <c r="BA53" s="880">
        <v>32667.159617574616</v>
      </c>
      <c r="BB53" s="880">
        <v>33533.814267343834</v>
      </c>
      <c r="BC53" s="880">
        <v>34548.056586354141</v>
      </c>
      <c r="BD53" s="880">
        <v>35000.049936884629</v>
      </c>
      <c r="BE53" s="880">
        <v>35912.256341953696</v>
      </c>
      <c r="BF53" s="880">
        <v>36329.305808190176</v>
      </c>
      <c r="BG53" s="880">
        <v>36084.110908854505</v>
      </c>
      <c r="BH53" s="880">
        <v>36141.335746585406</v>
      </c>
      <c r="BI53" s="880">
        <v>36432.289831919537</v>
      </c>
      <c r="BJ53" s="880">
        <v>36196.448830760499</v>
      </c>
      <c r="BK53" s="880">
        <v>36372.265503896517</v>
      </c>
      <c r="BL53" s="880">
        <v>35950.426281952052</v>
      </c>
      <c r="BM53" s="880">
        <v>35346.805676657124</v>
      </c>
      <c r="BN53" s="880">
        <v>34303.4087</v>
      </c>
      <c r="BO53" s="880">
        <v>33776.856851802637</v>
      </c>
      <c r="BP53" s="880">
        <v>34163.891202142622</v>
      </c>
      <c r="BQ53" s="880">
        <v>33893.702942121883</v>
      </c>
      <c r="BR53" s="880">
        <v>34415.123317363592</v>
      </c>
      <c r="BS53" s="880">
        <v>34480</v>
      </c>
      <c r="BV53" s="882">
        <f>DataFS40!Q53</f>
        <v>2.0537912259264823E-2</v>
      </c>
      <c r="BW53" s="882">
        <f t="shared" si="77"/>
        <v>1.974690885672814E-2</v>
      </c>
      <c r="BX53" s="882">
        <f t="shared" si="78"/>
        <v>1.7818218087387816E-2</v>
      </c>
      <c r="BY53" s="882">
        <f t="shared" si="79"/>
        <v>1.7265176228707491E-2</v>
      </c>
      <c r="BZ53" s="882">
        <f t="shared" si="80"/>
        <v>1.7841323409159893E-2</v>
      </c>
      <c r="CA53" s="882">
        <f t="shared" si="81"/>
        <v>1.7642645065005347E-2</v>
      </c>
      <c r="CB53" s="882">
        <f t="shared" si="82"/>
        <v>1.7220854750980674E-2</v>
      </c>
      <c r="CC53" s="882">
        <f t="shared" si="83"/>
        <v>1.6844160062388314E-2</v>
      </c>
      <c r="CD53" s="882">
        <f t="shared" si="84"/>
        <v>1.6814614052675703E-2</v>
      </c>
      <c r="CE53" s="882">
        <f t="shared" si="85"/>
        <v>1.6375993834221392E-2</v>
      </c>
      <c r="CF53" s="882">
        <f t="shared" si="86"/>
        <v>1.5725825051913889E-2</v>
      </c>
      <c r="CG53" s="882">
        <f t="shared" si="87"/>
        <v>1.4243807932769137E-2</v>
      </c>
      <c r="CH53" s="882">
        <f t="shared" si="88"/>
        <v>1.3593807901152832E-2</v>
      </c>
      <c r="CI53" s="882">
        <f t="shared" si="89"/>
        <v>1.3166590431253455E-2</v>
      </c>
      <c r="CJ53" s="882">
        <f t="shared" si="90"/>
        <v>1.3155002014407335E-2</v>
      </c>
      <c r="CK53" s="882">
        <f t="shared" si="91"/>
        <v>1.2453352713079902E-2</v>
      </c>
      <c r="CL53" s="882">
        <f t="shared" si="92"/>
        <v>1.1935252441570565E-2</v>
      </c>
      <c r="CM53" s="882">
        <f t="shared" si="93"/>
        <v>1.1567008272269197E-2</v>
      </c>
      <c r="CN53" s="882">
        <f t="shared" si="94"/>
        <v>1.1348944732034072E-2</v>
      </c>
      <c r="CO53" s="882">
        <f t="shared" si="95"/>
        <v>9.9979899646325254E-3</v>
      </c>
      <c r="CP53" s="882">
        <f t="shared" si="96"/>
        <v>9.1223943281208975E-3</v>
      </c>
      <c r="CQ53" s="882">
        <f t="shared" si="97"/>
        <v>9.2561259987880007E-3</v>
      </c>
      <c r="CR53" s="882">
        <f t="shared" si="98"/>
        <v>8.3810151209899875E-3</v>
      </c>
      <c r="CS53" s="882">
        <f t="shared" si="99"/>
        <v>7.2687872466401515E-3</v>
      </c>
      <c r="CT53" s="882">
        <f t="shared" si="100"/>
        <v>8.1628314586668083E-3</v>
      </c>
      <c r="CU53" s="882">
        <f t="shared" si="101"/>
        <v>8.3256838363405805E-3</v>
      </c>
      <c r="CV53" s="882">
        <f t="shared" si="102"/>
        <v>7.5567134855925033E-3</v>
      </c>
      <c r="CW53" s="882">
        <f t="shared" si="103"/>
        <v>6.2167948614857416E-3</v>
      </c>
      <c r="CX53" s="882">
        <f t="shared" si="104"/>
        <v>6.2617342267592413E-3</v>
      </c>
      <c r="CY53" s="882">
        <f t="shared" si="105"/>
        <v>6.79044145678942E-3</v>
      </c>
      <c r="CZ53" s="882">
        <f t="shared" si="106"/>
        <v>5.0029338761323761E-3</v>
      </c>
      <c r="DA53" s="882">
        <f t="shared" si="107"/>
        <v>4.8397378067122077E-3</v>
      </c>
      <c r="DB53" s="882">
        <f t="shared" si="108"/>
        <v>3.6508663140231157E-3</v>
      </c>
      <c r="DC53" s="882">
        <f t="shared" si="109"/>
        <v>3.8703009697940161E-3</v>
      </c>
      <c r="DD53" s="882">
        <f t="shared" si="110"/>
        <v>4.5652968861948917E-3</v>
      </c>
    </row>
    <row r="54" spans="1:108" ht="15">
      <c r="A54" s="876">
        <v>49</v>
      </c>
      <c r="B54" s="876">
        <v>49</v>
      </c>
      <c r="C54" s="880">
        <f>DataFS40!L54</f>
        <v>15100.753694080842</v>
      </c>
      <c r="D54">
        <f t="shared" ref="D54:R54" si="117">C54*($S54/$C54)^(1/16)</f>
        <v>15472.077507417225</v>
      </c>
      <c r="E54">
        <f t="shared" si="117"/>
        <v>15852.53208184964</v>
      </c>
      <c r="F54">
        <f t="shared" si="117"/>
        <v>16242.341940544118</v>
      </c>
      <c r="G54">
        <f t="shared" si="117"/>
        <v>16641.737127636032</v>
      </c>
      <c r="H54">
        <f t="shared" si="117"/>
        <v>17050.953343989371</v>
      </c>
      <c r="I54">
        <f t="shared" si="117"/>
        <v>17470.232086294312</v>
      </c>
      <c r="J54">
        <f t="shared" si="117"/>
        <v>17899.820789585145</v>
      </c>
      <c r="K54">
        <f t="shared" si="117"/>
        <v>18339.972973262702</v>
      </c>
      <c r="L54">
        <f t="shared" si="117"/>
        <v>18790.948390707428</v>
      </c>
      <c r="M54">
        <f t="shared" si="117"/>
        <v>19253.013182571405</v>
      </c>
      <c r="N54">
        <f t="shared" si="117"/>
        <v>19726.440033839786</v>
      </c>
      <c r="O54">
        <f t="shared" si="117"/>
        <v>20211.508334754333</v>
      </c>
      <c r="P54">
        <f t="shared" si="117"/>
        <v>20708.504345694029</v>
      </c>
      <c r="Q54">
        <f t="shared" si="117"/>
        <v>21217.721366110058</v>
      </c>
      <c r="R54">
        <f t="shared" si="117"/>
        <v>21739.459907614852</v>
      </c>
      <c r="S54" s="880">
        <v>22274.027871327369</v>
      </c>
      <c r="T54" s="880">
        <v>23119.459273737957</v>
      </c>
      <c r="U54" s="880">
        <v>23964.890676148549</v>
      </c>
      <c r="V54" s="880">
        <v>25404.132932261575</v>
      </c>
      <c r="W54" s="880">
        <v>26843.375188374601</v>
      </c>
      <c r="X54" s="880">
        <v>27044.779183438757</v>
      </c>
      <c r="Y54" s="880">
        <v>27624.073715860686</v>
      </c>
      <c r="Z54" s="880">
        <v>28691.388292030748</v>
      </c>
      <c r="AA54" s="880">
        <v>28124.777757627966</v>
      </c>
      <c r="AB54" s="880">
        <v>27771.832326544703</v>
      </c>
      <c r="AC54" s="880">
        <v>28682.822459273957</v>
      </c>
      <c r="AD54" s="880">
        <v>29672.963346269942</v>
      </c>
      <c r="AE54" s="880">
        <v>29128.173853426189</v>
      </c>
      <c r="AF54" s="880">
        <v>27799.566909572706</v>
      </c>
      <c r="AG54" s="880">
        <v>29055.16110692298</v>
      </c>
      <c r="AH54" s="880">
        <v>29552.136087664741</v>
      </c>
      <c r="AI54" s="880">
        <v>30558.901149743731</v>
      </c>
      <c r="AJ54" s="880">
        <v>30745.080002048711</v>
      </c>
      <c r="AK54" s="880">
        <v>30132.275555555556</v>
      </c>
      <c r="AL54" s="880">
        <v>30019.857833967617</v>
      </c>
      <c r="AM54" s="880">
        <v>28939.140700666623</v>
      </c>
      <c r="AN54" s="880">
        <v>29113.865559264148</v>
      </c>
      <c r="AO54" s="880">
        <v>30371.873622473759</v>
      </c>
      <c r="AP54" s="880">
        <v>30906.246250744436</v>
      </c>
      <c r="AQ54" s="880">
        <v>31279.332679010382</v>
      </c>
      <c r="AR54" s="880">
        <v>31648.086728714236</v>
      </c>
      <c r="AS54" s="880">
        <v>32326.111649031744</v>
      </c>
      <c r="AT54" s="880">
        <v>32692.260812602854</v>
      </c>
      <c r="AU54" s="880">
        <v>32804.964021261563</v>
      </c>
      <c r="AV54" s="880">
        <v>31963.714281476648</v>
      </c>
      <c r="AW54" s="880">
        <v>32117.24272560385</v>
      </c>
      <c r="AX54" s="880">
        <v>32402.466030367545</v>
      </c>
      <c r="AY54" s="880">
        <v>33220.003186778318</v>
      </c>
      <c r="AZ54" s="880">
        <v>33218.854414467998</v>
      </c>
      <c r="BA54" s="880">
        <v>33563.479289705763</v>
      </c>
      <c r="BB54" s="880">
        <v>34347.693532674348</v>
      </c>
      <c r="BC54" s="880">
        <v>35410.390885660432</v>
      </c>
      <c r="BD54" s="880">
        <v>35817.21469325928</v>
      </c>
      <c r="BE54" s="880">
        <v>36802.308508145565</v>
      </c>
      <c r="BF54" s="880">
        <v>37263.322578316729</v>
      </c>
      <c r="BG54" s="880">
        <v>37039.305161877521</v>
      </c>
      <c r="BH54" s="880">
        <v>37067.063850948922</v>
      </c>
      <c r="BI54" s="880">
        <v>37370.96198501451</v>
      </c>
      <c r="BJ54" s="880">
        <v>37113.298194283721</v>
      </c>
      <c r="BK54" s="880">
        <v>37262.702528760004</v>
      </c>
      <c r="BL54" s="880">
        <v>36813.696923727854</v>
      </c>
      <c r="BM54" s="880">
        <v>36243.859732351484</v>
      </c>
      <c r="BN54" s="880">
        <v>35204.460939999997</v>
      </c>
      <c r="BO54" s="880">
        <v>34717.524502711582</v>
      </c>
      <c r="BP54" s="880">
        <v>35119.414015684313</v>
      </c>
      <c r="BQ54" s="880">
        <v>34871.694187607536</v>
      </c>
      <c r="BR54" s="880">
        <v>35411.026652402434</v>
      </c>
      <c r="BS54" s="880">
        <v>35504</v>
      </c>
      <c r="BV54" s="882">
        <f>DataFS40!Q54</f>
        <v>2.0527022827832475E-2</v>
      </c>
      <c r="BW54" s="882">
        <f t="shared" si="77"/>
        <v>1.9686032756817129E-2</v>
      </c>
      <c r="BX54" s="882">
        <f t="shared" si="78"/>
        <v>1.7859542804751438E-2</v>
      </c>
      <c r="BY54" s="882">
        <f t="shared" si="79"/>
        <v>1.7312656729958631E-2</v>
      </c>
      <c r="BZ54" s="882">
        <f t="shared" si="80"/>
        <v>1.7851680102591638E-2</v>
      </c>
      <c r="CA54" s="882">
        <f t="shared" si="81"/>
        <v>1.7646604998745374E-2</v>
      </c>
      <c r="CB54" s="882">
        <f t="shared" si="82"/>
        <v>1.7278731859015073E-2</v>
      </c>
      <c r="CC54" s="882">
        <f t="shared" si="83"/>
        <v>1.6902642301540816E-2</v>
      </c>
      <c r="CD54" s="882">
        <f t="shared" si="84"/>
        <v>1.6810088209854968E-2</v>
      </c>
      <c r="CE54" s="882">
        <f t="shared" si="85"/>
        <v>1.6420508420883495E-2</v>
      </c>
      <c r="CF54" s="882">
        <f t="shared" si="86"/>
        <v>1.5797369963096664E-2</v>
      </c>
      <c r="CG54" s="882">
        <f t="shared" si="87"/>
        <v>1.4296569330965569E-2</v>
      </c>
      <c r="CH54" s="882">
        <f t="shared" si="88"/>
        <v>1.3714989899870744E-2</v>
      </c>
      <c r="CI54" s="882">
        <f t="shared" si="89"/>
        <v>1.32544266068646E-2</v>
      </c>
      <c r="CJ54" s="882">
        <f t="shared" si="90"/>
        <v>1.3273063985006939E-2</v>
      </c>
      <c r="CK54" s="882">
        <f t="shared" si="91"/>
        <v>1.2548330181550771E-2</v>
      </c>
      <c r="CL54" s="882">
        <f t="shared" si="92"/>
        <v>1.2132336886485406E-2</v>
      </c>
      <c r="CM54" s="882">
        <f t="shared" si="93"/>
        <v>1.1710990419318001E-2</v>
      </c>
      <c r="CN54" s="882">
        <f t="shared" si="94"/>
        <v>1.1548987383041665E-2</v>
      </c>
      <c r="CO54" s="882">
        <f t="shared" si="95"/>
        <v>1.0154646150947411E-2</v>
      </c>
      <c r="CP54" s="882">
        <f t="shared" si="96"/>
        <v>9.3238314901189501E-3</v>
      </c>
      <c r="CQ54" s="882">
        <f t="shared" si="97"/>
        <v>9.4715014832900124E-3</v>
      </c>
      <c r="CR54" s="882">
        <f t="shared" si="98"/>
        <v>8.6635491234565709E-3</v>
      </c>
      <c r="CS54" s="882">
        <f t="shared" si="99"/>
        <v>7.5617345499607858E-3</v>
      </c>
      <c r="CT54" s="882">
        <f t="shared" si="100"/>
        <v>8.3951321541728685E-3</v>
      </c>
      <c r="CU54" s="882">
        <f t="shared" si="101"/>
        <v>8.5644986005626311E-3</v>
      </c>
      <c r="CV54" s="882">
        <f t="shared" si="102"/>
        <v>7.7265934601791209E-3</v>
      </c>
      <c r="CW54" s="882">
        <f t="shared" si="103"/>
        <v>6.3623208523631014E-3</v>
      </c>
      <c r="CX54" s="882">
        <f t="shared" si="104"/>
        <v>6.4490621309991614E-3</v>
      </c>
      <c r="CY54" s="882">
        <f t="shared" si="105"/>
        <v>6.9698347895221779E-3</v>
      </c>
      <c r="CZ54" s="882">
        <f t="shared" si="106"/>
        <v>5.2504549325009808E-3</v>
      </c>
      <c r="DA54" s="882">
        <f t="shared" si="107"/>
        <v>5.0893201983073233E-3</v>
      </c>
      <c r="DB54" s="882">
        <f t="shared" si="108"/>
        <v>3.8904729898425749E-3</v>
      </c>
      <c r="DC54" s="882">
        <f t="shared" si="109"/>
        <v>4.1643314627057837E-3</v>
      </c>
      <c r="DD54" s="882">
        <f t="shared" si="110"/>
        <v>4.836614469085454E-3</v>
      </c>
    </row>
    <row r="55" spans="1:108" ht="15">
      <c r="A55" s="876">
        <v>50</v>
      </c>
      <c r="B55" s="876">
        <v>50</v>
      </c>
      <c r="C55" s="880">
        <f>DataFS40!L55</f>
        <v>15380.556712927835</v>
      </c>
      <c r="D55">
        <f t="shared" ref="D55:R55" si="118">C55*($S55/$C55)^(1/16)</f>
        <v>15758.760813569483</v>
      </c>
      <c r="E55">
        <f t="shared" si="118"/>
        <v>16146.264859877072</v>
      </c>
      <c r="F55">
        <f t="shared" si="118"/>
        <v>16543.29753522353</v>
      </c>
      <c r="G55">
        <f t="shared" si="118"/>
        <v>16950.093146249586</v>
      </c>
      <c r="H55">
        <f t="shared" si="118"/>
        <v>17366.891761138551</v>
      </c>
      <c r="I55">
        <f t="shared" si="118"/>
        <v>17793.939351291217</v>
      </c>
      <c r="J55">
        <f t="shared" si="118"/>
        <v>18231.487936484533</v>
      </c>
      <c r="K55">
        <f t="shared" si="118"/>
        <v>18679.795733599673</v>
      </c>
      <c r="L55">
        <f t="shared" si="118"/>
        <v>19139.127309007315</v>
      </c>
      <c r="M55">
        <f t="shared" si="118"/>
        <v>19609.753734700018</v>
      </c>
      <c r="N55">
        <f t="shared" si="118"/>
        <v>20091.952748263851</v>
      </c>
      <c r="O55">
        <f t="shared" si="118"/>
        <v>20586.008916783714</v>
      </c>
      <c r="P55">
        <f t="shared" si="118"/>
        <v>21092.213804779021</v>
      </c>
      <c r="Q55">
        <f t="shared" si="118"/>
        <v>21610.866146268894</v>
      </c>
      <c r="R55">
        <f t="shared" si="118"/>
        <v>22142.272021068387</v>
      </c>
      <c r="S55" s="880">
        <v>22686.745035419808</v>
      </c>
      <c r="T55" s="880">
        <v>23551.086593790726</v>
      </c>
      <c r="U55" s="880">
        <v>24415.428152161643</v>
      </c>
      <c r="V55" s="880">
        <v>25876.589076080825</v>
      </c>
      <c r="W55" s="880">
        <v>27337.750000000004</v>
      </c>
      <c r="X55" s="880">
        <v>27524.965497412304</v>
      </c>
      <c r="Y55" s="880">
        <v>28139.182410423455</v>
      </c>
      <c r="Z55" s="880">
        <v>29182.196390201974</v>
      </c>
      <c r="AA55" s="880">
        <v>28575.924377748561</v>
      </c>
      <c r="AB55" s="880">
        <v>28262.534086986539</v>
      </c>
      <c r="AC55" s="880">
        <v>29216.330191019595</v>
      </c>
      <c r="AD55" s="880">
        <v>30195.948253557566</v>
      </c>
      <c r="AE55" s="880">
        <v>29633.241078194351</v>
      </c>
      <c r="AF55" s="880">
        <v>28357.369294468364</v>
      </c>
      <c r="AG55" s="880">
        <v>29587.558550069105</v>
      </c>
      <c r="AH55" s="880">
        <v>30105.935021471938</v>
      </c>
      <c r="AI55" s="880">
        <v>31158.748718659095</v>
      </c>
      <c r="AJ55" s="880">
        <v>31338.754923301494</v>
      </c>
      <c r="AK55" s="880">
        <v>30726.280987654322</v>
      </c>
      <c r="AL55" s="880">
        <v>30586.492055301125</v>
      </c>
      <c r="AM55" s="880">
        <v>29519.651753692782</v>
      </c>
      <c r="AN55" s="880">
        <v>29754.710121866025</v>
      </c>
      <c r="AO55" s="880">
        <v>31013.216481751278</v>
      </c>
      <c r="AP55" s="880">
        <v>31543.671545361027</v>
      </c>
      <c r="AQ55" s="880">
        <v>31983.238527242826</v>
      </c>
      <c r="AR55" s="880">
        <v>32352.969079627714</v>
      </c>
      <c r="AS55" s="880">
        <v>33026.519830970923</v>
      </c>
      <c r="AT55" s="880">
        <v>33394.606304622219</v>
      </c>
      <c r="AU55" s="880">
        <v>33564.275970135503</v>
      </c>
      <c r="AV55" s="880">
        <v>32747.075048573926</v>
      </c>
      <c r="AW55" s="880">
        <v>32849.084025960889</v>
      </c>
      <c r="AX55" s="880">
        <v>33191.792446180094</v>
      </c>
      <c r="AY55" s="880">
        <v>34070.831114544679</v>
      </c>
      <c r="AZ55" s="880">
        <v>34042.120350346027</v>
      </c>
      <c r="BA55" s="880">
        <v>34391.742379300296</v>
      </c>
      <c r="BB55" s="880">
        <v>35208.445425851118</v>
      </c>
      <c r="BC55" s="880">
        <v>36274.127354559096</v>
      </c>
      <c r="BD55" s="880">
        <v>36696.495013885382</v>
      </c>
      <c r="BE55" s="880">
        <v>37689.663546561096</v>
      </c>
      <c r="BF55" s="880">
        <v>38181.553149511572</v>
      </c>
      <c r="BG55" s="880">
        <v>37955.722922896894</v>
      </c>
      <c r="BH55" s="880">
        <v>38053.495437565776</v>
      </c>
      <c r="BI55" s="880">
        <v>38298.561989514659</v>
      </c>
      <c r="BJ55" s="880">
        <v>38067.155800344983</v>
      </c>
      <c r="BK55" s="880">
        <v>38191.4005195356</v>
      </c>
      <c r="BL55" s="880">
        <v>37654.3983983984</v>
      </c>
      <c r="BM55" s="880">
        <v>37179.627588229938</v>
      </c>
      <c r="BN55" s="880">
        <v>36114.261259999999</v>
      </c>
      <c r="BO55" s="880">
        <v>35654.963317290181</v>
      </c>
      <c r="BP55" s="880">
        <v>36080.204319929093</v>
      </c>
      <c r="BQ55" s="880">
        <v>35870.361780777879</v>
      </c>
      <c r="BR55" s="880">
        <v>36393.705530489788</v>
      </c>
      <c r="BS55" s="880">
        <v>36487</v>
      </c>
      <c r="BV55" s="882">
        <f>DataFS40!Q55</f>
        <v>2.0561900451491866E-2</v>
      </c>
      <c r="BW55" s="882">
        <f t="shared" si="77"/>
        <v>1.969622608061683E-2</v>
      </c>
      <c r="BX55" s="882">
        <f t="shared" si="78"/>
        <v>1.7904499356017345E-2</v>
      </c>
      <c r="BY55" s="882">
        <f t="shared" si="79"/>
        <v>1.7414794002236667E-2</v>
      </c>
      <c r="BZ55" s="882">
        <f t="shared" si="80"/>
        <v>1.7927631941015321E-2</v>
      </c>
      <c r="CA55" s="882">
        <f t="shared" si="81"/>
        <v>1.7708119760750929E-2</v>
      </c>
      <c r="CB55" s="882">
        <f t="shared" si="82"/>
        <v>1.7395273298892677E-2</v>
      </c>
      <c r="CC55" s="882">
        <f t="shared" si="83"/>
        <v>1.7012371904177481E-2</v>
      </c>
      <c r="CD55" s="882">
        <f t="shared" si="84"/>
        <v>1.6902085321645055E-2</v>
      </c>
      <c r="CE55" s="882">
        <f t="shared" si="85"/>
        <v>1.6507102677417507E-2</v>
      </c>
      <c r="CF55" s="882">
        <f t="shared" si="86"/>
        <v>1.5932507953944297E-2</v>
      </c>
      <c r="CG55" s="882">
        <f t="shared" si="87"/>
        <v>1.4471186903486144E-2</v>
      </c>
      <c r="CH55" s="882">
        <f t="shared" si="88"/>
        <v>1.3839365868338449E-2</v>
      </c>
      <c r="CI55" s="882">
        <f t="shared" si="89"/>
        <v>1.3424566111241987E-2</v>
      </c>
      <c r="CJ55" s="882">
        <f t="shared" si="90"/>
        <v>1.347961157299582E-2</v>
      </c>
      <c r="CK55" s="882">
        <f t="shared" si="91"/>
        <v>1.2730649023920293E-2</v>
      </c>
      <c r="CL55" s="882">
        <f t="shared" si="92"/>
        <v>1.2311513086965098E-2</v>
      </c>
      <c r="CM55" s="882">
        <f t="shared" si="93"/>
        <v>1.1897097095610709E-2</v>
      </c>
      <c r="CN55" s="882">
        <f t="shared" si="94"/>
        <v>1.1711862087929514E-2</v>
      </c>
      <c r="CO55" s="882">
        <f t="shared" si="95"/>
        <v>1.0327748691622896E-2</v>
      </c>
      <c r="CP55" s="882">
        <f t="shared" si="96"/>
        <v>9.4893691677337966E-3</v>
      </c>
      <c r="CQ55" s="882">
        <f t="shared" si="97"/>
        <v>9.6717385678763979E-3</v>
      </c>
      <c r="CR55" s="882">
        <f t="shared" si="98"/>
        <v>8.8405339381183445E-3</v>
      </c>
      <c r="CS55" s="882">
        <f t="shared" si="99"/>
        <v>7.8374394803086833E-3</v>
      </c>
      <c r="CT55" s="882">
        <f t="shared" si="100"/>
        <v>8.6503704072389276E-3</v>
      </c>
      <c r="CU55" s="882">
        <f t="shared" si="101"/>
        <v>8.7977338059550547E-3</v>
      </c>
      <c r="CV55" s="882">
        <f t="shared" si="102"/>
        <v>7.9100192290646465E-3</v>
      </c>
      <c r="CW55" s="882">
        <f t="shared" si="103"/>
        <v>6.5135337220916245E-3</v>
      </c>
      <c r="CX55" s="882">
        <f t="shared" si="104"/>
        <v>6.6947877814158563E-3</v>
      </c>
      <c r="CY55" s="882">
        <f t="shared" si="105"/>
        <v>7.1371400150308517E-3</v>
      </c>
      <c r="CZ55" s="882">
        <f t="shared" si="106"/>
        <v>5.5013834240400517E-3</v>
      </c>
      <c r="DA55" s="882">
        <f t="shared" si="107"/>
        <v>5.3383759441658629E-3</v>
      </c>
      <c r="DB55" s="882">
        <f t="shared" si="108"/>
        <v>4.1502448005701353E-3</v>
      </c>
      <c r="DC55" s="882">
        <f t="shared" si="109"/>
        <v>4.4079313751101967E-3</v>
      </c>
      <c r="DD55" s="882">
        <f t="shared" si="110"/>
        <v>5.0668428447628866E-3</v>
      </c>
    </row>
    <row r="56" spans="1:108" ht="15">
      <c r="A56" s="876">
        <v>51</v>
      </c>
      <c r="B56" s="876">
        <v>51</v>
      </c>
      <c r="C56" s="880">
        <f>DataFS40!L56</f>
        <v>15664.664393603245</v>
      </c>
      <c r="D56">
        <f t="shared" ref="D56:R56" si="119">C56*($S56/$C56)^(1/16)</f>
        <v>16049.854632124083</v>
      </c>
      <c r="E56">
        <f t="shared" si="119"/>
        <v>16444.516603720309</v>
      </c>
      <c r="F56">
        <f t="shared" si="119"/>
        <v>16848.883215974929</v>
      </c>
      <c r="G56">
        <f t="shared" si="119"/>
        <v>17263.19310361104</v>
      </c>
      <c r="H56">
        <f t="shared" si="119"/>
        <v>17687.69076932079</v>
      </c>
      <c r="I56">
        <f t="shared" si="119"/>
        <v>18122.626728057301</v>
      </c>
      <c r="J56">
        <f t="shared" si="119"/>
        <v>18568.257654874673</v>
      </c>
      <c r="K56">
        <f t="shared" si="119"/>
        <v>19024.846536403358</v>
      </c>
      <c r="L56">
        <f t="shared" si="119"/>
        <v>19492.662826050269</v>
      </c>
      <c r="M56">
        <f t="shared" si="119"/>
        <v>19971.982603015211</v>
      </c>
      <c r="N56">
        <f t="shared" si="119"/>
        <v>20463.088735217501</v>
      </c>
      <c r="O56">
        <f t="shared" si="119"/>
        <v>20966.271046228918</v>
      </c>
      <c r="P56">
        <f t="shared" si="119"/>
        <v>21481.82648631146</v>
      </c>
      <c r="Q56">
        <f t="shared" si="119"/>
        <v>22010.059307660926</v>
      </c>
      <c r="R56">
        <f t="shared" si="119"/>
        <v>22551.281243959653</v>
      </c>
      <c r="S56" s="880">
        <v>23105.81169434444</v>
      </c>
      <c r="T56" s="880">
        <v>23970.4592956427</v>
      </c>
      <c r="U56" s="880">
        <v>24835.106896940964</v>
      </c>
      <c r="V56" s="880">
        <v>26304.188782162626</v>
      </c>
      <c r="W56" s="880">
        <v>27773.270667384288</v>
      </c>
      <c r="X56" s="880">
        <v>27959.419781483608</v>
      </c>
      <c r="Y56" s="880">
        <v>28615.931946880482</v>
      </c>
      <c r="Z56" s="880">
        <v>29678.225851119703</v>
      </c>
      <c r="AA56" s="880">
        <v>29071.689894364601</v>
      </c>
      <c r="AB56" s="880">
        <v>28772.108992060756</v>
      </c>
      <c r="AC56" s="880">
        <v>29731.752914909448</v>
      </c>
      <c r="AD56" s="880">
        <v>30710.359637774902</v>
      </c>
      <c r="AE56" s="880">
        <v>30130.416627575505</v>
      </c>
      <c r="AF56" s="880">
        <v>28875.328651871481</v>
      </c>
      <c r="AG56" s="880">
        <v>30143.999748712151</v>
      </c>
      <c r="AH56" s="880">
        <v>30730.982940915146</v>
      </c>
      <c r="AI56" s="880">
        <v>31764.655353927137</v>
      </c>
      <c r="AJ56" s="880">
        <v>31870.822069707294</v>
      </c>
      <c r="AK56" s="880">
        <v>31325.429323927103</v>
      </c>
      <c r="AL56" s="880">
        <v>31183.691608075856</v>
      </c>
      <c r="AM56" s="880">
        <v>30144.476627560631</v>
      </c>
      <c r="AN56" s="880">
        <v>30404.042691919585</v>
      </c>
      <c r="AO56" s="880">
        <v>31689.281725129815</v>
      </c>
      <c r="AP56" s="880">
        <v>32262.008409882514</v>
      </c>
      <c r="AQ56" s="880">
        <v>32646.534422692628</v>
      </c>
      <c r="AR56" s="880">
        <v>33080.467976559805</v>
      </c>
      <c r="AS56" s="880">
        <v>33697.820140413925</v>
      </c>
      <c r="AT56" s="880">
        <v>34116.17020562719</v>
      </c>
      <c r="AU56" s="880">
        <v>34268.151427166871</v>
      </c>
      <c r="AV56" s="880">
        <v>33473.670542693144</v>
      </c>
      <c r="AW56" s="880">
        <v>33596.731833885024</v>
      </c>
      <c r="AX56" s="880">
        <v>34007.326965642671</v>
      </c>
      <c r="AY56" s="880">
        <v>34935.236083711563</v>
      </c>
      <c r="AZ56" s="880">
        <v>34847.64985672578</v>
      </c>
      <c r="BA56" s="880">
        <v>35222.901493683625</v>
      </c>
      <c r="BB56" s="880">
        <v>36080.56038032395</v>
      </c>
      <c r="BC56" s="880">
        <v>37172.91806326696</v>
      </c>
      <c r="BD56" s="880">
        <v>37586.818101489524</v>
      </c>
      <c r="BE56" s="880">
        <v>38523.076029449847</v>
      </c>
      <c r="BF56" s="880">
        <v>39111.623369905203</v>
      </c>
      <c r="BG56" s="880">
        <v>38881.188532050452</v>
      </c>
      <c r="BH56" s="880">
        <v>39000.722691894021</v>
      </c>
      <c r="BI56" s="880">
        <v>39279.062259523438</v>
      </c>
      <c r="BJ56" s="880">
        <v>39025.788663507934</v>
      </c>
      <c r="BK56" s="880">
        <v>39123.576779939562</v>
      </c>
      <c r="BL56" s="880">
        <v>38565.064291095216</v>
      </c>
      <c r="BM56" s="880">
        <v>38127.562638451964</v>
      </c>
      <c r="BN56" s="880">
        <v>37055.773370000003</v>
      </c>
      <c r="BO56" s="880">
        <v>36626.843052725853</v>
      </c>
      <c r="BP56" s="880">
        <v>37091.562534923607</v>
      </c>
      <c r="BQ56" s="880">
        <v>36885.570452095977</v>
      </c>
      <c r="BR56" s="880">
        <v>37394.69519512535</v>
      </c>
      <c r="BS56" s="880">
        <v>37496</v>
      </c>
      <c r="BV56" s="882">
        <f>DataFS40!Q56</f>
        <v>2.0592173166496197E-2</v>
      </c>
      <c r="BW56" s="882">
        <f t="shared" si="77"/>
        <v>1.9727220467494311E-2</v>
      </c>
      <c r="BX56" s="882">
        <f t="shared" si="78"/>
        <v>1.7983604616635951E-2</v>
      </c>
      <c r="BY56" s="882">
        <f t="shared" si="79"/>
        <v>1.7513093000784297E-2</v>
      </c>
      <c r="BZ56" s="882">
        <f t="shared" si="80"/>
        <v>1.8025289310388937E-2</v>
      </c>
      <c r="CA56" s="882">
        <f t="shared" si="81"/>
        <v>1.7834263645403636E-2</v>
      </c>
      <c r="CB56" s="882">
        <f t="shared" si="82"/>
        <v>1.7461807071611046E-2</v>
      </c>
      <c r="CC56" s="882">
        <f t="shared" si="83"/>
        <v>1.7130049455617469E-2</v>
      </c>
      <c r="CD56" s="882">
        <f t="shared" si="84"/>
        <v>1.6956489287212939E-2</v>
      </c>
      <c r="CE56" s="882">
        <f t="shared" si="85"/>
        <v>1.6599003044636129E-2</v>
      </c>
      <c r="CF56" s="882">
        <f t="shared" si="86"/>
        <v>1.600574041973446E-2</v>
      </c>
      <c r="CG56" s="882">
        <f t="shared" si="87"/>
        <v>1.457986615023299E-2</v>
      </c>
      <c r="CH56" s="882">
        <f t="shared" si="88"/>
        <v>1.3964660145149299E-2</v>
      </c>
      <c r="CI56" s="882">
        <f t="shared" si="89"/>
        <v>1.3602528087583554E-2</v>
      </c>
      <c r="CJ56" s="882">
        <f t="shared" si="90"/>
        <v>1.3680866409911951E-2</v>
      </c>
      <c r="CK56" s="882">
        <f t="shared" si="91"/>
        <v>1.2882086442801866E-2</v>
      </c>
      <c r="CL56" s="882">
        <f t="shared" si="92"/>
        <v>1.2477565253584455E-2</v>
      </c>
      <c r="CM56" s="882">
        <f t="shared" si="93"/>
        <v>1.2100032444177566E-2</v>
      </c>
      <c r="CN56" s="882">
        <f t="shared" si="94"/>
        <v>1.193305617728635E-2</v>
      </c>
      <c r="CO56" s="882">
        <f t="shared" si="95"/>
        <v>1.0553095544832969E-2</v>
      </c>
      <c r="CP56" s="882">
        <f t="shared" si="96"/>
        <v>9.6694905575018808E-3</v>
      </c>
      <c r="CQ56" s="882">
        <f t="shared" si="97"/>
        <v>9.9214096487476588E-3</v>
      </c>
      <c r="CR56" s="882">
        <f t="shared" si="98"/>
        <v>9.0568533484904901E-3</v>
      </c>
      <c r="CS56" s="882">
        <f t="shared" si="99"/>
        <v>8.0666715572585979E-3</v>
      </c>
      <c r="CT56" s="882">
        <f t="shared" si="100"/>
        <v>8.8900712412343097E-3</v>
      </c>
      <c r="CU56" s="882">
        <f t="shared" si="101"/>
        <v>9.0054898244673609E-3</v>
      </c>
      <c r="CV56" s="882">
        <f t="shared" si="102"/>
        <v>8.1064951174314448E-3</v>
      </c>
      <c r="CW56" s="882">
        <f t="shared" si="103"/>
        <v>6.7209185462850929E-3</v>
      </c>
      <c r="CX56" s="882">
        <f t="shared" si="104"/>
        <v>6.9476196410540592E-3</v>
      </c>
      <c r="CY56" s="882">
        <f t="shared" si="105"/>
        <v>7.3633481419839164E-3</v>
      </c>
      <c r="CZ56" s="882">
        <f t="shared" si="106"/>
        <v>5.7457230704791584E-3</v>
      </c>
      <c r="DA56" s="882">
        <f t="shared" si="107"/>
        <v>5.5482216530489126E-3</v>
      </c>
      <c r="DB56" s="882">
        <f t="shared" si="108"/>
        <v>4.4057423152232822E-3</v>
      </c>
      <c r="DC56" s="882">
        <f t="shared" si="109"/>
        <v>4.7121832304937161E-3</v>
      </c>
      <c r="DD56" s="882">
        <f t="shared" si="110"/>
        <v>5.3023625720725054E-3</v>
      </c>
    </row>
    <row r="57" spans="1:108" ht="15">
      <c r="A57" s="876">
        <v>52</v>
      </c>
      <c r="B57" s="876">
        <v>52</v>
      </c>
      <c r="C57" s="880">
        <f>DataFS40!L57</f>
        <v>15944.46741245024</v>
      </c>
      <c r="D57">
        <f t="shared" ref="D57:R57" si="120">C57*($S57/$C57)^(1/16)</f>
        <v>16336.537938276342</v>
      </c>
      <c r="E57">
        <f t="shared" si="120"/>
        <v>16738.249381747741</v>
      </c>
      <c r="F57">
        <f t="shared" si="120"/>
        <v>17149.838810654339</v>
      </c>
      <c r="G57">
        <f t="shared" si="120"/>
        <v>17571.549122224591</v>
      </c>
      <c r="H57">
        <f t="shared" si="120"/>
        <v>18003.629186469963</v>
      </c>
      <c r="I57">
        <f t="shared" si="120"/>
        <v>18446.333993054199</v>
      </c>
      <c r="J57">
        <f t="shared" si="120"/>
        <v>18899.924801774054</v>
      </c>
      <c r="K57">
        <f t="shared" si="120"/>
        <v>19364.669296740325</v>
      </c>
      <c r="L57">
        <f t="shared" si="120"/>
        <v>19840.841744350153</v>
      </c>
      <c r="M57">
        <f t="shared" si="120"/>
        <v>20328.723155143816</v>
      </c>
      <c r="N57">
        <f t="shared" si="120"/>
        <v>20828.601449641559</v>
      </c>
      <c r="O57">
        <f t="shared" si="120"/>
        <v>21340.771628258288</v>
      </c>
      <c r="P57">
        <f t="shared" si="120"/>
        <v>21865.535945396441</v>
      </c>
      <c r="Q57">
        <f t="shared" si="120"/>
        <v>22403.204087819751</v>
      </c>
      <c r="R57">
        <f t="shared" si="120"/>
        <v>22954.093357413181</v>
      </c>
      <c r="S57" s="880">
        <v>23518.528858436879</v>
      </c>
      <c r="T57" s="880">
        <v>24395.914869448716</v>
      </c>
      <c r="U57" s="880">
        <v>25273.300880460549</v>
      </c>
      <c r="V57" s="880">
        <v>26761.645058098951</v>
      </c>
      <c r="W57" s="880">
        <v>28249.989235737354</v>
      </c>
      <c r="X57" s="880">
        <v>28405.307073030475</v>
      </c>
      <c r="Y57" s="880">
        <v>29098.161363066902</v>
      </c>
      <c r="Z57" s="880">
        <v>30148.148498304923</v>
      </c>
      <c r="AA57" s="880">
        <v>29582.328376479123</v>
      </c>
      <c r="AB57" s="880">
        <v>29276.965610976877</v>
      </c>
      <c r="AC57" s="880">
        <v>30238.133134871412</v>
      </c>
      <c r="AD57" s="880">
        <v>31271.925398878826</v>
      </c>
      <c r="AE57" s="880">
        <v>30627.592176956663</v>
      </c>
      <c r="AF57" s="880">
        <v>29396.910102683007</v>
      </c>
      <c r="AG57" s="880">
        <v>30679.832014072119</v>
      </c>
      <c r="AH57" s="880">
        <v>31271.827513697615</v>
      </c>
      <c r="AI57" s="880">
        <v>32349.355256960796</v>
      </c>
      <c r="AJ57" s="880">
        <v>32447.694870547264</v>
      </c>
      <c r="AK57" s="880">
        <v>31960.57798941799</v>
      </c>
      <c r="AL57" s="880">
        <v>31813.807671633447</v>
      </c>
      <c r="AM57" s="880">
        <v>30733.850444755128</v>
      </c>
      <c r="AN57" s="880">
        <v>31057.619265698984</v>
      </c>
      <c r="AO57" s="880">
        <v>32371.474448055589</v>
      </c>
      <c r="AP57" s="880">
        <v>32990.212539026543</v>
      </c>
      <c r="AQ57" s="880">
        <v>33387.182609156982</v>
      </c>
      <c r="AR57" s="880">
        <v>33806.082161323677</v>
      </c>
      <c r="AS57" s="880">
        <v>34394.589838291075</v>
      </c>
      <c r="AT57" s="880">
        <v>34869.182412244962</v>
      </c>
      <c r="AU57" s="880">
        <v>34975.386671582637</v>
      </c>
      <c r="AV57" s="880">
        <v>34266.762499443808</v>
      </c>
      <c r="AW57" s="880">
        <v>34350.702244836008</v>
      </c>
      <c r="AX57" s="880">
        <v>34859.861160846456</v>
      </c>
      <c r="AY57" s="880">
        <v>35770.97840992178</v>
      </c>
      <c r="AZ57" s="880">
        <v>35704.910615808825</v>
      </c>
      <c r="BA57" s="880">
        <v>36083.02085595487</v>
      </c>
      <c r="BB57" s="880">
        <v>36918.586150908595</v>
      </c>
      <c r="BC57" s="880">
        <v>38026.839345019049</v>
      </c>
      <c r="BD57" s="880">
        <v>38477.141189093665</v>
      </c>
      <c r="BE57" s="880">
        <v>39421.219578970733</v>
      </c>
      <c r="BF57" s="880">
        <v>40029.853941100046</v>
      </c>
      <c r="BG57" s="880">
        <v>39819.579638538555</v>
      </c>
      <c r="BH57" s="880">
        <v>39980.830999109487</v>
      </c>
      <c r="BI57" s="880">
        <v>40322.304704902912</v>
      </c>
      <c r="BJ57" s="880">
        <v>39984.421526670885</v>
      </c>
      <c r="BK57" s="880">
        <v>40048.796501086785</v>
      </c>
      <c r="BL57" s="880">
        <v>39514.097767870961</v>
      </c>
      <c r="BM57" s="880">
        <v>39087.664883017569</v>
      </c>
      <c r="BN57" s="880">
        <v>38035.55833</v>
      </c>
      <c r="BO57" s="880">
        <v>37593.34139427761</v>
      </c>
      <c r="BP57" s="880">
        <v>38107.134742480586</v>
      </c>
      <c r="BQ57" s="880">
        <v>37926.624558019925</v>
      </c>
      <c r="BR57" s="880">
        <v>38431.28916693799</v>
      </c>
      <c r="BS57" s="880">
        <v>38548</v>
      </c>
      <c r="BV57" s="882">
        <f>DataFS40!Q57</f>
        <v>2.0663274932555931E-2</v>
      </c>
      <c r="BW57" s="882">
        <f t="shared" si="77"/>
        <v>1.9796226771993775E-2</v>
      </c>
      <c r="BX57" s="882">
        <f t="shared" si="78"/>
        <v>1.8033264247511172E-2</v>
      </c>
      <c r="BY57" s="882">
        <f t="shared" si="79"/>
        <v>1.7619763419254308E-2</v>
      </c>
      <c r="BZ57" s="882">
        <f t="shared" si="80"/>
        <v>1.8132927544473487E-2</v>
      </c>
      <c r="CA57" s="882">
        <f t="shared" si="81"/>
        <v>1.7972465039556518E-2</v>
      </c>
      <c r="CB57" s="882">
        <f t="shared" si="82"/>
        <v>1.7603332897077495E-2</v>
      </c>
      <c r="CC57" s="882">
        <f t="shared" si="83"/>
        <v>1.7249518900639638E-2</v>
      </c>
      <c r="CD57" s="882">
        <f t="shared" si="84"/>
        <v>1.7039097347063992E-2</v>
      </c>
      <c r="CE57" s="882">
        <f t="shared" si="85"/>
        <v>1.672242398209578E-2</v>
      </c>
      <c r="CF57" s="882">
        <f t="shared" si="86"/>
        <v>1.6087137244436667E-2</v>
      </c>
      <c r="CG57" s="882">
        <f t="shared" si="87"/>
        <v>1.4750338452394152E-2</v>
      </c>
      <c r="CH57" s="882">
        <f t="shared" si="88"/>
        <v>1.4098550155859702E-2</v>
      </c>
      <c r="CI57" s="882">
        <f t="shared" si="89"/>
        <v>1.3812892078060912E-2</v>
      </c>
      <c r="CJ57" s="882">
        <f t="shared" si="90"/>
        <v>1.385787524578741E-2</v>
      </c>
      <c r="CK57" s="882">
        <f t="shared" si="91"/>
        <v>1.3078668228661217E-2</v>
      </c>
      <c r="CL57" s="882">
        <f t="shared" si="92"/>
        <v>1.2668808714227486E-2</v>
      </c>
      <c r="CM57" s="882">
        <f t="shared" si="93"/>
        <v>1.2259819987307852E-2</v>
      </c>
      <c r="CN57" s="882">
        <f t="shared" si="94"/>
        <v>1.208847237739108E-2</v>
      </c>
      <c r="CO57" s="882">
        <f t="shared" si="95"/>
        <v>1.0736480340311383E-2</v>
      </c>
      <c r="CP57" s="882">
        <f t="shared" si="96"/>
        <v>9.8485088004254262E-3</v>
      </c>
      <c r="CQ57" s="882">
        <f t="shared" si="97"/>
        <v>1.014076456020585E-2</v>
      </c>
      <c r="CR57" s="882">
        <f t="shared" si="98"/>
        <v>9.2686834008228747E-3</v>
      </c>
      <c r="CS57" s="882">
        <f t="shared" si="99"/>
        <v>8.3368122943907608E-3</v>
      </c>
      <c r="CT57" s="882">
        <f t="shared" si="100"/>
        <v>9.151254711280421E-3</v>
      </c>
      <c r="CU57" s="882">
        <f t="shared" si="101"/>
        <v>9.2094681664969258E-3</v>
      </c>
      <c r="CV57" s="882">
        <f t="shared" si="102"/>
        <v>8.2987988937559543E-3</v>
      </c>
      <c r="CW57" s="882">
        <f t="shared" si="103"/>
        <v>6.9042182349992043E-3</v>
      </c>
      <c r="CX57" s="882">
        <f t="shared" si="104"/>
        <v>7.1994876864520663E-3</v>
      </c>
      <c r="CY57" s="882">
        <f t="shared" si="105"/>
        <v>7.6061899597215099E-3</v>
      </c>
      <c r="CZ57" s="882">
        <f t="shared" si="106"/>
        <v>5.9949997792694276E-3</v>
      </c>
      <c r="DA57" s="882">
        <f t="shared" si="107"/>
        <v>5.8311682633624962E-3</v>
      </c>
      <c r="DB57" s="882">
        <f t="shared" si="108"/>
        <v>4.6891737463794492E-3</v>
      </c>
      <c r="DC57" s="882">
        <f t="shared" si="109"/>
        <v>4.9901313683842208E-3</v>
      </c>
      <c r="DD57" s="882">
        <f t="shared" si="110"/>
        <v>5.5270123703425877E-3</v>
      </c>
    </row>
    <row r="58" spans="1:108" ht="15">
      <c r="A58" s="876">
        <v>53</v>
      </c>
      <c r="B58" s="876">
        <v>53</v>
      </c>
      <c r="C58" s="880">
        <f>DataFS40!L58</f>
        <v>16258.707725924556</v>
      </c>
      <c r="D58">
        <f t="shared" ref="D58:R58" si="121">C58*($S58/$C58)^(1/16)</f>
        <v>16658.505343647339</v>
      </c>
      <c r="E58">
        <f t="shared" si="121"/>
        <v>17068.133886301624</v>
      </c>
      <c r="F58">
        <f t="shared" si="121"/>
        <v>17487.835093909674</v>
      </c>
      <c r="G58">
        <f t="shared" si="121"/>
        <v>17917.856650821348</v>
      </c>
      <c r="H58">
        <f t="shared" si="121"/>
        <v>18358.452331883655</v>
      </c>
      <c r="I58">
        <f t="shared" si="121"/>
        <v>18809.882152204566</v>
      </c>
      <c r="J58">
        <f t="shared" si="121"/>
        <v>19272.412520599511</v>
      </c>
      <c r="K58">
        <f t="shared" si="121"/>
        <v>19746.316396811068</v>
      </c>
      <c r="L58">
        <f t="shared" si="121"/>
        <v>20231.873452594631</v>
      </c>
      <c r="M58">
        <f t="shared" si="121"/>
        <v>20729.370236765168</v>
      </c>
      <c r="N58">
        <f t="shared" si="121"/>
        <v>21239.10034430242</v>
      </c>
      <c r="O58">
        <f t="shared" si="121"/>
        <v>21761.36458961435</v>
      </c>
      <c r="P58">
        <f t="shared" si="121"/>
        <v>22296.471184061113</v>
      </c>
      <c r="Q58">
        <f t="shared" si="121"/>
        <v>22844.735917844275</v>
      </c>
      <c r="R58">
        <f t="shared" si="121"/>
        <v>23406.482346368677</v>
      </c>
      <c r="S58" s="880">
        <v>23982.041981186852</v>
      </c>
      <c r="T58" s="880">
        <v>24859.111915077003</v>
      </c>
      <c r="U58" s="880">
        <v>25736.18184896715</v>
      </c>
      <c r="V58" s="880">
        <v>27225.559412104674</v>
      </c>
      <c r="W58" s="880">
        <v>28714.936975242199</v>
      </c>
      <c r="X58" s="880">
        <v>28868.343875790684</v>
      </c>
      <c r="Y58" s="880">
        <v>29585.870658982712</v>
      </c>
      <c r="Z58" s="880">
        <v>30633.735233729647</v>
      </c>
      <c r="AA58" s="880">
        <v>30112.797479258286</v>
      </c>
      <c r="AB58" s="880">
        <v>29810.131946841564</v>
      </c>
      <c r="AC58" s="880">
        <v>30744.513354833372</v>
      </c>
      <c r="AD58" s="880">
        <v>31764.902975420438</v>
      </c>
      <c r="AE58" s="880">
        <v>31223.413668675352</v>
      </c>
      <c r="AF58" s="880">
        <v>29914.86946008612</v>
      </c>
      <c r="AG58" s="880">
        <v>31205.35981279055</v>
      </c>
      <c r="AH58" s="880">
        <v>31841.819398785723</v>
      </c>
      <c r="AI58" s="880">
        <v>32964.350491757861</v>
      </c>
      <c r="AJ58" s="880">
        <v>33035.76908499578</v>
      </c>
      <c r="AK58" s="880">
        <v>32554.583421516756</v>
      </c>
      <c r="AL58" s="880">
        <v>32448.626093874303</v>
      </c>
      <c r="AM58" s="880">
        <v>31414.067594675093</v>
      </c>
      <c r="AN58" s="880">
        <v>31696.341826437943</v>
      </c>
      <c r="AO58" s="880">
        <v>33110.856980088909</v>
      </c>
      <c r="AP58" s="880">
        <v>33700.655591849994</v>
      </c>
      <c r="AQ58" s="880">
        <v>34062.081348258973</v>
      </c>
      <c r="AR58" s="880">
        <v>34578.814150293001</v>
      </c>
      <c r="AS58" s="880">
        <v>35078.624841951154</v>
      </c>
      <c r="AT58" s="880">
        <v>35606.470466056337</v>
      </c>
      <c r="AU58" s="880">
        <v>35707.82032138139</v>
      </c>
      <c r="AV58" s="880">
        <v>35030.660887234328</v>
      </c>
      <c r="AW58" s="880">
        <v>35153.672829245028</v>
      </c>
      <c r="AX58" s="880">
        <v>35626.062779320753</v>
      </c>
      <c r="AY58" s="880">
        <v>36573.53241270849</v>
      </c>
      <c r="AZ58" s="880">
        <v>36541.478873810556</v>
      </c>
      <c r="BA58" s="880">
        <v>36922.86804470457</v>
      </c>
      <c r="BB58" s="880">
        <v>37785.019574733393</v>
      </c>
      <c r="BC58" s="880">
        <v>38898.988831471914</v>
      </c>
      <c r="BD58" s="880">
        <v>39451.665374905329</v>
      </c>
      <c r="BE58" s="880">
        <v>40344.985842366834</v>
      </c>
      <c r="BF58" s="880">
        <v>40934.929346518453</v>
      </c>
      <c r="BG58" s="880">
        <v>40769.603692627752</v>
      </c>
      <c r="BH58" s="880">
        <v>40954.61602692357</v>
      </c>
      <c r="BI58" s="880">
        <v>41355.705240420313</v>
      </c>
      <c r="BJ58" s="880">
        <v>40996.776032227775</v>
      </c>
      <c r="BK58" s="880">
        <v>41054.016423686582</v>
      </c>
      <c r="BL58" s="880">
        <v>40489.085786817748</v>
      </c>
      <c r="BM58" s="880">
        <v>40055.509887619992</v>
      </c>
      <c r="BN58" s="880">
        <v>39017.530310000002</v>
      </c>
      <c r="BO58" s="880">
        <v>38588.89926280253</v>
      </c>
      <c r="BP58" s="880">
        <v>39159.579384959252</v>
      </c>
      <c r="BQ58" s="880">
        <v>38975.94920301775</v>
      </c>
      <c r="BR58" s="880">
        <v>39427.192501976831</v>
      </c>
      <c r="BS58" s="880">
        <v>39629</v>
      </c>
      <c r="BV58" s="882">
        <f>DataFS40!Q58</f>
        <v>2.0630201115353408E-2</v>
      </c>
      <c r="BW58" s="882">
        <f t="shared" si="77"/>
        <v>1.9803454665692888E-2</v>
      </c>
      <c r="BX58" s="882">
        <f t="shared" si="78"/>
        <v>1.810436170301899E-2</v>
      </c>
      <c r="BY58" s="882">
        <f t="shared" si="79"/>
        <v>1.7644916364248031E-2</v>
      </c>
      <c r="BZ58" s="882">
        <f t="shared" si="80"/>
        <v>1.8224769982612354E-2</v>
      </c>
      <c r="CA58" s="882">
        <f t="shared" si="81"/>
        <v>1.8026048814858253E-2</v>
      </c>
      <c r="CB58" s="882">
        <f t="shared" si="82"/>
        <v>1.7618177521282918E-2</v>
      </c>
      <c r="CC58" s="882">
        <f t="shared" si="83"/>
        <v>1.7341785458464765E-2</v>
      </c>
      <c r="CD58" s="882">
        <f t="shared" si="84"/>
        <v>1.7044360815981818E-2</v>
      </c>
      <c r="CE58" s="882">
        <f t="shared" si="85"/>
        <v>1.6764506258050815E-2</v>
      </c>
      <c r="CF58" s="882">
        <f t="shared" si="86"/>
        <v>1.6123251366086278E-2</v>
      </c>
      <c r="CG58" s="882">
        <f t="shared" si="87"/>
        <v>1.4825883916964377E-2</v>
      </c>
      <c r="CH58" s="882">
        <f t="shared" si="88"/>
        <v>1.4205630112514189E-2</v>
      </c>
      <c r="CI58" s="882">
        <f t="shared" si="89"/>
        <v>1.3879230002199927E-2</v>
      </c>
      <c r="CJ58" s="882">
        <f t="shared" si="90"/>
        <v>1.3937531463623198E-2</v>
      </c>
      <c r="CK58" s="882">
        <f t="shared" si="91"/>
        <v>1.3187224360910577E-2</v>
      </c>
      <c r="CL58" s="882">
        <f t="shared" si="92"/>
        <v>1.2772819432686822E-2</v>
      </c>
      <c r="CM58" s="882">
        <f t="shared" si="93"/>
        <v>1.2390497333982342E-2</v>
      </c>
      <c r="CN58" s="882">
        <f t="shared" si="94"/>
        <v>1.2223229877314612E-2</v>
      </c>
      <c r="CO58" s="882">
        <f t="shared" si="95"/>
        <v>1.0969137721060562E-2</v>
      </c>
      <c r="CP58" s="882">
        <f t="shared" si="96"/>
        <v>1.0051642973813113E-2</v>
      </c>
      <c r="CQ58" s="882">
        <f t="shared" si="97"/>
        <v>1.0324643607600326E-2</v>
      </c>
      <c r="CR58" s="882">
        <f t="shared" si="98"/>
        <v>9.4751931264716038E-3</v>
      </c>
      <c r="CS58" s="882">
        <f t="shared" si="99"/>
        <v>8.5766489454994765E-3</v>
      </c>
      <c r="CT58" s="882">
        <f t="shared" si="100"/>
        <v>9.3748517680640742E-3</v>
      </c>
      <c r="CU58" s="882">
        <f t="shared" si="101"/>
        <v>9.4159685045955843E-3</v>
      </c>
      <c r="CV58" s="882">
        <f t="shared" si="102"/>
        <v>8.5414815403226374E-3</v>
      </c>
      <c r="CW58" s="882">
        <f t="shared" si="103"/>
        <v>7.1628979045761376E-3</v>
      </c>
      <c r="CX58" s="882">
        <f t="shared" si="104"/>
        <v>7.3533152205125241E-3</v>
      </c>
      <c r="CY58" s="882">
        <f t="shared" si="105"/>
        <v>7.843997659136237E-3</v>
      </c>
      <c r="CZ58" s="882">
        <f t="shared" si="106"/>
        <v>6.2658660473855488E-3</v>
      </c>
      <c r="DA58" s="882">
        <f t="shared" si="107"/>
        <v>6.1027988753810103E-3</v>
      </c>
      <c r="DB58" s="882">
        <f t="shared" si="108"/>
        <v>4.9391599697523603E-3</v>
      </c>
      <c r="DC58" s="882">
        <f t="shared" si="109"/>
        <v>5.2154609753742864E-3</v>
      </c>
      <c r="DD58" s="882">
        <f t="shared" si="110"/>
        <v>5.8003751432866846E-3</v>
      </c>
    </row>
    <row r="59" spans="1:108" ht="15">
      <c r="A59" s="876">
        <v>54</v>
      </c>
      <c r="B59" s="876">
        <v>54</v>
      </c>
      <c r="C59" s="880">
        <f>DataFS40!L59</f>
        <v>16542.815406599966</v>
      </c>
      <c r="D59">
        <f t="shared" ref="D59:R59" si="122">C59*($S59/$C59)^(1/16)</f>
        <v>16949.599162201939</v>
      </c>
      <c r="E59">
        <f t="shared" si="122"/>
        <v>17366.385630144861</v>
      </c>
      <c r="F59">
        <f t="shared" si="122"/>
        <v>17793.420774661074</v>
      </c>
      <c r="G59">
        <f t="shared" si="122"/>
        <v>18230.956608182802</v>
      </c>
      <c r="H59">
        <f t="shared" si="122"/>
        <v>18679.251340065894</v>
      </c>
      <c r="I59">
        <f t="shared" si="122"/>
        <v>19138.569528970649</v>
      </c>
      <c r="J59">
        <f t="shared" si="122"/>
        <v>19609.182238989655</v>
      </c>
      <c r="K59">
        <f t="shared" si="122"/>
        <v>20091.367199614757</v>
      </c>
      <c r="L59">
        <f t="shared" si="122"/>
        <v>20585.408969637589</v>
      </c>
      <c r="M59">
        <f t="shared" si="122"/>
        <v>21091.599105080368</v>
      </c>
      <c r="N59">
        <f t="shared" si="122"/>
        <v>21610.236331256077</v>
      </c>
      <c r="O59">
        <f t="shared" si="122"/>
        <v>22141.626719059557</v>
      </c>
      <c r="P59">
        <f t="shared" si="122"/>
        <v>22686.083865593551</v>
      </c>
      <c r="Q59">
        <f t="shared" si="122"/>
        <v>23243.92907923631</v>
      </c>
      <c r="R59">
        <f t="shared" si="122"/>
        <v>23815.491569259946</v>
      </c>
      <c r="S59" s="880">
        <v>24401.108640111484</v>
      </c>
      <c r="T59" s="880">
        <v>25290.828109422488</v>
      </c>
      <c r="U59" s="880">
        <v>26180.547578733491</v>
      </c>
      <c r="V59" s="880">
        <v>27689.044268376434</v>
      </c>
      <c r="W59" s="880">
        <v>29197.540958019381</v>
      </c>
      <c r="X59" s="880">
        <v>29354.246693502009</v>
      </c>
      <c r="Y59" s="880">
        <v>30079.059834627915</v>
      </c>
      <c r="Z59" s="880">
        <v>31145.428782886884</v>
      </c>
      <c r="AA59" s="880">
        <v>30608.562995874327</v>
      </c>
      <c r="AB59" s="880">
        <v>30300.8337072834</v>
      </c>
      <c r="AC59" s="880">
        <v>31273.499834615064</v>
      </c>
      <c r="AD59" s="880">
        <v>32309.321690383786</v>
      </c>
      <c r="AE59" s="880">
        <v>31803.451809620034</v>
      </c>
      <c r="AF59" s="880">
        <v>30440.073004306061</v>
      </c>
      <c r="AG59" s="880">
        <v>31751.496544792059</v>
      </c>
      <c r="AH59" s="880">
        <v>32463.628727972751</v>
      </c>
      <c r="AI59" s="880">
        <v>33570.257127025907</v>
      </c>
      <c r="AJ59" s="880">
        <v>33654.647186867784</v>
      </c>
      <c r="AK59" s="880">
        <v>33125.445784832453</v>
      </c>
      <c r="AL59" s="880">
        <v>33099.902771506589</v>
      </c>
      <c r="AM59" s="880">
        <v>32072.127834174211</v>
      </c>
      <c r="AN59" s="880">
        <v>32345.6743964915</v>
      </c>
      <c r="AO59" s="880">
        <v>33856.366991669471</v>
      </c>
      <c r="AP59" s="880">
        <v>34387.417209579326</v>
      </c>
      <c r="AQ59" s="880">
        <v>34706.039170955133</v>
      </c>
      <c r="AR59" s="880">
        <v>35330.814305411928</v>
      </c>
      <c r="AS59" s="880">
        <v>35857.260431223796</v>
      </c>
      <c r="AT59" s="880">
        <v>36397.919490645319</v>
      </c>
      <c r="AU59" s="880">
        <v>36478.891526100721</v>
      </c>
      <c r="AV59" s="880">
        <v>35802.668599735996</v>
      </c>
      <c r="AW59" s="880">
        <v>35943.998207600351</v>
      </c>
      <c r="AX59" s="880">
        <v>36416.930848289187</v>
      </c>
      <c r="AY59" s="880">
        <v>37410.783299074319</v>
      </c>
      <c r="AZ59" s="880">
        <v>37400.217668685123</v>
      </c>
      <c r="BA59" s="880">
        <v>37807.60361768055</v>
      </c>
      <c r="BB59" s="880">
        <v>38709.688687700524</v>
      </c>
      <c r="BC59" s="880">
        <v>39848.257645505022</v>
      </c>
      <c r="BD59" s="880">
        <v>40382.018492804847</v>
      </c>
      <c r="BE59" s="880">
        <v>41268.752105762942</v>
      </c>
      <c r="BF59" s="880">
        <v>41918.935746595445</v>
      </c>
      <c r="BG59" s="880">
        <v>41782.962683656224</v>
      </c>
      <c r="BH59" s="880">
        <v>41924.607087096811</v>
      </c>
      <c r="BI59" s="880">
        <v>42358.349807618746</v>
      </c>
      <c r="BJ59" s="880">
        <v>42009.130537784666</v>
      </c>
      <c r="BK59" s="880">
        <v>42066.192885543125</v>
      </c>
      <c r="BL59" s="880">
        <v>41474.22993096189</v>
      </c>
      <c r="BM59" s="880">
        <v>41037.734303719364</v>
      </c>
      <c r="BN59" s="880">
        <v>40045.429709999997</v>
      </c>
      <c r="BO59" s="880">
        <v>39636.118512613059</v>
      </c>
      <c r="BP59" s="880">
        <v>40179.365585078711</v>
      </c>
      <c r="BQ59" s="880">
        <v>40044.916378316026</v>
      </c>
      <c r="BR59" s="880">
        <v>40512.615237918035</v>
      </c>
      <c r="BS59" s="880">
        <v>40684</v>
      </c>
      <c r="BV59" s="882">
        <f>DataFS40!Q59</f>
        <v>2.0632011341393364E-2</v>
      </c>
      <c r="BW59" s="882">
        <f t="shared" si="77"/>
        <v>1.9879912017514378E-2</v>
      </c>
      <c r="BX59" s="882">
        <f t="shared" si="78"/>
        <v>1.8206425437846674E-2</v>
      </c>
      <c r="BY59" s="882">
        <f t="shared" si="79"/>
        <v>1.7733388185856347E-2</v>
      </c>
      <c r="BZ59" s="882">
        <f t="shared" si="80"/>
        <v>1.8372799898972891E-2</v>
      </c>
      <c r="CA59" s="882">
        <f t="shared" si="81"/>
        <v>1.8111391715715408E-2</v>
      </c>
      <c r="CB59" s="882">
        <f t="shared" si="82"/>
        <v>1.7660249773644443E-2</v>
      </c>
      <c r="CC59" s="882">
        <f t="shared" si="83"/>
        <v>1.7467197171746607E-2</v>
      </c>
      <c r="CD59" s="882">
        <f t="shared" si="84"/>
        <v>1.7182892740859268E-2</v>
      </c>
      <c r="CE59" s="882">
        <f t="shared" si="85"/>
        <v>1.6903901435982194E-2</v>
      </c>
      <c r="CF59" s="882">
        <f t="shared" si="86"/>
        <v>1.6244021493823757E-2</v>
      </c>
      <c r="CG59" s="882">
        <f t="shared" si="87"/>
        <v>1.4959475473458994E-2</v>
      </c>
      <c r="CH59" s="882">
        <f t="shared" si="88"/>
        <v>1.4352096487325605E-2</v>
      </c>
      <c r="CI59" s="882">
        <f t="shared" si="89"/>
        <v>1.4017397198758053E-2</v>
      </c>
      <c r="CJ59" s="882">
        <f t="shared" si="90"/>
        <v>1.4095923794016363E-2</v>
      </c>
      <c r="CK59" s="882">
        <f t="shared" si="91"/>
        <v>1.3363213389041562E-2</v>
      </c>
      <c r="CL59" s="882">
        <f t="shared" si="92"/>
        <v>1.2962162472339944E-2</v>
      </c>
      <c r="CM59" s="882">
        <f t="shared" si="93"/>
        <v>1.2597753784045818E-2</v>
      </c>
      <c r="CN59" s="882">
        <f t="shared" si="94"/>
        <v>1.2431400247312929E-2</v>
      </c>
      <c r="CO59" s="882">
        <f t="shared" si="95"/>
        <v>1.1160280485402296E-2</v>
      </c>
      <c r="CP59" s="882">
        <f t="shared" si="96"/>
        <v>1.0229054312433705E-2</v>
      </c>
      <c r="CQ59" s="882">
        <f t="shared" si="97"/>
        <v>1.0534525732116551E-2</v>
      </c>
      <c r="CR59" s="882">
        <f t="shared" si="98"/>
        <v>9.713324656053457E-3</v>
      </c>
      <c r="CS59" s="882">
        <f t="shared" si="99"/>
        <v>8.7796538131494906E-3</v>
      </c>
      <c r="CT59" s="882">
        <f t="shared" si="100"/>
        <v>9.6012626525741052E-3</v>
      </c>
      <c r="CU59" s="882">
        <f t="shared" si="101"/>
        <v>9.6554857502055835E-3</v>
      </c>
      <c r="CV59" s="882">
        <f t="shared" si="102"/>
        <v>8.7579314763230887E-3</v>
      </c>
      <c r="CW59" s="882">
        <f t="shared" si="103"/>
        <v>7.371640187598949E-3</v>
      </c>
      <c r="CX59" s="882">
        <f t="shared" si="104"/>
        <v>7.5257406627589063E-3</v>
      </c>
      <c r="CY59" s="882">
        <f t="shared" si="105"/>
        <v>8.098932732800268E-3</v>
      </c>
      <c r="CZ59" s="882">
        <f t="shared" si="106"/>
        <v>6.5448814098656438E-3</v>
      </c>
      <c r="DA59" s="882">
        <f t="shared" si="107"/>
        <v>6.2912728360566827E-3</v>
      </c>
      <c r="DB59" s="882">
        <f t="shared" si="108"/>
        <v>5.2005722493160267E-3</v>
      </c>
      <c r="DC59" s="882">
        <f t="shared" si="109"/>
        <v>5.4696767937809643E-3</v>
      </c>
      <c r="DD59" s="882">
        <f t="shared" si="110"/>
        <v>6.0634011786870889E-3</v>
      </c>
    </row>
    <row r="60" spans="1:108" ht="15">
      <c r="A60" s="876">
        <v>55</v>
      </c>
      <c r="B60" s="876">
        <v>55</v>
      </c>
      <c r="C60" s="880">
        <f>DataFS40!L60</f>
        <v>16839.83707276062</v>
      </c>
      <c r="D60">
        <f t="shared" ref="D60:R60" si="123">C60*($S60/$C60)^(1/16)</f>
        <v>17253.924517963565</v>
      </c>
      <c r="E60">
        <f t="shared" si="123"/>
        <v>17678.194271435517</v>
      </c>
      <c r="F60">
        <f t="shared" si="123"/>
        <v>18112.896713628448</v>
      </c>
      <c r="G60">
        <f t="shared" si="123"/>
        <v>18558.288381787959</v>
      </c>
      <c r="H60">
        <f t="shared" si="123"/>
        <v>19014.632121347327</v>
      </c>
      <c r="I60">
        <f t="shared" si="123"/>
        <v>19482.197241044283</v>
      </c>
      <c r="J60">
        <f t="shared" si="123"/>
        <v>19961.259671852076</v>
      </c>
      <c r="K60">
        <f t="shared" si="123"/>
        <v>20452.102129818613</v>
      </c>
      <c r="L60">
        <f t="shared" si="123"/>
        <v>20955.014282909768</v>
      </c>
      <c r="M60">
        <f t="shared" si="123"/>
        <v>21470.292921955344</v>
      </c>
      <c r="N60">
        <f t="shared" si="123"/>
        <v>21998.242135798533</v>
      </c>
      <c r="O60">
        <f t="shared" si="123"/>
        <v>22539.173490752273</v>
      </c>
      <c r="P60">
        <f t="shared" si="123"/>
        <v>23093.406214468378</v>
      </c>
      <c r="Q60">
        <f t="shared" si="123"/>
        <v>23661.267384327984</v>
      </c>
      <c r="R60">
        <f t="shared" si="123"/>
        <v>24243.092120464458</v>
      </c>
      <c r="S60" s="880">
        <v>24839.223783532689</v>
      </c>
      <c r="T60" s="880">
        <v>25716.639180399372</v>
      </c>
      <c r="U60" s="880">
        <v>26594.054577266055</v>
      </c>
      <c r="V60" s="880">
        <v>28137.099759031305</v>
      </c>
      <c r="W60" s="880">
        <v>29680.144940796559</v>
      </c>
      <c r="X60" s="880">
        <v>29857.29902242668</v>
      </c>
      <c r="Y60" s="880">
        <v>30572.249010273114</v>
      </c>
      <c r="Z60" s="880">
        <v>31631.015518311608</v>
      </c>
      <c r="AA60" s="880">
        <v>31079.540236659566</v>
      </c>
      <c r="AB60" s="880">
        <v>30843.436615464278</v>
      </c>
      <c r="AC60" s="880">
        <v>31861.262589928054</v>
      </c>
      <c r="AD60" s="880">
        <v>32875.174213022852</v>
      </c>
      <c r="AE60" s="880">
        <v>32355.869086710209</v>
      </c>
      <c r="AF60" s="880">
        <v>30997.875389201723</v>
      </c>
      <c r="AG60" s="880">
        <v>32277.024343510489</v>
      </c>
      <c r="AH60" s="880">
        <v>33049.81356434177</v>
      </c>
      <c r="AI60" s="880">
        <v>34185.252361822968</v>
      </c>
      <c r="AJ60" s="880">
        <v>34267.92458193552</v>
      </c>
      <c r="AK60" s="880">
        <v>33742.594285714287</v>
      </c>
      <c r="AL60" s="880">
        <v>33779.393601238466</v>
      </c>
      <c r="AM60" s="880">
        <v>32727.972382631244</v>
      </c>
      <c r="AN60" s="880">
        <v>32999.250970270899</v>
      </c>
      <c r="AO60" s="880">
        <v>34548.772180507302</v>
      </c>
      <c r="AP60" s="880">
        <v>35117.594791647862</v>
      </c>
      <c r="AQ60" s="880">
        <v>35425.415477390488</v>
      </c>
      <c r="AR60" s="880">
        <v>36077.160324026197</v>
      </c>
      <c r="AS60" s="880">
        <v>36617.703600186331</v>
      </c>
      <c r="AT60" s="880">
        <v>37171.897234338307</v>
      </c>
      <c r="AU60" s="880">
        <v>37290.280179432826</v>
      </c>
      <c r="AV60" s="880">
        <v>36576.298177179895</v>
      </c>
      <c r="AW60" s="880">
        <v>36745.388141252653</v>
      </c>
      <c r="AX60" s="880">
        <v>37264.840084025323</v>
      </c>
      <c r="AY60" s="880">
        <v>38264.628347151905</v>
      </c>
      <c r="AZ60" s="880">
        <v>38219.049497188586</v>
      </c>
      <c r="BA60" s="880">
        <v>38682.203103895758</v>
      </c>
      <c r="BB60" s="880">
        <v>39620.153974047564</v>
      </c>
      <c r="BC60" s="880">
        <v>40751.25486298999</v>
      </c>
      <c r="BD60" s="880">
        <v>41328.935761171422</v>
      </c>
      <c r="BE60" s="880">
        <v>42216.792519146096</v>
      </c>
      <c r="BF60" s="880">
        <v>42912.150762715944</v>
      </c>
      <c r="BG60" s="880">
        <v>42791.151475750878</v>
      </c>
      <c r="BH60" s="880">
        <v>42938.861103079791</v>
      </c>
      <c r="BI60" s="880">
        <v>43376.98747834305</v>
      </c>
      <c r="BJ60" s="880">
        <v>43053.718028777919</v>
      </c>
      <c r="BK60" s="880">
        <v>43110.833197264481</v>
      </c>
      <c r="BL60" s="880">
        <v>42498.870117540217</v>
      </c>
      <c r="BM60" s="880">
        <v>42013.322068358604</v>
      </c>
      <c r="BN60" s="880">
        <v>41066.768049999999</v>
      </c>
      <c r="BO60" s="880">
        <v>40740.380537593133</v>
      </c>
      <c r="BP60" s="880">
        <v>41217.061253588705</v>
      </c>
      <c r="BQ60" s="880">
        <v>41133.52608391476</v>
      </c>
      <c r="BR60" s="880">
        <v>41614.314228568765</v>
      </c>
      <c r="BS60" s="880">
        <v>41783</v>
      </c>
      <c r="BV60" s="882">
        <f>DataFS40!Q60</f>
        <v>2.0651937340905313E-2</v>
      </c>
      <c r="BW60" s="882">
        <f t="shared" si="77"/>
        <v>1.9955661139086089E-2</v>
      </c>
      <c r="BX60" s="882">
        <f t="shared" si="78"/>
        <v>1.8279719023664764E-2</v>
      </c>
      <c r="BY60" s="882">
        <f t="shared" si="79"/>
        <v>1.7799516763921108E-2</v>
      </c>
      <c r="BZ60" s="882">
        <f t="shared" si="80"/>
        <v>1.8446170178873622E-2</v>
      </c>
      <c r="CA60" s="882">
        <f t="shared" si="81"/>
        <v>1.8207701275576582E-2</v>
      </c>
      <c r="CB60" s="882">
        <f t="shared" si="82"/>
        <v>1.7741676685173235E-2</v>
      </c>
      <c r="CC60" s="882">
        <f t="shared" si="83"/>
        <v>1.7560240926317805E-2</v>
      </c>
      <c r="CD60" s="882">
        <f t="shared" si="84"/>
        <v>1.727834244449955E-2</v>
      </c>
      <c r="CE60" s="882">
        <f t="shared" si="85"/>
        <v>1.7000989537242717E-2</v>
      </c>
      <c r="CF60" s="882">
        <f t="shared" si="86"/>
        <v>1.6369669546166588E-2</v>
      </c>
      <c r="CG60" s="882">
        <f t="shared" si="87"/>
        <v>1.5066426991935389E-2</v>
      </c>
      <c r="CH60" s="882">
        <f t="shared" si="88"/>
        <v>1.4479052462163855E-2</v>
      </c>
      <c r="CI60" s="882">
        <f t="shared" si="89"/>
        <v>1.4173120972074127E-2</v>
      </c>
      <c r="CJ60" s="882">
        <f t="shared" si="90"/>
        <v>1.4238250232500027E-2</v>
      </c>
      <c r="CK60" s="882">
        <f t="shared" si="91"/>
        <v>1.3478329172941672E-2</v>
      </c>
      <c r="CL60" s="882">
        <f t="shared" si="92"/>
        <v>1.3113341946974444E-2</v>
      </c>
      <c r="CM60" s="882">
        <f t="shared" si="93"/>
        <v>1.2792893872805244E-2</v>
      </c>
      <c r="CN60" s="882">
        <f t="shared" si="94"/>
        <v>1.2632028922409333E-2</v>
      </c>
      <c r="CO60" s="882">
        <f t="shared" si="95"/>
        <v>1.1372233529622244E-2</v>
      </c>
      <c r="CP60" s="882">
        <f t="shared" si="96"/>
        <v>1.041681549327067E-2</v>
      </c>
      <c r="CQ60" s="882">
        <f t="shared" si="97"/>
        <v>1.0725512879072419E-2</v>
      </c>
      <c r="CR60" s="882">
        <f t="shared" si="98"/>
        <v>9.9384331259697589E-3</v>
      </c>
      <c r="CS60" s="882">
        <f t="shared" si="99"/>
        <v>9.0299119370003122E-3</v>
      </c>
      <c r="CT60" s="882">
        <f t="shared" si="100"/>
        <v>9.8535034875042449E-3</v>
      </c>
      <c r="CU60" s="882">
        <f t="shared" si="101"/>
        <v>9.857818860911971E-3</v>
      </c>
      <c r="CV60" s="882">
        <f t="shared" si="102"/>
        <v>8.9332947272959817E-3</v>
      </c>
      <c r="CW60" s="882">
        <f t="shared" si="103"/>
        <v>7.5803423156317606E-3</v>
      </c>
      <c r="CX60" s="882">
        <f t="shared" si="104"/>
        <v>7.7116809891026872E-3</v>
      </c>
      <c r="CY60" s="882">
        <f t="shared" si="105"/>
        <v>8.3072732706106489E-3</v>
      </c>
      <c r="CZ60" s="882">
        <f t="shared" si="106"/>
        <v>6.8724516214906384E-3</v>
      </c>
      <c r="DA60" s="882">
        <f t="shared" si="107"/>
        <v>6.5163263364615975E-3</v>
      </c>
      <c r="DB60" s="882">
        <f t="shared" si="108"/>
        <v>5.456869333332115E-3</v>
      </c>
      <c r="DC60" s="882">
        <f t="shared" si="109"/>
        <v>5.7291262901300044E-3</v>
      </c>
      <c r="DD60" s="882">
        <f t="shared" si="110"/>
        <v>6.3059343174582949E-3</v>
      </c>
    </row>
    <row r="61" spans="1:108" ht="15">
      <c r="A61" s="876">
        <v>56</v>
      </c>
      <c r="B61" s="876">
        <v>56</v>
      </c>
      <c r="C61" s="880">
        <f>DataFS40!L61</f>
        <v>17136.858738921277</v>
      </c>
      <c r="D61">
        <f t="shared" ref="D61:R61" si="124">C61*($S61/$C61)^(1/16)</f>
        <v>17558.249873725195</v>
      </c>
      <c r="E61">
        <f t="shared" si="124"/>
        <v>17990.002912726177</v>
      </c>
      <c r="F61">
        <f t="shared" si="124"/>
        <v>18432.372652595823</v>
      </c>
      <c r="G61">
        <f t="shared" si="124"/>
        <v>18885.620155393117</v>
      </c>
      <c r="H61">
        <f t="shared" si="124"/>
        <v>19350.012902628761</v>
      </c>
      <c r="I61">
        <f t="shared" si="124"/>
        <v>19825.824953117921</v>
      </c>
      <c r="J61">
        <f t="shared" si="124"/>
        <v>20313.337104714501</v>
      </c>
      <c r="K61">
        <f t="shared" si="124"/>
        <v>20812.83706002247</v>
      </c>
      <c r="L61">
        <f t="shared" si="124"/>
        <v>21324.61959618195</v>
      </c>
      <c r="M61">
        <f t="shared" si="124"/>
        <v>21848.986738830325</v>
      </c>
      <c r="N61">
        <f t="shared" si="124"/>
        <v>22386.247940340992</v>
      </c>
      <c r="O61">
        <f t="shared" si="124"/>
        <v>22936.720262444989</v>
      </c>
      <c r="P61">
        <f t="shared" si="124"/>
        <v>23500.728563343204</v>
      </c>
      <c r="Q61">
        <f t="shared" si="124"/>
        <v>24078.605689419659</v>
      </c>
      <c r="R61">
        <f t="shared" si="124"/>
        <v>24670.69267166897</v>
      </c>
      <c r="S61" s="880">
        <v>25277.338926953893</v>
      </c>
      <c r="T61" s="880">
        <v>26170.223109486651</v>
      </c>
      <c r="U61" s="880">
        <v>27063.107292019413</v>
      </c>
      <c r="V61" s="880">
        <v>28601.157278948354</v>
      </c>
      <c r="W61" s="880">
        <v>30139.207265877292</v>
      </c>
      <c r="X61" s="880">
        <v>30326.052328924667</v>
      </c>
      <c r="Y61" s="880">
        <v>31054.478426459533</v>
      </c>
      <c r="Z61" s="880">
        <v>32142.709067468841</v>
      </c>
      <c r="AA61" s="880">
        <v>31605.051684272566</v>
      </c>
      <c r="AB61" s="880">
        <v>31400.194382119436</v>
      </c>
      <c r="AC61" s="880">
        <v>32412.855329529477</v>
      </c>
      <c r="AD61" s="880">
        <v>33436.73997412678</v>
      </c>
      <c r="AE61" s="880">
        <v>32876.71966225237</v>
      </c>
      <c r="AF61" s="880">
        <v>31573.788241139449</v>
      </c>
      <c r="AG61" s="880">
        <v>32884.987875361228</v>
      </c>
      <c r="AH61" s="880">
        <v>33681.338664297349</v>
      </c>
      <c r="AI61" s="880">
        <v>34830.542928383431</v>
      </c>
      <c r="AJ61" s="880">
        <v>34906.405157622474</v>
      </c>
      <c r="AK61" s="880">
        <v>34336.599717813056</v>
      </c>
      <c r="AL61" s="880">
        <v>34409.50966479606</v>
      </c>
      <c r="AM61" s="880">
        <v>33412.620914635379</v>
      </c>
      <c r="AN61" s="880">
        <v>33642.217534735697</v>
      </c>
      <c r="AO61" s="880">
        <v>35214.624957973778</v>
      </c>
      <c r="AP61" s="880">
        <v>35837.905109093859</v>
      </c>
      <c r="AQ61" s="880">
        <v>36233.746918492579</v>
      </c>
      <c r="AR61" s="880">
        <v>36817.852206135816</v>
      </c>
      <c r="AS61" s="880">
        <v>37409.07388367605</v>
      </c>
      <c r="AT61" s="880">
        <v>37977.323283644095</v>
      </c>
      <c r="AU61" s="880">
        <v>38078.150321074143</v>
      </c>
      <c r="AV61" s="880">
        <v>37356.415214392713</v>
      </c>
      <c r="AW61" s="880">
        <v>37611.584755930096</v>
      </c>
      <c r="AX61" s="880">
        <v>38078.832950332013</v>
      </c>
      <c r="AY61" s="880">
        <v>39118.473395229492</v>
      </c>
      <c r="AZ61" s="880">
        <v>39061.529898356406</v>
      </c>
      <c r="BA61" s="880">
        <v>39603.138986731639</v>
      </c>
      <c r="BB61" s="880">
        <v>40507.893137802486</v>
      </c>
      <c r="BC61" s="880">
        <v>41673.882454768107</v>
      </c>
      <c r="BD61" s="880">
        <v>42315.883059833373</v>
      </c>
      <c r="BE61" s="880">
        <v>43198.54702973349</v>
      </c>
      <c r="BF61" s="880">
        <v>43868.531314662432</v>
      </c>
      <c r="BG61" s="880">
        <v>43768.319074242623</v>
      </c>
      <c r="BH61" s="880">
        <v>43983.466860189437</v>
      </c>
      <c r="BI61" s="880">
        <v>44409.157775127693</v>
      </c>
      <c r="BJ61" s="880">
        <v>44119.794176728748</v>
      </c>
      <c r="BK61" s="880">
        <v>44194.893898107402</v>
      </c>
      <c r="BL61" s="880">
        <v>43555.107138065898</v>
      </c>
      <c r="BM61" s="880">
        <v>43101.732907820071</v>
      </c>
      <c r="BN61" s="880">
        <v>42149.342949999998</v>
      </c>
      <c r="BO61" s="880">
        <v>41846.795120126764</v>
      </c>
      <c r="BP61" s="880">
        <v>42285.308368176651</v>
      </c>
      <c r="BQ61" s="880">
        <v>42298.638275946825</v>
      </c>
      <c r="BR61" s="880">
        <v>42785.187301734957</v>
      </c>
      <c r="BS61" s="880">
        <v>42927</v>
      </c>
      <c r="BV61" s="882">
        <f>DataFS40!Q61</f>
        <v>2.0650933978510588E-2</v>
      </c>
      <c r="BW61" s="882">
        <f t="shared" si="77"/>
        <v>1.9985591825217863E-2</v>
      </c>
      <c r="BX61" s="882">
        <f t="shared" si="78"/>
        <v>1.837613885471745E-2</v>
      </c>
      <c r="BY61" s="882">
        <f t="shared" si="79"/>
        <v>1.7853778818741839E-2</v>
      </c>
      <c r="BZ61" s="882">
        <f t="shared" si="80"/>
        <v>1.8494253179486275E-2</v>
      </c>
      <c r="CA61" s="882">
        <f t="shared" si="81"/>
        <v>1.829214301549964E-2</v>
      </c>
      <c r="CB61" s="882">
        <f t="shared" si="82"/>
        <v>1.7893664229436501E-2</v>
      </c>
      <c r="CC61" s="882">
        <f t="shared" si="83"/>
        <v>1.764519767078121E-2</v>
      </c>
      <c r="CD61" s="882">
        <f t="shared" si="84"/>
        <v>1.7394952322962398E-2</v>
      </c>
      <c r="CE61" s="882">
        <f t="shared" si="85"/>
        <v>1.7119205093479417E-2</v>
      </c>
      <c r="CF61" s="882">
        <f t="shared" si="86"/>
        <v>1.6472018213558481E-2</v>
      </c>
      <c r="CG61" s="882">
        <f t="shared" si="87"/>
        <v>1.5174505212715683E-2</v>
      </c>
      <c r="CH61" s="882">
        <f t="shared" si="88"/>
        <v>1.4652575779863897E-2</v>
      </c>
      <c r="CI61" s="882">
        <f t="shared" si="89"/>
        <v>1.4296142063057182E-2</v>
      </c>
      <c r="CJ61" s="882">
        <f t="shared" si="90"/>
        <v>1.437502057142237E-2</v>
      </c>
      <c r="CK61" s="882">
        <f t="shared" si="91"/>
        <v>1.3607100713411313E-2</v>
      </c>
      <c r="CL61" s="882">
        <f t="shared" si="92"/>
        <v>1.3293467592924824E-2</v>
      </c>
      <c r="CM61" s="882">
        <f t="shared" si="93"/>
        <v>1.2932159470543159E-2</v>
      </c>
      <c r="CN61" s="882">
        <f t="shared" si="94"/>
        <v>1.2778103048760592E-2</v>
      </c>
      <c r="CO61" s="882">
        <f t="shared" si="95"/>
        <v>1.1587661609448574E-2</v>
      </c>
      <c r="CP61" s="882">
        <f t="shared" si="96"/>
        <v>1.0643893636095303E-2</v>
      </c>
      <c r="CQ61" s="882">
        <f t="shared" si="97"/>
        <v>1.091769960229394E-2</v>
      </c>
      <c r="CR61" s="882">
        <f t="shared" si="98"/>
        <v>1.014426109014277E-2</v>
      </c>
      <c r="CS61" s="882">
        <f t="shared" si="99"/>
        <v>9.2670332633508767E-3</v>
      </c>
      <c r="CT61" s="882">
        <f t="shared" si="100"/>
        <v>1.0053991412403818E-2</v>
      </c>
      <c r="CU61" s="882">
        <f t="shared" si="101"/>
        <v>1.0052972825838058E-2</v>
      </c>
      <c r="CV61" s="882">
        <f t="shared" si="102"/>
        <v>9.1609465418631686E-3</v>
      </c>
      <c r="CW61" s="882">
        <f t="shared" si="103"/>
        <v>7.8059461994215429E-3</v>
      </c>
      <c r="CX61" s="882">
        <f t="shared" si="104"/>
        <v>7.9964612342371399E-3</v>
      </c>
      <c r="CY61" s="882">
        <f t="shared" si="105"/>
        <v>8.5330182253968712E-3</v>
      </c>
      <c r="CZ61" s="882">
        <f t="shared" si="106"/>
        <v>7.1133853643250422E-3</v>
      </c>
      <c r="DA61" s="882">
        <f t="shared" si="107"/>
        <v>6.7134871777894123E-3</v>
      </c>
      <c r="DB61" s="882">
        <f t="shared" si="108"/>
        <v>5.7298892963431047E-3</v>
      </c>
      <c r="DC61" s="882">
        <f t="shared" si="109"/>
        <v>6.0038811947242809E-3</v>
      </c>
      <c r="DD61" s="882">
        <f t="shared" si="110"/>
        <v>6.5889406028134534E-3</v>
      </c>
    </row>
    <row r="62" spans="1:108" ht="15">
      <c r="A62" s="876">
        <v>57</v>
      </c>
      <c r="B62" s="876">
        <v>57</v>
      </c>
      <c r="C62" s="880">
        <f>DataFS40!L62</f>
        <v>17438.185066910348</v>
      </c>
      <c r="D62">
        <f t="shared" ref="D62:R62" si="125">C62*($S62/$C62)^(1/16)</f>
        <v>17866.985741889166</v>
      </c>
      <c r="E62">
        <f t="shared" si="125"/>
        <v>18306.330519832642</v>
      </c>
      <c r="F62">
        <f t="shared" si="125"/>
        <v>18756.478677635187</v>
      </c>
      <c r="G62">
        <f t="shared" si="125"/>
        <v>19217.695867746173</v>
      </c>
      <c r="H62">
        <f t="shared" si="125"/>
        <v>19690.254274943261</v>
      </c>
      <c r="I62">
        <f t="shared" si="125"/>
        <v>20174.432776960741</v>
      </c>
      <c r="J62">
        <f t="shared" si="125"/>
        <v>20670.517109067685</v>
      </c>
      <c r="K62">
        <f t="shared" si="125"/>
        <v>21178.800032693052</v>
      </c>
      <c r="L62">
        <f t="shared" si="125"/>
        <v>21699.58150819721</v>
      </c>
      <c r="M62">
        <f t="shared" si="125"/>
        <v>22233.168871891903</v>
      </c>
      <c r="N62">
        <f t="shared" si="125"/>
        <v>22779.877017413059</v>
      </c>
      <c r="O62">
        <f t="shared" si="125"/>
        <v>23340.02858155355</v>
      </c>
      <c r="P62">
        <f t="shared" si="125"/>
        <v>23913.954134665499</v>
      </c>
      <c r="Q62">
        <f t="shared" si="125"/>
        <v>24501.992375744554</v>
      </c>
      <c r="R62">
        <f t="shared" si="125"/>
        <v>25104.490332311234</v>
      </c>
      <c r="S62" s="880">
        <v>25721.80356520729</v>
      </c>
      <c r="T62" s="880">
        <v>26639.325278483542</v>
      </c>
      <c r="U62" s="880">
        <v>27556.84699175979</v>
      </c>
      <c r="V62" s="880">
        <v>29062.844755298625</v>
      </c>
      <c r="W62" s="880">
        <v>30568.842518837464</v>
      </c>
      <c r="X62" s="880">
        <v>30789.089131684876</v>
      </c>
      <c r="Y62" s="880">
        <v>31569.587121022301</v>
      </c>
      <c r="Z62" s="880">
        <v>32659.62397937258</v>
      </c>
      <c r="AA62" s="880">
        <v>32120.647821553248</v>
      </c>
      <c r="AB62" s="880">
        <v>31938.079004142219</v>
      </c>
      <c r="AC62" s="880">
        <v>32973.490573058793</v>
      </c>
      <c r="AD62" s="880">
        <v>33989.732212160416</v>
      </c>
      <c r="AE62" s="880">
        <v>33425.191101649049</v>
      </c>
      <c r="AF62" s="880">
        <v>32167.811560119244</v>
      </c>
      <c r="AG62" s="880">
        <v>33496.386229425807</v>
      </c>
      <c r="AH62" s="880">
        <v>34286.955042203466</v>
      </c>
      <c r="AI62" s="880">
        <v>35530.365092118023</v>
      </c>
      <c r="AJ62" s="880">
        <v>35539.28502650516</v>
      </c>
      <c r="AK62" s="880">
        <v>34979.462739564966</v>
      </c>
      <c r="AL62" s="880">
        <v>35056.083983745084</v>
      </c>
      <c r="AM62" s="880">
        <v>34044.092861629484</v>
      </c>
      <c r="AN62" s="880">
        <v>34329.746138321818</v>
      </c>
      <c r="AO62" s="880">
        <v>35884.562721805072</v>
      </c>
      <c r="AP62" s="880">
        <v>36564.135785313381</v>
      </c>
      <c r="AQ62" s="880">
        <v>37102.026385130957</v>
      </c>
      <c r="AR62" s="880">
        <v>37630.163150637709</v>
      </c>
      <c r="AS62" s="880">
        <v>38214.998103413855</v>
      </c>
      <c r="AT62" s="880">
        <v>38744.312514978672</v>
      </c>
      <c r="AU62" s="880">
        <v>38901.298230251639</v>
      </c>
      <c r="AV62" s="880">
        <v>38207.894309063675</v>
      </c>
      <c r="AW62" s="880">
        <v>38433.523149419641</v>
      </c>
      <c r="AX62" s="880">
        <v>38871.242672456334</v>
      </c>
      <c r="AY62" s="880">
        <v>39952.707161284095</v>
      </c>
      <c r="AZ62" s="880">
        <v>39865.581368944644</v>
      </c>
      <c r="BA62" s="880">
        <v>40532.762943933893</v>
      </c>
      <c r="BB62" s="880">
        <v>41451.027225375714</v>
      </c>
      <c r="BC62" s="880">
        <v>42578.281841845441</v>
      </c>
      <c r="BD62" s="880">
        <v>43276.603786922497</v>
      </c>
      <c r="BE62" s="880">
        <v>44162.770209774681</v>
      </c>
      <c r="BF62" s="880">
        <v>44827.542899764208</v>
      </c>
      <c r="BG62" s="880">
        <v>44764.87491873619</v>
      </c>
      <c r="BH62" s="880">
        <v>45007.838123214642</v>
      </c>
      <c r="BI62" s="880">
        <v>45518.833112076143</v>
      </c>
      <c r="BJ62" s="880">
        <v>45199.00228170921</v>
      </c>
      <c r="BK62" s="880">
        <v>45281.273445369239</v>
      </c>
      <c r="BL62" s="880">
        <v>44613.601075302104</v>
      </c>
      <c r="BM62" s="880">
        <v>44169.127684324456</v>
      </c>
      <c r="BN62" s="880">
        <v>43210.04765</v>
      </c>
      <c r="BO62" s="880">
        <v>42931.684127124732</v>
      </c>
      <c r="BP62" s="880">
        <v>43386.213925123804</v>
      </c>
      <c r="BQ62" s="880">
        <v>43376.90980770321</v>
      </c>
      <c r="BR62" s="880">
        <v>43941.818652030321</v>
      </c>
      <c r="BS62" s="880">
        <v>44130</v>
      </c>
      <c r="BV62" s="882">
        <f>DataFS40!Q62</f>
        <v>2.068451267818805E-2</v>
      </c>
      <c r="BW62" s="882">
        <f t="shared" si="77"/>
        <v>2.0021156595776635E-2</v>
      </c>
      <c r="BX62" s="882">
        <f t="shared" si="78"/>
        <v>1.8414841262019754E-2</v>
      </c>
      <c r="BY62" s="882">
        <f t="shared" si="79"/>
        <v>1.7937597737881061E-2</v>
      </c>
      <c r="BZ62" s="882">
        <f t="shared" si="80"/>
        <v>1.8536641305623824E-2</v>
      </c>
      <c r="CA62" s="882">
        <f t="shared" si="81"/>
        <v>1.8370944146435475E-2</v>
      </c>
      <c r="CB62" s="882">
        <f t="shared" si="82"/>
        <v>1.8080792664552314E-2</v>
      </c>
      <c r="CC62" s="882">
        <f t="shared" si="83"/>
        <v>1.7776673298005363E-2</v>
      </c>
      <c r="CD62" s="882">
        <f t="shared" si="84"/>
        <v>1.7511182769527789E-2</v>
      </c>
      <c r="CE62" s="882">
        <f t="shared" si="85"/>
        <v>1.7195911491229898E-2</v>
      </c>
      <c r="CF62" s="882">
        <f t="shared" si="86"/>
        <v>1.6590302620916209E-2</v>
      </c>
      <c r="CG62" s="882">
        <f t="shared" si="87"/>
        <v>1.5326995131984544E-2</v>
      </c>
      <c r="CH62" s="882">
        <f t="shared" si="88"/>
        <v>1.4777542388468401E-2</v>
      </c>
      <c r="CI62" s="882">
        <f t="shared" si="89"/>
        <v>1.4390578383689512E-2</v>
      </c>
      <c r="CJ62" s="882">
        <f t="shared" si="90"/>
        <v>1.448454594986881E-2</v>
      </c>
      <c r="CK62" s="882">
        <f t="shared" si="91"/>
        <v>1.3694886362711545E-2</v>
      </c>
      <c r="CL62" s="882">
        <f t="shared" si="92"/>
        <v>1.3465488937630665E-2</v>
      </c>
      <c r="CM62" s="882">
        <f t="shared" si="93"/>
        <v>1.3088566484574127E-2</v>
      </c>
      <c r="CN62" s="882">
        <f t="shared" si="94"/>
        <v>1.2879091184104574E-2</v>
      </c>
      <c r="CO62" s="882">
        <f t="shared" si="95"/>
        <v>1.1779176094622201E-2</v>
      </c>
      <c r="CP62" s="882">
        <f t="shared" si="96"/>
        <v>1.0879368076627927E-2</v>
      </c>
      <c r="CQ62" s="882">
        <f t="shared" si="97"/>
        <v>1.111015765725698E-2</v>
      </c>
      <c r="CR62" s="882">
        <f t="shared" si="98"/>
        <v>1.0324390311488907E-2</v>
      </c>
      <c r="CS62" s="882">
        <f t="shared" si="99"/>
        <v>9.4768911058809024E-3</v>
      </c>
      <c r="CT62" s="882">
        <f t="shared" si="100"/>
        <v>1.0306487865845204E-2</v>
      </c>
      <c r="CU62" s="882">
        <f t="shared" si="101"/>
        <v>1.0266341427892955E-2</v>
      </c>
      <c r="CV62" s="882">
        <f t="shared" si="102"/>
        <v>9.3727586569047894E-3</v>
      </c>
      <c r="CW62" s="882">
        <f t="shared" si="103"/>
        <v>8.0315009684157612E-3</v>
      </c>
      <c r="CX62" s="882">
        <f t="shared" si="104"/>
        <v>8.2312281562340051E-3</v>
      </c>
      <c r="CY62" s="882">
        <f t="shared" si="105"/>
        <v>8.7173870653802776E-3</v>
      </c>
      <c r="CZ62" s="882">
        <f t="shared" si="106"/>
        <v>7.3258967405114284E-3</v>
      </c>
      <c r="DA62" s="882">
        <f t="shared" si="107"/>
        <v>6.9468646700518999E-3</v>
      </c>
      <c r="DB62" s="882">
        <f t="shared" si="108"/>
        <v>5.8860664433018073E-3</v>
      </c>
      <c r="DC62" s="882">
        <f t="shared" si="109"/>
        <v>6.2615144936504219E-3</v>
      </c>
      <c r="DD62" s="882">
        <f t="shared" si="110"/>
        <v>6.8580776714999292E-3</v>
      </c>
    </row>
    <row r="63" spans="1:108" ht="15">
      <c r="A63" s="876">
        <v>58</v>
      </c>
      <c r="B63" s="876">
        <v>58</v>
      </c>
      <c r="C63" s="880">
        <f>DataFS40!L63</f>
        <v>17739.511394899419</v>
      </c>
      <c r="D63">
        <f t="shared" ref="D63:R63" si="126">C63*($S63/$C63)^(1/16)</f>
        <v>18175.721610053133</v>
      </c>
      <c r="E63">
        <f t="shared" si="126"/>
        <v>18622.658126939103</v>
      </c>
      <c r="F63">
        <f t="shared" si="126"/>
        <v>19080.584702674547</v>
      </c>
      <c r="G63">
        <f t="shared" si="126"/>
        <v>19549.771580099226</v>
      </c>
      <c r="H63">
        <f t="shared" si="126"/>
        <v>20030.495647257754</v>
      </c>
      <c r="I63">
        <f t="shared" si="126"/>
        <v>20523.040600803553</v>
      </c>
      <c r="J63">
        <f t="shared" si="126"/>
        <v>21027.697113420862</v>
      </c>
      <c r="K63">
        <f t="shared" si="126"/>
        <v>21544.763005363624</v>
      </c>
      <c r="L63">
        <f t="shared" si="126"/>
        <v>22074.54342021246</v>
      </c>
      <c r="M63">
        <f t="shared" si="126"/>
        <v>22617.351004953467</v>
      </c>
      <c r="N63">
        <f t="shared" si="126"/>
        <v>23173.50609448511</v>
      </c>
      <c r="O63">
        <f t="shared" si="126"/>
        <v>23743.336900662092</v>
      </c>
      <c r="P63">
        <f t="shared" si="126"/>
        <v>24327.179705987775</v>
      </c>
      <c r="Q63">
        <f t="shared" si="126"/>
        <v>24925.379062069431</v>
      </c>
      <c r="R63">
        <f t="shared" si="126"/>
        <v>25538.287992953483</v>
      </c>
      <c r="S63" s="880">
        <v>26166.268203460688</v>
      </c>
      <c r="T63" s="880">
        <v>27083.74046249341</v>
      </c>
      <c r="U63" s="880">
        <v>28001.212721526132</v>
      </c>
      <c r="V63" s="880">
        <v>29523.386904358333</v>
      </c>
      <c r="W63" s="880">
        <v>31045.56108719053</v>
      </c>
      <c r="X63" s="880">
        <v>31263.558941920641</v>
      </c>
      <c r="Y63" s="880">
        <v>32079.215935855675</v>
      </c>
      <c r="Z63" s="880">
        <v>33176.538891276323</v>
      </c>
      <c r="AA63" s="880">
        <v>32636.243958833929</v>
      </c>
      <c r="AB63" s="880">
        <v>32508.991629271663</v>
      </c>
      <c r="AC63" s="880">
        <v>33516.040808732323</v>
      </c>
      <c r="AD63" s="880">
        <v>34602.739111686074</v>
      </c>
      <c r="AE63" s="880">
        <v>33938.150001804206</v>
      </c>
      <c r="AF63" s="880">
        <v>32721.99185160649</v>
      </c>
      <c r="AG63" s="880">
        <v>34076.871183565774</v>
      </c>
      <c r="AH63" s="880">
        <v>34924.957322671406</v>
      </c>
      <c r="AI63" s="880">
        <v>36202.921457265547</v>
      </c>
      <c r="AJ63" s="880">
        <v>36166.564188583579</v>
      </c>
      <c r="AK63" s="880">
        <v>35627.468665490887</v>
      </c>
      <c r="AL63" s="880">
        <v>35674.444150594507</v>
      </c>
      <c r="AM63" s="880">
        <v>34691.074645918176</v>
      </c>
      <c r="AN63" s="880">
        <v>35019.396743770863</v>
      </c>
      <c r="AO63" s="880">
        <v>36609.647801561507</v>
      </c>
      <c r="AP63" s="880">
        <v>37268.658479363301</v>
      </c>
      <c r="AQ63" s="880">
        <v>37920.026862609862</v>
      </c>
      <c r="AR63" s="880">
        <v>38433.050534298513</v>
      </c>
      <c r="AS63" s="880">
        <v>39035.476259399751</v>
      </c>
      <c r="AT63" s="880">
        <v>39544.497180015656</v>
      </c>
      <c r="AU63" s="880">
        <v>39727.805926813533</v>
      </c>
      <c r="AV63" s="880">
        <v>39056.12967385017</v>
      </c>
      <c r="AW63" s="880">
        <v>39269.68739971958</v>
      </c>
      <c r="AX63" s="880">
        <v>39691.402151386559</v>
      </c>
      <c r="AY63" s="880">
        <v>40820.129250762206</v>
      </c>
      <c r="AZ63" s="880">
        <v>40774.573380730973</v>
      </c>
      <c r="BA63" s="880">
        <v>41497.139198601653</v>
      </c>
      <c r="BB63" s="880">
        <v>42398.422460934962</v>
      </c>
      <c r="BC63" s="880">
        <v>43498.105094438819</v>
      </c>
      <c r="BD63" s="880">
        <v>44187.632062610457</v>
      </c>
      <c r="BE63" s="880">
        <v>45093.279292611631</v>
      </c>
      <c r="BF63" s="880">
        <v>45756.297603580191</v>
      </c>
      <c r="BG63" s="880">
        <v>45747.212716161754</v>
      </c>
      <c r="BH63" s="880">
        <v>46052.443880324288</v>
      </c>
      <c r="BI63" s="880">
        <v>46605.133913102174</v>
      </c>
      <c r="BJ63" s="880">
        <v>46269.853686761722</v>
      </c>
      <c r="BK63" s="880">
        <v>46387.363187191855</v>
      </c>
      <c r="BL63" s="880">
        <v>45694.664179643558</v>
      </c>
      <c r="BM63" s="880">
        <v>45216.612506448444</v>
      </c>
      <c r="BN63" s="880">
        <v>44278.406920000001</v>
      </c>
      <c r="BO63" s="880">
        <v>44007.962903908425</v>
      </c>
      <c r="BP63" s="880">
        <v>44502.921954180238</v>
      </c>
      <c r="BQ63" s="880">
        <v>44517.210382513658</v>
      </c>
      <c r="BR63" s="880">
        <v>45032.327717568252</v>
      </c>
      <c r="BS63" s="880">
        <v>45312</v>
      </c>
      <c r="BV63" s="882">
        <f>DataFS40!Q63</f>
        <v>2.0721249982228684E-2</v>
      </c>
      <c r="BW63" s="882">
        <f t="shared" si="77"/>
        <v>2.0031756339612405E-2</v>
      </c>
      <c r="BX63" s="882">
        <f t="shared" si="78"/>
        <v>1.8465578084441825E-2</v>
      </c>
      <c r="BY63" s="882">
        <f t="shared" si="79"/>
        <v>1.8020167796346742E-2</v>
      </c>
      <c r="BZ63" s="882">
        <f t="shared" si="80"/>
        <v>1.8622697009671452E-2</v>
      </c>
      <c r="CA63" s="882">
        <f t="shared" si="81"/>
        <v>1.8429435261545724E-2</v>
      </c>
      <c r="CB63" s="882">
        <f t="shared" si="82"/>
        <v>1.8220809660441706E-2</v>
      </c>
      <c r="CC63" s="882">
        <f t="shared" si="83"/>
        <v>1.7895812587498616E-2</v>
      </c>
      <c r="CD63" s="882">
        <f t="shared" si="84"/>
        <v>1.7634211292731905E-2</v>
      </c>
      <c r="CE63" s="882">
        <f t="shared" si="85"/>
        <v>1.7294957968475355E-2</v>
      </c>
      <c r="CF63" s="882">
        <f t="shared" si="86"/>
        <v>1.6706667966424726E-2</v>
      </c>
      <c r="CG63" s="882">
        <f t="shared" si="87"/>
        <v>1.5471109947113204E-2</v>
      </c>
      <c r="CH63" s="882">
        <f t="shared" si="88"/>
        <v>1.4908598706195209E-2</v>
      </c>
      <c r="CI63" s="882">
        <f t="shared" si="89"/>
        <v>1.4502399963534085E-2</v>
      </c>
      <c r="CJ63" s="882">
        <f t="shared" si="90"/>
        <v>1.4614253164526581E-2</v>
      </c>
      <c r="CK63" s="882">
        <f t="shared" si="91"/>
        <v>1.3856293398346375E-2</v>
      </c>
      <c r="CL63" s="882">
        <f t="shared" si="92"/>
        <v>1.3655734057945512E-2</v>
      </c>
      <c r="CM63" s="882">
        <f t="shared" si="93"/>
        <v>1.3268955362500501E-2</v>
      </c>
      <c r="CN63" s="882">
        <f t="shared" si="94"/>
        <v>1.3039266318879639E-2</v>
      </c>
      <c r="CO63" s="882">
        <f t="shared" si="95"/>
        <v>1.193126959295876E-2</v>
      </c>
      <c r="CP63" s="882">
        <f t="shared" si="96"/>
        <v>1.1039234049324165E-2</v>
      </c>
      <c r="CQ63" s="882">
        <f t="shared" si="97"/>
        <v>1.126522321284229E-2</v>
      </c>
      <c r="CR63" s="882">
        <f t="shared" si="98"/>
        <v>1.0493573137574375E-2</v>
      </c>
      <c r="CS63" s="882">
        <f t="shared" si="99"/>
        <v>9.6918964851675504E-3</v>
      </c>
      <c r="CT63" s="882">
        <f t="shared" si="100"/>
        <v>1.0534134342093715E-2</v>
      </c>
      <c r="CU63" s="882">
        <f t="shared" si="101"/>
        <v>1.0435661637111071E-2</v>
      </c>
      <c r="CV63" s="882">
        <f t="shared" si="102"/>
        <v>9.604741785571802E-3</v>
      </c>
      <c r="CW63" s="882">
        <f t="shared" si="103"/>
        <v>8.2114330190541374E-3</v>
      </c>
      <c r="CX63" s="882">
        <f t="shared" si="104"/>
        <v>8.4746732112561673E-3</v>
      </c>
      <c r="CY63" s="882">
        <f t="shared" si="105"/>
        <v>8.9352639721620442E-3</v>
      </c>
      <c r="CZ63" s="882">
        <f t="shared" si="106"/>
        <v>7.5504710392109153E-3</v>
      </c>
      <c r="DA63" s="882">
        <f t="shared" si="107"/>
        <v>7.1534991917168167E-3</v>
      </c>
      <c r="DB63" s="882">
        <f t="shared" si="108"/>
        <v>6.0989955285541964E-3</v>
      </c>
      <c r="DC63" s="882">
        <f t="shared" si="109"/>
        <v>6.4692349456692E-3</v>
      </c>
      <c r="DD63" s="882">
        <f t="shared" si="110"/>
        <v>7.0972719819717422E-3</v>
      </c>
    </row>
    <row r="64" spans="1:108" ht="15">
      <c r="A64" s="876">
        <v>59</v>
      </c>
      <c r="B64" s="876">
        <v>59</v>
      </c>
      <c r="C64" s="880">
        <f>DataFS40!L64</f>
        <v>18015.009751917998</v>
      </c>
      <c r="D64">
        <f t="shared" ref="D64:R64" si="127">C64*($S64/$C64)^(1/16)</f>
        <v>18457.994403803052</v>
      </c>
      <c r="E64">
        <f t="shared" si="127"/>
        <v>18911.871939150729</v>
      </c>
      <c r="F64">
        <f t="shared" si="127"/>
        <v>19376.910211281971</v>
      </c>
      <c r="G64">
        <f t="shared" si="127"/>
        <v>19853.383659964882</v>
      </c>
      <c r="H64">
        <f t="shared" si="127"/>
        <v>20341.573473373868</v>
      </c>
      <c r="I64">
        <f t="shared" si="127"/>
        <v>20841.767754031272</v>
      </c>
      <c r="J64">
        <f t="shared" si="127"/>
        <v>21354.261688829487</v>
      </c>
      <c r="K64">
        <f t="shared" si="127"/>
        <v>21879.357723233872</v>
      </c>
      <c r="L64">
        <f t="shared" si="127"/>
        <v>22417.365739769273</v>
      </c>
      <c r="M64">
        <f t="shared" si="127"/>
        <v>22968.603240895485</v>
      </c>
      <c r="N64">
        <f t="shared" si="127"/>
        <v>23533.395536379572</v>
      </c>
      <c r="O64">
        <f t="shared" si="127"/>
        <v>24112.075935275636</v>
      </c>
      <c r="P64">
        <f t="shared" si="127"/>
        <v>24704.985942625302</v>
      </c>
      <c r="Q64">
        <f t="shared" si="127"/>
        <v>25312.475460995051</v>
      </c>
      <c r="R64">
        <f t="shared" si="127"/>
        <v>25934.902996969267</v>
      </c>
      <c r="S64" s="880">
        <v>26572.635872720937</v>
      </c>
      <c r="T64" s="880">
        <v>27509.107162006701</v>
      </c>
      <c r="U64" s="880">
        <v>28445.578451292469</v>
      </c>
      <c r="V64" s="880">
        <v>29989.814467842145</v>
      </c>
      <c r="W64" s="880">
        <v>31534.050484391824</v>
      </c>
      <c r="X64" s="880">
        <v>31755.178263369751</v>
      </c>
      <c r="Y64" s="880">
        <v>32621.724029065397</v>
      </c>
      <c r="Z64" s="880">
        <v>33745.66743064508</v>
      </c>
      <c r="AA64" s="880">
        <v>33176.628371945415</v>
      </c>
      <c r="AB64" s="880">
        <v>33065.749395926825</v>
      </c>
      <c r="AC64" s="880">
        <v>34035.984784586122</v>
      </c>
      <c r="AD64" s="880">
        <v>35262.900388098315</v>
      </c>
      <c r="AE64" s="880">
        <v>34526.079818135891</v>
      </c>
      <c r="AF64" s="880">
        <v>33341.369824445181</v>
      </c>
      <c r="AG64" s="880">
        <v>34674.530248774972</v>
      </c>
      <c r="AH64" s="880">
        <v>35540.28947134607</v>
      </c>
      <c r="AI64" s="880">
        <v>36866.389222884056</v>
      </c>
      <c r="AJ64" s="880">
        <v>36833.048298291891</v>
      </c>
      <c r="AK64" s="880">
        <v>36293.474756025869</v>
      </c>
      <c r="AL64" s="880">
        <v>36328.072007568429</v>
      </c>
      <c r="AM64" s="880">
        <v>35362.429031669802</v>
      </c>
      <c r="AN64" s="880">
        <v>35730.267367849105</v>
      </c>
      <c r="AO64" s="880">
        <v>37349.030333594834</v>
      </c>
      <c r="AP64" s="880">
        <v>38034.358214073014</v>
      </c>
      <c r="AQ64" s="880">
        <v>38681.946929103222</v>
      </c>
      <c r="AR64" s="880">
        <v>39239.707342295755</v>
      </c>
      <c r="AS64" s="880">
        <v>39895.977740067879</v>
      </c>
      <c r="AT64" s="880">
        <v>40411.072712457462</v>
      </c>
      <c r="AU64" s="880">
        <v>40483.758088303075</v>
      </c>
      <c r="AV64" s="880">
        <v>39933.558607596817</v>
      </c>
      <c r="AW64" s="880">
        <v>40099.529046992669</v>
      </c>
      <c r="AX64" s="880">
        <v>40573.227756552144</v>
      </c>
      <c r="AY64" s="880">
        <v>41698.111261329621</v>
      </c>
      <c r="AZ64" s="880">
        <v>41667.306998810556</v>
      </c>
      <c r="BA64" s="880">
        <v>42403.594957493573</v>
      </c>
      <c r="BB64" s="880">
        <v>43304.626599295982</v>
      </c>
      <c r="BC64" s="880">
        <v>44509.069370536119</v>
      </c>
      <c r="BD64" s="880">
        <v>45134.549330977025</v>
      </c>
      <c r="BE64" s="880">
        <v>46087.170878192555</v>
      </c>
      <c r="BF64" s="880">
        <v>46770.560884942977</v>
      </c>
      <c r="BG64" s="880">
        <v>46781.252502925498</v>
      </c>
      <c r="BH64" s="880">
        <v>47159.017775567561</v>
      </c>
      <c r="BI64" s="880">
        <v>47674.211371869584</v>
      </c>
      <c r="BJ64" s="880">
        <v>47372.938077250597</v>
      </c>
      <c r="BK64" s="880">
        <v>47495.771775433386</v>
      </c>
      <c r="BL64" s="880">
        <v>46776.855742340274</v>
      </c>
      <c r="BM64" s="880">
        <v>46296.174477296401</v>
      </c>
      <c r="BN64" s="880">
        <v>45393.787120000001</v>
      </c>
      <c r="BO64" s="880">
        <v>45108.99609255814</v>
      </c>
      <c r="BP64" s="880">
        <v>45668.090897705159</v>
      </c>
      <c r="BQ64" s="880">
        <v>45654.409505171396</v>
      </c>
      <c r="BR64" s="880">
        <v>46193.028131540996</v>
      </c>
      <c r="BS64" s="880">
        <v>46458</v>
      </c>
      <c r="BV64" s="882">
        <f>DataFS40!Q64</f>
        <v>2.0814625710384504E-2</v>
      </c>
      <c r="BW64" s="882">
        <f t="shared" si="77"/>
        <v>2.0114122490299202E-2</v>
      </c>
      <c r="BX64" s="882">
        <f t="shared" si="78"/>
        <v>1.857811393722697E-2</v>
      </c>
      <c r="BY64" s="882">
        <f t="shared" si="79"/>
        <v>1.8160460724352623E-2</v>
      </c>
      <c r="BZ64" s="882">
        <f t="shared" si="80"/>
        <v>1.8760049301571602E-2</v>
      </c>
      <c r="CA64" s="882">
        <f t="shared" si="81"/>
        <v>1.8577008738414502E-2</v>
      </c>
      <c r="CB64" s="882">
        <f t="shared" si="82"/>
        <v>1.8355066917737251E-2</v>
      </c>
      <c r="CC64" s="882">
        <f t="shared" si="83"/>
        <v>1.805630982260098E-2</v>
      </c>
      <c r="CD64" s="882">
        <f t="shared" si="84"/>
        <v>1.7825597746942368E-2</v>
      </c>
      <c r="CE64" s="882">
        <f t="shared" si="85"/>
        <v>1.7482469414110469E-2</v>
      </c>
      <c r="CF64" s="882">
        <f t="shared" si="86"/>
        <v>1.6809499994023813E-2</v>
      </c>
      <c r="CG64" s="882">
        <f t="shared" si="87"/>
        <v>1.5674414256328761E-2</v>
      </c>
      <c r="CH64" s="882">
        <f t="shared" si="88"/>
        <v>1.5072813154142439E-2</v>
      </c>
      <c r="CI64" s="882">
        <f t="shared" si="89"/>
        <v>1.4698247335510617E-2</v>
      </c>
      <c r="CJ64" s="882">
        <f t="shared" si="90"/>
        <v>1.4789428274583516E-2</v>
      </c>
      <c r="CK64" s="882">
        <f t="shared" si="91"/>
        <v>1.4042600024428475E-2</v>
      </c>
      <c r="CL64" s="882">
        <f t="shared" si="92"/>
        <v>1.3840528531758878E-2</v>
      </c>
      <c r="CM64" s="882">
        <f t="shared" si="93"/>
        <v>1.3434810344323589E-2</v>
      </c>
      <c r="CN64" s="882">
        <f t="shared" si="94"/>
        <v>1.3254729469122095E-2</v>
      </c>
      <c r="CO64" s="882">
        <f t="shared" si="95"/>
        <v>1.209581111374014E-2</v>
      </c>
      <c r="CP64" s="882">
        <f t="shared" si="96"/>
        <v>1.1223298987851793E-2</v>
      </c>
      <c r="CQ64" s="882">
        <f t="shared" si="97"/>
        <v>1.1453273285421339E-2</v>
      </c>
      <c r="CR64" s="882">
        <f t="shared" si="98"/>
        <v>1.0659473052750501E-2</v>
      </c>
      <c r="CS64" s="882">
        <f t="shared" si="99"/>
        <v>9.8919346617976078E-3</v>
      </c>
      <c r="CT64" s="882">
        <f t="shared" si="100"/>
        <v>1.0720139971423182E-2</v>
      </c>
      <c r="CU64" s="882">
        <f t="shared" si="101"/>
        <v>1.0631206681857908E-2</v>
      </c>
      <c r="CV64" s="882">
        <f t="shared" si="102"/>
        <v>9.8488411033168521E-3</v>
      </c>
      <c r="CW64" s="882">
        <f t="shared" si="103"/>
        <v>8.3451314574154445E-3</v>
      </c>
      <c r="CX64" s="882">
        <f t="shared" si="104"/>
        <v>8.6651017525700702E-3</v>
      </c>
      <c r="CY64" s="882">
        <f t="shared" si="105"/>
        <v>9.1170827980378011E-3</v>
      </c>
      <c r="CZ64" s="882">
        <f t="shared" si="106"/>
        <v>7.7675496790401422E-3</v>
      </c>
      <c r="DA64" s="882">
        <f t="shared" si="107"/>
        <v>7.4017543405178188E-3</v>
      </c>
      <c r="DB64" s="882">
        <f t="shared" si="108"/>
        <v>6.3080454243886752E-3</v>
      </c>
      <c r="DC64" s="882">
        <f t="shared" si="109"/>
        <v>6.6820313083824079E-3</v>
      </c>
      <c r="DD64" s="882">
        <f t="shared" si="110"/>
        <v>7.2885126221482466E-3</v>
      </c>
    </row>
    <row r="65" spans="1:108" ht="15">
      <c r="A65" s="876">
        <v>60</v>
      </c>
      <c r="B65" s="876">
        <v>60</v>
      </c>
      <c r="C65" s="880">
        <f>DataFS40!L65</f>
        <v>18329.250065392313</v>
      </c>
      <c r="D65">
        <f t="shared" ref="D65:R65" si="128">C65*($S65/$C65)^(1/16)</f>
        <v>18779.961809174045</v>
      </c>
      <c r="E65">
        <f t="shared" si="128"/>
        <v>19241.756443704609</v>
      </c>
      <c r="F65">
        <f t="shared" si="128"/>
        <v>19714.906494537303</v>
      </c>
      <c r="G65">
        <f t="shared" si="128"/>
        <v>20199.691188561639</v>
      </c>
      <c r="H65">
        <f t="shared" si="128"/>
        <v>20696.396618787559</v>
      </c>
      <c r="I65">
        <f t="shared" si="128"/>
        <v>21205.315913181639</v>
      </c>
      <c r="J65">
        <f t="shared" si="128"/>
        <v>21726.749407654948</v>
      </c>
      <c r="K65">
        <f t="shared" si="128"/>
        <v>22261.004823304618</v>
      </c>
      <c r="L65">
        <f t="shared" si="128"/>
        <v>22808.397448013755</v>
      </c>
      <c r="M65">
        <f t="shared" si="128"/>
        <v>23369.25032251684</v>
      </c>
      <c r="N65">
        <f t="shared" si="128"/>
        <v>23943.894431040433</v>
      </c>
      <c r="O65">
        <f t="shared" si="128"/>
        <v>24532.668896631694</v>
      </c>
      <c r="P65">
        <f t="shared" si="128"/>
        <v>25135.92118128997</v>
      </c>
      <c r="Q65">
        <f t="shared" si="128"/>
        <v>25754.007291019574</v>
      </c>
      <c r="R65">
        <f t="shared" si="128"/>
        <v>26387.291985924763</v>
      </c>
      <c r="S65" s="880">
        <v>27036.148995470907</v>
      </c>
      <c r="T65" s="880">
        <v>27972.304207634988</v>
      </c>
      <c r="U65" s="880">
        <v>28908.459419799074</v>
      </c>
      <c r="V65" s="880">
        <v>30468.442357908149</v>
      </c>
      <c r="W65" s="880">
        <v>32028.425296017227</v>
      </c>
      <c r="X65" s="880">
        <v>32241.08108108108</v>
      </c>
      <c r="Y65" s="880">
        <v>33169.712002004511</v>
      </c>
      <c r="Z65" s="880">
        <v>34320.017332760348</v>
      </c>
      <c r="AA65" s="880">
        <v>33761.631681552339</v>
      </c>
      <c r="AB65" s="880">
        <v>33627.225448740079</v>
      </c>
      <c r="AC65" s="880">
        <v>34632.790043827008</v>
      </c>
      <c r="AD65" s="880">
        <v>35824.466149202242</v>
      </c>
      <c r="AE65" s="880">
        <v>35086.38877061307</v>
      </c>
      <c r="AF65" s="880">
        <v>33967.991984100692</v>
      </c>
      <c r="AG65" s="880">
        <v>35268.75449177032</v>
      </c>
      <c r="AH65" s="880">
        <v>36197.723293351104</v>
      </c>
      <c r="AI65" s="880">
        <v>37602.565784734725</v>
      </c>
      <c r="AJ65" s="880">
        <v>37538.73735563011</v>
      </c>
      <c r="AK65" s="880">
        <v>36987.766819517936</v>
      </c>
      <c r="AL65" s="880">
        <v>37009.914016641938</v>
      </c>
      <c r="AM65" s="880">
        <v>36013.842198042665</v>
      </c>
      <c r="AN65" s="880">
        <v>36464.480012419466</v>
      </c>
      <c r="AO65" s="880">
        <v>38119.050263364341</v>
      </c>
      <c r="AP65" s="880">
        <v>38802.031401707238</v>
      </c>
      <c r="AQ65" s="880">
        <v>39455.46983924877</v>
      </c>
      <c r="AR65" s="880">
        <v>40031.286452947257</v>
      </c>
      <c r="AS65" s="880">
        <v>40683.709539495576</v>
      </c>
      <c r="AT65" s="880">
        <v>41223.487274121653</v>
      </c>
      <c r="AU65" s="880">
        <v>41320.345147018161</v>
      </c>
      <c r="AV65" s="880">
        <v>40809.365676401227</v>
      </c>
      <c r="AW65" s="880">
        <v>40968.886963183533</v>
      </c>
      <c r="AX65" s="880">
        <v>41433.470217535352</v>
      </c>
      <c r="AY65" s="880">
        <v>42594.195993764399</v>
      </c>
      <c r="AZ65" s="880">
        <v>42639.854549632357</v>
      </c>
      <c r="BA65" s="880">
        <v>43304.258666807909</v>
      </c>
      <c r="BB65" s="880">
        <v>44269.066426799327</v>
      </c>
      <c r="BC65" s="880">
        <v>45510.218459486845</v>
      </c>
      <c r="BD65" s="880">
        <v>46095.270058066148</v>
      </c>
      <c r="BE65" s="880">
        <v>47033.862727687541</v>
      </c>
      <c r="BF65" s="880">
        <v>47772.984517106976</v>
      </c>
      <c r="BG65" s="880">
        <v>47845.020933558706</v>
      </c>
      <c r="BH65" s="880">
        <v>48256.739079648883</v>
      </c>
      <c r="BI65" s="880">
        <v>48877.384852507705</v>
      </c>
      <c r="BJ65" s="880">
        <v>48528.550295857989</v>
      </c>
      <c r="BK65" s="880">
        <v>48627.368827864069</v>
      </c>
      <c r="BL65" s="880">
        <v>47865.818055168573</v>
      </c>
      <c r="BM65" s="880">
        <v>47422.193008365277</v>
      </c>
      <c r="BN65" s="880">
        <v>46532.131029999997</v>
      </c>
      <c r="BO65" s="880">
        <v>46211.105559984644</v>
      </c>
      <c r="BP65" s="880">
        <v>46862.757789167423</v>
      </c>
      <c r="BQ65" s="880">
        <v>46843.299497040854</v>
      </c>
      <c r="BR65" s="880">
        <v>47431.040755383969</v>
      </c>
      <c r="BS65" s="880">
        <v>47664</v>
      </c>
      <c r="BV65" s="882">
        <f>DataFS40!Q65</f>
        <v>2.0864358687147311E-2</v>
      </c>
      <c r="BW65" s="882">
        <f t="shared" si="77"/>
        <v>2.0153193149565318E-2</v>
      </c>
      <c r="BX65" s="882">
        <f t="shared" si="78"/>
        <v>1.8606891505592138E-2</v>
      </c>
      <c r="BY65" s="882">
        <f t="shared" si="79"/>
        <v>1.8251728492491903E-2</v>
      </c>
      <c r="BZ65" s="882">
        <f t="shared" si="80"/>
        <v>1.8853370555690363E-2</v>
      </c>
      <c r="CA65" s="882">
        <f t="shared" si="81"/>
        <v>1.8657594060621507E-2</v>
      </c>
      <c r="CB65" s="882">
        <f t="shared" si="82"/>
        <v>1.8430153125449156E-2</v>
      </c>
      <c r="CC65" s="882">
        <f t="shared" si="83"/>
        <v>1.8136537936517261E-2</v>
      </c>
      <c r="CD65" s="882">
        <f t="shared" si="84"/>
        <v>1.7893236974555915E-2</v>
      </c>
      <c r="CE65" s="882">
        <f t="shared" si="85"/>
        <v>1.756062364012223E-2</v>
      </c>
      <c r="CF65" s="882">
        <f t="shared" si="86"/>
        <v>1.6904046017562901E-2</v>
      </c>
      <c r="CG65" s="882">
        <f t="shared" si="87"/>
        <v>1.5805913924832771E-2</v>
      </c>
      <c r="CH65" s="882">
        <f t="shared" si="88"/>
        <v>1.5196882689156421E-2</v>
      </c>
      <c r="CI65" s="882">
        <f t="shared" si="89"/>
        <v>1.4808309768146399E-2</v>
      </c>
      <c r="CJ65" s="882">
        <f t="shared" si="90"/>
        <v>1.4907905973194246E-2</v>
      </c>
      <c r="CK65" s="882">
        <f t="shared" si="91"/>
        <v>1.4214992664256298E-2</v>
      </c>
      <c r="CL65" s="882">
        <f t="shared" si="92"/>
        <v>1.3951609042062829E-2</v>
      </c>
      <c r="CM65" s="882">
        <f t="shared" si="93"/>
        <v>1.3593661212690344E-2</v>
      </c>
      <c r="CN65" s="882">
        <f t="shared" si="94"/>
        <v>1.3436606411786789E-2</v>
      </c>
      <c r="CO65" s="882">
        <f t="shared" si="95"/>
        <v>1.225146747063377E-2</v>
      </c>
      <c r="CP65" s="882">
        <f t="shared" si="96"/>
        <v>1.136539578738871E-2</v>
      </c>
      <c r="CQ65" s="882">
        <f t="shared" si="97"/>
        <v>1.1632396569150272E-2</v>
      </c>
      <c r="CR65" s="882">
        <f t="shared" si="98"/>
        <v>1.0832661385427267E-2</v>
      </c>
      <c r="CS65" s="882">
        <f t="shared" si="99"/>
        <v>1.0074132544288794E-2</v>
      </c>
      <c r="CT65" s="882">
        <f t="shared" si="100"/>
        <v>1.0941478186272668E-2</v>
      </c>
      <c r="CU65" s="882">
        <f t="shared" si="101"/>
        <v>1.0847121873380772E-2</v>
      </c>
      <c r="CV65" s="882">
        <f t="shared" si="102"/>
        <v>1.0031914887655979E-2</v>
      </c>
      <c r="CW65" s="882">
        <f t="shared" si="103"/>
        <v>8.5590850339127833E-3</v>
      </c>
      <c r="CX65" s="882">
        <f t="shared" si="104"/>
        <v>8.9004655305495728E-3</v>
      </c>
      <c r="CY65" s="882">
        <f t="shared" si="105"/>
        <v>9.299574667834376E-3</v>
      </c>
      <c r="CZ65" s="882">
        <f t="shared" si="106"/>
        <v>7.979394055636968E-3</v>
      </c>
      <c r="DA65" s="882">
        <f t="shared" si="107"/>
        <v>7.6238279987232982E-3</v>
      </c>
      <c r="DB65" s="882">
        <f t="shared" si="108"/>
        <v>6.4837434917088821E-3</v>
      </c>
      <c r="DC65" s="882">
        <f t="shared" si="109"/>
        <v>6.9032325312317067E-3</v>
      </c>
      <c r="DD65" s="882">
        <f t="shared" si="110"/>
        <v>7.4863887663330075E-3</v>
      </c>
    </row>
    <row r="66" spans="1:108" ht="15">
      <c r="A66" s="876">
        <v>61</v>
      </c>
      <c r="B66" s="876">
        <v>61</v>
      </c>
      <c r="C66" s="880">
        <f>DataFS40!L66</f>
        <v>18634.881055209797</v>
      </c>
      <c r="D66">
        <f t="shared" ref="D66:R66" si="129">C66*($S66/$C66)^(1/16)</f>
        <v>19093.108189740356</v>
      </c>
      <c r="E66">
        <f t="shared" si="129"/>
        <v>19562.603016626879</v>
      </c>
      <c r="F66">
        <f t="shared" si="129"/>
        <v>20043.642605648656</v>
      </c>
      <c r="G66">
        <f t="shared" si="129"/>
        <v>20536.510839662595</v>
      </c>
      <c r="H66">
        <f t="shared" si="129"/>
        <v>21041.498582135118</v>
      </c>
      <c r="I66">
        <f t="shared" si="129"/>
        <v>21558.903848793638</v>
      </c>
      <c r="J66">
        <f t="shared" si="129"/>
        <v>22089.031983498888</v>
      </c>
      <c r="K66">
        <f t="shared" si="129"/>
        <v>22632.195838441916</v>
      </c>
      <c r="L66">
        <f t="shared" si="129"/>
        <v>23188.715958772082</v>
      </c>
      <c r="M66">
        <f t="shared" si="129"/>
        <v>23758.920771765002</v>
      </c>
      <c r="N66">
        <f t="shared" si="129"/>
        <v>24343.146780642091</v>
      </c>
      <c r="O66">
        <f t="shared" si="129"/>
        <v>24941.738763156081</v>
      </c>
      <c r="P66">
        <f t="shared" si="129"/>
        <v>25555.049975059716</v>
      </c>
      <c r="Q66">
        <f t="shared" si="129"/>
        <v>26183.442358577671</v>
      </c>
      <c r="R66">
        <f t="shared" si="129"/>
        <v>26827.286756004767</v>
      </c>
      <c r="S66" s="880">
        <v>27486.963128556494</v>
      </c>
      <c r="T66" s="880">
        <v>28435.323504677839</v>
      </c>
      <c r="U66" s="880">
        <v>29383.683880799184</v>
      </c>
      <c r="V66" s="880">
        <v>30962.070115857074</v>
      </c>
      <c r="W66" s="880">
        <v>32540.456350914967</v>
      </c>
      <c r="X66" s="880">
        <v>32744.133410005747</v>
      </c>
      <c r="Y66" s="880">
        <v>33701.260335755447</v>
      </c>
      <c r="Z66" s="880">
        <v>34847.374970157092</v>
      </c>
      <c r="AA66" s="880">
        <v>34326.804370494625</v>
      </c>
      <c r="AB66" s="880">
        <v>34160.39178460477</v>
      </c>
      <c r="AC66" s="880">
        <v>35256.722814851564</v>
      </c>
      <c r="AD66" s="880">
        <v>36441.759810263044</v>
      </c>
      <c r="AE66" s="880">
        <v>35678.264424638255</v>
      </c>
      <c r="AF66" s="880">
        <v>34554.771116263662</v>
      </c>
      <c r="AG66" s="880">
        <v>35897.326956904137</v>
      </c>
      <c r="AH66" s="880">
        <v>36881.065837405593</v>
      </c>
      <c r="AI66" s="880">
        <v>38299.358415292976</v>
      </c>
      <c r="AJ66" s="880">
        <v>38219.223232349104</v>
      </c>
      <c r="AK66" s="880">
        <v>37671.773074661964</v>
      </c>
      <c r="AL66" s="880">
        <v>37748.184329914642</v>
      </c>
      <c r="AM66" s="880">
        <v>36725.079022551814</v>
      </c>
      <c r="AN66" s="880">
        <v>37228.400683070715</v>
      </c>
      <c r="AO66" s="880">
        <v>38819.625424931823</v>
      </c>
      <c r="AP66" s="880">
        <v>39561.810777643426</v>
      </c>
      <c r="AQ66" s="880">
        <v>40288.94077493059</v>
      </c>
      <c r="AR66" s="880">
        <v>40864.329231299547</v>
      </c>
      <c r="AS66" s="880">
        <v>41540.572536101688</v>
      </c>
      <c r="AT66" s="880">
        <v>42049.878860502649</v>
      </c>
      <c r="AU66" s="880">
        <v>42185.490398500639</v>
      </c>
      <c r="AV66" s="880">
        <v>41664.088500956648</v>
      </c>
      <c r="AW66" s="880">
        <v>41863.535291481763</v>
      </c>
      <c r="AX66" s="880">
        <v>42242.838124374393</v>
      </c>
      <c r="AY66" s="880">
        <v>43482.737925421112</v>
      </c>
      <c r="AZ66" s="880">
        <v>43554.758704584783</v>
      </c>
      <c r="BA66" s="880">
        <v>44239.674673587753</v>
      </c>
      <c r="BB66" s="880">
        <v>45224.983958330624</v>
      </c>
      <c r="BC66" s="880">
        <v>46469.302460666528</v>
      </c>
      <c r="BD66" s="880">
        <v>47072.55493562232</v>
      </c>
      <c r="BE66" s="880">
        <v>48060.11984658453</v>
      </c>
      <c r="BF66" s="880">
        <v>48774.092632693326</v>
      </c>
      <c r="BG66" s="880">
        <v>48885.523468989733</v>
      </c>
      <c r="BH66" s="880">
        <v>49394.92937189911</v>
      </c>
      <c r="BI66" s="880">
        <v>50080.558333145826</v>
      </c>
      <c r="BJ66" s="880">
        <v>49719.976942728004</v>
      </c>
      <c r="BK66" s="880">
        <v>49833.168965700046</v>
      </c>
      <c r="BL66" s="880">
        <v>49019.102494246821</v>
      </c>
      <c r="BM66" s="880">
        <v>48595.774208231756</v>
      </c>
      <c r="BN66" s="880">
        <v>47651.885269999999</v>
      </c>
      <c r="BO66" s="880">
        <v>47339.045718053952</v>
      </c>
      <c r="BP66" s="880">
        <v>48057.424680629687</v>
      </c>
      <c r="BQ66" s="880">
        <v>48068.373097358512</v>
      </c>
      <c r="BR66" s="880">
        <v>48655.828922275447</v>
      </c>
      <c r="BS66" s="880">
        <v>48924</v>
      </c>
      <c r="BV66" s="882">
        <f>DataFS40!Q66</f>
        <v>2.0918011195343533E-2</v>
      </c>
      <c r="BW66" s="882">
        <f t="shared" si="77"/>
        <v>2.0249648758376093E-2</v>
      </c>
      <c r="BX66" s="882">
        <f t="shared" si="78"/>
        <v>1.8697356854767921E-2</v>
      </c>
      <c r="BY66" s="882">
        <f t="shared" si="79"/>
        <v>1.8377409199901384E-2</v>
      </c>
      <c r="BZ66" s="882">
        <f t="shared" si="80"/>
        <v>1.8903558189375502E-2</v>
      </c>
      <c r="CA66" s="882">
        <f t="shared" si="81"/>
        <v>1.8743125212073775E-2</v>
      </c>
      <c r="CB66" s="882">
        <f t="shared" si="82"/>
        <v>1.8560979381377685E-2</v>
      </c>
      <c r="CC66" s="882">
        <f t="shared" si="83"/>
        <v>1.8258099462418631E-2</v>
      </c>
      <c r="CD66" s="882">
        <f t="shared" si="84"/>
        <v>1.8022153646512828E-2</v>
      </c>
      <c r="CE66" s="882">
        <f t="shared" si="85"/>
        <v>1.7659730796005357E-2</v>
      </c>
      <c r="CF66" s="882">
        <f t="shared" si="86"/>
        <v>1.7029202702102397E-2</v>
      </c>
      <c r="CG66" s="882">
        <f t="shared" si="87"/>
        <v>1.5931133547828713E-2</v>
      </c>
      <c r="CH66" s="882">
        <f t="shared" si="88"/>
        <v>1.5348135673518781E-2</v>
      </c>
      <c r="CI66" s="882">
        <f t="shared" si="89"/>
        <v>1.4892148695583973E-2</v>
      </c>
      <c r="CJ66" s="882">
        <f t="shared" si="90"/>
        <v>1.5030568836369884E-2</v>
      </c>
      <c r="CK66" s="882">
        <f t="shared" si="91"/>
        <v>1.435498178771355E-2</v>
      </c>
      <c r="CL66" s="882">
        <f t="shared" si="92"/>
        <v>1.4095779911684092E-2</v>
      </c>
      <c r="CM66" s="882">
        <f t="shared" si="93"/>
        <v>1.3741127331370562E-2</v>
      </c>
      <c r="CN66" s="882">
        <f t="shared" si="94"/>
        <v>1.3572230165908694E-2</v>
      </c>
      <c r="CO66" s="882">
        <f t="shared" si="95"/>
        <v>1.2397609944289512E-2</v>
      </c>
      <c r="CP66" s="882">
        <f t="shared" si="96"/>
        <v>1.1535693451701468E-2</v>
      </c>
      <c r="CQ66" s="882">
        <f t="shared" si="97"/>
        <v>1.1788813479729043E-2</v>
      </c>
      <c r="CR66" s="882">
        <f t="shared" si="98"/>
        <v>1.0999646519459061E-2</v>
      </c>
      <c r="CS66" s="882">
        <f t="shared" si="99"/>
        <v>1.0313704651342626E-2</v>
      </c>
      <c r="CT66" s="882">
        <f t="shared" si="100"/>
        <v>1.1170944718192688E-2</v>
      </c>
      <c r="CU66" s="882">
        <f t="shared" si="101"/>
        <v>1.1100569874668231E-2</v>
      </c>
      <c r="CV66" s="882">
        <f t="shared" si="102"/>
        <v>1.0229157194153515E-2</v>
      </c>
      <c r="CW66" s="882">
        <f t="shared" si="103"/>
        <v>8.7585662197549041E-3</v>
      </c>
      <c r="CX66" s="882">
        <f t="shared" si="104"/>
        <v>9.1295077130679747E-3</v>
      </c>
      <c r="CY66" s="882">
        <f t="shared" si="105"/>
        <v>9.4970653965189555E-3</v>
      </c>
      <c r="CZ66" s="882">
        <f t="shared" si="106"/>
        <v>8.1706286108118586E-3</v>
      </c>
      <c r="DA66" s="882">
        <f t="shared" si="107"/>
        <v>7.8156292603093203E-3</v>
      </c>
      <c r="DB66" s="882">
        <f t="shared" si="108"/>
        <v>6.7044718538533665E-3</v>
      </c>
      <c r="DC66" s="882">
        <f t="shared" si="109"/>
        <v>7.1262422577695883E-3</v>
      </c>
      <c r="DD66" s="882">
        <f t="shared" si="110"/>
        <v>7.716590733681139E-3</v>
      </c>
    </row>
    <row r="67" spans="1:108" ht="15">
      <c r="A67" s="876">
        <v>62</v>
      </c>
      <c r="B67" s="876">
        <v>62</v>
      </c>
      <c r="C67" s="880">
        <f>DataFS40!L67</f>
        <v>18923.293397713624</v>
      </c>
      <c r="D67">
        <f t="shared" ref="D67:R67" si="130">C67*($S67/$C67)^(1/16)</f>
        <v>19388.612520697301</v>
      </c>
      <c r="E67">
        <f t="shared" si="130"/>
        <v>19865.373726285925</v>
      </c>
      <c r="F67">
        <f t="shared" si="130"/>
        <v>20353.858372472048</v>
      </c>
      <c r="G67">
        <f t="shared" si="130"/>
        <v>20854.354735771947</v>
      </c>
      <c r="H67">
        <f t="shared" si="130"/>
        <v>21367.15818135042</v>
      </c>
      <c r="I67">
        <f t="shared" si="130"/>
        <v>21892.571337328904</v>
      </c>
      <c r="J67">
        <f t="shared" si="130"/>
        <v>22430.904273379787</v>
      </c>
      <c r="K67">
        <f t="shared" si="130"/>
        <v>22982.474683712324</v>
      </c>
      <c r="L67">
        <f t="shared" si="130"/>
        <v>23547.608074558109</v>
      </c>
      <c r="M67">
        <f t="shared" si="130"/>
        <v>24126.63795626679</v>
      </c>
      <c r="N67">
        <f t="shared" si="130"/>
        <v>24719.906040125345</v>
      </c>
      <c r="O67">
        <f t="shared" si="130"/>
        <v>25327.762440017123</v>
      </c>
      <c r="P67">
        <f t="shared" si="130"/>
        <v>25950.565879039616</v>
      </c>
      <c r="Q67">
        <f t="shared" si="130"/>
        <v>26588.683901202916</v>
      </c>
      <c r="R67">
        <f t="shared" si="130"/>
        <v>27242.49308833378</v>
      </c>
      <c r="S67" s="880">
        <v>27912.379282313319</v>
      </c>
      <c r="T67" s="880">
        <v>28916.50254329008</v>
      </c>
      <c r="U67" s="880">
        <v>29920.625804266845</v>
      </c>
      <c r="V67" s="880">
        <v>31483.613897827716</v>
      </c>
      <c r="W67" s="880">
        <v>33046.60199138859</v>
      </c>
      <c r="X67" s="880">
        <v>33224.319723979293</v>
      </c>
      <c r="Y67" s="880">
        <v>34227.328789776999</v>
      </c>
      <c r="Z67" s="880">
        <v>35400.83942128635</v>
      </c>
      <c r="AA67" s="880">
        <v>34867.188783606114</v>
      </c>
      <c r="AB67" s="880">
        <v>34769.050698998966</v>
      </c>
      <c r="AC67" s="880">
        <v>35943.953113371368</v>
      </c>
      <c r="AD67" s="880">
        <v>37089.060802069856</v>
      </c>
      <c r="AE67" s="880">
        <v>36281.977591743947</v>
      </c>
      <c r="AF67" s="880">
        <v>35221.236303411722</v>
      </c>
      <c r="AG67" s="880">
        <v>36546.508355321021</v>
      </c>
      <c r="AH67" s="880">
        <v>37564.408381460089</v>
      </c>
      <c r="AI67" s="880">
        <v>38974.944313616848</v>
      </c>
      <c r="AJ67" s="880">
        <v>38871.705575046741</v>
      </c>
      <c r="AK67" s="880">
        <v>38386.636754850093</v>
      </c>
      <c r="AL67" s="880">
        <v>38479.40110516244</v>
      </c>
      <c r="AM67" s="880">
        <v>37392.00202621927</v>
      </c>
      <c r="AN67" s="880">
        <v>38007.1753667624</v>
      </c>
      <c r="AO67" s="880">
        <v>39622.325245619933</v>
      </c>
      <c r="AP67" s="880">
        <v>40353.165400371763</v>
      </c>
      <c r="AQ67" s="880">
        <v>41145.61739791678</v>
      </c>
      <c r="AR67" s="880">
        <v>41678.524887969666</v>
      </c>
      <c r="AS67" s="880">
        <v>42419.266437079925</v>
      </c>
      <c r="AT67" s="880">
        <v>42939.167058109255</v>
      </c>
      <c r="AU67" s="880">
        <v>43097.672673364679</v>
      </c>
      <c r="AV67" s="880">
        <v>42546.383029529985</v>
      </c>
      <c r="AW67" s="880">
        <v>42745.53841372631</v>
      </c>
      <c r="AX67" s="880">
        <v>43160.121752125306</v>
      </c>
      <c r="AY67" s="880">
        <v>44430.113703146773</v>
      </c>
      <c r="AZ67" s="880">
        <v>44521.394112240487</v>
      </c>
      <c r="BA67" s="880">
        <v>45191.018816705946</v>
      </c>
      <c r="BB67" s="880">
        <v>46212.149908426094</v>
      </c>
      <c r="BC67" s="880">
        <v>47456.429853693568</v>
      </c>
      <c r="BD67" s="880">
        <v>48051.220159050747</v>
      </c>
      <c r="BE67" s="880">
        <v>49068.845634935307</v>
      </c>
      <c r="BF67" s="880">
        <v>49829.136927963045</v>
      </c>
      <c r="BG67" s="880">
        <v>49935.073852554939</v>
      </c>
      <c r="BH67" s="880">
        <v>50615.322296367405</v>
      </c>
      <c r="BI67" s="880">
        <v>51261.587516594293</v>
      </c>
      <c r="BJ67" s="880">
        <v>50930.504618004758</v>
      </c>
      <c r="BK67" s="880">
        <v>51077.230069448124</v>
      </c>
      <c r="BL67" s="880">
        <v>50270.562810232914</v>
      </c>
      <c r="BM67" s="880">
        <v>49772.673733828298</v>
      </c>
      <c r="BN67" s="880">
        <v>48743.208249999996</v>
      </c>
      <c r="BO67" s="880">
        <v>48504.655633310693</v>
      </c>
      <c r="BP67" s="880">
        <v>49271.054538623095</v>
      </c>
      <c r="BQ67" s="880">
        <v>49295.51433244464</v>
      </c>
      <c r="BR67" s="880">
        <v>49873.496227731513</v>
      </c>
      <c r="BS67" s="880">
        <v>50208</v>
      </c>
      <c r="BV67" s="882">
        <f>DataFS40!Q67</f>
        <v>2.102130451407902E-2</v>
      </c>
      <c r="BW67" s="882">
        <f t="shared" si="77"/>
        <v>2.0364499818596116E-2</v>
      </c>
      <c r="BX67" s="882">
        <f t="shared" si="78"/>
        <v>1.8776413536931047E-2</v>
      </c>
      <c r="BY67" s="882">
        <f t="shared" si="79"/>
        <v>1.853750382354824E-2</v>
      </c>
      <c r="BZ67" s="882">
        <f t="shared" si="80"/>
        <v>1.9056654899500369E-2</v>
      </c>
      <c r="CA67" s="882">
        <f t="shared" si="81"/>
        <v>1.8876382336143527E-2</v>
      </c>
      <c r="CB67" s="882">
        <f t="shared" si="82"/>
        <v>1.8731211365391243E-2</v>
      </c>
      <c r="CC67" s="882">
        <f t="shared" si="83"/>
        <v>1.8388984011992182E-2</v>
      </c>
      <c r="CD67" s="882">
        <f t="shared" si="84"/>
        <v>1.8189050707282162E-2</v>
      </c>
      <c r="CE67" s="882">
        <f t="shared" si="85"/>
        <v>1.7826443722728014E-2</v>
      </c>
      <c r="CF67" s="882">
        <f t="shared" si="86"/>
        <v>1.7209717377018929E-2</v>
      </c>
      <c r="CG67" s="882">
        <f t="shared" si="87"/>
        <v>1.6098381750823121E-2</v>
      </c>
      <c r="CH67" s="882">
        <f t="shared" si="88"/>
        <v>1.5512133275163764E-2</v>
      </c>
      <c r="CI67" s="882">
        <f t="shared" si="89"/>
        <v>1.5074955163615344E-2</v>
      </c>
      <c r="CJ67" s="882">
        <f t="shared" si="90"/>
        <v>1.5215529569268194E-2</v>
      </c>
      <c r="CK67" s="882">
        <f t="shared" si="91"/>
        <v>1.4551678466265816E-2</v>
      </c>
      <c r="CL67" s="882">
        <f t="shared" si="92"/>
        <v>1.4272304512693124E-2</v>
      </c>
      <c r="CM67" s="882">
        <f t="shared" si="93"/>
        <v>1.3884634788170036E-2</v>
      </c>
      <c r="CN67" s="882">
        <f t="shared" si="94"/>
        <v>1.36590306290163E-2</v>
      </c>
      <c r="CO67" s="882">
        <f t="shared" si="95"/>
        <v>1.2512943165265744E-2</v>
      </c>
      <c r="CP67" s="882">
        <f t="shared" si="96"/>
        <v>1.1694486676072868E-2</v>
      </c>
      <c r="CQ67" s="882">
        <f t="shared" si="97"/>
        <v>1.19924502946962E-2</v>
      </c>
      <c r="CR67" s="882">
        <f t="shared" si="98"/>
        <v>1.1170732617275636E-2</v>
      </c>
      <c r="CS67" s="882">
        <f t="shared" si="99"/>
        <v>1.0570738754440479E-2</v>
      </c>
      <c r="CT67" s="882">
        <f t="shared" si="100"/>
        <v>1.1399646731601987E-2</v>
      </c>
      <c r="CU67" s="882">
        <f t="shared" si="101"/>
        <v>1.1290747244818045E-2</v>
      </c>
      <c r="CV67" s="882">
        <f t="shared" si="102"/>
        <v>1.0388232035427603E-2</v>
      </c>
      <c r="CW67" s="882">
        <f t="shared" si="103"/>
        <v>8.9841646916546392E-3</v>
      </c>
      <c r="CX67" s="882">
        <f t="shared" si="104"/>
        <v>9.3417460274793918E-3</v>
      </c>
      <c r="CY67" s="882">
        <f t="shared" si="105"/>
        <v>9.6021804313881631E-3</v>
      </c>
      <c r="CZ67" s="882">
        <f t="shared" si="106"/>
        <v>8.3604649553159494E-3</v>
      </c>
      <c r="DA67" s="882">
        <f t="shared" si="107"/>
        <v>8.0107321445928026E-3</v>
      </c>
      <c r="DB67" s="882">
        <f t="shared" si="108"/>
        <v>6.9331621942123611E-3</v>
      </c>
      <c r="DC67" s="882">
        <f t="shared" si="109"/>
        <v>7.3570220883663051E-3</v>
      </c>
      <c r="DD67" s="882">
        <f t="shared" si="110"/>
        <v>7.9272846320881385E-3</v>
      </c>
    </row>
    <row r="68" spans="1:108" ht="15">
      <c r="A68" s="876">
        <v>63</v>
      </c>
      <c r="B68" s="876">
        <v>63</v>
      </c>
      <c r="C68" s="880">
        <f>DataFS40!L68</f>
        <v>19228.924387531108</v>
      </c>
      <c r="D68">
        <f t="shared" ref="D68:R68" si="131">C68*($S68/$C68)^(1/16)</f>
        <v>19701.758901263613</v>
      </c>
      <c r="E68">
        <f t="shared" si="131"/>
        <v>20186.220299208195</v>
      </c>
      <c r="F68">
        <f t="shared" si="131"/>
        <v>20682.594483583405</v>
      </c>
      <c r="G68">
        <f t="shared" si="131"/>
        <v>21191.17438687291</v>
      </c>
      <c r="H68">
        <f t="shared" si="131"/>
        <v>21712.260144697986</v>
      </c>
      <c r="I68">
        <f t="shared" si="131"/>
        <v>22246.159272940906</v>
      </c>
      <c r="J68">
        <f t="shared" si="131"/>
        <v>22793.18684922373</v>
      </c>
      <c r="K68">
        <f t="shared" si="131"/>
        <v>23353.665698849629</v>
      </c>
      <c r="L68">
        <f t="shared" si="131"/>
        <v>23927.926585316447</v>
      </c>
      <c r="M68">
        <f t="shared" si="131"/>
        <v>24516.308405514963</v>
      </c>
      <c r="N68">
        <f t="shared" si="131"/>
        <v>25119.15838972701</v>
      </c>
      <c r="O68">
        <f t="shared" si="131"/>
        <v>25736.832306541517</v>
      </c>
      <c r="P68">
        <f t="shared" si="131"/>
        <v>26369.694672809372</v>
      </c>
      <c r="Q68">
        <f t="shared" si="131"/>
        <v>27018.118968761024</v>
      </c>
      <c r="R68">
        <f t="shared" si="131"/>
        <v>27682.487858413791</v>
      </c>
      <c r="S68" s="880">
        <v>28363.193415398906</v>
      </c>
      <c r="T68" s="880">
        <v>29416.552317813461</v>
      </c>
      <c r="U68" s="880">
        <v>30469.911220228016</v>
      </c>
      <c r="V68" s="880">
        <v>32040.75649816568</v>
      </c>
      <c r="W68" s="880">
        <v>33611.601776103344</v>
      </c>
      <c r="X68" s="880">
        <v>33767.387579068425</v>
      </c>
      <c r="Y68" s="880">
        <v>34736.957604610376</v>
      </c>
      <c r="Z68" s="880">
        <v>35954.303872415599</v>
      </c>
      <c r="AA68" s="880">
        <v>35437.31912771456</v>
      </c>
      <c r="AB68" s="880">
        <v>35434.329047290303</v>
      </c>
      <c r="AC68" s="880">
        <v>36631.183411891172</v>
      </c>
      <c r="AD68" s="880">
        <v>37757.795601552396</v>
      </c>
      <c r="AE68" s="880">
        <v>36948.82416194566</v>
      </c>
      <c r="AF68" s="880">
        <v>35873.213116926134</v>
      </c>
      <c r="AG68" s="880">
        <v>37171.645998240987</v>
      </c>
      <c r="AH68" s="880">
        <v>38241.273745002218</v>
      </c>
      <c r="AI68" s="880">
        <v>39656.589278293395</v>
      </c>
      <c r="AJ68" s="880">
        <v>39554.991805167869</v>
      </c>
      <c r="AK68" s="880">
        <v>39083.500270429162</v>
      </c>
      <c r="AL68" s="880">
        <v>39205.91552172698</v>
      </c>
      <c r="AM68" s="880">
        <v>38045.630883634221</v>
      </c>
      <c r="AN68" s="880">
        <v>38722.289994566483</v>
      </c>
      <c r="AO68" s="880">
        <v>40469.959916321117</v>
      </c>
      <c r="AP68" s="880">
        <v>41195.829799137355</v>
      </c>
      <c r="AQ68" s="880">
        <v>41957.816453569598</v>
      </c>
      <c r="AR68" s="880">
        <v>42539.838348845224</v>
      </c>
      <c r="AS68" s="880">
        <v>43323.429726492315</v>
      </c>
      <c r="AT68" s="880">
        <v>43891.351866941477</v>
      </c>
      <c r="AU68" s="880">
        <v>43959.458137462752</v>
      </c>
      <c r="AV68" s="880">
        <v>43422.190098334395</v>
      </c>
      <c r="AW68" s="880">
        <v>43711.316026076522</v>
      </c>
      <c r="AX68" s="880">
        <v>44001.864375237914</v>
      </c>
      <c r="AY68" s="880">
        <v>45299.044352780496</v>
      </c>
      <c r="AZ68" s="880">
        <v>45461.424875648794</v>
      </c>
      <c r="BA68" s="880">
        <v>46149.603021796123</v>
      </c>
      <c r="BB68" s="880">
        <v>47267.494226297946</v>
      </c>
      <c r="BC68" s="880">
        <v>48487.024504084016</v>
      </c>
      <c r="BD68" s="880">
        <v>49080.95817975259</v>
      </c>
      <c r="BE68" s="880">
        <v>50118.028339931181</v>
      </c>
      <c r="BF68" s="880">
        <v>50899.967422164475</v>
      </c>
      <c r="BG68" s="880">
        <v>51031.156026524513</v>
      </c>
      <c r="BH68" s="880">
        <v>51814.216070870971</v>
      </c>
      <c r="BI68" s="880">
        <v>52461.070281034132</v>
      </c>
      <c r="BJ68" s="880">
        <v>52161.327135963664</v>
      </c>
      <c r="BK68" s="880">
        <v>52327.088289243489</v>
      </c>
      <c r="BL68" s="880">
        <v>51570.54683549529</v>
      </c>
      <c r="BM68" s="880">
        <v>50970.589322381929</v>
      </c>
      <c r="BN68" s="880">
        <v>49900.14183</v>
      </c>
      <c r="BO68" s="880">
        <v>49758.520408263692</v>
      </c>
      <c r="BP68" s="880">
        <v>50508.914853850751</v>
      </c>
      <c r="BQ68" s="880">
        <v>50512.317393688427</v>
      </c>
      <c r="BR68" s="880">
        <v>51095.232596864967</v>
      </c>
      <c r="BS68" s="880">
        <v>51474</v>
      </c>
      <c r="BV68" s="882">
        <f>DataFS40!Q68</f>
        <v>2.1080434959781291E-2</v>
      </c>
      <c r="BW68" s="882">
        <f t="shared" si="77"/>
        <v>2.044500896940149E-2</v>
      </c>
      <c r="BX68" s="882">
        <f t="shared" si="78"/>
        <v>1.8815589666371313E-2</v>
      </c>
      <c r="BY68" s="882">
        <f t="shared" si="79"/>
        <v>1.8615947110684594E-2</v>
      </c>
      <c r="BZ68" s="882">
        <f t="shared" si="80"/>
        <v>1.9210880843129718E-2</v>
      </c>
      <c r="CA68" s="882">
        <f t="shared" si="81"/>
        <v>1.9015593934913699E-2</v>
      </c>
      <c r="CB68" s="882">
        <f t="shared" si="82"/>
        <v>1.8836844862837987E-2</v>
      </c>
      <c r="CC68" s="882">
        <f t="shared" si="83"/>
        <v>1.8521772575483819E-2</v>
      </c>
      <c r="CD68" s="882">
        <f t="shared" si="84"/>
        <v>1.8340859903881457E-2</v>
      </c>
      <c r="CE68" s="882">
        <f t="shared" si="85"/>
        <v>1.8003408357762707E-2</v>
      </c>
      <c r="CF68" s="882">
        <f t="shared" si="86"/>
        <v>1.7322717702319856E-2</v>
      </c>
      <c r="CG68" s="882">
        <f t="shared" si="87"/>
        <v>1.6228503002962968E-2</v>
      </c>
      <c r="CH68" s="882">
        <f t="shared" si="88"/>
        <v>1.570092214284835E-2</v>
      </c>
      <c r="CI68" s="882">
        <f t="shared" si="89"/>
        <v>1.5173274054913977E-2</v>
      </c>
      <c r="CJ68" s="882">
        <f t="shared" si="90"/>
        <v>1.5315457206035221E-2</v>
      </c>
      <c r="CK68" s="882">
        <f t="shared" si="91"/>
        <v>1.469707758312655E-2</v>
      </c>
      <c r="CL68" s="882">
        <f t="shared" si="92"/>
        <v>1.442051797054078E-2</v>
      </c>
      <c r="CM68" s="882">
        <f t="shared" si="93"/>
        <v>1.4046720766048404E-2</v>
      </c>
      <c r="CN68" s="882">
        <f t="shared" si="94"/>
        <v>1.3757199070445481E-2</v>
      </c>
      <c r="CO68" s="882">
        <f t="shared" si="95"/>
        <v>1.2622005546084392E-2</v>
      </c>
      <c r="CP68" s="882">
        <f t="shared" si="96"/>
        <v>1.1819584898843605E-2</v>
      </c>
      <c r="CQ68" s="882">
        <f t="shared" si="97"/>
        <v>1.2142743793818855E-2</v>
      </c>
      <c r="CR68" s="882">
        <f t="shared" si="98"/>
        <v>1.1376941511413552E-2</v>
      </c>
      <c r="CS68" s="882">
        <f t="shared" si="99"/>
        <v>1.0805484370792762E-2</v>
      </c>
      <c r="CT68" s="882">
        <f t="shared" si="100"/>
        <v>1.1605232988210812E-2</v>
      </c>
      <c r="CU68" s="882">
        <f t="shared" si="101"/>
        <v>1.1437271816335803E-2</v>
      </c>
      <c r="CV68" s="882">
        <f t="shared" si="102"/>
        <v>1.0543854475113079E-2</v>
      </c>
      <c r="CW68" s="882">
        <f t="shared" si="103"/>
        <v>9.2115425446352983E-3</v>
      </c>
      <c r="CX68" s="882">
        <f t="shared" si="104"/>
        <v>9.5071129544515021E-3</v>
      </c>
      <c r="CY68" s="882">
        <f t="shared" si="105"/>
        <v>9.7541166729873119E-3</v>
      </c>
      <c r="CZ68" s="882">
        <f t="shared" si="106"/>
        <v>8.6144054224739364E-3</v>
      </c>
      <c r="DA68" s="882">
        <f t="shared" si="107"/>
        <v>8.2169416072905843E-3</v>
      </c>
      <c r="DB68" s="882">
        <f t="shared" si="108"/>
        <v>7.1418556531130939E-3</v>
      </c>
      <c r="DC68" s="882">
        <f t="shared" si="109"/>
        <v>7.5578082001441782E-3</v>
      </c>
      <c r="DD68" s="882">
        <f t="shared" si="110"/>
        <v>8.1321950537898147E-3</v>
      </c>
    </row>
    <row r="69" spans="1:108" ht="15">
      <c r="A69" s="876">
        <v>64</v>
      </c>
      <c r="B69" s="876">
        <v>64</v>
      </c>
      <c r="C69" s="880">
        <f>DataFS40!L69</f>
        <v>19556.078686490669</v>
      </c>
      <c r="D69">
        <f t="shared" ref="D69:R69" si="132">C69*($S69/$C69)^(1/16)</f>
        <v>20036.957843841636</v>
      </c>
      <c r="E69">
        <f t="shared" si="132"/>
        <v>20529.661701209498</v>
      </c>
      <c r="F69">
        <f t="shared" si="132"/>
        <v>21034.481025054713</v>
      </c>
      <c r="G69">
        <f t="shared" si="132"/>
        <v>21551.713731713367</v>
      </c>
      <c r="H69">
        <f t="shared" si="132"/>
        <v>22081.665063210865</v>
      </c>
      <c r="I69">
        <f t="shared" si="132"/>
        <v>22624.647767398819</v>
      </c>
      <c r="J69">
        <f t="shared" si="132"/>
        <v>23180.982282521469</v>
      </c>
      <c r="K69">
        <f t="shared" si="132"/>
        <v>23750.996926320542</v>
      </c>
      <c r="L69">
        <f t="shared" si="132"/>
        <v>24335.028089790154</v>
      </c>
      <c r="M69">
        <f t="shared" si="132"/>
        <v>24933.420435696098</v>
      </c>
      <c r="N69">
        <f t="shared" si="132"/>
        <v>25546.527101976673</v>
      </c>
      <c r="O69">
        <f t="shared" si="132"/>
        <v>26174.709910145088</v>
      </c>
      <c r="P69">
        <f t="shared" si="132"/>
        <v>26818.339578816423</v>
      </c>
      <c r="Q69">
        <f t="shared" si="132"/>
        <v>27477.795942485187</v>
      </c>
      <c r="R69">
        <f t="shared" si="132"/>
        <v>28153.468175682527</v>
      </c>
      <c r="S69" s="880">
        <v>28845.755022645451</v>
      </c>
      <c r="T69" s="880">
        <v>29910.874717553677</v>
      </c>
      <c r="U69" s="880">
        <v>30975.994412461903</v>
      </c>
      <c r="V69" s="880">
        <v>32555.699036155602</v>
      </c>
      <c r="W69" s="880">
        <v>34135.403659849304</v>
      </c>
      <c r="X69" s="880">
        <v>34281.872915468659</v>
      </c>
      <c r="Y69" s="880">
        <v>35323.304735655227</v>
      </c>
      <c r="Z69" s="880">
        <v>36570.424676502887</v>
      </c>
      <c r="AA69" s="880">
        <v>35997.534161490687</v>
      </c>
      <c r="AB69" s="880">
        <v>36085.452537107354</v>
      </c>
      <c r="AC69" s="880">
        <v>37255.116182915735</v>
      </c>
      <c r="AD69" s="880">
        <v>38443.677447175505</v>
      </c>
      <c r="AE69" s="880">
        <v>37666.966622162887</v>
      </c>
      <c r="AF69" s="880">
        <v>36503.457369990065</v>
      </c>
      <c r="AG69" s="880">
        <v>37831.131863299408</v>
      </c>
      <c r="AH69" s="880">
        <v>38892.230386494892</v>
      </c>
      <c r="AI69" s="880">
        <v>40359.440975204321</v>
      </c>
      <c r="AJ69" s="880">
        <v>40283.083689723171</v>
      </c>
      <c r="AK69" s="880">
        <v>39767.506525573197</v>
      </c>
      <c r="AL69" s="880">
        <v>39939.483476316411</v>
      </c>
      <c r="AM69" s="880">
        <v>38779.024618564217</v>
      </c>
      <c r="AN69" s="880">
        <v>39443.770627959326</v>
      </c>
      <c r="AO69" s="880">
        <v>41340.062012028837</v>
      </c>
      <c r="AP69" s="880">
        <v>42068.095991770584</v>
      </c>
      <c r="AQ69" s="880">
        <v>42789.353581976058</v>
      </c>
      <c r="AR69" s="880">
        <v>43461.462599103754</v>
      </c>
      <c r="AS69" s="880">
        <v>44227.593015904706</v>
      </c>
      <c r="AT69" s="880">
        <v>44852.272316221701</v>
      </c>
      <c r="AU69" s="880">
        <v>44838.042538482812</v>
      </c>
      <c r="AV69" s="880">
        <v>44335.300060810107</v>
      </c>
      <c r="AW69" s="880">
        <v>44661.28713085963</v>
      </c>
      <c r="AX69" s="880">
        <v>44903.731471429986</v>
      </c>
      <c r="AY69" s="880">
        <v>46255.471491439843</v>
      </c>
      <c r="AZ69" s="880">
        <v>46448.752784385819</v>
      </c>
      <c r="BA69" s="880">
        <v>47218.2361688604</v>
      </c>
      <c r="BB69" s="880">
        <v>48351.24619740995</v>
      </c>
      <c r="BC69" s="880">
        <v>49614.368856347857</v>
      </c>
      <c r="BD69" s="880">
        <v>50116.217583943449</v>
      </c>
      <c r="BE69" s="880">
        <v>51184.742375473252</v>
      </c>
      <c r="BF69" s="880">
        <v>51972.113432943552</v>
      </c>
      <c r="BG69" s="880">
        <v>52184.110388766094</v>
      </c>
      <c r="BH69" s="880">
        <v>52962.523610163422</v>
      </c>
      <c r="BI69" s="880">
        <v>53686.388058861914</v>
      </c>
      <c r="BJ69" s="880">
        <v>53418.413567981836</v>
      </c>
      <c r="BK69" s="880">
        <v>53581.584201876685</v>
      </c>
      <c r="BL69" s="880">
        <v>52834.420193389262</v>
      </c>
      <c r="BM69" s="880">
        <v>52259.205814224006</v>
      </c>
      <c r="BN69" s="880">
        <v>51097.535279999996</v>
      </c>
      <c r="BO69" s="880">
        <v>51019.919134654185</v>
      </c>
      <c r="BP69" s="880">
        <v>51797.343079828133</v>
      </c>
      <c r="BQ69" s="880">
        <v>51785.980411065095</v>
      </c>
      <c r="BR69" s="880">
        <v>52370.884059723699</v>
      </c>
      <c r="BS69" s="880">
        <v>52745</v>
      </c>
      <c r="BV69" s="882">
        <f>DataFS40!Q69</f>
        <v>2.1094827055259557E-2</v>
      </c>
      <c r="BW69" s="882">
        <f t="shared" si="77"/>
        <v>2.0495048300360308E-2</v>
      </c>
      <c r="BX69" s="882">
        <f t="shared" si="78"/>
        <v>1.8882195455585782E-2</v>
      </c>
      <c r="BY69" s="882">
        <f t="shared" si="79"/>
        <v>1.8663588947554155E-2</v>
      </c>
      <c r="BZ69" s="882">
        <f t="shared" si="80"/>
        <v>1.9342833470803011E-2</v>
      </c>
      <c r="CA69" s="882">
        <f t="shared" si="81"/>
        <v>1.9137944930331718E-2</v>
      </c>
      <c r="CB69" s="882">
        <f t="shared" si="82"/>
        <v>1.8919375060728827E-2</v>
      </c>
      <c r="CC69" s="882">
        <f t="shared" si="83"/>
        <v>1.8658475578088529E-2</v>
      </c>
      <c r="CD69" s="882">
        <f t="shared" si="84"/>
        <v>1.8454223586356955E-2</v>
      </c>
      <c r="CE69" s="882">
        <f t="shared" si="85"/>
        <v>1.8146729466399947E-2</v>
      </c>
      <c r="CF69" s="882">
        <f t="shared" si="86"/>
        <v>1.7410049488521873E-2</v>
      </c>
      <c r="CG69" s="882">
        <f t="shared" si="87"/>
        <v>1.6346274373078007E-2</v>
      </c>
      <c r="CH69" s="882">
        <f t="shared" si="88"/>
        <v>1.5839231359353168E-2</v>
      </c>
      <c r="CI69" s="882">
        <f t="shared" si="89"/>
        <v>1.5275344347683628E-2</v>
      </c>
      <c r="CJ69" s="882">
        <f t="shared" si="90"/>
        <v>1.5435608347801555E-2</v>
      </c>
      <c r="CK69" s="882">
        <f t="shared" si="91"/>
        <v>1.4834814401452512E-2</v>
      </c>
      <c r="CL69" s="882">
        <f t="shared" si="92"/>
        <v>1.4600183995834515E-2</v>
      </c>
      <c r="CM69" s="882">
        <f t="shared" si="93"/>
        <v>1.4225822158849155E-2</v>
      </c>
      <c r="CN69" s="882">
        <f t="shared" si="94"/>
        <v>1.3951364358330665E-2</v>
      </c>
      <c r="CO69" s="882">
        <f t="shared" si="95"/>
        <v>1.2768840769572298E-2</v>
      </c>
      <c r="CP69" s="882">
        <f t="shared" si="96"/>
        <v>1.1986159552278997E-2</v>
      </c>
      <c r="CQ69" s="882">
        <f t="shared" si="97"/>
        <v>1.2313148057647938E-2</v>
      </c>
      <c r="CR69" s="882">
        <f t="shared" si="98"/>
        <v>1.1543622582415702E-2</v>
      </c>
      <c r="CS69" s="882">
        <f t="shared" si="99"/>
        <v>1.0952030842622751E-2</v>
      </c>
      <c r="CT69" s="882">
        <f t="shared" si="100"/>
        <v>1.1825523566153739E-2</v>
      </c>
      <c r="CU69" s="882">
        <f t="shared" si="101"/>
        <v>1.1604037033598802E-2</v>
      </c>
      <c r="CV69" s="882">
        <f t="shared" si="102"/>
        <v>1.0746038575676353E-2</v>
      </c>
      <c r="CW69" s="882">
        <f t="shared" si="103"/>
        <v>9.3958852717612729E-3</v>
      </c>
      <c r="CX69" s="882">
        <f t="shared" si="104"/>
        <v>9.6768909270028569E-3</v>
      </c>
      <c r="CY69" s="882">
        <f t="shared" si="105"/>
        <v>9.9411257028978461E-3</v>
      </c>
      <c r="CZ69" s="882">
        <f t="shared" si="106"/>
        <v>8.8353850841274006E-3</v>
      </c>
      <c r="DA69" s="882">
        <f t="shared" si="107"/>
        <v>8.4633889218268532E-3</v>
      </c>
      <c r="DB69" s="882">
        <f t="shared" si="108"/>
        <v>7.3591262429606452E-3</v>
      </c>
      <c r="DC69" s="882">
        <f t="shared" si="109"/>
        <v>7.7480729881904686E-3</v>
      </c>
      <c r="DD69" s="882">
        <f t="shared" si="110"/>
        <v>8.3410300763429035E-3</v>
      </c>
    </row>
    <row r="70" spans="1:108" ht="15">
      <c r="A70" s="876">
        <v>65</v>
      </c>
      <c r="B70" s="876">
        <v>65</v>
      </c>
      <c r="C70" s="880">
        <f>DataFS40!L70</f>
        <v>19874.623661793401</v>
      </c>
      <c r="D70">
        <f t="shared" ref="D70:R70" si="133">C70*($S70/$C70)^(1/16)</f>
        <v>20363.335761614977</v>
      </c>
      <c r="E70">
        <f t="shared" si="133"/>
        <v>20864.06517157919</v>
      </c>
      <c r="F70">
        <f t="shared" si="133"/>
        <v>21377.107394382041</v>
      </c>
      <c r="G70">
        <f t="shared" si="133"/>
        <v>21902.765199058027</v>
      </c>
      <c r="H70">
        <f t="shared" si="133"/>
        <v>22441.348799657619</v>
      </c>
      <c r="I70">
        <f t="shared" si="133"/>
        <v>22993.176038318368</v>
      </c>
      <c r="J70">
        <f t="shared" si="133"/>
        <v>23558.572572837689</v>
      </c>
      <c r="K70">
        <f t="shared" si="133"/>
        <v>24137.872068858011</v>
      </c>
      <c r="L70">
        <f t="shared" si="133"/>
        <v>24731.416396777709</v>
      </c>
      <c r="M70">
        <f t="shared" si="133"/>
        <v>25339.555833504044</v>
      </c>
      <c r="N70">
        <f t="shared" si="133"/>
        <v>25962.649269167134</v>
      </c>
      <c r="O70">
        <f t="shared" si="133"/>
        <v>26601.064418916983</v>
      </c>
      <c r="P70">
        <f t="shared" si="133"/>
        <v>27255.178039928553</v>
      </c>
      <c r="Q70">
        <f t="shared" si="133"/>
        <v>27925.37615374292</v>
      </c>
      <c r="R70">
        <f t="shared" si="133"/>
        <v>28612.054274075766</v>
      </c>
      <c r="S70" s="880">
        <v>29315.617640227614</v>
      </c>
      <c r="T70" s="880">
        <v>30398.847622461701</v>
      </c>
      <c r="U70" s="880">
        <v>31482.077604695787</v>
      </c>
      <c r="V70" s="880">
        <v>33091.240524629917</v>
      </c>
      <c r="W70" s="880">
        <v>34700.40344456405</v>
      </c>
      <c r="X70" s="880">
        <v>34836.373778033347</v>
      </c>
      <c r="Y70" s="880">
        <v>35909.651866700078</v>
      </c>
      <c r="Z70" s="880">
        <v>37170.881392350668</v>
      </c>
      <c r="AA70" s="880">
        <v>36567.664505599132</v>
      </c>
      <c r="AB70" s="880">
        <v>36755.449171556786</v>
      </c>
      <c r="AC70" s="880">
        <v>37879.048953940292</v>
      </c>
      <c r="AD70" s="880">
        <v>39150.993100474341</v>
      </c>
      <c r="AE70" s="880">
        <v>38353.542380832099</v>
      </c>
      <c r="AF70" s="880">
        <v>37166.300463729713</v>
      </c>
      <c r="AG70" s="880">
        <v>38507.79183942706</v>
      </c>
      <c r="AH70" s="880">
        <v>39582.050111061748</v>
      </c>
      <c r="AI70" s="880">
        <v>41119.853802465717</v>
      </c>
      <c r="AJ70" s="880">
        <v>41036.378754897698</v>
      </c>
      <c r="AK70" s="880">
        <v>40482.370205761319</v>
      </c>
      <c r="AL70" s="880">
        <v>40710.670300371967</v>
      </c>
      <c r="AM70" s="880">
        <v>39521.281117662547</v>
      </c>
      <c r="AN70" s="880">
        <v>40194.959287433056</v>
      </c>
      <c r="AO70" s="880">
        <v>42171.356737270726</v>
      </c>
      <c r="AP70" s="880">
        <v>42944.309090252835</v>
      </c>
      <c r="AQ70" s="880">
        <v>43636.361168585427</v>
      </c>
      <c r="AR70" s="880">
        <v>44311.46778697001</v>
      </c>
      <c r="AS70" s="880">
        <v>45122.660095162042</v>
      </c>
      <c r="AT70" s="880">
        <v>45779.997331799517</v>
      </c>
      <c r="AU70" s="880">
        <v>45844.298860110001</v>
      </c>
      <c r="AV70" s="880">
        <v>45248.410023285818</v>
      </c>
      <c r="AW70" s="880">
        <v>45524.322444023652</v>
      </c>
      <c r="AX70" s="880">
        <v>45896.55610381921</v>
      </c>
      <c r="AY70" s="880">
        <v>47233.018472277792</v>
      </c>
      <c r="AZ70" s="880">
        <v>47526.240876405718</v>
      </c>
      <c r="BA70" s="880">
        <v>48302.797452263032</v>
      </c>
      <c r="BB70" s="880">
        <v>49389.545923337704</v>
      </c>
      <c r="BC70" s="880">
        <v>50744.517547796429</v>
      </c>
      <c r="BD70" s="880">
        <v>51243.960161575364</v>
      </c>
      <c r="BE70" s="880">
        <v>52308.09609431844</v>
      </c>
      <c r="BF70" s="880">
        <v>53150.816286511719</v>
      </c>
      <c r="BG70" s="880">
        <v>53415.91028474841</v>
      </c>
      <c r="BH70" s="880">
        <v>54117.154428857255</v>
      </c>
      <c r="BI70" s="880">
        <v>54869.87771977589</v>
      </c>
      <c r="BJ70" s="880">
        <v>54682.662885652528</v>
      </c>
      <c r="BK70" s="880">
        <v>54902.167237448972</v>
      </c>
      <c r="BL70" s="880">
        <v>54129.890385230588</v>
      </c>
      <c r="BM70" s="880">
        <v>53553.352848949529</v>
      </c>
      <c r="BN70" s="880">
        <v>52353.97827</v>
      </c>
      <c r="BO70" s="880">
        <v>52329.750405999934</v>
      </c>
      <c r="BP70" s="880">
        <v>53118.429748164708</v>
      </c>
      <c r="BQ70" s="880">
        <v>53112.368115037716</v>
      </c>
      <c r="BR70" s="880">
        <v>53683.157095678864</v>
      </c>
      <c r="BS70" s="880">
        <v>54066</v>
      </c>
      <c r="BV70" s="882">
        <f>DataFS40!Q70</f>
        <v>2.1144647461638577E-2</v>
      </c>
      <c r="BW70" s="882">
        <f t="shared" si="77"/>
        <v>2.0584113655139458E-2</v>
      </c>
      <c r="BX70" s="882">
        <f t="shared" si="78"/>
        <v>1.8966173829717548E-2</v>
      </c>
      <c r="BY70" s="882">
        <f t="shared" si="79"/>
        <v>1.8744723065754698E-2</v>
      </c>
      <c r="BZ70" s="882">
        <f t="shared" si="80"/>
        <v>1.9455316040450477E-2</v>
      </c>
      <c r="CA70" s="882">
        <f t="shared" si="81"/>
        <v>1.9271548991607101E-2</v>
      </c>
      <c r="CB70" s="882">
        <f t="shared" si="82"/>
        <v>1.9022587657583578E-2</v>
      </c>
      <c r="CC70" s="882">
        <f t="shared" si="83"/>
        <v>1.8754693168464565E-2</v>
      </c>
      <c r="CD70" s="882">
        <f t="shared" si="84"/>
        <v>1.8570397917241799E-2</v>
      </c>
      <c r="CE70" s="882">
        <f t="shared" si="85"/>
        <v>1.8275965865871324E-2</v>
      </c>
      <c r="CF70" s="882">
        <f t="shared" si="86"/>
        <v>1.7590696146374318E-2</v>
      </c>
      <c r="CG70" s="882">
        <f t="shared" si="87"/>
        <v>1.6472691029671305E-2</v>
      </c>
      <c r="CH70" s="882">
        <f t="shared" si="88"/>
        <v>1.592833389637871E-2</v>
      </c>
      <c r="CI70" s="882">
        <f t="shared" si="89"/>
        <v>1.5445913869218231E-2</v>
      </c>
      <c r="CJ70" s="882">
        <f t="shared" si="90"/>
        <v>1.5577656092213177E-2</v>
      </c>
      <c r="CK70" s="882">
        <f t="shared" si="91"/>
        <v>1.5037050148713149E-2</v>
      </c>
      <c r="CL70" s="882">
        <f t="shared" si="92"/>
        <v>1.4795714589436626E-2</v>
      </c>
      <c r="CM70" s="882">
        <f t="shared" si="93"/>
        <v>1.4376899404874299E-2</v>
      </c>
      <c r="CN70" s="882">
        <f t="shared" si="94"/>
        <v>1.4139774285286677E-2</v>
      </c>
      <c r="CO70" s="882">
        <f t="shared" si="95"/>
        <v>1.2945701403654919E-2</v>
      </c>
      <c r="CP70" s="882">
        <f t="shared" si="96"/>
        <v>1.2143727217848843E-2</v>
      </c>
      <c r="CQ70" s="882">
        <f t="shared" si="97"/>
        <v>1.2503148238549811E-2</v>
      </c>
      <c r="CR70" s="882">
        <f t="shared" si="98"/>
        <v>1.1747957787690888E-2</v>
      </c>
      <c r="CS70" s="882">
        <f t="shared" si="99"/>
        <v>1.1109062012145898E-2</v>
      </c>
      <c r="CT70" s="882">
        <f t="shared" si="100"/>
        <v>1.2006808599739793E-2</v>
      </c>
      <c r="CU70" s="882">
        <f t="shared" si="101"/>
        <v>1.1752650085021576E-2</v>
      </c>
      <c r="CV70" s="882">
        <f t="shared" si="102"/>
        <v>1.0976113960097678E-2</v>
      </c>
      <c r="CW70" s="882">
        <f t="shared" si="103"/>
        <v>9.573795630128723E-3</v>
      </c>
      <c r="CX70" s="882">
        <f t="shared" si="104"/>
        <v>9.8669342606119148E-3</v>
      </c>
      <c r="CY70" s="882">
        <f t="shared" si="105"/>
        <v>1.0128166137957528E-2</v>
      </c>
      <c r="CZ70" s="882">
        <f t="shared" si="106"/>
        <v>9.0615282585915224E-3</v>
      </c>
      <c r="DA70" s="882">
        <f t="shared" si="107"/>
        <v>8.6889495775543946E-3</v>
      </c>
      <c r="DB70" s="882">
        <f t="shared" si="108"/>
        <v>7.5554214929451913E-3</v>
      </c>
      <c r="DC70" s="882">
        <f t="shared" si="109"/>
        <v>7.9324833414302631E-3</v>
      </c>
      <c r="DD70" s="882">
        <f t="shared" si="110"/>
        <v>8.5462817406307678E-3</v>
      </c>
    </row>
    <row r="71" spans="1:108" ht="15">
      <c r="A71" s="876">
        <v>66</v>
      </c>
      <c r="B71" s="876">
        <v>66</v>
      </c>
      <c r="C71" s="880">
        <f>DataFS40!L71</f>
        <v>20197.473298924549</v>
      </c>
      <c r="D71">
        <f t="shared" ref="D71:R71" si="134">C71*($S71/$C71)^(1/16)</f>
        <v>20694.124191790659</v>
      </c>
      <c r="E71">
        <f t="shared" si="134"/>
        <v>21202.987607764688</v>
      </c>
      <c r="F71">
        <f t="shared" si="134"/>
        <v>21724.363849781363</v>
      </c>
      <c r="G71">
        <f t="shared" si="134"/>
        <v>22258.560605150593</v>
      </c>
      <c r="H71">
        <f t="shared" si="134"/>
        <v>22805.893127137442</v>
      </c>
      <c r="I71">
        <f t="shared" si="134"/>
        <v>23366.684421007107</v>
      </c>
      <c r="J71">
        <f t="shared" si="134"/>
        <v>23941.265434644676</v>
      </c>
      <c r="K71">
        <f t="shared" si="134"/>
        <v>24529.975253862209</v>
      </c>
      <c r="L71">
        <f t="shared" si="134"/>
        <v>25133.16130250835</v>
      </c>
      <c r="M71">
        <f t="shared" si="134"/>
        <v>25751.179547498596</v>
      </c>
      <c r="N71">
        <f t="shared" si="134"/>
        <v>26384.394708887208</v>
      </c>
      <c r="O71">
        <f t="shared" si="134"/>
        <v>27033.180475104728</v>
      </c>
      <c r="P71">
        <f t="shared" si="134"/>
        <v>27697.919723488154</v>
      </c>
      <c r="Q71">
        <f t="shared" si="134"/>
        <v>28379.004746233881</v>
      </c>
      <c r="R71">
        <f t="shared" si="134"/>
        <v>29076.837481906769</v>
      </c>
      <c r="S71" s="880">
        <v>29791.829752641966</v>
      </c>
      <c r="T71" s="880">
        <v>30889.995274785819</v>
      </c>
      <c r="U71" s="880">
        <v>31988.160796929675</v>
      </c>
      <c r="V71" s="880">
        <v>33638.552841952463</v>
      </c>
      <c r="W71" s="880">
        <v>35288.944886975245</v>
      </c>
      <c r="X71" s="880">
        <v>35385.158136860264</v>
      </c>
      <c r="Y71" s="880">
        <v>36479.559358556755</v>
      </c>
      <c r="Z71" s="880">
        <v>37755.674019958933</v>
      </c>
      <c r="AA71" s="880">
        <v>37217.117332366142</v>
      </c>
      <c r="AB71" s="880">
        <v>37449.037236796692</v>
      </c>
      <c r="AC71" s="880">
        <v>38557.236748532203</v>
      </c>
      <c r="AD71" s="880">
        <v>39832.588184562308</v>
      </c>
      <c r="AE71" s="880">
        <v>39059.847327968826</v>
      </c>
      <c r="AF71" s="880">
        <v>37847.254024511429</v>
      </c>
      <c r="AG71" s="880">
        <v>39184.451815554719</v>
      </c>
      <c r="AH71" s="880">
        <v>40262.154064860064</v>
      </c>
      <c r="AI71" s="880">
        <v>41886.325696079788</v>
      </c>
      <c r="AJ71" s="880">
        <v>41775.672053061542</v>
      </c>
      <c r="AK71" s="880">
        <v>41253.80583186361</v>
      </c>
      <c r="AL71" s="880">
        <v>41517.124814552022</v>
      </c>
      <c r="AM71" s="880">
        <v>40259.106234676714</v>
      </c>
      <c r="AN71" s="880">
        <v>41026.784017697741</v>
      </c>
      <c r="AO71" s="880">
        <v>43033.288860248795</v>
      </c>
      <c r="AP71" s="880">
        <v>43816.575282886064</v>
      </c>
      <c r="AQ71" s="880">
        <v>44551.052009832529</v>
      </c>
      <c r="AR71" s="880">
        <v>45155.818838331608</v>
      </c>
      <c r="AS71" s="880">
        <v>46012.269448326348</v>
      </c>
      <c r="AT71" s="880">
        <v>46739.170652990142</v>
      </c>
      <c r="AU71" s="880">
        <v>46788.399115125823</v>
      </c>
      <c r="AV71" s="880">
        <v>46125.838957032465</v>
      </c>
      <c r="AW71" s="880">
        <v>46430.035327618854</v>
      </c>
      <c r="AX71" s="880">
        <v>46894.005695676082</v>
      </c>
      <c r="AY71" s="880">
        <v>48224.142494516258</v>
      </c>
      <c r="AZ71" s="880">
        <v>48584.514503135819</v>
      </c>
      <c r="BA71" s="880">
        <v>49355.502462988952</v>
      </c>
      <c r="BB71" s="880">
        <v>50454.832919843611</v>
      </c>
      <c r="BC71" s="880">
        <v>51817.177285957921</v>
      </c>
      <c r="BD71" s="880">
        <v>52446.241416309014</v>
      </c>
      <c r="BE71" s="880">
        <v>53554.169126987057</v>
      </c>
      <c r="BF71" s="880">
        <v>54443.969082334828</v>
      </c>
      <c r="BG71" s="880">
        <v>54649.002730464184</v>
      </c>
      <c r="BH71" s="880">
        <v>55380.545653255002</v>
      </c>
      <c r="BI71" s="880">
        <v>56068.130245482978</v>
      </c>
      <c r="BJ71" s="880">
        <v>55973.176117382478</v>
      </c>
      <c r="BK71" s="880">
        <v>56213.474887345597</v>
      </c>
      <c r="BL71" s="880">
        <v>55525.793370690277</v>
      </c>
      <c r="BM71" s="880">
        <v>54860.773186595317</v>
      </c>
      <c r="BN71" s="880">
        <v>53706.650139999998</v>
      </c>
      <c r="BO71" s="880">
        <v>53694.471894961658</v>
      </c>
      <c r="BP71" s="880">
        <v>54501.672806797826</v>
      </c>
      <c r="BQ71" s="880">
        <v>54516.292122827908</v>
      </c>
      <c r="BR71" s="880">
        <v>55082.9150006977</v>
      </c>
      <c r="BS71" s="880">
        <v>55500</v>
      </c>
      <c r="BV71" s="882">
        <f>DataFS40!Q71</f>
        <v>2.1227634095358106E-2</v>
      </c>
      <c r="BW71" s="882">
        <f t="shared" si="77"/>
        <v>2.0689238432939128E-2</v>
      </c>
      <c r="BX71" s="882">
        <f t="shared" si="78"/>
        <v>1.9037598176391057E-2</v>
      </c>
      <c r="BY71" s="882">
        <f t="shared" si="79"/>
        <v>1.8875662288672546E-2</v>
      </c>
      <c r="BZ71" s="882">
        <f t="shared" si="80"/>
        <v>1.9578825980885117E-2</v>
      </c>
      <c r="CA71" s="882">
        <f t="shared" si="81"/>
        <v>1.9391297972547905E-2</v>
      </c>
      <c r="CB71" s="882">
        <f t="shared" si="82"/>
        <v>1.9161400154866559E-2</v>
      </c>
      <c r="CC71" s="882">
        <f t="shared" si="83"/>
        <v>1.8837450936533884E-2</v>
      </c>
      <c r="CD71" s="882">
        <f t="shared" si="84"/>
        <v>1.8672551849758356E-2</v>
      </c>
      <c r="CE71" s="882">
        <f t="shared" si="85"/>
        <v>1.8414387177532188E-2</v>
      </c>
      <c r="CF71" s="882">
        <f t="shared" si="86"/>
        <v>1.7718521200268844E-2</v>
      </c>
      <c r="CG71" s="882">
        <f t="shared" si="87"/>
        <v>1.6565133611616156E-2</v>
      </c>
      <c r="CH71" s="882">
        <f t="shared" si="88"/>
        <v>1.6035491101410448E-2</v>
      </c>
      <c r="CI71" s="882">
        <f t="shared" si="89"/>
        <v>1.5606784767553394E-2</v>
      </c>
      <c r="CJ71" s="882">
        <f t="shared" si="90"/>
        <v>1.5716644360278531E-2</v>
      </c>
      <c r="CK71" s="882">
        <f t="shared" si="91"/>
        <v>1.5213474835643392E-2</v>
      </c>
      <c r="CL71" s="882">
        <f t="shared" si="92"/>
        <v>1.4958273821823909E-2</v>
      </c>
      <c r="CM71" s="882">
        <f t="shared" si="93"/>
        <v>1.4535396368336784E-2</v>
      </c>
      <c r="CN71" s="882">
        <f t="shared" si="94"/>
        <v>1.4288048731412317E-2</v>
      </c>
      <c r="CO71" s="882">
        <f t="shared" si="95"/>
        <v>1.3147914687679618E-2</v>
      </c>
      <c r="CP71" s="882">
        <f t="shared" si="96"/>
        <v>1.2343915201153077E-2</v>
      </c>
      <c r="CQ71" s="882">
        <f t="shared" si="97"/>
        <v>1.2753571636355376E-2</v>
      </c>
      <c r="CR71" s="882">
        <f t="shared" si="98"/>
        <v>1.195855262050638E-2</v>
      </c>
      <c r="CS71" s="882">
        <f t="shared" si="99"/>
        <v>1.13311460074077E-2</v>
      </c>
      <c r="CT71" s="882">
        <f t="shared" si="100"/>
        <v>1.2125833788321216E-2</v>
      </c>
      <c r="CU71" s="882">
        <f t="shared" si="101"/>
        <v>1.1890476779611525E-2</v>
      </c>
      <c r="CV71" s="882">
        <f t="shared" si="102"/>
        <v>1.1150314980586273E-2</v>
      </c>
      <c r="CW71" s="882">
        <f t="shared" si="103"/>
        <v>9.8173560359751111E-3</v>
      </c>
      <c r="CX71" s="882">
        <f t="shared" si="104"/>
        <v>1.0041360745782102E-2</v>
      </c>
      <c r="CY71" s="882">
        <f t="shared" si="105"/>
        <v>1.0346642612202084E-2</v>
      </c>
      <c r="CZ71" s="882">
        <f t="shared" si="106"/>
        <v>9.3086473127568237E-3</v>
      </c>
      <c r="DA71" s="882">
        <f t="shared" si="107"/>
        <v>8.9462355511362723E-3</v>
      </c>
      <c r="DB71" s="882">
        <f t="shared" si="108"/>
        <v>7.7812998540762734E-3</v>
      </c>
      <c r="DC71" s="882">
        <f t="shared" si="109"/>
        <v>8.1662645033431236E-3</v>
      </c>
      <c r="DD71" s="882">
        <f t="shared" si="110"/>
        <v>8.7628666636299091E-3</v>
      </c>
    </row>
    <row r="72" spans="1:108" ht="15">
      <c r="A72" s="876">
        <v>67</v>
      </c>
      <c r="B72" s="876">
        <v>67</v>
      </c>
      <c r="C72" s="880">
        <f>DataFS40!L72</f>
        <v>20559.064892511433</v>
      </c>
      <c r="D72">
        <f t="shared" ref="D72:R72" si="135">C72*($S72/$C72)^(1/16)</f>
        <v>21064.60723358742</v>
      </c>
      <c r="E72">
        <f t="shared" si="135"/>
        <v>21582.580736292442</v>
      </c>
      <c r="F72">
        <f t="shared" si="135"/>
        <v>22113.291079828596</v>
      </c>
      <c r="G72">
        <f t="shared" si="135"/>
        <v>22657.051459974256</v>
      </c>
      <c r="H72">
        <f t="shared" si="135"/>
        <v>23214.182773914836</v>
      </c>
      <c r="I72">
        <f t="shared" si="135"/>
        <v>23785.013809618482</v>
      </c>
      <c r="J72">
        <f t="shared" si="135"/>
        <v>24369.881439868488</v>
      </c>
      <c r="K72">
        <f t="shared" si="135"/>
        <v>24969.130821066898</v>
      </c>
      <c r="L72">
        <f t="shared" si="135"/>
        <v>25583.115596926651</v>
      </c>
      <c r="M72">
        <f t="shared" si="135"/>
        <v>26212.198107172477</v>
      </c>
      <c r="N72">
        <f t="shared" si="135"/>
        <v>26856.749601373671</v>
      </c>
      <c r="O72">
        <f t="shared" si="135"/>
        <v>27517.150458034983</v>
      </c>
      <c r="P72">
        <f t="shared" si="135"/>
        <v>28193.790409074889</v>
      </c>
      <c r="Q72">
        <f t="shared" si="135"/>
        <v>28887.068769823734</v>
      </c>
      <c r="R72">
        <f t="shared" si="135"/>
        <v>29597.394674677467</v>
      </c>
      <c r="S72" s="880">
        <v>30325.187318546043</v>
      </c>
      <c r="T72" s="880">
        <v>31418.973273224932</v>
      </c>
      <c r="U72" s="880">
        <v>32512.759227903825</v>
      </c>
      <c r="V72" s="880">
        <v>34174.523828160738</v>
      </c>
      <c r="W72" s="880">
        <v>35836.288428417654</v>
      </c>
      <c r="X72" s="880">
        <v>35956.808510638293</v>
      </c>
      <c r="Y72" s="880">
        <v>37153.584565271864</v>
      </c>
      <c r="Z72" s="880">
        <v>38366.573461299718</v>
      </c>
      <c r="AA72" s="880">
        <v>37812.035952305392</v>
      </c>
      <c r="AB72" s="880">
        <v>38114.315585088028</v>
      </c>
      <c r="AC72" s="880">
        <v>39294.200818655416</v>
      </c>
      <c r="AD72" s="880">
        <v>40574.197930142305</v>
      </c>
      <c r="AE72" s="880">
        <v>39758.260599718546</v>
      </c>
      <c r="AF72" s="880">
        <v>38557.18433256045</v>
      </c>
      <c r="AG72" s="880">
        <v>39916.068947103908</v>
      </c>
      <c r="AH72" s="880">
        <v>41055.608677624761</v>
      </c>
      <c r="AI72" s="880">
        <v>42674.004321928245</v>
      </c>
      <c r="AJ72" s="880">
        <v>42542.968885246744</v>
      </c>
      <c r="AK72" s="880">
        <v>42066.384691358027</v>
      </c>
      <c r="AL72" s="880">
        <v>42356.49583951493</v>
      </c>
      <c r="AM72" s="880">
        <v>41043.460863574648</v>
      </c>
      <c r="AN72" s="880">
        <v>41814.04670884111</v>
      </c>
      <c r="AO72" s="880">
        <v>43840.073667301731</v>
      </c>
      <c r="AP72" s="880">
        <v>44706.602551839882</v>
      </c>
      <c r="AQ72" s="880">
        <v>45485.080923833273</v>
      </c>
      <c r="AR72" s="880">
        <v>46118.906756290933</v>
      </c>
      <c r="AS72" s="880">
        <v>46961.913788514008</v>
      </c>
      <c r="AT72" s="880">
        <v>47708.826742718375</v>
      </c>
      <c r="AU72" s="880">
        <v>47789.615755676416</v>
      </c>
      <c r="AV72" s="880">
        <v>47069.764353410559</v>
      </c>
      <c r="AW72" s="880">
        <v>47424.26465358986</v>
      </c>
      <c r="AX72" s="880">
        <v>47903.788512780033</v>
      </c>
      <c r="AY72" s="880">
        <v>49194.146674576135</v>
      </c>
      <c r="AZ72" s="880">
        <v>49642.788129865927</v>
      </c>
      <c r="BA72" s="880">
        <v>50431.375672025206</v>
      </c>
      <c r="BB72" s="880">
        <v>51572.674074843802</v>
      </c>
      <c r="BC72" s="880">
        <v>52964.152012514911</v>
      </c>
      <c r="BD72" s="880">
        <v>53641.620941681394</v>
      </c>
      <c r="BE72" s="880">
        <v>54828.562001307233</v>
      </c>
      <c r="BF72" s="880">
        <v>55714.758096338002</v>
      </c>
      <c r="BG72" s="880">
        <v>55980.328955922509</v>
      </c>
      <c r="BH72" s="880">
        <v>56648.995501173864</v>
      </c>
      <c r="BI72" s="880">
        <v>57418.932374052158</v>
      </c>
      <c r="BJ72" s="880">
        <v>57316.217177230945</v>
      </c>
      <c r="BK72" s="880">
        <v>57570.000042411069</v>
      </c>
      <c r="BL72" s="880">
        <v>56939.751689834164</v>
      </c>
      <c r="BM72" s="880">
        <v>56226.817278805589</v>
      </c>
      <c r="BN72" s="880">
        <v>55034.171280000002</v>
      </c>
      <c r="BO72" s="880">
        <v>55053.811990039467</v>
      </c>
      <c r="BP72" s="880">
        <v>55933.376779899423</v>
      </c>
      <c r="BQ72" s="880">
        <v>55960.535008603241</v>
      </c>
      <c r="BR72" s="880">
        <v>56541.674329038557</v>
      </c>
      <c r="BS72" s="880">
        <v>57002</v>
      </c>
      <c r="BV72" s="882">
        <f>DataFS40!Q72</f>
        <v>2.1280533313061456E-2</v>
      </c>
      <c r="BW72" s="882">
        <f t="shared" si="77"/>
        <v>2.075742756761878E-2</v>
      </c>
      <c r="BX72" s="882">
        <f t="shared" si="78"/>
        <v>1.9084081165281264E-2</v>
      </c>
      <c r="BY72" s="882">
        <f t="shared" si="79"/>
        <v>1.8913504072609388E-2</v>
      </c>
      <c r="BZ72" s="882">
        <f t="shared" si="80"/>
        <v>1.9603713063607753E-2</v>
      </c>
      <c r="CA72" s="882">
        <f t="shared" si="81"/>
        <v>1.9462195402712545E-2</v>
      </c>
      <c r="CB72" s="882">
        <f t="shared" si="82"/>
        <v>1.9251455056348066E-2</v>
      </c>
      <c r="CC72" s="882">
        <f t="shared" si="83"/>
        <v>1.8938122923577438E-2</v>
      </c>
      <c r="CD72" s="882">
        <f t="shared" si="84"/>
        <v>1.8752982066601254E-2</v>
      </c>
      <c r="CE72" s="882">
        <f t="shared" si="85"/>
        <v>1.8497942440903081E-2</v>
      </c>
      <c r="CF72" s="882">
        <f t="shared" si="86"/>
        <v>1.7821155414192935E-2</v>
      </c>
      <c r="CG72" s="882">
        <f t="shared" si="87"/>
        <v>1.6640275885263955E-2</v>
      </c>
      <c r="CH72" s="882">
        <f t="shared" si="88"/>
        <v>1.613838490696895E-2</v>
      </c>
      <c r="CI72" s="882">
        <f t="shared" si="89"/>
        <v>1.5713139037510926E-2</v>
      </c>
      <c r="CJ72" s="882">
        <f t="shared" si="90"/>
        <v>1.5781485711793275E-2</v>
      </c>
      <c r="CK72" s="882">
        <f t="shared" si="91"/>
        <v>1.5327060643823831E-2</v>
      </c>
      <c r="CL72" s="882">
        <f t="shared" si="92"/>
        <v>1.5072308128291301E-2</v>
      </c>
      <c r="CM72" s="882">
        <f t="shared" si="93"/>
        <v>1.4682628691241595E-2</v>
      </c>
      <c r="CN72" s="882">
        <f t="shared" si="94"/>
        <v>1.4455923141067917E-2</v>
      </c>
      <c r="CO72" s="882">
        <f t="shared" si="95"/>
        <v>1.334844755649689E-2</v>
      </c>
      <c r="CP72" s="882">
        <f t="shared" si="96"/>
        <v>1.258590412486682E-2</v>
      </c>
      <c r="CQ72" s="882">
        <f t="shared" si="97"/>
        <v>1.2963501524229759E-2</v>
      </c>
      <c r="CR72" s="882">
        <f t="shared" si="98"/>
        <v>1.2130041290512761E-2</v>
      </c>
      <c r="CS72" s="882">
        <f t="shared" si="99"/>
        <v>1.1527335224318591E-2</v>
      </c>
      <c r="CT72" s="882">
        <f t="shared" si="100"/>
        <v>1.2362456391315391E-2</v>
      </c>
      <c r="CU72" s="882">
        <f t="shared" si="101"/>
        <v>1.2072100062971991E-2</v>
      </c>
      <c r="CV72" s="882">
        <f t="shared" si="102"/>
        <v>1.129640595981507E-2</v>
      </c>
      <c r="CW72" s="882">
        <f t="shared" si="103"/>
        <v>1.0016342119523403E-2</v>
      </c>
      <c r="CX72" s="882">
        <f t="shared" si="104"/>
        <v>1.0245547075275807E-2</v>
      </c>
      <c r="CY72" s="882">
        <f t="shared" si="105"/>
        <v>1.0520004363929525E-2</v>
      </c>
      <c r="CZ72" s="882">
        <f t="shared" si="106"/>
        <v>9.5016845362125846E-3</v>
      </c>
      <c r="DA72" s="882">
        <f t="shared" si="107"/>
        <v>9.1365987190685782E-3</v>
      </c>
      <c r="DB72" s="882">
        <f t="shared" si="108"/>
        <v>8.004121111862661E-3</v>
      </c>
      <c r="DC72" s="882">
        <f t="shared" si="109"/>
        <v>8.4016671817916944E-3</v>
      </c>
      <c r="DD72" s="882">
        <f t="shared" si="110"/>
        <v>8.9764427943916925E-3</v>
      </c>
    </row>
    <row r="73" spans="1:108" ht="15">
      <c r="A73" s="876">
        <v>68</v>
      </c>
      <c r="B73" s="876">
        <v>68</v>
      </c>
      <c r="C73" s="880">
        <f>DataFS40!L73</f>
        <v>20907.742500613069</v>
      </c>
      <c r="D73">
        <f t="shared" ref="D73:R73" si="136">C73*($S73/$C73)^(1/16)</f>
        <v>21421.858738177154</v>
      </c>
      <c r="E73">
        <f t="shared" si="136"/>
        <v>21948.616967372775</v>
      </c>
      <c r="F73">
        <f t="shared" si="136"/>
        <v>22488.328051659853</v>
      </c>
      <c r="G73">
        <f t="shared" si="136"/>
        <v>23041.310498554216</v>
      </c>
      <c r="H73">
        <f t="shared" si="136"/>
        <v>23607.890647593034</v>
      </c>
      <c r="I73">
        <f t="shared" si="136"/>
        <v>24188.40286292231</v>
      </c>
      <c r="J73">
        <f t="shared" si="136"/>
        <v>24783.189730620023</v>
      </c>
      <c r="K73">
        <f t="shared" si="136"/>
        <v>25392.602260871419</v>
      </c>
      <c r="L73">
        <f t="shared" si="136"/>
        <v>26017.000095115731</v>
      </c>
      <c r="M73">
        <f t="shared" si="136"/>
        <v>26656.751718286581</v>
      </c>
      <c r="N73">
        <f t="shared" si="136"/>
        <v>27312.234676271339</v>
      </c>
      <c r="O73">
        <f t="shared" si="136"/>
        <v>27983.835798717737</v>
      </c>
      <c r="P73">
        <f t="shared" si="136"/>
        <v>28671.951427319251</v>
      </c>
      <c r="Q73">
        <f t="shared" si="136"/>
        <v>29376.987649713963</v>
      </c>
      <c r="R73">
        <f t="shared" si="136"/>
        <v>30099.360539134937</v>
      </c>
      <c r="S73" s="880">
        <v>30839.496399953543</v>
      </c>
      <c r="T73" s="880">
        <v>31963.114014402781</v>
      </c>
      <c r="U73" s="880">
        <v>33086.731628852016</v>
      </c>
      <c r="V73" s="880">
        <v>34735.18179935604</v>
      </c>
      <c r="W73" s="880">
        <v>36383.631969860071</v>
      </c>
      <c r="X73" s="880">
        <v>36562.757906843013</v>
      </c>
      <c r="Y73" s="880">
        <v>37794.730493610623</v>
      </c>
      <c r="Z73" s="880">
        <v>39024.46516735902</v>
      </c>
      <c r="AA73" s="880">
        <v>38411.912227410801</v>
      </c>
      <c r="AB73" s="880">
        <v>38770.157361063175</v>
      </c>
      <c r="AC73" s="880">
        <v>39958.824857355496</v>
      </c>
      <c r="AD73" s="880">
        <v>41328.66796032773</v>
      </c>
      <c r="AE73" s="880">
        <v>40468.511384548765</v>
      </c>
      <c r="AF73" s="880">
        <v>39241.759986750578</v>
      </c>
      <c r="AG73" s="880">
        <v>40678.599478577707</v>
      </c>
      <c r="AH73" s="880">
        <v>41826.393158596176</v>
      </c>
      <c r="AI73" s="880">
        <v>43437.446682365982</v>
      </c>
      <c r="AJ73" s="880">
        <v>43363.472432072529</v>
      </c>
      <c r="AK73" s="880">
        <v>42904.678071722519</v>
      </c>
      <c r="AL73" s="880">
        <v>43177.057429744782</v>
      </c>
      <c r="AM73" s="880">
        <v>41794.58012684132</v>
      </c>
      <c r="AN73" s="880">
        <v>42611.91940929908</v>
      </c>
      <c r="AO73" s="880">
        <v>44728.558201651162</v>
      </c>
      <c r="AP73" s="880">
        <v>45606.497085416253</v>
      </c>
      <c r="AQ73" s="880">
        <v>46428.778874210831</v>
      </c>
      <c r="AR73" s="880">
        <v>47048.069855222333</v>
      </c>
      <c r="AS73" s="880">
        <v>47897.004192453584</v>
      </c>
      <c r="AT73" s="880">
        <v>48715.172522328205</v>
      </c>
      <c r="AU73" s="880">
        <v>48767.313884536212</v>
      </c>
      <c r="AV73" s="880">
        <v>48039.639588864331</v>
      </c>
      <c r="AW73" s="880">
        <v>48519.655627990345</v>
      </c>
      <c r="AX73" s="880">
        <v>48979.862415586984</v>
      </c>
      <c r="AY73" s="880">
        <v>50171.693655414078</v>
      </c>
      <c r="AZ73" s="880">
        <v>50686.281398680803</v>
      </c>
      <c r="BA73" s="880">
        <v>51540.553166132573</v>
      </c>
      <c r="BB73" s="880">
        <v>52758.693597620375</v>
      </c>
      <c r="BC73" s="880">
        <v>54184.039557875039</v>
      </c>
      <c r="BD73" s="880">
        <v>54788.688361524866</v>
      </c>
      <c r="BE73" s="880">
        <v>56117.789078397269</v>
      </c>
      <c r="BF73" s="880">
        <v>56940.819546701314</v>
      </c>
      <c r="BG73" s="880">
        <v>57290.974385645561</v>
      </c>
      <c r="BH73" s="880">
        <v>58028.735066557187</v>
      </c>
      <c r="BI73" s="880">
        <v>58769.734502621337</v>
      </c>
      <c r="BJ73" s="880">
        <v>58665.227308456517</v>
      </c>
      <c r="BK73" s="880">
        <v>58964.786163388642</v>
      </c>
      <c r="BL73" s="880">
        <v>58291.644799438611</v>
      </c>
      <c r="BM73" s="880">
        <v>57608.346891089503</v>
      </c>
      <c r="BN73" s="880">
        <v>56390.123679999997</v>
      </c>
      <c r="BO73" s="880">
        <v>56450.8218423047</v>
      </c>
      <c r="BP73" s="880">
        <v>57358.759764157308</v>
      </c>
      <c r="BQ73" s="880">
        <v>57405.811711762814</v>
      </c>
      <c r="BR73" s="880">
        <v>58034.003432717793</v>
      </c>
      <c r="BS73" s="880">
        <v>58478</v>
      </c>
      <c r="BV73" s="882">
        <f>DataFS40!Q73</f>
        <v>2.136807643574179E-2</v>
      </c>
      <c r="BW73" s="882">
        <f t="shared" si="77"/>
        <v>2.0828579689565085E-2</v>
      </c>
      <c r="BX73" s="882">
        <f t="shared" si="78"/>
        <v>1.9123573101268887E-2</v>
      </c>
      <c r="BY73" s="882">
        <f t="shared" si="79"/>
        <v>1.8975962281748693E-2</v>
      </c>
      <c r="BZ73" s="882">
        <f t="shared" si="80"/>
        <v>1.970106807274763E-2</v>
      </c>
      <c r="CA73" s="882">
        <f t="shared" si="81"/>
        <v>1.9555492463119384E-2</v>
      </c>
      <c r="CB73" s="882">
        <f t="shared" si="82"/>
        <v>1.9362905313244472E-2</v>
      </c>
      <c r="CC73" s="882">
        <f t="shared" si="83"/>
        <v>1.9031907422933259E-2</v>
      </c>
      <c r="CD73" s="882">
        <f t="shared" si="84"/>
        <v>1.8839832780907617E-2</v>
      </c>
      <c r="CE73" s="882">
        <f t="shared" si="85"/>
        <v>1.8619465998747975E-2</v>
      </c>
      <c r="CF73" s="882">
        <f t="shared" si="86"/>
        <v>1.7923970465176353E-2</v>
      </c>
      <c r="CG73" s="882">
        <f t="shared" si="87"/>
        <v>1.6747269702607648E-2</v>
      </c>
      <c r="CH73" s="882">
        <f t="shared" si="88"/>
        <v>1.631823905576435E-2</v>
      </c>
      <c r="CI73" s="882">
        <f t="shared" si="89"/>
        <v>1.5874383206185838E-2</v>
      </c>
      <c r="CJ73" s="882">
        <f t="shared" si="90"/>
        <v>1.5866897482277098E-2</v>
      </c>
      <c r="CK73" s="882">
        <f t="shared" si="91"/>
        <v>1.5446057291588655E-2</v>
      </c>
      <c r="CL73" s="882">
        <f t="shared" si="92"/>
        <v>1.5219738265327853E-2</v>
      </c>
      <c r="CM73" s="882">
        <f t="shared" si="93"/>
        <v>1.4848752108035157E-2</v>
      </c>
      <c r="CN73" s="882">
        <f t="shared" si="94"/>
        <v>1.4613216085989977E-2</v>
      </c>
      <c r="CO73" s="882">
        <f t="shared" si="95"/>
        <v>1.3494078283544875E-2</v>
      </c>
      <c r="CP73" s="882">
        <f t="shared" si="96"/>
        <v>1.2826678513756073E-2</v>
      </c>
      <c r="CQ73" s="882">
        <f t="shared" si="97"/>
        <v>1.3114136879493143E-2</v>
      </c>
      <c r="CR73" s="882">
        <f t="shared" si="98"/>
        <v>1.2309659802274941E-2</v>
      </c>
      <c r="CS73" s="882">
        <f t="shared" si="99"/>
        <v>1.1737454267582548E-2</v>
      </c>
      <c r="CT73" s="882">
        <f t="shared" si="100"/>
        <v>1.2586176272161742E-2</v>
      </c>
      <c r="CU73" s="882">
        <f t="shared" si="101"/>
        <v>1.2256751712725444E-2</v>
      </c>
      <c r="CV73" s="882">
        <f t="shared" si="102"/>
        <v>1.1509580627924398E-2</v>
      </c>
      <c r="CW73" s="882">
        <f t="shared" si="103"/>
        <v>1.0166102855571513E-2</v>
      </c>
      <c r="CX73" s="882">
        <f t="shared" si="104"/>
        <v>1.044069508480594E-2</v>
      </c>
      <c r="CY73" s="882">
        <f t="shared" si="105"/>
        <v>1.0720365876170534E-2</v>
      </c>
      <c r="CZ73" s="882">
        <f t="shared" si="106"/>
        <v>9.6838736599205166E-3</v>
      </c>
      <c r="DA73" s="882">
        <f t="shared" si="107"/>
        <v>9.331445991701548E-3</v>
      </c>
      <c r="DB73" s="882">
        <f t="shared" si="108"/>
        <v>8.234413448517941E-3</v>
      </c>
      <c r="DC73" s="882">
        <f t="shared" si="109"/>
        <v>8.607766982445364E-3</v>
      </c>
      <c r="DD73" s="882">
        <f t="shared" si="110"/>
        <v>9.1495372396759311E-3</v>
      </c>
    </row>
    <row r="74" spans="1:108" ht="15">
      <c r="A74" s="876">
        <v>69</v>
      </c>
      <c r="B74" s="876">
        <v>69</v>
      </c>
      <c r="C74" s="880">
        <f>DataFS40!L74</f>
        <v>21286.552741513617</v>
      </c>
      <c r="D74">
        <f t="shared" ref="D74:R74" si="137">C74*($S74/$C74)^(1/16)</f>
        <v>21809.983829583292</v>
      </c>
      <c r="E74">
        <f t="shared" si="137"/>
        <v>22346.285959163764</v>
      </c>
      <c r="F74">
        <f t="shared" si="137"/>
        <v>22895.775625995062</v>
      </c>
      <c r="G74">
        <f t="shared" si="137"/>
        <v>23458.777108369493</v>
      </c>
      <c r="H74">
        <f t="shared" si="137"/>
        <v>24035.622658502693</v>
      </c>
      <c r="I74">
        <f t="shared" si="137"/>
        <v>24626.652698610425</v>
      </c>
      <c r="J74">
        <f t="shared" si="137"/>
        <v>25232.216021806882</v>
      </c>
      <c r="K74">
        <f t="shared" si="137"/>
        <v>25852.669997943005</v>
      </c>
      <c r="L74">
        <f t="shared" si="137"/>
        <v>26488.380784506338</v>
      </c>
      <c r="M74">
        <f t="shared" si="137"/>
        <v>27139.723542706844</v>
      </c>
      <c r="N74">
        <f t="shared" si="137"/>
        <v>27807.082658876214</v>
      </c>
      <c r="O74">
        <f t="shared" si="137"/>
        <v>28490.851971311346</v>
      </c>
      <c r="P74">
        <f t="shared" si="137"/>
        <v>29191.435002695838</v>
      </c>
      <c r="Q74">
        <f t="shared" si="137"/>
        <v>29909.245198236677</v>
      </c>
      <c r="R74">
        <f t="shared" si="137"/>
        <v>30644.706169656631</v>
      </c>
      <c r="S74" s="880">
        <v>31398.251945186385</v>
      </c>
      <c r="T74" s="880">
        <v>32532.563860616669</v>
      </c>
      <c r="U74" s="880">
        <v>33666.875776046953</v>
      </c>
      <c r="V74" s="880">
        <v>35304.811058098829</v>
      </c>
      <c r="W74" s="880">
        <v>36942.746340150705</v>
      </c>
      <c r="X74" s="880">
        <v>37174.423806785504</v>
      </c>
      <c r="Y74" s="880">
        <v>38435.87642194939</v>
      </c>
      <c r="Z74" s="880">
        <v>39651.028696939313</v>
      </c>
      <c r="AA74" s="880">
        <v>39036.576778347007</v>
      </c>
      <c r="AB74" s="880">
        <v>39482.618570935454</v>
      </c>
      <c r="AC74" s="880">
        <v>40659.618911767138</v>
      </c>
      <c r="AD74" s="880">
        <v>42048.843898231993</v>
      </c>
      <c r="AE74" s="880">
        <v>41222.166384007505</v>
      </c>
      <c r="AF74" s="880">
        <v>39922.713547532294</v>
      </c>
      <c r="AG74" s="880">
        <v>41427.390721196127</v>
      </c>
      <c r="AH74" s="880">
        <v>42623.086361617061</v>
      </c>
      <c r="AI74" s="880">
        <v>44228.154841390773</v>
      </c>
      <c r="AJ74" s="880">
        <v>44133.569617659865</v>
      </c>
      <c r="AK74" s="880">
        <v>43740.4</v>
      </c>
      <c r="AL74" s="880">
        <v>44032.886710099119</v>
      </c>
      <c r="AM74" s="880">
        <v>42643.189795959712</v>
      </c>
      <c r="AN74" s="880">
        <v>43484.062174959254</v>
      </c>
      <c r="AO74" s="880">
        <v>45617.0427360006</v>
      </c>
      <c r="AP74" s="880">
        <v>46506.391618992617</v>
      </c>
      <c r="AQ74" s="880">
        <v>47370.54301731303</v>
      </c>
      <c r="AR74" s="880">
        <v>47952.731695966904</v>
      </c>
      <c r="AS74" s="880">
        <v>48821.179144207097</v>
      </c>
      <c r="AT74" s="880">
        <v>49711.035533400442</v>
      </c>
      <c r="AU74" s="880">
        <v>49745.012013396015</v>
      </c>
      <c r="AV74" s="880">
        <v>49077.633151891787</v>
      </c>
      <c r="AW74" s="880">
        <v>49561.30447666267</v>
      </c>
      <c r="AX74" s="880">
        <v>49983.478620067392</v>
      </c>
      <c r="AY74" s="880">
        <v>51226.177204188338</v>
      </c>
      <c r="AZ74" s="880">
        <v>51814.022707612465</v>
      </c>
      <c r="BA74" s="880">
        <v>52672.898858550274</v>
      </c>
      <c r="BB74" s="880">
        <v>53939.03158974892</v>
      </c>
      <c r="BC74" s="880">
        <v>55336.622962801499</v>
      </c>
      <c r="BD74" s="880">
        <v>55979.926849280484</v>
      </c>
      <c r="BE74" s="880">
        <v>57371.953494394904</v>
      </c>
      <c r="BF74" s="880">
        <v>58215.555110437417</v>
      </c>
      <c r="BG74" s="880">
        <v>58667.539851774804</v>
      </c>
      <c r="BH74" s="880">
        <v>59413.533255461625</v>
      </c>
      <c r="BI74" s="880">
        <v>60141.450689647412</v>
      </c>
      <c r="BJ74" s="880">
        <v>60047.664239393875</v>
      </c>
      <c r="BK74" s="880">
        <v>60433.775369771509</v>
      </c>
      <c r="BL74" s="880">
        <v>59668.363992858838</v>
      </c>
      <c r="BM74" s="880">
        <v>58992.088720526794</v>
      </c>
      <c r="BN74" s="880">
        <v>57753.730649999998</v>
      </c>
      <c r="BO74" s="880">
        <v>57844.602858239581</v>
      </c>
      <c r="BP74" s="880">
        <v>58751.484306055994</v>
      </c>
      <c r="BQ74" s="880">
        <v>58890.37347552328</v>
      </c>
      <c r="BR74" s="880">
        <v>59444.951262849427</v>
      </c>
      <c r="BS74" s="880">
        <v>59978</v>
      </c>
      <c r="BV74" s="882">
        <f>DataFS40!Q74</f>
        <v>2.1408189727116556E-2</v>
      </c>
      <c r="BW74" s="882">
        <f t="shared" si="77"/>
        <v>2.0878766720405784E-2</v>
      </c>
      <c r="BX74" s="882">
        <f t="shared" si="78"/>
        <v>1.9187867255049174E-2</v>
      </c>
      <c r="BY74" s="882">
        <f t="shared" si="79"/>
        <v>1.9045029314149975E-2</v>
      </c>
      <c r="BZ74" s="882">
        <f t="shared" si="80"/>
        <v>1.9752450473565775E-2</v>
      </c>
      <c r="CA74" s="882">
        <f t="shared" si="81"/>
        <v>1.960297994461202E-2</v>
      </c>
      <c r="CB74" s="882">
        <f t="shared" si="82"/>
        <v>1.9426619799047362E-2</v>
      </c>
      <c r="CC74" s="882">
        <f t="shared" si="83"/>
        <v>1.9064574685242919E-2</v>
      </c>
      <c r="CD74" s="882">
        <f t="shared" si="84"/>
        <v>1.8874451639192102E-2</v>
      </c>
      <c r="CE74" s="882">
        <f t="shared" si="85"/>
        <v>1.8687788216094736E-2</v>
      </c>
      <c r="CF74" s="882">
        <f t="shared" si="86"/>
        <v>1.7980673548181114E-2</v>
      </c>
      <c r="CG74" s="882">
        <f t="shared" si="87"/>
        <v>1.6849574511194287E-2</v>
      </c>
      <c r="CH74" s="882">
        <f t="shared" si="88"/>
        <v>1.6416449715629833E-2</v>
      </c>
      <c r="CI74" s="882">
        <f t="shared" si="89"/>
        <v>1.5943921559771868E-2</v>
      </c>
      <c r="CJ74" s="882">
        <f t="shared" si="90"/>
        <v>1.5951865661143261E-2</v>
      </c>
      <c r="CK74" s="882">
        <f t="shared" si="91"/>
        <v>1.5567007985286097E-2</v>
      </c>
      <c r="CL74" s="882">
        <f t="shared" si="92"/>
        <v>1.5332497532809519E-2</v>
      </c>
      <c r="CM74" s="882">
        <f t="shared" si="93"/>
        <v>1.4982087994674265E-2</v>
      </c>
      <c r="CN74" s="882">
        <f t="shared" si="94"/>
        <v>1.4722634969401849E-2</v>
      </c>
      <c r="CO74" s="882">
        <f t="shared" si="95"/>
        <v>1.3650384066585364E-2</v>
      </c>
      <c r="CP74" s="882">
        <f t="shared" si="96"/>
        <v>1.3030825218599551E-2</v>
      </c>
      <c r="CQ74" s="882">
        <f t="shared" si="97"/>
        <v>1.3279505504508737E-2</v>
      </c>
      <c r="CR74" s="882">
        <f t="shared" si="98"/>
        <v>1.251577144521443E-2</v>
      </c>
      <c r="CS74" s="882">
        <f t="shared" si="99"/>
        <v>1.196528695354715E-2</v>
      </c>
      <c r="CT74" s="882">
        <f t="shared" si="100"/>
        <v>1.2792909369186978E-2</v>
      </c>
      <c r="CU74" s="882">
        <f t="shared" si="101"/>
        <v>1.240805821605262E-2</v>
      </c>
      <c r="CV74" s="882">
        <f t="shared" si="102"/>
        <v>1.1724454992079636E-2</v>
      </c>
      <c r="CW74" s="882">
        <f t="shared" si="103"/>
        <v>1.0346394982730711E-2</v>
      </c>
      <c r="CX74" s="882">
        <f t="shared" si="104"/>
        <v>1.0597739318716437E-2</v>
      </c>
      <c r="CY74" s="882">
        <f t="shared" si="105"/>
        <v>1.0919258883859362E-2</v>
      </c>
      <c r="CZ74" s="882">
        <f t="shared" si="106"/>
        <v>9.8665293331969828E-3</v>
      </c>
      <c r="DA74" s="882">
        <f t="shared" si="107"/>
        <v>9.4835209208037341E-3</v>
      </c>
      <c r="DB74" s="882">
        <f t="shared" si="108"/>
        <v>8.4566176119198477E-3</v>
      </c>
      <c r="DC74" s="882">
        <f t="shared" si="109"/>
        <v>8.7981839840300946E-3</v>
      </c>
      <c r="DD74" s="882">
        <f t="shared" si="110"/>
        <v>9.3287044617631487E-3</v>
      </c>
    </row>
    <row r="75" spans="1:108" ht="15">
      <c r="A75" s="876">
        <v>70</v>
      </c>
      <c r="B75" s="876">
        <v>70</v>
      </c>
      <c r="C75" s="880">
        <f>DataFS40!L75</f>
        <v>21678.276967899408</v>
      </c>
      <c r="D75">
        <f t="shared" ref="D75:R75" si="138">C75*($S75/$C75)^(1/16)</f>
        <v>22211.34045819645</v>
      </c>
      <c r="E75">
        <f t="shared" si="138"/>
        <v>22757.511848402162</v>
      </c>
      <c r="F75">
        <f t="shared" si="138"/>
        <v>23317.113458546231</v>
      </c>
      <c r="G75">
        <f t="shared" si="138"/>
        <v>23890.475534428464</v>
      </c>
      <c r="H75">
        <f t="shared" si="138"/>
        <v>24477.936442511538</v>
      </c>
      <c r="I75">
        <f t="shared" si="138"/>
        <v>25079.842869606087</v>
      </c>
      <c r="J75">
        <f t="shared" si="138"/>
        <v>25696.550027466019</v>
      </c>
      <c r="K75">
        <f t="shared" si="138"/>
        <v>26328.421862414758</v>
      </c>
      <c r="L75">
        <f t="shared" si="138"/>
        <v>26975.831270126175</v>
      </c>
      <c r="M75">
        <f t="shared" si="138"/>
        <v>27639.160315686891</v>
      </c>
      <c r="N75">
        <f t="shared" si="138"/>
        <v>28318.800459069895</v>
      </c>
      <c r="O75">
        <f t="shared" si="138"/>
        <v>29015.152786152466</v>
      </c>
      <c r="P75">
        <f t="shared" si="138"/>
        <v>29728.628245414813</v>
      </c>
      <c r="Q75">
        <f t="shared" si="138"/>
        <v>30459.647890459033</v>
      </c>
      <c r="R75">
        <f t="shared" si="138"/>
        <v>31208.643128491571</v>
      </c>
      <c r="S75" s="880">
        <v>31976.055974915802</v>
      </c>
      <c r="T75" s="880">
        <v>33133.139060942493</v>
      </c>
      <c r="U75" s="880">
        <v>34290.222146969179</v>
      </c>
      <c r="V75" s="880">
        <v>35925.468500825824</v>
      </c>
      <c r="W75" s="880">
        <v>37560.714854682461</v>
      </c>
      <c r="X75" s="880">
        <v>37803.239217941344</v>
      </c>
      <c r="Y75" s="880">
        <v>39098.941869205715</v>
      </c>
      <c r="Z75" s="880">
        <v>40324.584491238122</v>
      </c>
      <c r="AA75" s="880">
        <v>39715.775536110988</v>
      </c>
      <c r="AB75" s="880">
        <v>40199.798066965828</v>
      </c>
      <c r="AC75" s="880">
        <v>41419.189241710075</v>
      </c>
      <c r="AD75" s="880">
        <v>42824.747736093144</v>
      </c>
      <c r="AE75" s="880">
        <v>41932.417168837732</v>
      </c>
      <c r="AF75" s="880">
        <v>40657.998509440207</v>
      </c>
      <c r="AG75" s="880">
        <v>42176.181963814546</v>
      </c>
      <c r="AH75" s="880">
        <v>43455.404057455948</v>
      </c>
      <c r="AI75" s="880">
        <v>45070.365064413352</v>
      </c>
      <c r="AJ75" s="880">
        <v>44942.871750877108</v>
      </c>
      <c r="AK75" s="880">
        <v>44601.836449147566</v>
      </c>
      <c r="AL75" s="880">
        <v>44860.501838353863</v>
      </c>
      <c r="AM75" s="880">
        <v>43529.466212793544</v>
      </c>
      <c r="AN75" s="880">
        <v>44360.448944345262</v>
      </c>
      <c r="AO75" s="880">
        <v>46540.249654451043</v>
      </c>
      <c r="AP75" s="880">
        <v>47441.80830521015</v>
      </c>
      <c r="AQ75" s="880">
        <v>48325.843811342776</v>
      </c>
      <c r="AR75" s="880">
        <v>48883.779507066523</v>
      </c>
      <c r="AS75" s="880">
        <v>49770.823484394758</v>
      </c>
      <c r="AT75" s="880">
        <v>50761.059515250286</v>
      </c>
      <c r="AU75" s="880">
        <v>50823.503763787761</v>
      </c>
      <c r="AV75" s="880">
        <v>50070.214496536792</v>
      </c>
      <c r="AW75" s="880">
        <v>50601.372674578284</v>
      </c>
      <c r="AX75" s="880">
        <v>51091.92723914791</v>
      </c>
      <c r="AY75" s="880">
        <v>52265.575151406461</v>
      </c>
      <c r="AZ75" s="880">
        <v>52981.670982915231</v>
      </c>
      <c r="BA75" s="880">
        <v>53890.677282237346</v>
      </c>
      <c r="BB75" s="880">
        <v>55184.707184329818</v>
      </c>
      <c r="BC75" s="880">
        <v>56557.912677753993</v>
      </c>
      <c r="BD75" s="880">
        <v>57289.875082049992</v>
      </c>
      <c r="BE75" s="880">
        <v>58698.940360353685</v>
      </c>
      <c r="BF75" s="880">
        <v>59524.494105192243</v>
      </c>
      <c r="BG75" s="880">
        <v>59960.089585229493</v>
      </c>
      <c r="BH75" s="880">
        <v>60869.152173661634</v>
      </c>
      <c r="BI75" s="880">
        <v>61518.087831604527</v>
      </c>
      <c r="BJ75" s="880">
        <v>61473.078484246384</v>
      </c>
      <c r="BK75" s="880">
        <v>61892.329767269257</v>
      </c>
      <c r="BL75" s="880">
        <v>61086.836145423775</v>
      </c>
      <c r="BM75" s="880">
        <v>60446.621498872148</v>
      </c>
      <c r="BN75" s="880">
        <v>59109.68305</v>
      </c>
      <c r="BO75" s="880">
        <v>59299.731764451135</v>
      </c>
      <c r="BP75" s="880">
        <v>60230.595695485463</v>
      </c>
      <c r="BQ75" s="880">
        <v>60451.437725717093</v>
      </c>
      <c r="BR75" s="880">
        <v>60933.21130285129</v>
      </c>
      <c r="BS75" s="880">
        <v>61500</v>
      </c>
      <c r="BV75" s="882">
        <f>DataFS40!Q75</f>
        <v>2.1446274630040785E-2</v>
      </c>
      <c r="BW75" s="882">
        <f t="shared" si="77"/>
        <v>2.0890350298868876E-2</v>
      </c>
      <c r="BX75" s="882">
        <f t="shared" si="78"/>
        <v>1.9257874592706115E-2</v>
      </c>
      <c r="BY75" s="882">
        <f t="shared" si="79"/>
        <v>1.9096541772503972E-2</v>
      </c>
      <c r="BZ75" s="882">
        <f t="shared" si="80"/>
        <v>1.9806468195860072E-2</v>
      </c>
      <c r="CA75" s="882">
        <f t="shared" si="81"/>
        <v>1.9653330480485787E-2</v>
      </c>
      <c r="CB75" s="882">
        <f t="shared" si="82"/>
        <v>1.9478514576936501E-2</v>
      </c>
      <c r="CC75" s="882">
        <f t="shared" si="83"/>
        <v>1.909438916055306E-2</v>
      </c>
      <c r="CD75" s="882">
        <f t="shared" si="84"/>
        <v>1.8905305118854798E-2</v>
      </c>
      <c r="CE75" s="882">
        <f t="shared" si="85"/>
        <v>1.876771079903361E-2</v>
      </c>
      <c r="CF75" s="882">
        <f t="shared" si="86"/>
        <v>1.8076894378614927E-2</v>
      </c>
      <c r="CG75" s="882">
        <f t="shared" si="87"/>
        <v>1.6903043206419222E-2</v>
      </c>
      <c r="CH75" s="882">
        <f t="shared" si="88"/>
        <v>1.6492180799814626E-2</v>
      </c>
      <c r="CI75" s="882">
        <f t="shared" si="89"/>
        <v>1.605445123653837E-2</v>
      </c>
      <c r="CJ75" s="882">
        <f t="shared" si="90"/>
        <v>1.600720993417637E-2</v>
      </c>
      <c r="CK75" s="882">
        <f t="shared" si="91"/>
        <v>1.5687988661958308E-2</v>
      </c>
      <c r="CL75" s="882">
        <f t="shared" si="92"/>
        <v>1.5470510860503994E-2</v>
      </c>
      <c r="CM75" s="882">
        <f t="shared" si="93"/>
        <v>1.511760007673546E-2</v>
      </c>
      <c r="CN75" s="882">
        <f t="shared" si="94"/>
        <v>1.4826630317602785E-2</v>
      </c>
      <c r="CO75" s="882">
        <f t="shared" si="95"/>
        <v>1.3820438267910129E-2</v>
      </c>
      <c r="CP75" s="882">
        <f t="shared" si="96"/>
        <v>1.3217858029284768E-2</v>
      </c>
      <c r="CQ75" s="882">
        <f t="shared" si="97"/>
        <v>1.3442284189235654E-2</v>
      </c>
      <c r="CR75" s="882">
        <f t="shared" si="98"/>
        <v>1.265540336437887E-2</v>
      </c>
      <c r="CS75" s="882">
        <f t="shared" si="99"/>
        <v>1.2184372968672363E-2</v>
      </c>
      <c r="CT75" s="882">
        <f t="shared" si="100"/>
        <v>1.295325727080443E-2</v>
      </c>
      <c r="CU75" s="882">
        <f t="shared" si="101"/>
        <v>1.2570629650882292E-2</v>
      </c>
      <c r="CV75" s="882">
        <f t="shared" si="102"/>
        <v>1.1883345971415382E-2</v>
      </c>
      <c r="CW75" s="882">
        <f t="shared" si="103"/>
        <v>1.0501232642956326E-2</v>
      </c>
      <c r="CX75" s="882">
        <f t="shared" si="104"/>
        <v>1.081397877662571E-2</v>
      </c>
      <c r="CY75" s="882">
        <f t="shared" si="105"/>
        <v>1.1066645221494698E-2</v>
      </c>
      <c r="CZ75" s="882">
        <f t="shared" si="106"/>
        <v>1.0072421983473356E-2</v>
      </c>
      <c r="DA75" s="882">
        <f t="shared" si="107"/>
        <v>9.6475712113885947E-3</v>
      </c>
      <c r="DB75" s="882">
        <f t="shared" si="108"/>
        <v>8.6731433998856744E-3</v>
      </c>
      <c r="DC75" s="882">
        <f t="shared" si="109"/>
        <v>8.992729125522958E-3</v>
      </c>
      <c r="DD75" s="882">
        <f t="shared" si="110"/>
        <v>9.4936681519692812E-3</v>
      </c>
    </row>
    <row r="76" spans="1:108" ht="15">
      <c r="A76" s="876">
        <v>71</v>
      </c>
      <c r="B76" s="876">
        <v>71</v>
      </c>
      <c r="C76" s="880">
        <f>DataFS40!L76</f>
        <v>22074.305856113617</v>
      </c>
      <c r="D76">
        <f t="shared" ref="D76:R76" si="139">C76*($S76/$C76)^(1/16)</f>
        <v>22617.107599211955</v>
      </c>
      <c r="E76">
        <f t="shared" si="139"/>
        <v>23173.256703456376</v>
      </c>
      <c r="F76">
        <f t="shared" si="139"/>
        <v>23743.081377169397</v>
      </c>
      <c r="G76">
        <f t="shared" si="139"/>
        <v>24326.917899235341</v>
      </c>
      <c r="H76">
        <f t="shared" si="139"/>
        <v>24925.11081755345</v>
      </c>
      <c r="I76">
        <f t="shared" si="139"/>
        <v>25538.013152370935</v>
      </c>
      <c r="J76">
        <f t="shared" si="139"/>
        <v>26165.986604615915</v>
      </c>
      <c r="K76">
        <f t="shared" si="139"/>
        <v>26809.401769353233</v>
      </c>
      <c r="L76">
        <f t="shared" si="139"/>
        <v>27468.638354489085</v>
      </c>
      <c r="M76">
        <f t="shared" si="139"/>
        <v>28144.085404853533</v>
      </c>
      <c r="N76">
        <f t="shared" si="139"/>
        <v>28836.141531793175</v>
      </c>
      <c r="O76">
        <f t="shared" si="139"/>
        <v>29545.215148409425</v>
      </c>
      <c r="P76">
        <f t="shared" si="139"/>
        <v>30271.724710581253</v>
      </c>
      <c r="Q76">
        <f t="shared" si="139"/>
        <v>31016.098963914603</v>
      </c>
      <c r="R76">
        <f t="shared" si="139"/>
        <v>31778.777196764255</v>
      </c>
      <c r="S76" s="880">
        <v>32560.209499477409</v>
      </c>
      <c r="T76" s="880">
        <v>33730.717262437654</v>
      </c>
      <c r="U76" s="880">
        <v>34901.2250253979</v>
      </c>
      <c r="V76" s="880">
        <v>36554.667733366339</v>
      </c>
      <c r="W76" s="880">
        <v>38208.110441334771</v>
      </c>
      <c r="X76" s="880">
        <v>38466.353651523859</v>
      </c>
      <c r="Y76" s="880">
        <v>39805.846354297166</v>
      </c>
      <c r="Z76" s="880">
        <v>40966.812109057915</v>
      </c>
      <c r="AA76" s="880">
        <v>40370.186018044158</v>
      </c>
      <c r="AB76" s="880">
        <v>40940.568993786677</v>
      </c>
      <c r="AC76" s="880">
        <v>42233.014595220375</v>
      </c>
      <c r="AD76" s="880">
        <v>43592.078050884003</v>
      </c>
      <c r="AE76" s="880">
        <v>42693.963843683472</v>
      </c>
      <c r="AF76" s="880">
        <v>41451.236965882745</v>
      </c>
      <c r="AG76" s="880">
        <v>42973.060717426815</v>
      </c>
      <c r="AH76" s="880">
        <v>44248.858670220645</v>
      </c>
      <c r="AI76" s="880">
        <v>45933.782019670318</v>
      </c>
      <c r="AJ76" s="880">
        <v>45808.18095213706</v>
      </c>
      <c r="AK76" s="880">
        <v>45427.272569077017</v>
      </c>
      <c r="AL76" s="880">
        <v>45732.789374099637</v>
      </c>
      <c r="AM76" s="880">
        <v>44453.40937734281</v>
      </c>
      <c r="AN76" s="880">
        <v>45249.567724908797</v>
      </c>
      <c r="AO76" s="880">
        <v>47485.92399790803</v>
      </c>
      <c r="AP76" s="880">
        <v>48361.437368031613</v>
      </c>
      <c r="AQ76" s="880">
        <v>49290.813641749344</v>
      </c>
      <c r="AR76" s="880">
        <v>49843.098000689417</v>
      </c>
      <c r="AS76" s="880">
        <v>50807.791442070942</v>
      </c>
      <c r="AT76" s="880">
        <v>51788.370831935325</v>
      </c>
      <c r="AU76" s="880">
        <v>51854.95849079793</v>
      </c>
      <c r="AV76" s="880">
        <v>51069.283300950716</v>
      </c>
      <c r="AW76" s="880">
        <v>51627.215015683498</v>
      </c>
      <c r="AX76" s="880">
        <v>52229.66726819022</v>
      </c>
      <c r="AY76" s="880">
        <v>53351.738463448622</v>
      </c>
      <c r="AZ76" s="880">
        <v>54218.786940419559</v>
      </c>
      <c r="BA76" s="880">
        <v>55133.071916629146</v>
      </c>
      <c r="BB76" s="880">
        <v>56383.510151064467</v>
      </c>
      <c r="BC76" s="880">
        <v>57833.887006808836</v>
      </c>
      <c r="BD76" s="880">
        <v>58630.19092400909</v>
      </c>
      <c r="BE76" s="880">
        <v>60101.446804049963</v>
      </c>
      <c r="BF76" s="880">
        <v>60925.519260382076</v>
      </c>
      <c r="BG76" s="880">
        <v>61379.309192562738</v>
      </c>
      <c r="BH76" s="880">
        <v>62270.390889009686</v>
      </c>
      <c r="BI76" s="880">
        <v>62915.639032018538</v>
      </c>
      <c r="BJ76" s="880">
        <v>62898.492729098885</v>
      </c>
      <c r="BK76" s="880">
        <v>63323.058007740015</v>
      </c>
      <c r="BL76" s="880">
        <v>62548.189715488683</v>
      </c>
      <c r="BM76" s="880">
        <v>61931.019208788093</v>
      </c>
      <c r="BN76" s="880">
        <v>60531.246050000002</v>
      </c>
      <c r="BO76" s="880">
        <v>60776.386246198359</v>
      </c>
      <c r="BP76" s="880">
        <v>61811.896404555002</v>
      </c>
      <c r="BQ76" s="880">
        <v>61965.980193620358</v>
      </c>
      <c r="BR76" s="880">
        <v>62466.231043304331</v>
      </c>
      <c r="BS76" s="880">
        <v>63010</v>
      </c>
      <c r="BV76" s="882">
        <f>DataFS40!Q76</f>
        <v>2.1453304742144352E-2</v>
      </c>
      <c r="BW76" s="882">
        <f t="shared" si="77"/>
        <v>2.0925007507290427E-2</v>
      </c>
      <c r="BX76" s="882">
        <f t="shared" si="78"/>
        <v>1.9344813922441473E-2</v>
      </c>
      <c r="BY76" s="882">
        <f t="shared" si="79"/>
        <v>1.9148733761903403E-2</v>
      </c>
      <c r="BZ76" s="882">
        <f t="shared" si="80"/>
        <v>1.9866824667476468E-2</v>
      </c>
      <c r="CA76" s="882">
        <f t="shared" si="81"/>
        <v>1.9686178014700406E-2</v>
      </c>
      <c r="CB76" s="882">
        <f t="shared" si="82"/>
        <v>1.9528519373265496E-2</v>
      </c>
      <c r="CC76" s="882">
        <f t="shared" si="83"/>
        <v>1.9134278314735242E-2</v>
      </c>
      <c r="CD76" s="882">
        <f t="shared" si="84"/>
        <v>1.8980742136995632E-2</v>
      </c>
      <c r="CE76" s="882">
        <f t="shared" si="85"/>
        <v>1.8825617512836068E-2</v>
      </c>
      <c r="CF76" s="882">
        <f t="shared" si="86"/>
        <v>1.8136424812326135E-2</v>
      </c>
      <c r="CG76" s="882">
        <f t="shared" si="87"/>
        <v>1.6952492611168379E-2</v>
      </c>
      <c r="CH76" s="882">
        <f t="shared" si="88"/>
        <v>1.6550979066357163E-2</v>
      </c>
      <c r="CI76" s="882">
        <f t="shared" si="89"/>
        <v>1.617161993031857E-2</v>
      </c>
      <c r="CJ76" s="882">
        <f t="shared" si="90"/>
        <v>1.6080873854542599E-2</v>
      </c>
      <c r="CK76" s="882">
        <f t="shared" si="91"/>
        <v>1.5836703565882626E-2</v>
      </c>
      <c r="CL76" s="882">
        <f t="shared" si="92"/>
        <v>1.5610555369534485E-2</v>
      </c>
      <c r="CM76" s="882">
        <f t="shared" si="93"/>
        <v>1.5225564152607562E-2</v>
      </c>
      <c r="CN76" s="882">
        <f t="shared" si="94"/>
        <v>1.4965375056240626E-2</v>
      </c>
      <c r="CO76" s="882">
        <f t="shared" si="95"/>
        <v>1.3992308703230094E-2</v>
      </c>
      <c r="CP76" s="882">
        <f t="shared" si="96"/>
        <v>1.341226901615622E-2</v>
      </c>
      <c r="CQ76" s="882">
        <f t="shared" si="97"/>
        <v>1.3617418970380157E-2</v>
      </c>
      <c r="CR76" s="882">
        <f t="shared" si="98"/>
        <v>1.2818490853501618E-2</v>
      </c>
      <c r="CS76" s="882">
        <f t="shared" si="99"/>
        <v>1.2391551813615953E-2</v>
      </c>
      <c r="CT76" s="882">
        <f t="shared" si="100"/>
        <v>1.3135618920133929E-2</v>
      </c>
      <c r="CU76" s="882">
        <f t="shared" si="101"/>
        <v>1.2709521091771814E-2</v>
      </c>
      <c r="CV76" s="882">
        <f t="shared" si="102"/>
        <v>1.1984399466711704E-2</v>
      </c>
      <c r="CW76" s="882">
        <f t="shared" si="103"/>
        <v>1.067605305460062E-2</v>
      </c>
      <c r="CX76" s="882">
        <f t="shared" si="104"/>
        <v>1.1000168381355202E-2</v>
      </c>
      <c r="CY76" s="882">
        <f t="shared" si="105"/>
        <v>1.1198770556982263E-2</v>
      </c>
      <c r="CZ76" s="882">
        <f t="shared" si="106"/>
        <v>1.0247083822611414E-2</v>
      </c>
      <c r="DA76" s="882">
        <f t="shared" si="107"/>
        <v>9.8798473591450442E-3</v>
      </c>
      <c r="DB76" s="882">
        <f t="shared" si="108"/>
        <v>8.8443139105509605E-3</v>
      </c>
      <c r="DC76" s="882">
        <f t="shared" si="109"/>
        <v>9.1641895936283024E-3</v>
      </c>
      <c r="DD76" s="882">
        <f t="shared" si="110"/>
        <v>9.6694143614408645E-3</v>
      </c>
    </row>
    <row r="77" spans="1:108" ht="15">
      <c r="A77" s="876">
        <v>72</v>
      </c>
      <c r="B77" s="876">
        <v>72</v>
      </c>
      <c r="C77" s="880">
        <f>DataFS40!L77</f>
        <v>22483.248729813065</v>
      </c>
      <c r="D77">
        <f t="shared" ref="D77:R77" si="140">C77*($S77/$C77)^(1/16)</f>
        <v>23036.106277434483</v>
      </c>
      <c r="E77">
        <f t="shared" si="140"/>
        <v>23602.558455958002</v>
      </c>
      <c r="F77">
        <f t="shared" si="140"/>
        <v>24182.939554008532</v>
      </c>
      <c r="G77">
        <f t="shared" si="140"/>
        <v>24777.592080285915</v>
      </c>
      <c r="H77">
        <f t="shared" si="140"/>
        <v>25386.866965694549</v>
      </c>
      <c r="I77">
        <f t="shared" si="140"/>
        <v>26011.123770443322</v>
      </c>
      <c r="J77">
        <f t="shared" si="140"/>
        <v>26650.730896238085</v>
      </c>
      <c r="K77">
        <f t="shared" si="140"/>
        <v>27306.065803691872</v>
      </c>
      <c r="L77">
        <f t="shared" si="140"/>
        <v>27977.515235081213</v>
      </c>
      <c r="M77">
        <f t="shared" si="140"/>
        <v>28665.475442579947</v>
      </c>
      <c r="N77">
        <f t="shared" si="140"/>
        <v>29370.35242210525</v>
      </c>
      <c r="O77">
        <f t="shared" si="140"/>
        <v>30092.562152913884</v>
      </c>
      <c r="P77">
        <f t="shared" si="140"/>
        <v>30832.530843090066</v>
      </c>
      <c r="Q77">
        <f t="shared" si="140"/>
        <v>31590.695181069801</v>
      </c>
      <c r="R77">
        <f t="shared" si="140"/>
        <v>32367.502593350171</v>
      </c>
      <c r="S77" s="880">
        <v>33163.411508535588</v>
      </c>
      <c r="T77" s="880">
        <v>34322.39034056422</v>
      </c>
      <c r="U77" s="880">
        <v>35481.369172592844</v>
      </c>
      <c r="V77" s="880">
        <v>37180.208429138191</v>
      </c>
      <c r="W77" s="880">
        <v>38879.047685683538</v>
      </c>
      <c r="X77" s="880">
        <v>39163.767107533065</v>
      </c>
      <c r="Y77" s="880">
        <v>40518.230719118015</v>
      </c>
      <c r="Z77" s="880">
        <v>41723.909707300765</v>
      </c>
      <c r="AA77" s="880">
        <v>41118.791948134378</v>
      </c>
      <c r="AB77" s="880">
        <v>41695.494779081811</v>
      </c>
      <c r="AC77" s="880">
        <v>43019.712436946989</v>
      </c>
      <c r="AD77" s="880">
        <v>44410.849504096594</v>
      </c>
      <c r="AE77" s="880">
        <v>43427.889654674698</v>
      </c>
      <c r="AF77" s="880">
        <v>42287.940543226236</v>
      </c>
      <c r="AG77" s="880">
        <v>43783.678759894457</v>
      </c>
      <c r="AH77" s="880">
        <v>45090.892136828072</v>
      </c>
      <c r="AI77" s="880">
        <v>46833.55337304336</v>
      </c>
      <c r="AJ77" s="880">
        <v>46712.695101026919</v>
      </c>
      <c r="AK77" s="880">
        <v>46306.709182833627</v>
      </c>
      <c r="AL77" s="880">
        <v>46661.505214044591</v>
      </c>
      <c r="AM77" s="880">
        <v>45392.86237918667</v>
      </c>
      <c r="AN77" s="880">
        <v>46164.150527827369</v>
      </c>
      <c r="AO77" s="880">
        <v>48466.320725466023</v>
      </c>
      <c r="AP77" s="880">
        <v>49257.384995758963</v>
      </c>
      <c r="AQ77" s="880">
        <v>50232.577784851543</v>
      </c>
      <c r="AR77" s="880">
        <v>50857.073147190618</v>
      </c>
      <c r="AS77" s="880">
        <v>51842.940157716112</v>
      </c>
      <c r="AT77" s="880">
        <v>52927.498346354791</v>
      </c>
      <c r="AU77" s="880">
        <v>52943.529603342868</v>
      </c>
      <c r="AV77" s="880">
        <v>52193.235705916377</v>
      </c>
      <c r="AW77" s="880">
        <v>52755.799655974908</v>
      </c>
      <c r="AX77" s="880">
        <v>53310.366130464819</v>
      </c>
      <c r="AY77" s="880">
        <v>54584.232110585348</v>
      </c>
      <c r="AZ77" s="880">
        <v>55390.869323096893</v>
      </c>
      <c r="BA77" s="880">
        <v>56355.1943774994</v>
      </c>
      <c r="BB77" s="880">
        <v>57602.19847506722</v>
      </c>
      <c r="BC77" s="880">
        <v>59205.208868144698</v>
      </c>
      <c r="BD77" s="880">
        <v>60071.272014642767</v>
      </c>
      <c r="BE77" s="880">
        <v>61485.073353311869</v>
      </c>
      <c r="BF77" s="880">
        <v>62322.597865838987</v>
      </c>
      <c r="BG77" s="880">
        <v>62847.645689767262</v>
      </c>
      <c r="BH77" s="880">
        <v>63758.890860096923</v>
      </c>
      <c r="BI77" s="880">
        <v>64369.781214139461</v>
      </c>
      <c r="BJ77" s="880">
        <v>64397.923459027486</v>
      </c>
      <c r="BK77" s="880">
        <v>64823.351640778244</v>
      </c>
      <c r="BL77" s="880">
        <v>64079.507703579868</v>
      </c>
      <c r="BM77" s="880">
        <v>63465.191804655013</v>
      </c>
      <c r="BN77" s="880">
        <v>62102.619919999997</v>
      </c>
      <c r="BO77" s="880">
        <v>62240.125382624181</v>
      </c>
      <c r="BP77" s="880">
        <v>63382.662132218349</v>
      </c>
      <c r="BQ77" s="880">
        <v>63534.281165503802</v>
      </c>
      <c r="BR77" s="880">
        <v>64115.219098562717</v>
      </c>
      <c r="BS77" s="880">
        <v>64599</v>
      </c>
      <c r="BV77" s="882">
        <f>DataFS40!Q77</f>
        <v>2.1477879565309665E-2</v>
      </c>
      <c r="BW77" s="882">
        <f t="shared" si="77"/>
        <v>2.0977489296959195E-2</v>
      </c>
      <c r="BX77" s="882">
        <f t="shared" si="78"/>
        <v>1.9421477114967889E-2</v>
      </c>
      <c r="BY77" s="882">
        <f t="shared" si="79"/>
        <v>1.9198319173122425E-2</v>
      </c>
      <c r="BZ77" s="882">
        <f t="shared" si="80"/>
        <v>1.9929205788196791E-2</v>
      </c>
      <c r="CA77" s="882">
        <f t="shared" si="81"/>
        <v>1.9686187855817217E-2</v>
      </c>
      <c r="CB77" s="882">
        <f t="shared" si="82"/>
        <v>1.9545606167249874E-2</v>
      </c>
      <c r="CC77" s="882">
        <f t="shared" si="83"/>
        <v>1.9187722811512264E-2</v>
      </c>
      <c r="CD77" s="882">
        <f t="shared" si="84"/>
        <v>1.9035073808546299E-2</v>
      </c>
      <c r="CE77" s="882">
        <f t="shared" si="85"/>
        <v>1.8927540194048964E-2</v>
      </c>
      <c r="CF77" s="882">
        <f t="shared" si="86"/>
        <v>1.8208867045968358E-2</v>
      </c>
      <c r="CG77" s="882">
        <f t="shared" si="87"/>
        <v>1.7054595746097911E-2</v>
      </c>
      <c r="CH77" s="882">
        <f t="shared" si="88"/>
        <v>1.664870798844742E-2</v>
      </c>
      <c r="CI77" s="882">
        <f t="shared" si="89"/>
        <v>1.6235099673743258E-2</v>
      </c>
      <c r="CJ77" s="882">
        <f t="shared" si="90"/>
        <v>1.6214833785540561E-2</v>
      </c>
      <c r="CK77" s="882">
        <f t="shared" si="91"/>
        <v>1.5927268422084362E-2</v>
      </c>
      <c r="CL77" s="882">
        <f t="shared" si="92"/>
        <v>1.5717153312977628E-2</v>
      </c>
      <c r="CM77" s="882">
        <f t="shared" si="93"/>
        <v>1.5344859724531812E-2</v>
      </c>
      <c r="CN77" s="882">
        <f t="shared" si="94"/>
        <v>1.5172832021959293E-2</v>
      </c>
      <c r="CO77" s="882">
        <f t="shared" si="95"/>
        <v>1.4210467405593175E-2</v>
      </c>
      <c r="CP77" s="882">
        <f t="shared" si="96"/>
        <v>1.357182974047455E-2</v>
      </c>
      <c r="CQ77" s="882">
        <f t="shared" si="97"/>
        <v>1.3757662085907452E-2</v>
      </c>
      <c r="CR77" s="882">
        <f t="shared" si="98"/>
        <v>1.2994333235385014E-2</v>
      </c>
      <c r="CS77" s="882">
        <f t="shared" si="99"/>
        <v>1.2549691743528602E-2</v>
      </c>
      <c r="CT77" s="882">
        <f t="shared" si="100"/>
        <v>1.3268998712878677E-2</v>
      </c>
      <c r="CU77" s="882">
        <f t="shared" si="101"/>
        <v>1.2867027004413112E-2</v>
      </c>
      <c r="CV77" s="882">
        <f t="shared" si="102"/>
        <v>1.2132046469589985E-2</v>
      </c>
      <c r="CW77" s="882">
        <f t="shared" si="103"/>
        <v>1.0841905673493857E-2</v>
      </c>
      <c r="CX77" s="882">
        <f t="shared" si="104"/>
        <v>1.1221010325296987E-2</v>
      </c>
      <c r="CY77" s="882">
        <f t="shared" si="105"/>
        <v>1.1366651013462015E-2</v>
      </c>
      <c r="CZ77" s="882">
        <f t="shared" si="106"/>
        <v>1.0398955355229944E-2</v>
      </c>
      <c r="DA77" s="882">
        <f t="shared" si="107"/>
        <v>1.0065320272540701E-2</v>
      </c>
      <c r="DB77" s="882">
        <f t="shared" si="108"/>
        <v>9.010342778389635E-3</v>
      </c>
      <c r="DC77" s="882">
        <f t="shared" si="109"/>
        <v>9.3572072256558059E-3</v>
      </c>
      <c r="DD77" s="882">
        <f t="shared" si="110"/>
        <v>9.8396254598509536E-3</v>
      </c>
    </row>
    <row r="78" spans="1:108" ht="15">
      <c r="A78" s="876">
        <v>73</v>
      </c>
      <c r="B78" s="876">
        <v>73</v>
      </c>
      <c r="C78" s="880">
        <f>DataFS40!L78</f>
        <v>22887.886941684104</v>
      </c>
      <c r="D78">
        <f t="shared" ref="D78:R78" si="141">C78*($S78/$C78)^(1/16)</f>
        <v>23450.694443254673</v>
      </c>
      <c r="E78">
        <f t="shared" si="141"/>
        <v>24027.341242643826</v>
      </c>
      <c r="F78">
        <f t="shared" si="141"/>
        <v>24618.16764477568</v>
      </c>
      <c r="G78">
        <f t="shared" si="141"/>
        <v>25223.522322588593</v>
      </c>
      <c r="H78">
        <f t="shared" si="141"/>
        <v>25843.762522802594</v>
      </c>
      <c r="I78">
        <f t="shared" si="141"/>
        <v>26479.254276746542</v>
      </c>
      <c r="J78">
        <f t="shared" si="141"/>
        <v>27130.372616369506</v>
      </c>
      <c r="K78">
        <f t="shared" si="141"/>
        <v>27797.5017955638</v>
      </c>
      <c r="L78">
        <f t="shared" si="141"/>
        <v>28481.035516930282</v>
      </c>
      <c r="M78">
        <f t="shared" si="141"/>
        <v>29181.377164119785</v>
      </c>
      <c r="N78">
        <f t="shared" si="141"/>
        <v>29898.940039887741</v>
      </c>
      <c r="O78">
        <f t="shared" si="141"/>
        <v>30634.147610002521</v>
      </c>
      <c r="P78">
        <f t="shared" si="141"/>
        <v>31387.433753151428</v>
      </c>
      <c r="Q78">
        <f t="shared" si="141"/>
        <v>32159.243016991801</v>
      </c>
      <c r="R78">
        <f t="shared" si="141"/>
        <v>32950.030880498351</v>
      </c>
      <c r="S78" s="880">
        <v>33760.264022761578</v>
      </c>
      <c r="T78" s="880">
        <v>34929.403910014946</v>
      </c>
      <c r="U78" s="880">
        <v>36098.543797268314</v>
      </c>
      <c r="V78" s="880">
        <v>37809.550827590021</v>
      </c>
      <c r="W78" s="880">
        <v>39520.557857911735</v>
      </c>
      <c r="X78" s="880">
        <v>39889.763082231162</v>
      </c>
      <c r="Y78" s="880">
        <v>41258.014482585815</v>
      </c>
      <c r="Z78" s="880">
        <v>42501.892756529625</v>
      </c>
      <c r="AA78" s="880">
        <v>41817.821326562997</v>
      </c>
      <c r="AB78" s="880">
        <v>42469.293709009326</v>
      </c>
      <c r="AC78" s="880">
        <v>43788.325270817826</v>
      </c>
      <c r="AD78" s="880">
        <v>45233.907718844326</v>
      </c>
      <c r="AE78" s="880">
        <v>44295.973947244973</v>
      </c>
      <c r="AF78" s="880">
        <v>43178.975521695924</v>
      </c>
      <c r="AG78" s="880">
        <v>44683.602179922098</v>
      </c>
      <c r="AH78" s="880">
        <v>45932.925603435506</v>
      </c>
      <c r="AI78" s="880">
        <v>47763.620058179804</v>
      </c>
      <c r="AJ78" s="880">
        <v>47606.007836308228</v>
      </c>
      <c r="AK78" s="880">
        <v>47201.574509112288</v>
      </c>
      <c r="AL78" s="880">
        <v>47590.221053989546</v>
      </c>
      <c r="AM78" s="880">
        <v>46381.060583956387</v>
      </c>
      <c r="AN78" s="880">
        <v>47123.295369867272</v>
      </c>
      <c r="AO78" s="880">
        <v>49487.56731667227</v>
      </c>
      <c r="AP78" s="880">
        <v>50267.792893107864</v>
      </c>
      <c r="AQ78" s="880">
        <v>51288.436557200206</v>
      </c>
      <c r="AR78" s="880">
        <v>51903.088400551533</v>
      </c>
      <c r="AS78" s="880">
        <v>52918.112198043527</v>
      </c>
      <c r="AT78" s="880">
        <v>54043.913195609457</v>
      </c>
      <c r="AU78" s="880">
        <v>54055.619227578587</v>
      </c>
      <c r="AV78" s="880">
        <v>53307.456921228659</v>
      </c>
      <c r="AW78" s="880">
        <v>53976.062040155535</v>
      </c>
      <c r="AX78" s="880">
        <v>54528.272123613096</v>
      </c>
      <c r="AY78" s="880">
        <v>55792.588795232252</v>
      </c>
      <c r="AZ78" s="880">
        <v>56622.073137435131</v>
      </c>
      <c r="BA78" s="880">
        <v>57587.452925130427</v>
      </c>
      <c r="BB78" s="880">
        <v>58913.211672100486</v>
      </c>
      <c r="BC78" s="880">
        <v>60554.096016002673</v>
      </c>
      <c r="BD78" s="880">
        <v>61472.323074981068</v>
      </c>
      <c r="BE78" s="880">
        <v>62928.03671365323</v>
      </c>
      <c r="BF78" s="880">
        <v>63730.200603917037</v>
      </c>
      <c r="BG78" s="880">
        <v>64270.742946300874</v>
      </c>
      <c r="BH78" s="880">
        <v>65334.652086923343</v>
      </c>
      <c r="BI78" s="880">
        <v>65859.600319510384</v>
      </c>
      <c r="BJ78" s="880">
        <v>65977.339745409292</v>
      </c>
      <c r="BK78" s="880">
        <v>66402.486052059583</v>
      </c>
      <c r="BL78" s="880">
        <v>65628.881025355251</v>
      </c>
      <c r="BM78" s="880">
        <v>65054.669829356368</v>
      </c>
      <c r="BN78" s="880">
        <v>63710.079619999997</v>
      </c>
      <c r="BO78" s="880">
        <v>63878.221680888964</v>
      </c>
      <c r="BP78" s="880">
        <v>64977.658317115944</v>
      </c>
      <c r="BQ78" s="880">
        <v>65213.200597500327</v>
      </c>
      <c r="BR78" s="880">
        <v>65836.433034094603</v>
      </c>
      <c r="BS78" s="880">
        <v>66287</v>
      </c>
      <c r="BV78" s="882">
        <f>DataFS40!Q78</f>
        <v>2.151703019361495E-2</v>
      </c>
      <c r="BW78" s="882">
        <f t="shared" si="77"/>
        <v>2.1033659310615738E-2</v>
      </c>
      <c r="BX78" s="882">
        <f t="shared" si="78"/>
        <v>1.9532391329721843E-2</v>
      </c>
      <c r="BY78" s="882">
        <f t="shared" si="79"/>
        <v>1.9280057756820401E-2</v>
      </c>
      <c r="BZ78" s="882">
        <f t="shared" si="80"/>
        <v>2.0019654989106739E-2</v>
      </c>
      <c r="CA78" s="882">
        <f t="shared" si="81"/>
        <v>1.9760207196116708E-2</v>
      </c>
      <c r="CB78" s="882">
        <f t="shared" si="82"/>
        <v>1.9634498147888646E-2</v>
      </c>
      <c r="CC78" s="882">
        <f t="shared" si="83"/>
        <v>1.9263319337740281E-2</v>
      </c>
      <c r="CD78" s="882">
        <f t="shared" si="84"/>
        <v>1.9115689095874133E-2</v>
      </c>
      <c r="CE78" s="882">
        <f t="shared" si="85"/>
        <v>1.9018546985115847E-2</v>
      </c>
      <c r="CF78" s="882">
        <f t="shared" si="86"/>
        <v>1.8297225977304876E-2</v>
      </c>
      <c r="CG78" s="882">
        <f t="shared" si="87"/>
        <v>1.7152896989853117E-2</v>
      </c>
      <c r="CH78" s="882">
        <f t="shared" si="88"/>
        <v>1.6799113010705469E-2</v>
      </c>
      <c r="CI78" s="882">
        <f t="shared" si="89"/>
        <v>1.6377120617707464E-2</v>
      </c>
      <c r="CJ78" s="882">
        <f t="shared" si="90"/>
        <v>1.633615036750502E-2</v>
      </c>
      <c r="CK78" s="882">
        <f t="shared" si="91"/>
        <v>1.6051184515208927E-2</v>
      </c>
      <c r="CL78" s="882">
        <f t="shared" si="92"/>
        <v>1.5830472169864551E-2</v>
      </c>
      <c r="CM78" s="882">
        <f t="shared" si="93"/>
        <v>1.5493396572298757E-2</v>
      </c>
      <c r="CN78" s="882">
        <f t="shared" si="94"/>
        <v>1.5330578519256788E-2</v>
      </c>
      <c r="CO78" s="882">
        <f t="shared" si="95"/>
        <v>1.4397522011245112E-2</v>
      </c>
      <c r="CP78" s="882">
        <f t="shared" si="96"/>
        <v>1.3775514359605001E-2</v>
      </c>
      <c r="CQ78" s="882">
        <f t="shared" si="97"/>
        <v>1.3875943337465113E-2</v>
      </c>
      <c r="CR78" s="882">
        <f t="shared" si="98"/>
        <v>1.3122386004504882E-2</v>
      </c>
      <c r="CS78" s="882">
        <f t="shared" si="99"/>
        <v>1.2726595008921482E-2</v>
      </c>
      <c r="CT78" s="882">
        <f t="shared" si="100"/>
        <v>1.3448529134393539E-2</v>
      </c>
      <c r="CU78" s="882">
        <f t="shared" si="101"/>
        <v>1.3041068239275422E-2</v>
      </c>
      <c r="CV78" s="882">
        <f t="shared" si="102"/>
        <v>1.2321386362514009E-2</v>
      </c>
      <c r="CW78" s="882">
        <f t="shared" si="103"/>
        <v>1.1006271815108271E-2</v>
      </c>
      <c r="CX78" s="882">
        <f t="shared" si="104"/>
        <v>1.1368078064913467E-2</v>
      </c>
      <c r="CY78" s="882">
        <f t="shared" si="105"/>
        <v>1.1506552385385671E-2</v>
      </c>
      <c r="CZ78" s="882">
        <f t="shared" si="106"/>
        <v>1.0566371954258802E-2</v>
      </c>
      <c r="DA78" s="882">
        <f t="shared" si="107"/>
        <v>1.0254018726025382E-2</v>
      </c>
      <c r="DB78" s="882">
        <f t="shared" si="108"/>
        <v>9.2008240962726529E-3</v>
      </c>
      <c r="DC78" s="882">
        <f t="shared" si="109"/>
        <v>9.5813277674139385E-3</v>
      </c>
      <c r="DD78" s="882">
        <f t="shared" si="110"/>
        <v>1.0037290489868012E-2</v>
      </c>
    </row>
    <row r="79" spans="1:108" ht="15">
      <c r="A79" s="876">
        <v>74</v>
      </c>
      <c r="B79" s="876">
        <v>74</v>
      </c>
      <c r="C79" s="880">
        <f>DataFS40!L79</f>
        <v>23331.267110010882</v>
      </c>
      <c r="D79">
        <f t="shared" ref="D79:R79" si="142">C79*($S79/$C79)^(1/16)</f>
        <v>23904.977220695946</v>
      </c>
      <c r="E79">
        <f t="shared" si="142"/>
        <v>24492.794721671911</v>
      </c>
      <c r="F79">
        <f t="shared" si="142"/>
        <v>25095.066510190747</v>
      </c>
      <c r="G79">
        <f t="shared" si="142"/>
        <v>25712.14801362238</v>
      </c>
      <c r="H79">
        <f t="shared" si="142"/>
        <v>26344.403399208215</v>
      </c>
      <c r="I79">
        <f t="shared" si="142"/>
        <v>26992.205788972406</v>
      </c>
      <c r="J79">
        <f t="shared" si="142"/>
        <v>27655.937479917764</v>
      </c>
      <c r="K79">
        <f t="shared" si="142"/>
        <v>28335.990169636225</v>
      </c>
      <c r="L79">
        <f t="shared" si="142"/>
        <v>29032.765187467019</v>
      </c>
      <c r="M79">
        <f t="shared" si="142"/>
        <v>29746.673731338957</v>
      </c>
      <c r="N79">
        <f t="shared" si="142"/>
        <v>30478.137110436626</v>
      </c>
      <c r="O79">
        <f t="shared" si="142"/>
        <v>31227.586993833676</v>
      </c>
      <c r="P79">
        <f t="shared" si="142"/>
        <v>31995.465665239935</v>
      </c>
      <c r="Q79">
        <f t="shared" si="142"/>
        <v>32782.226284012708</v>
      </c>
      <c r="R79">
        <f t="shared" si="142"/>
        <v>33588.333152586245</v>
      </c>
      <c r="S79" s="880">
        <v>34414.261990477295</v>
      </c>
      <c r="T79" s="880">
        <v>35592.763064320934</v>
      </c>
      <c r="U79" s="880">
        <v>36771.264138164574</v>
      </c>
      <c r="V79" s="880">
        <v>38487.26503463665</v>
      </c>
      <c r="W79" s="880">
        <v>40203.265931108726</v>
      </c>
      <c r="X79" s="880">
        <v>40701.506612995974</v>
      </c>
      <c r="Y79" s="880">
        <v>42025.19764470058</v>
      </c>
      <c r="Z79" s="880">
        <v>43206.77672730745</v>
      </c>
      <c r="AA79" s="880">
        <v>42526.766015323934</v>
      </c>
      <c r="AB79" s="880">
        <v>43243.092638936832</v>
      </c>
      <c r="AC79" s="880">
        <v>44629.278136111796</v>
      </c>
      <c r="AD79" s="880">
        <v>46146.987925830101</v>
      </c>
      <c r="AE79" s="880">
        <v>45168.004077508747</v>
      </c>
      <c r="AF79" s="880">
        <v>44062.766313348788</v>
      </c>
      <c r="AG79" s="880">
        <v>45586.960422163589</v>
      </c>
      <c r="AH79" s="880">
        <v>46830.015104398044</v>
      </c>
      <c r="AI79" s="880">
        <v>48742.159274137695</v>
      </c>
      <c r="AJ79" s="880">
        <v>48538.525519219445</v>
      </c>
      <c r="AK79" s="880">
        <v>48083.582574955908</v>
      </c>
      <c r="AL79" s="880">
        <v>48577.716377475328</v>
      </c>
      <c r="AM79" s="880">
        <v>47358.180333515687</v>
      </c>
      <c r="AN79" s="880">
        <v>48160.954280835213</v>
      </c>
      <c r="AO79" s="880">
        <v>50457.751578318203</v>
      </c>
      <c r="AP79" s="880">
        <v>51337.404378192055</v>
      </c>
      <c r="AQ79" s="880">
        <v>52321.089642244508</v>
      </c>
      <c r="AR79" s="880">
        <v>53032.030989314029</v>
      </c>
      <c r="AS79" s="880">
        <v>54076.969371797437</v>
      </c>
      <c r="AT79" s="880">
        <v>55230.213168448136</v>
      </c>
      <c r="AU79" s="880">
        <v>55182.827895044094</v>
      </c>
      <c r="AV79" s="880">
        <v>54423.30000148317</v>
      </c>
      <c r="AW79" s="880">
        <v>55123.61448952747</v>
      </c>
      <c r="AX79" s="880">
        <v>55840.218959270285</v>
      </c>
      <c r="AY79" s="880">
        <v>57035.642363458275</v>
      </c>
      <c r="AZ79" s="880">
        <v>57987.778208801908</v>
      </c>
      <c r="BA79" s="880">
        <v>58858.80780741015</v>
      </c>
      <c r="BB79" s="880">
        <v>60261.154818345953</v>
      </c>
      <c r="BC79" s="880">
        <v>61919.809198969066</v>
      </c>
      <c r="BD79" s="880">
        <v>62876.134827063877</v>
      </c>
      <c r="BE79" s="880">
        <v>64450.565343396593</v>
      </c>
      <c r="BF79" s="880">
        <v>65189.108488523168</v>
      </c>
      <c r="BG79" s="880">
        <v>65758.467689507219</v>
      </c>
      <c r="BH79" s="880">
        <v>66936.971087235594</v>
      </c>
      <c r="BI79" s="880">
        <v>67401.089451657186</v>
      </c>
      <c r="BJ79" s="880">
        <v>67609.283859909599</v>
      </c>
      <c r="BK79" s="880">
        <v>68095.243937867781</v>
      </c>
      <c r="BL79" s="880">
        <v>67278.687140748996</v>
      </c>
      <c r="BM79" s="880">
        <v>66741.4854088063</v>
      </c>
      <c r="BN79" s="880">
        <v>65338.316010000002</v>
      </c>
      <c r="BO79" s="880">
        <v>65549.682621234038</v>
      </c>
      <c r="BP79" s="880">
        <v>66701.181275169089</v>
      </c>
      <c r="BQ79" s="880">
        <v>67037.888280673884</v>
      </c>
      <c r="BR79" s="880">
        <v>67651.235434206232</v>
      </c>
      <c r="BS79" s="880">
        <v>68087</v>
      </c>
      <c r="BV79" s="882">
        <f>DataFS40!Q79</f>
        <v>2.1496809435081365E-2</v>
      </c>
      <c r="BW79" s="882">
        <f t="shared" ref="BW79:BW103" si="143">(AL79/D79)^(1/34)-1</f>
        <v>2.107423221014626E-2</v>
      </c>
      <c r="BX79" s="882">
        <f t="shared" ref="BX79:BX103" si="144">(AM79/E79)^(1/34)-1</f>
        <v>1.9582223334441151E-2</v>
      </c>
      <c r="BY79" s="882">
        <f t="shared" ref="BY79:BY103" si="145">(AN79/F79)^(1/34)-1</f>
        <v>1.9357842647982348E-2</v>
      </c>
      <c r="BZ79" s="882">
        <f t="shared" ref="BZ79:BZ103" si="146">(AO79/G79)^(1/34)-1</f>
        <v>2.0026505046734311E-2</v>
      </c>
      <c r="CA79" s="882">
        <f t="shared" ref="CA79:CA103" si="147">(AP79/H79)^(1/34)-1</f>
        <v>1.9816249479734704E-2</v>
      </c>
      <c r="CB79" s="882">
        <f t="shared" ref="CB79:CB103" si="148">(AQ79/I79)^(1/34)-1</f>
        <v>1.9656919376438653E-2</v>
      </c>
      <c r="CC79" s="882">
        <f t="shared" ref="CC79:CC103" si="149">(AR79/J79)^(1/34)-1</f>
        <v>1.9333207619233406E-2</v>
      </c>
      <c r="CD79" s="882">
        <f t="shared" ref="CD79:CD103" si="150">(AS79/K79)^(1/34)-1</f>
        <v>1.9189911705769669E-2</v>
      </c>
      <c r="CE79" s="882">
        <f t="shared" ref="CE79:CE103" si="151">(AT79/L79)^(1/34)-1</f>
        <v>1.9094276040551028E-2</v>
      </c>
      <c r="CF79" s="882">
        <f t="shared" ref="CF79:CF103" si="152">(AU79/M79)^(1/34)-1</f>
        <v>1.8340706187730316E-2</v>
      </c>
      <c r="CG79" s="882">
        <f t="shared" ref="CG79:CG103" si="153">(AV79/N79)^(1/34)-1</f>
        <v>1.7198656855597294E-2</v>
      </c>
      <c r="CH79" s="882">
        <f t="shared" ref="CH79:CH103" si="154">(AW79/O79)^(1/34)-1</f>
        <v>1.685446923519418E-2</v>
      </c>
      <c r="CI79" s="882">
        <f t="shared" ref="CI79:CI103" si="155">(AX79/P79)^(1/34)-1</f>
        <v>1.6514295256778944E-2</v>
      </c>
      <c r="CJ79" s="882">
        <f t="shared" ref="CJ79:CJ103" si="156">(AY79/Q79)^(1/34)-1</f>
        <v>1.6421309537530737E-2</v>
      </c>
      <c r="CK79" s="882">
        <f t="shared" ref="CK79:CK103" si="157">(AZ79/R79)^(1/34)-1</f>
        <v>1.6190058106710925E-2</v>
      </c>
      <c r="CL79" s="882">
        <f t="shared" ref="CL79:CL103" si="158">(BA79/S79)^(1/34)-1</f>
        <v>1.5909656078455736E-2</v>
      </c>
      <c r="CM79" s="882">
        <f t="shared" ref="CM79:CM103" si="159">(BB79/T79)^(1/34)-1</f>
        <v>1.5607167655729226E-2</v>
      </c>
      <c r="CN79" s="882">
        <f t="shared" ref="CN79:CN103" si="160">(BC79/U79)^(1/34)-1</f>
        <v>1.5445224339060148E-2</v>
      </c>
      <c r="CO79" s="882">
        <f t="shared" ref="CO79:CO103" si="161">(BD79/V79)^(1/34)-1</f>
        <v>1.4541157885325173E-2</v>
      </c>
      <c r="CP79" s="882">
        <f t="shared" ref="CP79:CP103" si="162">(BE79/W79)^(1/34)-1</f>
        <v>1.3977677066211003E-2</v>
      </c>
      <c r="CQ79" s="882">
        <f t="shared" ref="CQ79:CQ103" si="163">(BF79/X79)^(1/34)-1</f>
        <v>1.3950151858843185E-2</v>
      </c>
      <c r="CR79" s="882">
        <f t="shared" ref="CR79:CR103" si="164">(BG79/Y79)^(1/34)-1</f>
        <v>1.3255290511351658E-2</v>
      </c>
      <c r="CS79" s="882">
        <f t="shared" ref="CS79:CS103" si="165">(BH79/Z79)^(1/34)-1</f>
        <v>1.2958361666195684E-2</v>
      </c>
      <c r="CT79" s="882">
        <f t="shared" ref="CT79:CT103" si="166">(BI79/AA79)^(1/34)-1</f>
        <v>1.3637075024573564E-2</v>
      </c>
      <c r="CU79" s="882">
        <f t="shared" ref="CU79:CU103" si="167">(BJ79/AB79)^(1/34)-1</f>
        <v>1.3231113615578272E-2</v>
      </c>
      <c r="CV79" s="882">
        <f t="shared" ref="CV79:CV103" si="168">(BK79/AC79)^(1/34)-1</f>
        <v>1.2504514190074367E-2</v>
      </c>
      <c r="CW79" s="882">
        <f t="shared" ref="CW79:CW103" si="169">(BL79/AD79)^(1/34)-1</f>
        <v>1.1150288856786483E-2</v>
      </c>
      <c r="CX79" s="882">
        <f t="shared" ref="CX79:CX103" si="170">(BM79/AE79)^(1/34)-1</f>
        <v>1.1549651846453068E-2</v>
      </c>
      <c r="CY79" s="882">
        <f t="shared" ref="CY79:CY103" si="171">(BN79/AF79)^(1/34)-1</f>
        <v>1.165455321791109E-2</v>
      </c>
      <c r="CZ79" s="882">
        <f t="shared" ref="CZ79:CZ103" si="172">(BO79/AG79)^(1/34)-1</f>
        <v>1.0739216072258806E-2</v>
      </c>
      <c r="DA79" s="882">
        <f t="shared" ref="DA79:DA103" si="173">(BP79/AH79)^(1/34)-1</f>
        <v>1.0457189885909157E-2</v>
      </c>
      <c r="DB79" s="882">
        <f t="shared" ref="DB79:DB103" si="174">(BQ79/AI79)^(1/34)-1</f>
        <v>9.4180025055687899E-3</v>
      </c>
      <c r="DC79" s="882">
        <f t="shared" ref="DC79:DC103" si="175">(BR79/AJ79)^(1/34)-1</f>
        <v>9.8127676450496804E-3</v>
      </c>
      <c r="DD79" s="882">
        <f t="shared" ref="DD79:DD103" si="176">(BS79/AK79)^(1/34)-1</f>
        <v>1.0283263021427569E-2</v>
      </c>
    </row>
    <row r="80" spans="1:108" ht="15">
      <c r="A80" s="876">
        <v>75</v>
      </c>
      <c r="B80" s="876">
        <v>75</v>
      </c>
      <c r="C80" s="880">
        <f>DataFS40!L80</f>
        <v>23809.084572964977</v>
      </c>
      <c r="D80">
        <f t="shared" ref="D80:R80" si="177">C80*($S80/$C80)^(1/16)</f>
        <v>24394.544097355953</v>
      </c>
      <c r="E80">
        <f t="shared" si="177"/>
        <v>24994.399927226445</v>
      </c>
      <c r="F80">
        <f t="shared" si="177"/>
        <v>25609.006064181733</v>
      </c>
      <c r="G80">
        <f t="shared" si="177"/>
        <v>26238.725214639366</v>
      </c>
      <c r="H80">
        <f t="shared" si="177"/>
        <v>26883.92900387834</v>
      </c>
      <c r="I80">
        <f t="shared" si="177"/>
        <v>27544.998195351724</v>
      </c>
      <c r="J80">
        <f t="shared" si="177"/>
        <v>28222.322915392087</v>
      </c>
      <c r="K80">
        <f t="shared" si="177"/>
        <v>28916.302883442422</v>
      </c>
      <c r="L80">
        <f t="shared" si="177"/>
        <v>29627.347647948347</v>
      </c>
      <c r="M80">
        <f t="shared" si="177"/>
        <v>30355.876828050874</v>
      </c>
      <c r="N80">
        <f t="shared" si="177"/>
        <v>31102.320361222315</v>
      </c>
      <c r="O80">
        <f t="shared" si="177"/>
        <v>31867.11875699152</v>
      </c>
      <c r="P80">
        <f t="shared" si="177"/>
        <v>32650.723356908129</v>
      </c>
      <c r="Q80">
        <f t="shared" si="177"/>
        <v>33453.596600899305</v>
      </c>
      <c r="R80">
        <f t="shared" si="177"/>
        <v>34276.212300176107</v>
      </c>
      <c r="S80" s="880">
        <v>35119.055916850535</v>
      </c>
      <c r="T80" s="880">
        <v>36321.636548559589</v>
      </c>
      <c r="U80" s="880">
        <v>37524.21718026865</v>
      </c>
      <c r="V80" s="880">
        <v>39243.350786043906</v>
      </c>
      <c r="W80" s="880">
        <v>40962.484391819162</v>
      </c>
      <c r="X80" s="880">
        <v>41484.667625071881</v>
      </c>
      <c r="Y80" s="880">
        <v>42786.900927085946</v>
      </c>
      <c r="Z80" s="880">
        <v>43995.202502029315</v>
      </c>
      <c r="AA80" s="880">
        <v>43379.482703903523</v>
      </c>
      <c r="AB80" s="880">
        <v>44120.693864342429</v>
      </c>
      <c r="AC80" s="880">
        <v>45519.964773009175</v>
      </c>
      <c r="AD80" s="880">
        <v>46995.766709788702</v>
      </c>
      <c r="AE80" s="880">
        <v>46138.680150110056</v>
      </c>
      <c r="AF80" s="880">
        <v>44971.911758860551</v>
      </c>
      <c r="AG80" s="880">
        <v>46493.753486618923</v>
      </c>
      <c r="AH80" s="880">
        <v>47733.581785872942</v>
      </c>
      <c r="AI80" s="880">
        <v>49775.230087269709</v>
      </c>
      <c r="AJ80" s="880">
        <v>49532.650976977646</v>
      </c>
      <c r="AK80" s="880">
        <v>49053.020011757792</v>
      </c>
      <c r="AL80" s="880">
        <v>49515.836934786814</v>
      </c>
      <c r="AM80" s="880">
        <v>48406.202196421691</v>
      </c>
      <c r="AN80" s="880">
        <v>49247.419234650319</v>
      </c>
      <c r="AO80" s="880">
        <v>51462.658224065148</v>
      </c>
      <c r="AP80" s="880">
        <v>52412.936222049771</v>
      </c>
      <c r="AQ80" s="880">
        <v>53434.962632854091</v>
      </c>
      <c r="AR80" s="880">
        <v>54198.667821440882</v>
      </c>
      <c r="AS80" s="880">
        <v>55286.765322419647</v>
      </c>
      <c r="AT80" s="880">
        <v>56451.45570307882</v>
      </c>
      <c r="AU80" s="880">
        <v>56429.309014655737</v>
      </c>
      <c r="AV80" s="880">
        <v>55673.757871942806</v>
      </c>
      <c r="AW80" s="880">
        <v>56405.522253219817</v>
      </c>
      <c r="AX80" s="880">
        <v>57125.957691277443</v>
      </c>
      <c r="AY80" s="880">
        <v>58437.094748023788</v>
      </c>
      <c r="AZ80" s="880">
        <v>59380.087924416097</v>
      </c>
      <c r="BA80" s="880">
        <v>60343.020511666087</v>
      </c>
      <c r="BB80" s="880">
        <v>61736.932404172134</v>
      </c>
      <c r="BC80" s="880">
        <v>63459.391411389086</v>
      </c>
      <c r="BD80" s="880">
        <v>64386.233211310275</v>
      </c>
      <c r="BE80" s="880">
        <v>66043.219295324772</v>
      </c>
      <c r="BF80" s="880">
        <v>66782.199064048895</v>
      </c>
      <c r="BG80" s="880">
        <v>67350.88896112339</v>
      </c>
      <c r="BH80" s="880">
        <v>68479.851261174786</v>
      </c>
      <c r="BI80" s="880">
        <v>69042.227921157435</v>
      </c>
      <c r="BJ80" s="880">
        <v>69247.197045787019</v>
      </c>
      <c r="BK80" s="880">
        <v>69869.161448338011</v>
      </c>
      <c r="BL80" s="880">
        <v>69033.439883182145</v>
      </c>
      <c r="BM80" s="880">
        <v>68492.455285704171</v>
      </c>
      <c r="BN80" s="880">
        <v>67095.586580000003</v>
      </c>
      <c r="BO80" s="880">
        <v>67255.584482436185</v>
      </c>
      <c r="BP80" s="880">
        <v>68496.34210678433</v>
      </c>
      <c r="BQ80" s="880">
        <v>68914.266833059155</v>
      </c>
      <c r="BR80" s="880">
        <v>69536.229182752679</v>
      </c>
      <c r="BS80" s="880">
        <v>70027</v>
      </c>
      <c r="BV80" s="882">
        <f>DataFS40!Q80</f>
        <v>2.1487439900121474E-2</v>
      </c>
      <c r="BW80" s="882">
        <f t="shared" si="143"/>
        <v>2.1039841384894009E-2</v>
      </c>
      <c r="BX80" s="882">
        <f t="shared" si="144"/>
        <v>1.9630671634536245E-2</v>
      </c>
      <c r="BY80" s="882">
        <f t="shared" si="145"/>
        <v>1.9418872042297419E-2</v>
      </c>
      <c r="BZ80" s="882">
        <f t="shared" si="146"/>
        <v>2.0009922621322396E-2</v>
      </c>
      <c r="CA80" s="882">
        <f t="shared" si="147"/>
        <v>1.9830077174855631E-2</v>
      </c>
      <c r="CB80" s="882">
        <f t="shared" si="148"/>
        <v>1.968069906335379E-2</v>
      </c>
      <c r="CC80" s="882">
        <f t="shared" si="149"/>
        <v>1.9377802154564971E-2</v>
      </c>
      <c r="CD80" s="882">
        <f t="shared" si="150"/>
        <v>1.9245439547787679E-2</v>
      </c>
      <c r="CE80" s="882">
        <f t="shared" si="151"/>
        <v>1.9142178152858458E-2</v>
      </c>
      <c r="CF80" s="882">
        <f t="shared" si="152"/>
        <v>1.8402528992217393E-2</v>
      </c>
      <c r="CG80" s="882">
        <f t="shared" si="153"/>
        <v>1.7271769618717236E-2</v>
      </c>
      <c r="CH80" s="882">
        <f t="shared" si="154"/>
        <v>1.6935702731661673E-2</v>
      </c>
      <c r="CI80" s="882">
        <f t="shared" si="155"/>
        <v>1.6588785125256633E-2</v>
      </c>
      <c r="CJ80" s="882">
        <f t="shared" si="156"/>
        <v>1.6540945767641091E-2</v>
      </c>
      <c r="CK80" s="882">
        <f t="shared" si="157"/>
        <v>1.6293292320095132E-2</v>
      </c>
      <c r="CL80" s="882">
        <f t="shared" si="158"/>
        <v>1.6048037991992725E-2</v>
      </c>
      <c r="CM80" s="882">
        <f t="shared" si="159"/>
        <v>1.5724368175090708E-2</v>
      </c>
      <c r="CN80" s="882">
        <f t="shared" si="160"/>
        <v>1.5573363883515379E-2</v>
      </c>
      <c r="CO80" s="882">
        <f t="shared" si="161"/>
        <v>1.4668835424376914E-2</v>
      </c>
      <c r="CP80" s="882">
        <f t="shared" si="162"/>
        <v>1.4147755239988236E-2</v>
      </c>
      <c r="CQ80" s="882">
        <f t="shared" si="163"/>
        <v>1.4101819183141462E-2</v>
      </c>
      <c r="CR80" s="882">
        <f t="shared" si="164"/>
        <v>1.3433073779464122E-2</v>
      </c>
      <c r="CS80" s="882">
        <f t="shared" si="165"/>
        <v>1.3098543081711211E-2</v>
      </c>
      <c r="CT80" s="882">
        <f t="shared" si="166"/>
        <v>1.3762422582856981E-2</v>
      </c>
      <c r="CU80" s="882">
        <f t="shared" si="167"/>
        <v>1.3345732968940593E-2</v>
      </c>
      <c r="CV80" s="882">
        <f t="shared" si="168"/>
        <v>1.2681899306374866E-2</v>
      </c>
      <c r="CW80" s="882">
        <f t="shared" si="169"/>
        <v>1.1374006371515089E-2</v>
      </c>
      <c r="CX80" s="882">
        <f t="shared" si="170"/>
        <v>1.1687534938060073E-2</v>
      </c>
      <c r="CY80" s="882">
        <f t="shared" si="171"/>
        <v>1.1836567663908282E-2</v>
      </c>
      <c r="CZ80" s="882">
        <f t="shared" si="172"/>
        <v>1.0917461892386404E-2</v>
      </c>
      <c r="DA80" s="882">
        <f t="shared" si="173"/>
        <v>1.0678529682317306E-2</v>
      </c>
      <c r="DB80" s="882">
        <f t="shared" si="174"/>
        <v>9.6149218357337585E-3</v>
      </c>
      <c r="DC80" s="882">
        <f t="shared" si="175"/>
        <v>1.0026871797410797E-2</v>
      </c>
      <c r="DD80" s="882">
        <f t="shared" si="176"/>
        <v>1.0524976316804935E-2</v>
      </c>
    </row>
    <row r="81" spans="1:108" ht="15">
      <c r="A81" s="876">
        <v>76</v>
      </c>
      <c r="B81" s="876">
        <v>76</v>
      </c>
      <c r="C81" s="880">
        <f>DataFS40!L81</f>
        <v>24308.425345061154</v>
      </c>
      <c r="D81">
        <f t="shared" ref="D81:R81" si="178">C81*($S81/$C81)^(1/16)</f>
        <v>24906.163536027674</v>
      </c>
      <c r="E81">
        <f t="shared" si="178"/>
        <v>25518.599961860014</v>
      </c>
      <c r="F81">
        <f t="shared" si="178"/>
        <v>26146.096048532683</v>
      </c>
      <c r="G81">
        <f t="shared" si="178"/>
        <v>26789.022109395864</v>
      </c>
      <c r="H81">
        <f t="shared" si="178"/>
        <v>27447.7575637138</v>
      </c>
      <c r="I81">
        <f t="shared" si="178"/>
        <v>28122.691160576967</v>
      </c>
      <c r="J81">
        <f t="shared" si="178"/>
        <v>28814.221208320221</v>
      </c>
      <c r="K81">
        <f t="shared" si="178"/>
        <v>29522.755809582242</v>
      </c>
      <c r="L81">
        <f t="shared" si="178"/>
        <v>30248.713102145062</v>
      </c>
      <c r="M81">
        <f t="shared" si="178"/>
        <v>30992.521505695771</v>
      </c>
      <c r="N81">
        <f t="shared" si="178"/>
        <v>31754.61997465602</v>
      </c>
      <c r="O81">
        <f t="shared" si="178"/>
        <v>32535.458257228554</v>
      </c>
      <c r="P81">
        <f t="shared" si="178"/>
        <v>33335.49716081364</v>
      </c>
      <c r="Q81">
        <f t="shared" si="178"/>
        <v>34155.208823951987</v>
      </c>
      <c r="R81">
        <f t="shared" si="178"/>
        <v>34995.076994954718</v>
      </c>
      <c r="S81" s="880">
        <v>35855.597317384738</v>
      </c>
      <c r="T81" s="880">
        <v>37066.383769878732</v>
      </c>
      <c r="U81" s="880">
        <v>38277.170222372726</v>
      </c>
      <c r="V81" s="880">
        <v>39999.436537451169</v>
      </c>
      <c r="W81" s="880">
        <v>41721.702852529605</v>
      </c>
      <c r="X81" s="880">
        <v>42279.261644623344</v>
      </c>
      <c r="Y81" s="880">
        <v>43630.802405412178</v>
      </c>
      <c r="Z81" s="880">
        <v>44856.727355202216</v>
      </c>
      <c r="AA81" s="880">
        <v>44311.521875141676</v>
      </c>
      <c r="AB81" s="880">
        <v>45031.323092854684</v>
      </c>
      <c r="AC81" s="880">
        <v>46492.033945257586</v>
      </c>
      <c r="AD81" s="880">
        <v>47951.714532125916</v>
      </c>
      <c r="AE81" s="880">
        <v>47144.868761952872</v>
      </c>
      <c r="AF81" s="880">
        <v>45910.033951639612</v>
      </c>
      <c r="AG81" s="880">
        <v>47482.982284206555</v>
      </c>
      <c r="AH81" s="880">
        <v>48676.01155042203</v>
      </c>
      <c r="AI81" s="880">
        <v>50811.330433578056</v>
      </c>
      <c r="AJ81" s="880">
        <v>50535.177494942254</v>
      </c>
      <c r="AK81" s="880">
        <v>50117.60117577896</v>
      </c>
      <c r="AL81" s="880">
        <v>50517.439334322386</v>
      </c>
      <c r="AM81" s="880">
        <v>49445.361295159353</v>
      </c>
      <c r="AN81" s="880">
        <v>50355.104207094621</v>
      </c>
      <c r="AO81" s="880">
        <v>52604.411913033735</v>
      </c>
      <c r="AP81" s="880">
        <v>53541.751294869246</v>
      </c>
      <c r="AQ81" s="880">
        <v>54479.218561550573</v>
      </c>
      <c r="AR81" s="880">
        <v>55404.88360910031</v>
      </c>
      <c r="AS81" s="880">
        <v>56551.138533972189</v>
      </c>
      <c r="AT81" s="880">
        <v>57754.813257920723</v>
      </c>
      <c r="AU81" s="880">
        <v>57707.708114419154</v>
      </c>
      <c r="AV81" s="880">
        <v>56964.762365958202</v>
      </c>
      <c r="AW81" s="880">
        <v>57676.365461615183</v>
      </c>
      <c r="AX81" s="880">
        <v>58416.321382752256</v>
      </c>
      <c r="AY81" s="880">
        <v>59781.221846675959</v>
      </c>
      <c r="AZ81" s="880">
        <v>60838.909250648794</v>
      </c>
      <c r="BA81" s="880">
        <v>61898.185823247433</v>
      </c>
      <c r="BB81" s="880">
        <v>63181.461571434134</v>
      </c>
      <c r="BC81" s="880">
        <v>65059.266916280925</v>
      </c>
      <c r="BD81" s="880">
        <v>66104.763822267108</v>
      </c>
      <c r="BE81" s="880">
        <v>67749.152613859187</v>
      </c>
      <c r="BF81" s="880">
        <v>68477.899932630768</v>
      </c>
      <c r="BG81" s="880">
        <v>68929.092185671572</v>
      </c>
      <c r="BH81" s="880">
        <v>70084.699573247606</v>
      </c>
      <c r="BI81" s="880">
        <v>70815.001935062886</v>
      </c>
      <c r="BJ81" s="880">
        <v>71062.988558702156</v>
      </c>
      <c r="BK81" s="880">
        <v>71711.484928166246</v>
      </c>
      <c r="BL81" s="880">
        <v>70903.295377852075</v>
      </c>
      <c r="BM81" s="880">
        <v>70366.203214614448</v>
      </c>
      <c r="BN81" s="880">
        <v>68979.704310000001</v>
      </c>
      <c r="BO81" s="880">
        <v>69078.800730307761</v>
      </c>
      <c r="BP81" s="880">
        <v>70435.832183664432</v>
      </c>
      <c r="BQ81" s="880">
        <v>70853.708245882721</v>
      </c>
      <c r="BR81" s="880">
        <v>71552.450234894641</v>
      </c>
      <c r="BS81" s="880">
        <v>72071</v>
      </c>
      <c r="BV81" s="882">
        <f>DataFS40!Q81</f>
        <v>2.1508912795419333E-2</v>
      </c>
      <c r="BW81" s="882">
        <f t="shared" si="143"/>
        <v>2.1017926917639818E-2</v>
      </c>
      <c r="BX81" s="882">
        <f t="shared" si="144"/>
        <v>1.9645201413988067E-2</v>
      </c>
      <c r="BY81" s="882">
        <f t="shared" si="145"/>
        <v>1.9463464316447743E-2</v>
      </c>
      <c r="BZ81" s="882">
        <f t="shared" si="146"/>
        <v>2.0045555537727244E-2</v>
      </c>
      <c r="CA81" s="882">
        <f t="shared" si="147"/>
        <v>1.9846649925645776E-2</v>
      </c>
      <c r="CB81" s="882">
        <f t="shared" si="148"/>
        <v>1.9638660768018568E-2</v>
      </c>
      <c r="CC81" s="882">
        <f t="shared" si="149"/>
        <v>1.94154482553206E-2</v>
      </c>
      <c r="CD81" s="882">
        <f t="shared" si="150"/>
        <v>1.9301079310125591E-2</v>
      </c>
      <c r="CE81" s="882">
        <f t="shared" si="151"/>
        <v>1.9204222268859539E-2</v>
      </c>
      <c r="CF81" s="882">
        <f t="shared" si="152"/>
        <v>1.8451840862442559E-2</v>
      </c>
      <c r="CG81" s="882">
        <f t="shared" si="153"/>
        <v>1.7336642818493786E-2</v>
      </c>
      <c r="CH81" s="882">
        <f t="shared" si="154"/>
        <v>1.6981304742298864E-2</v>
      </c>
      <c r="CI81" s="882">
        <f t="shared" si="155"/>
        <v>1.6636054999410232E-2</v>
      </c>
      <c r="CJ81" s="882">
        <f t="shared" si="156"/>
        <v>1.6600293273755451E-2</v>
      </c>
      <c r="CK81" s="882">
        <f t="shared" si="157"/>
        <v>1.6398358245917288E-2</v>
      </c>
      <c r="CL81" s="882">
        <f t="shared" si="158"/>
        <v>1.6188195966902796E-2</v>
      </c>
      <c r="CM81" s="882">
        <f t="shared" si="159"/>
        <v>1.580896801361753E-2</v>
      </c>
      <c r="CN81" s="882">
        <f t="shared" si="160"/>
        <v>1.5723659922718625E-2</v>
      </c>
      <c r="CO81" s="882">
        <f t="shared" si="161"/>
        <v>1.4885449443261534E-2</v>
      </c>
      <c r="CP81" s="882">
        <f t="shared" si="162"/>
        <v>1.4360682223970578E-2</v>
      </c>
      <c r="CQ81" s="882">
        <f t="shared" si="163"/>
        <v>1.4283828234588736E-2</v>
      </c>
      <c r="CR81" s="882">
        <f t="shared" si="164"/>
        <v>1.3541303759030399E-2</v>
      </c>
      <c r="CS81" s="882">
        <f t="shared" si="165"/>
        <v>1.3210942605063059E-2</v>
      </c>
      <c r="CT81" s="882">
        <f t="shared" si="166"/>
        <v>1.3884510889838442E-2</v>
      </c>
      <c r="CU81" s="882">
        <f t="shared" si="167"/>
        <v>1.3508315958097317E-2</v>
      </c>
      <c r="CV81" s="882">
        <f t="shared" si="168"/>
        <v>1.2827753135094655E-2</v>
      </c>
      <c r="CW81" s="882">
        <f t="shared" si="169"/>
        <v>1.157001949658687E-2</v>
      </c>
      <c r="CX81" s="882">
        <f t="shared" si="170"/>
        <v>1.1848702288602242E-2</v>
      </c>
      <c r="CY81" s="882">
        <f t="shared" si="171"/>
        <v>1.2046351068875083E-2</v>
      </c>
      <c r="CZ81" s="882">
        <f t="shared" si="172"/>
        <v>1.1086787729540415E-2</v>
      </c>
      <c r="DA81" s="882">
        <f t="shared" si="173"/>
        <v>1.0927383652235445E-2</v>
      </c>
      <c r="DB81" s="882">
        <f t="shared" si="174"/>
        <v>9.8273251229417102E-3</v>
      </c>
      <c r="DC81" s="882">
        <f t="shared" si="175"/>
        <v>1.0280754363452216E-2</v>
      </c>
      <c r="DD81" s="882">
        <f t="shared" si="176"/>
        <v>1.0741975647643009E-2</v>
      </c>
    </row>
    <row r="82" spans="1:108" ht="15">
      <c r="A82" s="876">
        <v>77</v>
      </c>
      <c r="B82" s="876">
        <v>77</v>
      </c>
      <c r="C82" s="880">
        <f>DataFS40!L82</f>
        <v>24777.633484358419</v>
      </c>
      <c r="D82">
        <f t="shared" ref="D82:R82" si="179">C82*($S82/$C82)^(1/16)</f>
        <v>25386.909387882999</v>
      </c>
      <c r="E82">
        <f t="shared" si="179"/>
        <v>26011.167235782937</v>
      </c>
      <c r="F82">
        <f t="shared" si="179"/>
        <v>26650.775430379694</v>
      </c>
      <c r="G82">
        <f t="shared" si="179"/>
        <v>27306.111432917052</v>
      </c>
      <c r="H82">
        <f t="shared" si="179"/>
        <v>27977.5619863178</v>
      </c>
      <c r="I82">
        <f t="shared" si="179"/>
        <v>28665.523343417924</v>
      </c>
      <c r="J82">
        <f t="shared" si="179"/>
        <v>29370.40150081303</v>
      </c>
      <c r="K82">
        <f t="shared" si="179"/>
        <v>30092.612438454998</v>
      </c>
      <c r="L82">
        <f t="shared" si="179"/>
        <v>30832.582365140246</v>
      </c>
      <c r="M82">
        <f t="shared" si="179"/>
        <v>31590.747970034503</v>
      </c>
      <c r="N82">
        <f t="shared" si="179"/>
        <v>32367.55668038251</v>
      </c>
      <c r="O82">
        <f t="shared" si="179"/>
        <v>33163.466925554727</v>
      </c>
      <c r="P82">
        <f t="shared" si="179"/>
        <v>33978.948407586911</v>
      </c>
      <c r="Q82">
        <f t="shared" si="179"/>
        <v>34814.482378372159</v>
      </c>
      <c r="R82">
        <f t="shared" si="179"/>
        <v>35670.561923669076</v>
      </c>
      <c r="S82" s="880">
        <v>36547.692254093599</v>
      </c>
      <c r="T82" s="880">
        <v>37816.680617395599</v>
      </c>
      <c r="U82" s="880">
        <v>39085.668980697592</v>
      </c>
      <c r="V82" s="880">
        <v>40824.493047937605</v>
      </c>
      <c r="W82" s="880">
        <v>42563.317115177619</v>
      </c>
      <c r="X82" s="880">
        <v>43062.422656699251</v>
      </c>
      <c r="Y82" s="880">
        <v>44496.623402655976</v>
      </c>
      <c r="Z82" s="880">
        <v>45718.25220837511</v>
      </c>
      <c r="AA82" s="880">
        <v>45258.434011878315</v>
      </c>
      <c r="AB82" s="880">
        <v>45937.234035208843</v>
      </c>
      <c r="AC82" s="880">
        <v>47455.060613578098</v>
      </c>
      <c r="AD82" s="880">
        <v>48946.243208279433</v>
      </c>
      <c r="AE82" s="880">
        <v>48095.815646086674</v>
      </c>
      <c r="AF82" s="880">
        <v>46935.086386220602</v>
      </c>
      <c r="AG82" s="880">
        <v>48482.515548435731</v>
      </c>
      <c r="AH82" s="880">
        <v>49738.269154449874</v>
      </c>
      <c r="AI82" s="880">
        <v>51883.785178002494</v>
      </c>
      <c r="AJ82" s="880">
        <v>51624.514968373071</v>
      </c>
      <c r="AK82" s="880">
        <v>51215.611216931218</v>
      </c>
      <c r="AL82" s="880">
        <v>51568.416500032254</v>
      </c>
      <c r="AM82" s="880">
        <v>50497.814540149528</v>
      </c>
      <c r="AN82" s="880">
        <v>51479.765194442291</v>
      </c>
      <c r="AO82" s="880">
        <v>53764.548040644033</v>
      </c>
      <c r="AP82" s="880">
        <v>54648.858385519117</v>
      </c>
      <c r="AQ82" s="880">
        <v>55622.098661290613</v>
      </c>
      <c r="AR82" s="880">
        <v>56641.254791451218</v>
      </c>
      <c r="AS82" s="880">
        <v>57820.969471617755</v>
      </c>
      <c r="AT82" s="880">
        <v>59024.975379060219</v>
      </c>
      <c r="AU82" s="880">
        <v>58996.186576335771</v>
      </c>
      <c r="AV82" s="880">
        <v>58325.507052489505</v>
      </c>
      <c r="AW82" s="880">
        <v>59051.531619953457</v>
      </c>
      <c r="AX82" s="880">
        <v>59825.392367230132</v>
      </c>
      <c r="AY82" s="880">
        <v>61221.89679528743</v>
      </c>
      <c r="AZ82" s="880">
        <v>62476.572907655718</v>
      </c>
      <c r="BA82" s="880">
        <v>63407.014738208105</v>
      </c>
      <c r="BB82" s="880">
        <v>64836.207372673307</v>
      </c>
      <c r="BC82" s="880">
        <v>66768.511649377469</v>
      </c>
      <c r="BD82" s="880">
        <v>67772.221635950526</v>
      </c>
      <c r="BE82" s="880">
        <v>69506.331360144031</v>
      </c>
      <c r="BF82" s="880">
        <v>70313.045558442813</v>
      </c>
      <c r="BG82" s="880">
        <v>70655.938629567027</v>
      </c>
      <c r="BH82" s="880">
        <v>71783.132420460985</v>
      </c>
      <c r="BI82" s="880">
        <v>72623.452872218346</v>
      </c>
      <c r="BJ82" s="880">
        <v>73045.914070176208</v>
      </c>
      <c r="BK82" s="880">
        <v>73761.3451624874</v>
      </c>
      <c r="BL82" s="880">
        <v>72869.069832719309</v>
      </c>
      <c r="BM82" s="880">
        <v>72264.285532211885</v>
      </c>
      <c r="BN82" s="880">
        <v>70970.986019999997</v>
      </c>
      <c r="BO82" s="880">
        <v>71109.73878209859</v>
      </c>
      <c r="BP82" s="880">
        <v>72593.396375652708</v>
      </c>
      <c r="BQ82" s="880">
        <v>72956.492805415313</v>
      </c>
      <c r="BR82" s="880">
        <v>73740.589227405915</v>
      </c>
      <c r="BS82" s="880">
        <v>74330</v>
      </c>
      <c r="BV82" s="882">
        <f>DataFS40!Q82</f>
        <v>2.1585642009134487E-2</v>
      </c>
      <c r="BW82" s="882">
        <f t="shared" si="143"/>
        <v>2.1062144960344087E-2</v>
      </c>
      <c r="BX82" s="882">
        <f t="shared" si="144"/>
        <v>1.970348638549102E-2</v>
      </c>
      <c r="BY82" s="882">
        <f t="shared" si="145"/>
        <v>1.9552535573883922E-2</v>
      </c>
      <c r="BZ82" s="882">
        <f t="shared" si="146"/>
        <v>2.0126440567852732E-2</v>
      </c>
      <c r="CA82" s="882">
        <f t="shared" si="147"/>
        <v>1.9887091214335628E-2</v>
      </c>
      <c r="CB82" s="882">
        <f t="shared" si="148"/>
        <v>1.968793161041571E-2</v>
      </c>
      <c r="CC82" s="882">
        <f t="shared" si="149"/>
        <v>1.9503946440758702E-2</v>
      </c>
      <c r="CD82" s="882">
        <f t="shared" si="150"/>
        <v>1.9393654326986365E-2</v>
      </c>
      <c r="CE82" s="882">
        <f t="shared" si="151"/>
        <v>1.9283232097698333E-2</v>
      </c>
      <c r="CF82" s="882">
        <f t="shared" si="152"/>
        <v>1.8540620635173699E-2</v>
      </c>
      <c r="CG82" s="882">
        <f t="shared" si="153"/>
        <v>1.7470948514224816E-2</v>
      </c>
      <c r="CH82" s="882">
        <f t="shared" si="154"/>
        <v>1.711425809701228E-2</v>
      </c>
      <c r="CI82" s="882">
        <f t="shared" si="155"/>
        <v>1.6777093357531303E-2</v>
      </c>
      <c r="CJ82" s="882">
        <f t="shared" si="156"/>
        <v>1.6740682378666216E-2</v>
      </c>
      <c r="CK82" s="882">
        <f t="shared" si="157"/>
        <v>1.6620906752771836E-2</v>
      </c>
      <c r="CL82" s="882">
        <f t="shared" si="158"/>
        <v>1.6336608192071722E-2</v>
      </c>
      <c r="CM82" s="882">
        <f t="shared" si="159"/>
        <v>1.5982669586994014E-2</v>
      </c>
      <c r="CN82" s="882">
        <f t="shared" si="160"/>
        <v>1.5873959213824618E-2</v>
      </c>
      <c r="CO82" s="882">
        <f t="shared" si="161"/>
        <v>1.5019624161724643E-2</v>
      </c>
      <c r="CP82" s="882">
        <f t="shared" si="162"/>
        <v>1.4528798356312267E-2</v>
      </c>
      <c r="CQ82" s="882">
        <f t="shared" si="163"/>
        <v>1.4525263425592128E-2</v>
      </c>
      <c r="CR82" s="882">
        <f t="shared" si="164"/>
        <v>1.3693164677365255E-2</v>
      </c>
      <c r="CS82" s="882">
        <f t="shared" si="165"/>
        <v>1.3357600108437673E-2</v>
      </c>
      <c r="CT82" s="882">
        <f t="shared" si="166"/>
        <v>1.4005967600049907E-2</v>
      </c>
      <c r="CU82" s="882">
        <f t="shared" si="167"/>
        <v>1.3735006057854715E-2</v>
      </c>
      <c r="CV82" s="882">
        <f t="shared" si="168"/>
        <v>1.3056609993229662E-2</v>
      </c>
      <c r="CW82" s="882">
        <f t="shared" si="169"/>
        <v>1.1772927884883266E-2</v>
      </c>
      <c r="CX82" s="882">
        <f t="shared" si="170"/>
        <v>1.2046536435493582E-2</v>
      </c>
      <c r="CY82" s="882">
        <f t="shared" si="171"/>
        <v>1.2236187584370395E-2</v>
      </c>
      <c r="CZ82" s="882">
        <f t="shared" si="172"/>
        <v>1.1329018366454946E-2</v>
      </c>
      <c r="DA82" s="882">
        <f t="shared" si="173"/>
        <v>1.1182631564279566E-2</v>
      </c>
      <c r="DB82" s="882">
        <f t="shared" si="174"/>
        <v>1.0075625347174544E-2</v>
      </c>
      <c r="DC82" s="882">
        <f t="shared" si="175"/>
        <v>1.0542143488182498E-2</v>
      </c>
      <c r="DD82" s="882">
        <f t="shared" si="176"/>
        <v>1.1015233068299546E-2</v>
      </c>
    </row>
    <row r="83" spans="1:108" ht="15">
      <c r="A83" s="876">
        <v>78</v>
      </c>
      <c r="B83" s="876">
        <v>78</v>
      </c>
      <c r="C83" s="880">
        <f>DataFS40!L83</f>
        <v>25328.630198395575</v>
      </c>
      <c r="D83">
        <f t="shared" ref="D83:R83" si="180">C83*($S83/$C83)^(1/16)</f>
        <v>25951.454975382825</v>
      </c>
      <c r="E83">
        <f t="shared" si="180"/>
        <v>26589.59486020618</v>
      </c>
      <c r="F83">
        <f t="shared" si="180"/>
        <v>27243.426447594524</v>
      </c>
      <c r="G83">
        <f t="shared" si="180"/>
        <v>27913.335592648349</v>
      </c>
      <c r="H83">
        <f t="shared" si="180"/>
        <v>28599.717638550017</v>
      </c>
      <c r="I83">
        <f t="shared" si="180"/>
        <v>29302.977649873355</v>
      </c>
      <c r="J83">
        <f t="shared" si="180"/>
        <v>30023.53065163027</v>
      </c>
      <c r="K83">
        <f t="shared" si="180"/>
        <v>30761.801874195477</v>
      </c>
      <c r="L83">
        <f t="shared" si="180"/>
        <v>31518.227004253851</v>
      </c>
      <c r="M83">
        <f t="shared" si="180"/>
        <v>32293.252441918517</v>
      </c>
      <c r="N83">
        <f t="shared" si="180"/>
        <v>33087.335564171415</v>
      </c>
      <c r="O83">
        <f t="shared" si="180"/>
        <v>33900.944994781792</v>
      </c>
      <c r="P83">
        <f t="shared" si="180"/>
        <v>34734.560880861944</v>
      </c>
      <c r="Q83">
        <f t="shared" si="180"/>
        <v>35588.675176223376</v>
      </c>
      <c r="R83">
        <f t="shared" si="180"/>
        <v>36463.791931700631</v>
      </c>
      <c r="S83" s="880">
        <v>37360.427592614091</v>
      </c>
      <c r="T83" s="880">
        <v>38667.414016422183</v>
      </c>
      <c r="U83" s="880">
        <v>39974.400440230274</v>
      </c>
      <c r="V83" s="880">
        <v>41742.63463884496</v>
      </c>
      <c r="W83" s="880">
        <v>43510.868837459639</v>
      </c>
      <c r="X83" s="880">
        <v>43994.212765957447</v>
      </c>
      <c r="Y83" s="880">
        <v>45466.562114758206</v>
      </c>
      <c r="Z83" s="880">
        <v>46741.639306689583</v>
      </c>
      <c r="AA83" s="880">
        <v>46200.388493448794</v>
      </c>
      <c r="AB83" s="880">
        <v>46961.102131515363</v>
      </c>
      <c r="AC83" s="880">
        <v>48445.214793682295</v>
      </c>
      <c r="AD83" s="880">
        <v>49936.4851228978</v>
      </c>
      <c r="AE83" s="880">
        <v>49141.462634864503</v>
      </c>
      <c r="AF83" s="880">
        <v>47989.115568068897</v>
      </c>
      <c r="AG83" s="880">
        <v>49567.919368011055</v>
      </c>
      <c r="AH83" s="880">
        <v>50868.537153857542</v>
      </c>
      <c r="AI83" s="880">
        <v>53074.391716304199</v>
      </c>
      <c r="AJ83" s="880">
        <v>52758.658096238061</v>
      </c>
      <c r="AK83" s="880">
        <v>52359.907395649621</v>
      </c>
      <c r="AL83" s="880">
        <v>52722.845556773958</v>
      </c>
      <c r="AM83" s="880">
        <v>51645.542499949341</v>
      </c>
      <c r="AN83" s="880">
        <v>52581.084161297833</v>
      </c>
      <c r="AO83" s="880">
        <v>55002.298909186</v>
      </c>
      <c r="AP83" s="880">
        <v>55894.107180884661</v>
      </c>
      <c r="AQ83" s="880">
        <v>56939.021415813397</v>
      </c>
      <c r="AR83" s="880">
        <v>57937.936763185106</v>
      </c>
      <c r="AS83" s="880">
        <v>59127.185249883543</v>
      </c>
      <c r="AT83" s="880">
        <v>60366.769751873333</v>
      </c>
      <c r="AU83" s="880">
        <v>60385.458659784323</v>
      </c>
      <c r="AV83" s="880">
        <v>59796.538555092477</v>
      </c>
      <c r="AW83" s="880">
        <v>60578.44025093595</v>
      </c>
      <c r="AX83" s="880">
        <v>61297.67113109924</v>
      </c>
      <c r="AY83" s="880">
        <v>62842.090402416987</v>
      </c>
      <c r="AZ83" s="880">
        <v>64146.753352076135</v>
      </c>
      <c r="BA83" s="880">
        <v>65047.612781058815</v>
      </c>
      <c r="BB83" s="880">
        <v>66665.660241339443</v>
      </c>
      <c r="BC83" s="880">
        <v>68556.277879646615</v>
      </c>
      <c r="BD83" s="880">
        <v>69579.094382731637</v>
      </c>
      <c r="BE83" s="880">
        <v>71364.652398041595</v>
      </c>
      <c r="BF83" s="880">
        <v>72132.404985323126</v>
      </c>
      <c r="BG83" s="880">
        <v>72487.481601872321</v>
      </c>
      <c r="BH83" s="880">
        <v>73673.792961476633</v>
      </c>
      <c r="BI83" s="880">
        <v>74559.848637580726</v>
      </c>
      <c r="BJ83" s="880">
        <v>75126.732352234758</v>
      </c>
      <c r="BK83" s="880">
        <v>75887.727328632769</v>
      </c>
      <c r="BL83" s="880">
        <v>74974.773123639097</v>
      </c>
      <c r="BM83" s="880">
        <v>74425.621691061184</v>
      </c>
      <c r="BN83" s="880">
        <v>73056.309590000004</v>
      </c>
      <c r="BO83" s="880">
        <v>73204.177281719662</v>
      </c>
      <c r="BP83" s="880">
        <v>74856.310381702933</v>
      </c>
      <c r="BQ83" s="880">
        <v>75169.895825060972</v>
      </c>
      <c r="BR83" s="880">
        <v>76028.420280013015</v>
      </c>
      <c r="BS83" s="880">
        <v>76852</v>
      </c>
      <c r="BV83" s="882">
        <f>DataFS40!Q83</f>
        <v>2.1588729803451168E-2</v>
      </c>
      <c r="BW83" s="882">
        <f t="shared" si="143"/>
        <v>2.1066512958497263E-2</v>
      </c>
      <c r="BX83" s="882">
        <f t="shared" si="144"/>
        <v>1.9717876817989533E-2</v>
      </c>
      <c r="BY83" s="882">
        <f t="shared" si="145"/>
        <v>1.9527754841969447E-2</v>
      </c>
      <c r="BZ83" s="882">
        <f t="shared" si="146"/>
        <v>2.0149443999962324E-2</v>
      </c>
      <c r="CA83" s="882">
        <f t="shared" si="147"/>
        <v>1.9903188125993676E-2</v>
      </c>
      <c r="CB83" s="882">
        <f t="shared" si="148"/>
        <v>1.9730108620729325E-2</v>
      </c>
      <c r="CC83" s="882">
        <f t="shared" si="149"/>
        <v>1.9523160228051673E-2</v>
      </c>
      <c r="CD83" s="882">
        <f t="shared" si="150"/>
        <v>1.9404006883760427E-2</v>
      </c>
      <c r="CE83" s="882">
        <f t="shared" si="151"/>
        <v>1.9297745124798649E-2</v>
      </c>
      <c r="CF83" s="882">
        <f t="shared" si="152"/>
        <v>1.8579011474520346E-2</v>
      </c>
      <c r="CG83" s="882">
        <f t="shared" si="153"/>
        <v>1.7558162991663684E-2</v>
      </c>
      <c r="CH83" s="882">
        <f t="shared" si="154"/>
        <v>1.7220000537060631E-2</v>
      </c>
      <c r="CI83" s="882">
        <f t="shared" si="155"/>
        <v>1.6846405371566675E-2</v>
      </c>
      <c r="CJ83" s="882">
        <f t="shared" si="156"/>
        <v>1.6864078772909741E-2</v>
      </c>
      <c r="CK83" s="882">
        <f t="shared" si="157"/>
        <v>1.675211352013628E-2</v>
      </c>
      <c r="CL83" s="882">
        <f t="shared" si="158"/>
        <v>1.6442760961190794E-2</v>
      </c>
      <c r="CM83" s="882">
        <f t="shared" si="159"/>
        <v>1.6149389272562598E-2</v>
      </c>
      <c r="CN83" s="882">
        <f t="shared" si="160"/>
        <v>1.5991688296149054E-2</v>
      </c>
      <c r="CO83" s="882">
        <f t="shared" si="161"/>
        <v>1.514116375996255E-2</v>
      </c>
      <c r="CP83" s="882">
        <f t="shared" si="162"/>
        <v>1.4659109571613982E-2</v>
      </c>
      <c r="CQ83" s="882">
        <f t="shared" si="163"/>
        <v>1.4648765294721811E-2</v>
      </c>
      <c r="CR83" s="882">
        <f t="shared" si="164"/>
        <v>1.381326065852595E-2</v>
      </c>
      <c r="CS83" s="882">
        <f t="shared" si="165"/>
        <v>1.3472647461330034E-2</v>
      </c>
      <c r="CT83" s="882">
        <f t="shared" si="166"/>
        <v>1.4176426221700344E-2</v>
      </c>
      <c r="CU83" s="882">
        <f t="shared" si="167"/>
        <v>1.3915246014530647E-2</v>
      </c>
      <c r="CV83" s="882">
        <f t="shared" si="168"/>
        <v>1.3288142623787857E-2</v>
      </c>
      <c r="CW83" s="882">
        <f t="shared" si="169"/>
        <v>1.2024657049664711E-2</v>
      </c>
      <c r="CX83" s="882">
        <f t="shared" si="170"/>
        <v>1.2283569958170482E-2</v>
      </c>
      <c r="CY83" s="882">
        <f t="shared" si="171"/>
        <v>1.2437185313968424E-2</v>
      </c>
      <c r="CZ83" s="882">
        <f t="shared" si="172"/>
        <v>1.153390989262415E-2</v>
      </c>
      <c r="DA83" s="882">
        <f t="shared" si="173"/>
        <v>1.1427322564213194E-2</v>
      </c>
      <c r="DB83" s="882">
        <f t="shared" si="174"/>
        <v>1.0289526312429631E-2</v>
      </c>
      <c r="DC83" s="882">
        <f t="shared" si="175"/>
        <v>1.0804401328256219E-2</v>
      </c>
      <c r="DD83" s="882">
        <f t="shared" si="176"/>
        <v>1.1350412671371046E-2</v>
      </c>
    </row>
    <row r="84" spans="1:108" ht="15">
      <c r="A84" s="876">
        <v>79</v>
      </c>
      <c r="B84" s="876">
        <v>79</v>
      </c>
      <c r="C84" s="880">
        <f>DataFS40!L84</f>
        <v>25883.931574261147</v>
      </c>
      <c r="D84">
        <f t="shared" ref="D84:R84" si="181">C84*($S84/$C84)^(1/16)</f>
        <v>26520.411075284999</v>
      </c>
      <c r="E84">
        <f t="shared" si="181"/>
        <v>27172.541450445238</v>
      </c>
      <c r="F84">
        <f t="shared" si="181"/>
        <v>27840.707550881354</v>
      </c>
      <c r="G84">
        <f t="shared" si="181"/>
        <v>28525.303691127556</v>
      </c>
      <c r="H84">
        <f t="shared" si="181"/>
        <v>29226.733881815308</v>
      </c>
      <c r="I84">
        <f t="shared" si="181"/>
        <v>29945.412068097976</v>
      </c>
      <c r="J84">
        <f t="shared" si="181"/>
        <v>30681.762373938276</v>
      </c>
      <c r="K84">
        <f t="shared" si="181"/>
        <v>31436.219352402688</v>
      </c>
      <c r="L84">
        <f t="shared" si="181"/>
        <v>32209.228242110541</v>
      </c>
      <c r="M84">
        <f t="shared" si="181"/>
        <v>33001.24522998913</v>
      </c>
      <c r="N84">
        <f t="shared" si="181"/>
        <v>33812.737720489924</v>
      </c>
      <c r="O84">
        <f t="shared" si="181"/>
        <v>34644.184611424695</v>
      </c>
      <c r="P84">
        <f t="shared" si="181"/>
        <v>35496.076576584441</v>
      </c>
      <c r="Q84">
        <f t="shared" si="181"/>
        <v>36368.916355307811</v>
      </c>
      <c r="R84">
        <f t="shared" si="181"/>
        <v>37263.219049169929</v>
      </c>
      <c r="S84" s="880">
        <v>38179.512425966779</v>
      </c>
      <c r="T84" s="880">
        <v>39539.837401605124</v>
      </c>
      <c r="U84" s="880">
        <v>40900.162377243476</v>
      </c>
      <c r="V84" s="880">
        <v>42705.775833401072</v>
      </c>
      <c r="W84" s="880">
        <v>44511.389289558669</v>
      </c>
      <c r="X84" s="880">
        <v>44988.884416331224</v>
      </c>
      <c r="Y84" s="880">
        <v>46441.980706589828</v>
      </c>
      <c r="Z84" s="880">
        <v>47822.461395215585</v>
      </c>
      <c r="AA84" s="880">
        <v>47196.877181847034</v>
      </c>
      <c r="AB84" s="880">
        <v>47999.125086296175</v>
      </c>
      <c r="AC84" s="880">
        <v>49602.655296452489</v>
      </c>
      <c r="AD84" s="880">
        <v>51042.469598965072</v>
      </c>
      <c r="AE84" s="880">
        <v>50269.97221520586</v>
      </c>
      <c r="AF84" s="880">
        <v>49082.987777409733</v>
      </c>
      <c r="AG84" s="880">
        <v>50687.67140972484</v>
      </c>
      <c r="AH84" s="880">
        <v>52112.155812231598</v>
      </c>
      <c r="AI84" s="880">
        <v>54328.618451309048</v>
      </c>
      <c r="AJ84" s="880">
        <v>53929.205818330818</v>
      </c>
      <c r="AK84" s="880">
        <v>53540.203903586131</v>
      </c>
      <c r="AL84" s="880">
        <v>53905.488765615257</v>
      </c>
      <c r="AM84" s="880">
        <v>52819.858752254164</v>
      </c>
      <c r="AN84" s="880">
        <v>53839.431266009473</v>
      </c>
      <c r="AO84" s="880">
        <v>56303.367066382758</v>
      </c>
      <c r="AP84" s="880">
        <v>57204.479922759012</v>
      </c>
      <c r="AQ84" s="880">
        <v>58323.627424973914</v>
      </c>
      <c r="AR84" s="880">
        <v>59334.508479834534</v>
      </c>
      <c r="AS84" s="880">
        <v>60568.024938444134</v>
      </c>
      <c r="AT84" s="880">
        <v>61853.575756123282</v>
      </c>
      <c r="AU84" s="880">
        <v>61882.243939533604</v>
      </c>
      <c r="AV84" s="880">
        <v>61355.150764575883</v>
      </c>
      <c r="AW84" s="880">
        <v>62151.187753863058</v>
      </c>
      <c r="AX84" s="880">
        <v>62853.199165386082</v>
      </c>
      <c r="AY84" s="880">
        <v>64513.57505483742</v>
      </c>
      <c r="AZ84" s="880">
        <v>65740.075935337372</v>
      </c>
      <c r="BA84" s="880">
        <v>66696.898898275904</v>
      </c>
      <c r="BB84" s="880">
        <v>68497.953875329607</v>
      </c>
      <c r="BC84" s="880">
        <v>70405.739571979953</v>
      </c>
      <c r="BD84" s="880">
        <v>71470.168227720278</v>
      </c>
      <c r="BE84" s="880">
        <v>73320.070035887373</v>
      </c>
      <c r="BF84" s="880">
        <v>74235.915992974347</v>
      </c>
      <c r="BG84" s="880">
        <v>74366.848914315444</v>
      </c>
      <c r="BH84" s="880">
        <v>75738.976013970649</v>
      </c>
      <c r="BI84" s="880">
        <v>76573.749443106906</v>
      </c>
      <c r="BJ84" s="880">
        <v>77231.426919801743</v>
      </c>
      <c r="BK84" s="880">
        <v>78112.660467582042</v>
      </c>
      <c r="BL84" s="880">
        <v>77205.735291993027</v>
      </c>
      <c r="BM84" s="880">
        <v>76603.549478560803</v>
      </c>
      <c r="BN84" s="880">
        <v>75255.358200000002</v>
      </c>
      <c r="BO84" s="880">
        <v>75478.354337063603</v>
      </c>
      <c r="BP84" s="880">
        <v>77169.792298502871</v>
      </c>
      <c r="BQ84" s="880">
        <v>77429.820626997171</v>
      </c>
      <c r="BR84" s="880">
        <v>78390.511744732299</v>
      </c>
      <c r="BS84" s="880">
        <v>79290</v>
      </c>
      <c r="BV84" s="882">
        <f>DataFS40!Q84</f>
        <v>2.1606898763426363E-2</v>
      </c>
      <c r="BW84" s="882">
        <f t="shared" si="143"/>
        <v>2.1081422204865197E-2</v>
      </c>
      <c r="BX84" s="882">
        <f t="shared" si="144"/>
        <v>1.9741761097939792E-2</v>
      </c>
      <c r="BY84" s="882">
        <f t="shared" si="145"/>
        <v>1.958661010549001E-2</v>
      </c>
      <c r="BZ84" s="882">
        <f t="shared" si="146"/>
        <v>2.0200223716251298E-2</v>
      </c>
      <c r="CA84" s="882">
        <f t="shared" si="147"/>
        <v>1.9947772934918451E-2</v>
      </c>
      <c r="CB84" s="882">
        <f t="shared" si="148"/>
        <v>1.9800274453252387E-2</v>
      </c>
      <c r="CC84" s="882">
        <f t="shared" si="149"/>
        <v>1.9587083219382961E-2</v>
      </c>
      <c r="CD84" s="882">
        <f t="shared" si="150"/>
        <v>1.9475647036137467E-2</v>
      </c>
      <c r="CE84" s="882">
        <f t="shared" si="151"/>
        <v>1.9377017713795519E-2</v>
      </c>
      <c r="CF84" s="882">
        <f t="shared" si="152"/>
        <v>1.866283718169659E-2</v>
      </c>
      <c r="CG84" s="882">
        <f t="shared" si="153"/>
        <v>1.7679210523228628E-2</v>
      </c>
      <c r="CH84" s="882">
        <f t="shared" si="154"/>
        <v>1.7338001346630216E-2</v>
      </c>
      <c r="CI84" s="882">
        <f t="shared" si="155"/>
        <v>1.6947287374896147E-2</v>
      </c>
      <c r="CJ84" s="882">
        <f t="shared" si="156"/>
        <v>1.7000575018688346E-2</v>
      </c>
      <c r="CK84" s="882">
        <f t="shared" si="157"/>
        <v>1.6837292639683366E-2</v>
      </c>
      <c r="CL84" s="882">
        <f t="shared" si="158"/>
        <v>1.6542974098127106E-2</v>
      </c>
      <c r="CM84" s="882">
        <f t="shared" si="159"/>
        <v>1.6292928053581957E-2</v>
      </c>
      <c r="CN84" s="882">
        <f t="shared" si="160"/>
        <v>1.6103006207348391E-2</v>
      </c>
      <c r="CO84" s="882">
        <f t="shared" si="161"/>
        <v>1.5260743213779682E-2</v>
      </c>
      <c r="CP84" s="882">
        <f t="shared" si="162"/>
        <v>1.4787363592124514E-2</v>
      </c>
      <c r="CQ84" s="882">
        <f t="shared" si="163"/>
        <v>1.4839398062975073E-2</v>
      </c>
      <c r="CR84" s="882">
        <f t="shared" si="164"/>
        <v>1.3943565935858881E-2</v>
      </c>
      <c r="CS84" s="882">
        <f t="shared" si="165"/>
        <v>1.3615310513650281E-2</v>
      </c>
      <c r="CT84" s="882">
        <f t="shared" si="166"/>
        <v>1.4334908416942627E-2</v>
      </c>
      <c r="CU84" s="882">
        <f t="shared" si="167"/>
        <v>1.4087234579319041E-2</v>
      </c>
      <c r="CV84" s="882">
        <f t="shared" si="168"/>
        <v>1.3445702540074267E-2</v>
      </c>
      <c r="CW84" s="882">
        <f t="shared" si="169"/>
        <v>1.224541929830858E-2</v>
      </c>
      <c r="CX84" s="882">
        <f t="shared" si="170"/>
        <v>1.2466344123387652E-2</v>
      </c>
      <c r="CY84" s="882">
        <f t="shared" si="171"/>
        <v>1.26491740606125E-2</v>
      </c>
      <c r="CZ84" s="882">
        <f t="shared" si="172"/>
        <v>1.1779520967176049E-2</v>
      </c>
      <c r="DA84" s="882">
        <f t="shared" si="173"/>
        <v>1.1614276539080981E-2</v>
      </c>
      <c r="DB84" s="882">
        <f t="shared" si="174"/>
        <v>1.0475691440389623E-2</v>
      </c>
      <c r="DC84" s="882">
        <f t="shared" si="175"/>
        <v>1.1061635768546907E-2</v>
      </c>
      <c r="DD84" s="882">
        <f t="shared" si="176"/>
        <v>1.1616339051828906E-2</v>
      </c>
    </row>
    <row r="85" spans="1:108" ht="15">
      <c r="A85" s="876">
        <v>80</v>
      </c>
      <c r="B85" s="876">
        <v>80</v>
      </c>
      <c r="C85" s="880">
        <f>DataFS40!L85</f>
        <v>26477.974906582458</v>
      </c>
      <c r="D85">
        <f t="shared" ref="D85:R85" si="182">C85*($S85/$C85)^(1/16)</f>
        <v>27129.061786808255</v>
      </c>
      <c r="E85">
        <f t="shared" si="182"/>
        <v>27796.158733026554</v>
      </c>
      <c r="F85">
        <f t="shared" si="182"/>
        <v>28479.659428816103</v>
      </c>
      <c r="G85">
        <f t="shared" si="182"/>
        <v>29179.967238337871</v>
      </c>
      <c r="H85">
        <f t="shared" si="182"/>
        <v>29897.495444378179</v>
      </c>
      <c r="I85">
        <f t="shared" si="182"/>
        <v>30632.667492245251</v>
      </c>
      <c r="J85">
        <f t="shared" si="182"/>
        <v>31385.917239663129</v>
      </c>
      <c r="K85">
        <f t="shared" si="182"/>
        <v>32157.689212810408</v>
      </c>
      <c r="L85">
        <f t="shared" si="182"/>
        <v>32948.438868654914</v>
      </c>
      <c r="M85">
        <f t="shared" si="182"/>
        <v>33758.632863739098</v>
      </c>
      <c r="N85">
        <f t="shared" si="182"/>
        <v>34588.74932957485</v>
      </c>
      <c r="O85">
        <f t="shared" si="182"/>
        <v>35439.278154810141</v>
      </c>
      <c r="P85">
        <f t="shared" si="182"/>
        <v>36310.721274334108</v>
      </c>
      <c r="Q85">
        <f t="shared" si="182"/>
        <v>37203.592965491174</v>
      </c>
      <c r="R85">
        <f t="shared" si="182"/>
        <v>38118.420151578968</v>
      </c>
      <c r="S85" s="880">
        <v>39055.742712809195</v>
      </c>
      <c r="T85" s="880">
        <v>40447.005259779697</v>
      </c>
      <c r="U85" s="880">
        <v>41838.267806750198</v>
      </c>
      <c r="V85" s="880">
        <v>43678.031481416008</v>
      </c>
      <c r="W85" s="880">
        <v>45517.795156081811</v>
      </c>
      <c r="X85" s="880">
        <v>45977.839562967223</v>
      </c>
      <c r="Y85" s="880">
        <v>47433.838937609624</v>
      </c>
      <c r="Z85" s="880">
        <v>48882.398032755569</v>
      </c>
      <c r="AA85" s="880">
        <v>48257.815387405361</v>
      </c>
      <c r="AB85" s="880">
        <v>49117.358905764588</v>
      </c>
      <c r="AC85" s="880">
        <v>50814.350822790038</v>
      </c>
      <c r="AD85" s="880">
        <v>52204.181974989217</v>
      </c>
      <c r="AE85" s="880">
        <v>51441.886010175731</v>
      </c>
      <c r="AF85" s="880">
        <v>50245.67976151043</v>
      </c>
      <c r="AG85" s="880">
        <v>51845.206495790932</v>
      </c>
      <c r="AH85" s="880">
        <v>53414.069095216939</v>
      </c>
      <c r="AI85" s="880">
        <v>55619.199584429974</v>
      </c>
      <c r="AJ85" s="880">
        <v>55144.559194857749</v>
      </c>
      <c r="AK85" s="880">
        <v>54728.214767783662</v>
      </c>
      <c r="AL85" s="880">
        <v>55113.994947214516</v>
      </c>
      <c r="AM85" s="880">
        <v>54053.998662695267</v>
      </c>
      <c r="AN85" s="880">
        <v>55095.656368858188</v>
      </c>
      <c r="AO85" s="880">
        <v>57688.177444058427</v>
      </c>
      <c r="AP85" s="880">
        <v>58631.28638717944</v>
      </c>
      <c r="AQ85" s="880">
        <v>59876.474667091097</v>
      </c>
      <c r="AR85" s="880">
        <v>60861.125336090998</v>
      </c>
      <c r="AS85" s="880">
        <v>62079.815066214149</v>
      </c>
      <c r="AT85" s="880">
        <v>63363.094425538038</v>
      </c>
      <c r="AU85" s="880">
        <v>63415.986880511271</v>
      </c>
      <c r="AV85" s="880">
        <v>62826.182267178854</v>
      </c>
      <c r="AW85" s="880">
        <v>63793.48389008543</v>
      </c>
      <c r="AX85" s="880">
        <v>64424.143731231765</v>
      </c>
      <c r="AY85" s="880">
        <v>66188.076827569079</v>
      </c>
      <c r="AZ85" s="880">
        <v>67519.631028330463</v>
      </c>
      <c r="BA85" s="880">
        <v>68611.171283667471</v>
      </c>
      <c r="BB85" s="880">
        <v>70482.228454154596</v>
      </c>
      <c r="BC85" s="880">
        <v>72417.852937027972</v>
      </c>
      <c r="BD85" s="880">
        <v>73600.041908608939</v>
      </c>
      <c r="BE85" s="880">
        <v>75403.601243109239</v>
      </c>
      <c r="BF85" s="880">
        <v>76438.090743948793</v>
      </c>
      <c r="BG85" s="880">
        <v>76350.912755168378</v>
      </c>
      <c r="BH85" s="880">
        <v>77971.093642661363</v>
      </c>
      <c r="BI85" s="880">
        <v>78715.595076839993</v>
      </c>
      <c r="BJ85" s="880">
        <v>79463.859614838759</v>
      </c>
      <c r="BK85" s="880">
        <v>80396.724190213645</v>
      </c>
      <c r="BL85" s="880">
        <v>79495.377294820588</v>
      </c>
      <c r="BM85" s="880">
        <v>78927.483598183302</v>
      </c>
      <c r="BN85" s="880">
        <v>77533.13953</v>
      </c>
      <c r="BO85" s="880">
        <v>77880.608566844807</v>
      </c>
      <c r="BP85" s="880">
        <v>79686.599356442326</v>
      </c>
      <c r="BQ85" s="880">
        <v>79881.001645016731</v>
      </c>
      <c r="BR85" s="880">
        <v>80919.434820224182</v>
      </c>
      <c r="BS85" s="880">
        <v>81917</v>
      </c>
      <c r="BV85" s="882">
        <f>DataFS40!Q85</f>
        <v>2.1584533660657712E-2</v>
      </c>
      <c r="BW85" s="882">
        <f t="shared" si="143"/>
        <v>2.1065820572488292E-2</v>
      </c>
      <c r="BX85" s="882">
        <f t="shared" si="144"/>
        <v>1.975392042893076E-2</v>
      </c>
      <c r="BY85" s="882">
        <f t="shared" si="145"/>
        <v>1.9597822058214476E-2</v>
      </c>
      <c r="BZ85" s="882">
        <f t="shared" si="146"/>
        <v>2.024844546599458E-2</v>
      </c>
      <c r="CA85" s="882">
        <f t="shared" si="147"/>
        <v>2.0006132346824579E-2</v>
      </c>
      <c r="CB85" s="882">
        <f t="shared" si="148"/>
        <v>1.9907824720029499E-2</v>
      </c>
      <c r="CC85" s="882">
        <f t="shared" si="149"/>
        <v>1.9668434203014895E-2</v>
      </c>
      <c r="CD85" s="882">
        <f t="shared" si="150"/>
        <v>1.953450564888537E-2</v>
      </c>
      <c r="CE85" s="882">
        <f t="shared" si="151"/>
        <v>1.9419616462809097E-2</v>
      </c>
      <c r="CF85" s="882">
        <f t="shared" si="152"/>
        <v>1.8716522807338265E-2</v>
      </c>
      <c r="CG85" s="882">
        <f t="shared" si="153"/>
        <v>1.7709199541773968E-2</v>
      </c>
      <c r="CH85" s="882">
        <f t="shared" si="154"/>
        <v>1.7439448309968464E-2</v>
      </c>
      <c r="CI85" s="882">
        <f t="shared" si="155"/>
        <v>1.7006982497083767E-2</v>
      </c>
      <c r="CJ85" s="882">
        <f t="shared" si="156"/>
        <v>1.7088333767998343E-2</v>
      </c>
      <c r="CK85" s="882">
        <f t="shared" si="157"/>
        <v>1.6957489437260165E-2</v>
      </c>
      <c r="CL85" s="882">
        <f t="shared" si="158"/>
        <v>1.6710598854569048E-2</v>
      </c>
      <c r="CM85" s="882">
        <f t="shared" si="159"/>
        <v>1.6468487651612351E-2</v>
      </c>
      <c r="CN85" s="882">
        <f t="shared" si="160"/>
        <v>1.6267409531415034E-2</v>
      </c>
      <c r="CO85" s="882">
        <f t="shared" si="161"/>
        <v>1.5465439605867992E-2</v>
      </c>
      <c r="CP85" s="882">
        <f t="shared" si="162"/>
        <v>1.4956381584002587E-2</v>
      </c>
      <c r="CQ85" s="882">
        <f t="shared" si="163"/>
        <v>1.5062955396060618E-2</v>
      </c>
      <c r="CR85" s="882">
        <f t="shared" si="164"/>
        <v>1.4098581550234135E-2</v>
      </c>
      <c r="CS85" s="882">
        <f t="shared" si="165"/>
        <v>1.3827694726188833E-2</v>
      </c>
      <c r="CT85" s="882">
        <f t="shared" si="166"/>
        <v>1.4494735745503418E-2</v>
      </c>
      <c r="CU85" s="882">
        <f t="shared" si="167"/>
        <v>1.4250281082182514E-2</v>
      </c>
      <c r="CV85" s="882">
        <f t="shared" si="168"/>
        <v>1.3585413787059242E-2</v>
      </c>
      <c r="CW85" s="882">
        <f t="shared" si="169"/>
        <v>1.2445522611913562E-2</v>
      </c>
      <c r="CX85" s="882">
        <f t="shared" si="170"/>
        <v>1.2670086836741312E-2</v>
      </c>
      <c r="CY85" s="882">
        <f t="shared" si="171"/>
        <v>1.2839995117453151E-2</v>
      </c>
      <c r="CZ85" s="882">
        <f t="shared" si="172"/>
        <v>1.2039977893111731E-2</v>
      </c>
      <c r="DA85" s="882">
        <f t="shared" si="173"/>
        <v>1.1834993346658162E-2</v>
      </c>
      <c r="DB85" s="882">
        <f t="shared" si="174"/>
        <v>1.0704225524877264E-2</v>
      </c>
      <c r="DC85" s="882">
        <f t="shared" si="175"/>
        <v>1.1343143460231131E-2</v>
      </c>
      <c r="DD85" s="882">
        <f t="shared" si="176"/>
        <v>1.193320259614894E-2</v>
      </c>
    </row>
    <row r="86" spans="1:108" ht="15">
      <c r="A86" s="876">
        <v>81</v>
      </c>
      <c r="B86" s="876">
        <v>81</v>
      </c>
      <c r="C86" s="880">
        <f>DataFS40!L86</f>
        <v>27093.541548045843</v>
      </c>
      <c r="D86">
        <f t="shared" ref="D86:R86" si="183">C86*($S86/$C86)^(1/16)</f>
        <v>27759.765060343219</v>
      </c>
      <c r="E86">
        <f t="shared" si="183"/>
        <v>28442.370844686899</v>
      </c>
      <c r="F86">
        <f t="shared" si="183"/>
        <v>29141.761737110799</v>
      </c>
      <c r="G86">
        <f t="shared" si="183"/>
        <v>29858.350479287681</v>
      </c>
      <c r="H86">
        <f t="shared" si="183"/>
        <v>30592.559962106359</v>
      </c>
      <c r="I86">
        <f t="shared" si="183"/>
        <v>31344.823475238427</v>
      </c>
      <c r="J86">
        <f t="shared" si="183"/>
        <v>32115.584962841764</v>
      </c>
      <c r="K86">
        <f t="shared" si="183"/>
        <v>32905.29928555173</v>
      </c>
      <c r="L86">
        <f t="shared" si="183"/>
        <v>33714.432488914645</v>
      </c>
      <c r="M86">
        <f t="shared" si="183"/>
        <v>34543.462078422024</v>
      </c>
      <c r="N86">
        <f t="shared" si="183"/>
        <v>35392.877301307766</v>
      </c>
      <c r="O86">
        <f t="shared" si="183"/>
        <v>36263.179435274746</v>
      </c>
      <c r="P86">
        <f t="shared" si="183"/>
        <v>37154.882084321056</v>
      </c>
      <c r="Q86">
        <f t="shared" si="183"/>
        <v>38068.511481840578</v>
      </c>
      <c r="R86">
        <f t="shared" si="183"/>
        <v>39004.606801176713</v>
      </c>
      <c r="S86" s="880">
        <v>39963.720473812558</v>
      </c>
      <c r="T86" s="880">
        <v>41400.905586268505</v>
      </c>
      <c r="U86" s="880">
        <v>42838.09069872446</v>
      </c>
      <c r="V86" s="880">
        <v>44725.286468845545</v>
      </c>
      <c r="W86" s="880">
        <v>46612.482238966637</v>
      </c>
      <c r="X86" s="880">
        <v>47035.392754456581</v>
      </c>
      <c r="Y86" s="880">
        <v>48469.536206464545</v>
      </c>
      <c r="Z86" s="880">
        <v>49999.769660507089</v>
      </c>
      <c r="AA86" s="880">
        <v>49323.711248129846</v>
      </c>
      <c r="AB86" s="880">
        <v>50226.156152916818</v>
      </c>
      <c r="AC86" s="880">
        <v>52062.216364839158</v>
      </c>
      <c r="AD86" s="880">
        <v>53400.188443294523</v>
      </c>
      <c r="AE86" s="880">
        <v>52625.637318226101</v>
      </c>
      <c r="AF86" s="880">
        <v>51484.435707187811</v>
      </c>
      <c r="AG86" s="880">
        <v>53112.655892700088</v>
      </c>
      <c r="AH86" s="880">
        <v>54677.11929512809</v>
      </c>
      <c r="AI86" s="880">
        <v>56885.544452140188</v>
      </c>
      <c r="AJ86" s="880">
        <v>56427.121053035931</v>
      </c>
      <c r="AK86" s="880">
        <v>55939.368700764258</v>
      </c>
      <c r="AL86" s="880">
        <v>56320.149949472143</v>
      </c>
      <c r="AM86" s="880">
        <v>55334.668085020152</v>
      </c>
      <c r="AN86" s="880">
        <v>56538.617635643874</v>
      </c>
      <c r="AO86" s="880">
        <v>59185.324946766785</v>
      </c>
      <c r="AP86" s="880">
        <v>60215.969085560624</v>
      </c>
      <c r="AQ86" s="880">
        <v>61423.520487382179</v>
      </c>
      <c r="AR86" s="880">
        <v>62476.323664253701</v>
      </c>
      <c r="AS86" s="880">
        <v>63662.555633193588</v>
      </c>
      <c r="AT86" s="880">
        <v>65056.061544360833</v>
      </c>
      <c r="AU86" s="880">
        <v>65107.639828555635</v>
      </c>
      <c r="AV86" s="880">
        <v>64511.299942156234</v>
      </c>
      <c r="AW86" s="880">
        <v>65489.522152035963</v>
      </c>
      <c r="AX86" s="880">
        <v>65981.213418674495</v>
      </c>
      <c r="AY86" s="880">
        <v>67941.023728392684</v>
      </c>
      <c r="AZ86" s="880">
        <v>69361.26362456748</v>
      </c>
      <c r="BA86" s="880">
        <v>70632.596586244326</v>
      </c>
      <c r="BB86" s="880">
        <v>72490.649538233731</v>
      </c>
      <c r="BC86" s="880">
        <v>74434.172810853095</v>
      </c>
      <c r="BD86" s="880">
        <v>75816.877379449637</v>
      </c>
      <c r="BE86" s="880">
        <v>77631.428786365257</v>
      </c>
      <c r="BF86" s="880">
        <v>78557.387950531731</v>
      </c>
      <c r="BG86" s="880">
        <v>78475.864516967893</v>
      </c>
      <c r="BH86" s="880">
        <v>80279.090624168763</v>
      </c>
      <c r="BI86" s="880">
        <v>80973.083151452418</v>
      </c>
      <c r="BJ86" s="880">
        <v>81893.271665320208</v>
      </c>
      <c r="BK86" s="880">
        <v>82790.933117743727</v>
      </c>
      <c r="BL86" s="880">
        <v>81897.865133174404</v>
      </c>
      <c r="BM86" s="880">
        <v>81374.195769818223</v>
      </c>
      <c r="BN86" s="880">
        <v>80003.378620000003</v>
      </c>
      <c r="BO86" s="880">
        <v>80319.45627503666</v>
      </c>
      <c r="BP86" s="880">
        <v>82272.93729166266</v>
      </c>
      <c r="BQ86" s="880">
        <v>82443.83494053359</v>
      </c>
      <c r="BR86" s="880">
        <v>83639.603888552941</v>
      </c>
      <c r="BS86" s="880">
        <v>84610</v>
      </c>
      <c r="BV86" s="882">
        <f>DataFS40!Q86</f>
        <v>2.1551689893576365E-2</v>
      </c>
      <c r="BW86" s="882">
        <f t="shared" si="143"/>
        <v>2.1025776663649909E-2</v>
      </c>
      <c r="BX86" s="882">
        <f t="shared" si="144"/>
        <v>1.9766936496358634E-2</v>
      </c>
      <c r="BY86" s="882">
        <f t="shared" si="145"/>
        <v>1.9683918522870547E-2</v>
      </c>
      <c r="BZ86" s="882">
        <f t="shared" si="146"/>
        <v>2.0327644959216462E-2</v>
      </c>
      <c r="CA86" s="882">
        <f t="shared" si="147"/>
        <v>2.0116749142062851E-2</v>
      </c>
      <c r="CB86" s="882">
        <f t="shared" si="148"/>
        <v>1.9983631246929257E-2</v>
      </c>
      <c r="CC86" s="882">
        <f t="shared" si="149"/>
        <v>1.9764734447132559E-2</v>
      </c>
      <c r="CD86" s="882">
        <f t="shared" si="150"/>
        <v>1.9600283961746845E-2</v>
      </c>
      <c r="CE86" s="882">
        <f t="shared" si="151"/>
        <v>1.9521133821970515E-2</v>
      </c>
      <c r="CF86" s="882">
        <f t="shared" si="152"/>
        <v>1.8816714924614342E-2</v>
      </c>
      <c r="CG86" s="882">
        <f t="shared" si="153"/>
        <v>1.7813561131017064E-2</v>
      </c>
      <c r="CH86" s="882">
        <f t="shared" si="154"/>
        <v>1.7536917169888699E-2</v>
      </c>
      <c r="CI86" s="882">
        <f t="shared" si="155"/>
        <v>1.703388754562507E-2</v>
      </c>
      <c r="CJ86" s="882">
        <f t="shared" si="156"/>
        <v>1.7182794667661705E-2</v>
      </c>
      <c r="CK86" s="882">
        <f t="shared" si="157"/>
        <v>1.7074985819386601E-2</v>
      </c>
      <c r="CL86" s="882">
        <f t="shared" si="158"/>
        <v>1.6891656724452142E-2</v>
      </c>
      <c r="CM86" s="882">
        <f t="shared" si="159"/>
        <v>1.6611605510773231E-2</v>
      </c>
      <c r="CN86" s="882">
        <f t="shared" si="160"/>
        <v>1.6382374826000357E-2</v>
      </c>
      <c r="CO86" s="882">
        <f t="shared" si="161"/>
        <v>1.5644104321049568E-2</v>
      </c>
      <c r="CP86" s="882">
        <f t="shared" si="162"/>
        <v>1.5116169399285617E-2</v>
      </c>
      <c r="CQ86" s="882">
        <f t="shared" si="163"/>
        <v>1.5200519141442603E-2</v>
      </c>
      <c r="CR86" s="882">
        <f t="shared" si="164"/>
        <v>1.4273126728024943E-2</v>
      </c>
      <c r="CS86" s="882">
        <f t="shared" si="165"/>
        <v>1.4023621164720224E-2</v>
      </c>
      <c r="CT86" s="882">
        <f t="shared" si="166"/>
        <v>1.4686563985772505E-2</v>
      </c>
      <c r="CU86" s="882">
        <f t="shared" si="167"/>
        <v>1.4482723059403124E-2</v>
      </c>
      <c r="CV86" s="882">
        <f t="shared" si="168"/>
        <v>1.3736999658958915E-2</v>
      </c>
      <c r="CW86" s="882">
        <f t="shared" si="169"/>
        <v>1.2657633771595345E-2</v>
      </c>
      <c r="CX86" s="882">
        <f t="shared" si="170"/>
        <v>1.2901778201632075E-2</v>
      </c>
      <c r="CY86" s="882">
        <f t="shared" si="171"/>
        <v>1.3048793951492943E-2</v>
      </c>
      <c r="CZ86" s="882">
        <f t="shared" si="172"/>
        <v>1.2238896995323989E-2</v>
      </c>
      <c r="DA86" s="882">
        <f t="shared" si="173"/>
        <v>1.2090056728522924E-2</v>
      </c>
      <c r="DB86" s="882">
        <f t="shared" si="174"/>
        <v>1.0973775432716382E-2</v>
      </c>
      <c r="DC86" s="882">
        <f t="shared" si="175"/>
        <v>1.1642762078308611E-2</v>
      </c>
      <c r="DD86" s="882">
        <f t="shared" si="176"/>
        <v>1.2244476669781124E-2</v>
      </c>
    </row>
    <row r="87" spans="1:108" ht="15">
      <c r="A87" s="876">
        <v>82</v>
      </c>
      <c r="B87" s="876">
        <v>82</v>
      </c>
      <c r="C87" s="880">
        <f>DataFS40!L87</f>
        <v>27713.412851337645</v>
      </c>
      <c r="D87">
        <f t="shared" ref="D87:R87" si="184">C87*($S87/$C87)^(1/16)</f>
        <v>28394.878846280528</v>
      </c>
      <c r="E87">
        <f t="shared" si="184"/>
        <v>29093.101922163052</v>
      </c>
      <c r="F87">
        <f t="shared" si="184"/>
        <v>29808.494131477491</v>
      </c>
      <c r="G87">
        <f t="shared" si="184"/>
        <v>30541.477658985397</v>
      </c>
      <c r="H87">
        <f t="shared" si="184"/>
        <v>31292.485070867609</v>
      </c>
      <c r="I87">
        <f t="shared" si="184"/>
        <v>32061.959570000792</v>
      </c>
      <c r="J87">
        <f t="shared" si="184"/>
        <v>32850.355257511161</v>
      </c>
      <c r="K87">
        <f t="shared" si="184"/>
        <v>33658.13740075977</v>
      </c>
      <c r="L87">
        <f t="shared" si="184"/>
        <v>34485.782707917453</v>
      </c>
      <c r="M87">
        <f t="shared" si="184"/>
        <v>35333.779609291538</v>
      </c>
      <c r="N87">
        <f t="shared" si="184"/>
        <v>36202.628545570282</v>
      </c>
      <c r="O87">
        <f t="shared" si="184"/>
        <v>37092.842263155195</v>
      </c>
      <c r="P87">
        <f t="shared" si="184"/>
        <v>38004.946116755469</v>
      </c>
      <c r="Q87">
        <f t="shared" si="184"/>
        <v>38939.478379423199</v>
      </c>
      <c r="R87">
        <f t="shared" si="184"/>
        <v>39896.990560212209</v>
      </c>
      <c r="S87" s="880">
        <v>40878.047729648119</v>
      </c>
      <c r="T87" s="880">
        <v>42425.869868887719</v>
      </c>
      <c r="U87" s="880">
        <v>43973.692008127327</v>
      </c>
      <c r="V87" s="880">
        <v>45872.800444322012</v>
      </c>
      <c r="W87" s="880">
        <v>47771.90888051669</v>
      </c>
      <c r="X87" s="880">
        <v>48155.827487061528</v>
      </c>
      <c r="Y87" s="880">
        <v>49702.509145577547</v>
      </c>
      <c r="Z87" s="880">
        <v>51174.576278470129</v>
      </c>
      <c r="AA87" s="880">
        <v>50558.167384503788</v>
      </c>
      <c r="AB87" s="880">
        <v>51339.671686227135</v>
      </c>
      <c r="AC87" s="880">
        <v>53314.603158852224</v>
      </c>
      <c r="AD87" s="880">
        <v>54681.930142302714</v>
      </c>
      <c r="AE87" s="880">
        <v>53880.4137047595</v>
      </c>
      <c r="AF87" s="880">
        <v>52744.924213315666</v>
      </c>
      <c r="AG87" s="880">
        <v>54479.71513381078</v>
      </c>
      <c r="AH87" s="880">
        <v>56024.37284169998</v>
      </c>
      <c r="AI87" s="880">
        <v>58357.897575841533</v>
      </c>
      <c r="AJ87" s="880">
        <v>57748.88785884402</v>
      </c>
      <c r="AK87" s="880">
        <v>57240.523456790128</v>
      </c>
      <c r="AL87" s="880">
        <v>57695.589864327332</v>
      </c>
      <c r="AM87" s="880">
        <v>56646.357181934225</v>
      </c>
      <c r="AN87" s="880">
        <v>58036.750950865484</v>
      </c>
      <c r="AO87" s="880">
        <v>60657.96253128619</v>
      </c>
      <c r="AP87" s="880">
        <v>61690.138420169278</v>
      </c>
      <c r="AQ87" s="880">
        <v>63022.779104108085</v>
      </c>
      <c r="AR87" s="880">
        <v>64127.331523612542</v>
      </c>
      <c r="AS87" s="880">
        <v>65341.716027816597</v>
      </c>
      <c r="AT87" s="880">
        <v>66801.442505871644</v>
      </c>
      <c r="AU87" s="880">
        <v>66878.247780133359</v>
      </c>
      <c r="AV87" s="880">
        <v>66258.048484938379</v>
      </c>
      <c r="AW87" s="880">
        <v>67147.624795825439</v>
      </c>
      <c r="AX87" s="880">
        <v>67791.114223682176</v>
      </c>
      <c r="AY87" s="880">
        <v>69817.672561976637</v>
      </c>
      <c r="AZ87" s="880">
        <v>71272.363903006059</v>
      </c>
      <c r="BA87" s="880">
        <v>72720.630458963424</v>
      </c>
      <c r="BB87" s="880">
        <v>74591.395495343371</v>
      </c>
      <c r="BC87" s="880">
        <v>76670.633310679987</v>
      </c>
      <c r="BD87" s="880">
        <v>78152.422595304219</v>
      </c>
      <c r="BE87" s="880">
        <v>79956.352929569461</v>
      </c>
      <c r="BF87" s="880">
        <v>80905.585041624567</v>
      </c>
      <c r="BG87" s="880">
        <v>80807.624236120144</v>
      </c>
      <c r="BH87" s="880">
        <v>82647.791087929509</v>
      </c>
      <c r="BI87" s="880">
        <v>83391.732500056256</v>
      </c>
      <c r="BJ87" s="880">
        <v>84445.646586169998</v>
      </c>
      <c r="BK87" s="880">
        <v>85357.896103482999</v>
      </c>
      <c r="BL87" s="880">
        <v>84511.374683962305</v>
      </c>
      <c r="BM87" s="880">
        <v>83859.621741637238</v>
      </c>
      <c r="BN87" s="880">
        <v>82506.423009999999</v>
      </c>
      <c r="BO87" s="880">
        <v>82924.0509148532</v>
      </c>
      <c r="BP87" s="880">
        <v>84923.538613460769</v>
      </c>
      <c r="BQ87" s="880">
        <v>85085.238357252252</v>
      </c>
      <c r="BR87" s="880">
        <v>86411.653518768304</v>
      </c>
      <c r="BS87" s="880">
        <v>87384</v>
      </c>
      <c r="BV87" s="882">
        <f>DataFS40!Q87</f>
        <v>2.1562883846151015E-2</v>
      </c>
      <c r="BW87" s="882">
        <f t="shared" si="143"/>
        <v>2.1071040036784838E-2</v>
      </c>
      <c r="BX87" s="882">
        <f t="shared" si="144"/>
        <v>1.9791139026790194E-2</v>
      </c>
      <c r="BY87" s="882">
        <f t="shared" si="145"/>
        <v>1.9789833495881037E-2</v>
      </c>
      <c r="BZ87" s="882">
        <f t="shared" si="146"/>
        <v>2.0386350219940175E-2</v>
      </c>
      <c r="CA87" s="882">
        <f t="shared" si="147"/>
        <v>2.0163716651832919E-2</v>
      </c>
      <c r="CB87" s="882">
        <f t="shared" si="148"/>
        <v>2.0076102002186236E-2</v>
      </c>
      <c r="CC87" s="882">
        <f t="shared" si="149"/>
        <v>1.9868571699908077E-2</v>
      </c>
      <c r="CD87" s="882">
        <f t="shared" si="150"/>
        <v>1.9702638031567465E-2</v>
      </c>
      <c r="CE87" s="882">
        <f t="shared" si="151"/>
        <v>1.9636710799733947E-2</v>
      </c>
      <c r="CF87" s="882">
        <f t="shared" si="152"/>
        <v>1.8942898307853229E-2</v>
      </c>
      <c r="CG87" s="882">
        <f t="shared" si="153"/>
        <v>1.7936167405268488E-2</v>
      </c>
      <c r="CH87" s="882">
        <f t="shared" si="154"/>
        <v>1.7608214702273361E-2</v>
      </c>
      <c r="CI87" s="882">
        <f t="shared" si="155"/>
        <v>1.7166706997921999E-2</v>
      </c>
      <c r="CJ87" s="882">
        <f t="shared" si="156"/>
        <v>1.7321200816702742E-2</v>
      </c>
      <c r="CK87" s="882">
        <f t="shared" si="157"/>
        <v>1.721137168659892E-2</v>
      </c>
      <c r="CL87" s="882">
        <f t="shared" si="158"/>
        <v>1.7086447196846821E-2</v>
      </c>
      <c r="CM87" s="882">
        <f t="shared" si="159"/>
        <v>1.6734563660151025E-2</v>
      </c>
      <c r="CN87" s="882">
        <f t="shared" si="160"/>
        <v>1.648520622452665E-2</v>
      </c>
      <c r="CO87" s="882">
        <f t="shared" si="161"/>
        <v>1.5793678101414077E-2</v>
      </c>
      <c r="CP87" s="882">
        <f t="shared" si="162"/>
        <v>1.5263644249011943E-2</v>
      </c>
      <c r="CQ87" s="882">
        <f t="shared" si="163"/>
        <v>1.5377049211821259E-2</v>
      </c>
      <c r="CR87" s="882">
        <f t="shared" si="164"/>
        <v>1.4397241520490045E-2</v>
      </c>
      <c r="CS87" s="882">
        <f t="shared" si="165"/>
        <v>1.4198240581487553E-2</v>
      </c>
      <c r="CT87" s="882">
        <f t="shared" si="166"/>
        <v>1.4827221290555137E-2</v>
      </c>
      <c r="CU87" s="882">
        <f t="shared" si="167"/>
        <v>1.4744236897382468E-2</v>
      </c>
      <c r="CV87" s="882">
        <f t="shared" si="168"/>
        <v>1.3938681978471701E-2</v>
      </c>
      <c r="CW87" s="882">
        <f t="shared" si="169"/>
        <v>1.288682346870007E-2</v>
      </c>
      <c r="CX87" s="882">
        <f t="shared" si="170"/>
        <v>1.3096106745511316E-2</v>
      </c>
      <c r="CY87" s="882">
        <f t="shared" si="171"/>
        <v>1.3246038164516083E-2</v>
      </c>
      <c r="CZ87" s="882">
        <f t="shared" si="172"/>
        <v>1.243243356457735E-2</v>
      </c>
      <c r="DA87" s="882">
        <f t="shared" si="173"/>
        <v>1.2309393991037698E-2</v>
      </c>
      <c r="DB87" s="882">
        <f t="shared" si="174"/>
        <v>1.1151688110370372E-2</v>
      </c>
      <c r="DC87" s="882">
        <f t="shared" si="175"/>
        <v>1.1924014886878886E-2</v>
      </c>
      <c r="DD87" s="882">
        <f t="shared" si="176"/>
        <v>1.2520381830036564E-2</v>
      </c>
    </row>
    <row r="88" spans="1:108" ht="15">
      <c r="A88" s="876">
        <v>83</v>
      </c>
      <c r="B88" s="876">
        <v>83</v>
      </c>
      <c r="C88" s="880">
        <f>DataFS40!L88</f>
        <v>28393.549420227264</v>
      </c>
      <c r="D88">
        <f t="shared" ref="D88:R88" si="185">C88*($S88/$C88)^(1/16)</f>
        <v>29091.739805850633</v>
      </c>
      <c r="E88">
        <f t="shared" si="185"/>
        <v>29807.098521060499</v>
      </c>
      <c r="F88">
        <f t="shared" si="185"/>
        <v>30540.047730852053</v>
      </c>
      <c r="G88">
        <f t="shared" si="185"/>
        <v>31291.019981153724</v>
      </c>
      <c r="H88">
        <f t="shared" si="185"/>
        <v>32060.45845409176</v>
      </c>
      <c r="I88">
        <f t="shared" si="185"/>
        <v>32848.81722953172</v>
      </c>
      <c r="J88">
        <f t="shared" si="185"/>
        <v>33656.5615530512</v>
      </c>
      <c r="K88">
        <f t="shared" si="185"/>
        <v>34484.168110501931</v>
      </c>
      <c r="L88">
        <f t="shared" si="185"/>
        <v>35332.125309323317</v>
      </c>
      <c r="M88">
        <f t="shared" si="185"/>
        <v>36200.933566773376</v>
      </c>
      <c r="N88">
        <f t="shared" si="185"/>
        <v>37091.10560524722</v>
      </c>
      <c r="O88">
        <f t="shared" si="185"/>
        <v>38003.166754857361</v>
      </c>
      <c r="P88">
        <f t="shared" si="185"/>
        <v>38937.655263454355</v>
      </c>
      <c r="Q88">
        <f t="shared" si="185"/>
        <v>39895.122614270811</v>
      </c>
      <c r="R88">
        <f t="shared" si="185"/>
        <v>40876.133851376173</v>
      </c>
      <c r="S88" s="880">
        <v>41881.267913134361</v>
      </c>
      <c r="T88" s="880">
        <v>43498.366488455649</v>
      </c>
      <c r="U88" s="880">
        <v>45115.465063776945</v>
      </c>
      <c r="V88" s="880">
        <v>47067.540901102679</v>
      </c>
      <c r="W88" s="880">
        <v>49019.61673842842</v>
      </c>
      <c r="X88" s="880">
        <v>49396.308798159858</v>
      </c>
      <c r="Y88" s="880">
        <v>50979.321122525682</v>
      </c>
      <c r="Z88" s="880">
        <v>52453.810151363221</v>
      </c>
      <c r="AA88" s="880">
        <v>51881.861313868612</v>
      </c>
      <c r="AB88" s="880">
        <v>52604.172376596485</v>
      </c>
      <c r="AC88" s="880">
        <v>54725.233771603402</v>
      </c>
      <c r="AD88" s="880">
        <v>56079.414402759809</v>
      </c>
      <c r="AE88" s="880">
        <v>55340.373651354959</v>
      </c>
      <c r="AF88" s="880">
        <v>54103.209241470686</v>
      </c>
      <c r="AG88" s="880">
        <v>55877.687774846083</v>
      </c>
      <c r="AH88" s="880">
        <v>57420.205242114615</v>
      </c>
      <c r="AI88" s="880">
        <v>59875.693697187977</v>
      </c>
      <c r="AJ88" s="880">
        <v>59210.6723347589</v>
      </c>
      <c r="AK88" s="880">
        <v>58690.822433862435</v>
      </c>
      <c r="AL88" s="880">
        <v>59186.237566922529</v>
      </c>
      <c r="AM88" s="880">
        <v>58108.713269710039</v>
      </c>
      <c r="AN88" s="880">
        <v>59481.834219514094</v>
      </c>
      <c r="AO88" s="880">
        <v>62238.852254473459</v>
      </c>
      <c r="AP88" s="880">
        <v>63387.307935247511</v>
      </c>
      <c r="AQ88" s="880">
        <v>64763.205651935561</v>
      </c>
      <c r="AR88" s="880">
        <v>65795.301792485348</v>
      </c>
      <c r="AS88" s="880">
        <v>67099.103829773085</v>
      </c>
      <c r="AT88" s="880">
        <v>68618.455719056074</v>
      </c>
      <c r="AU88" s="880">
        <v>68744.609672166407</v>
      </c>
      <c r="AV88" s="880">
        <v>68123.193168503334</v>
      </c>
      <c r="AW88" s="880">
        <v>68996.986181176908</v>
      </c>
      <c r="AX88" s="880">
        <v>69852.304493098927</v>
      </c>
      <c r="AY88" s="880">
        <v>71891.942775946038</v>
      </c>
      <c r="AZ88" s="880">
        <v>73425.862051254328</v>
      </c>
      <c r="BA88" s="880">
        <v>74983.873831404431</v>
      </c>
      <c r="BB88" s="880">
        <v>76839.86124930183</v>
      </c>
      <c r="BC88" s="880">
        <v>79080.962839960514</v>
      </c>
      <c r="BD88" s="880">
        <v>80671.55381216864</v>
      </c>
      <c r="BE88" s="880">
        <v>82491.653039328114</v>
      </c>
      <c r="BF88" s="880">
        <v>83443.216519897978</v>
      </c>
      <c r="BG88" s="880">
        <v>83422.452346898979</v>
      </c>
      <c r="BH88" s="880">
        <v>85328.861554118921</v>
      </c>
      <c r="BI88" s="880">
        <v>86142.54630650497</v>
      </c>
      <c r="BJ88" s="880">
        <v>87172.318391231252</v>
      </c>
      <c r="BK88" s="880">
        <v>88112.685649154431</v>
      </c>
      <c r="BL88" s="880">
        <v>87272.712279289597</v>
      </c>
      <c r="BM88" s="880">
        <v>86575.118297407462</v>
      </c>
      <c r="BN88" s="880">
        <v>85147.249660000001</v>
      </c>
      <c r="BO88" s="880">
        <v>85679.324583419453</v>
      </c>
      <c r="BP88" s="880">
        <v>87826.979489007499</v>
      </c>
      <c r="BQ88" s="880">
        <v>87939.608155123176</v>
      </c>
      <c r="BR88" s="880">
        <v>89217.272924322053</v>
      </c>
      <c r="BS88" s="880">
        <v>90385</v>
      </c>
      <c r="BV88" s="882">
        <f>DataFS40!Q88</f>
        <v>2.1586193660537489E-2</v>
      </c>
      <c r="BW88" s="882">
        <f t="shared" si="143"/>
        <v>2.1108965454133877E-2</v>
      </c>
      <c r="BX88" s="882">
        <f t="shared" si="144"/>
        <v>1.9828406161543688E-2</v>
      </c>
      <c r="BY88" s="882">
        <f t="shared" si="145"/>
        <v>1.9800302589462859E-2</v>
      </c>
      <c r="BZ88" s="882">
        <f t="shared" si="146"/>
        <v>2.04308596594176E-2</v>
      </c>
      <c r="CA88" s="882">
        <f t="shared" si="147"/>
        <v>2.0250557051278761E-2</v>
      </c>
      <c r="CB88" s="882">
        <f t="shared" si="148"/>
        <v>2.0165990332231543E-2</v>
      </c>
      <c r="CC88" s="882">
        <f t="shared" si="149"/>
        <v>1.9911536091018256E-2</v>
      </c>
      <c r="CD88" s="882">
        <f t="shared" si="150"/>
        <v>1.977145670913627E-2</v>
      </c>
      <c r="CE88" s="882">
        <f t="shared" si="151"/>
        <v>1.9714427647224086E-2</v>
      </c>
      <c r="CF88" s="882">
        <f t="shared" si="152"/>
        <v>1.9041173733242767E-2</v>
      </c>
      <c r="CG88" s="882">
        <f t="shared" si="153"/>
        <v>1.8041418897113193E-2</v>
      </c>
      <c r="CH88" s="882">
        <f t="shared" si="154"/>
        <v>1.7695726862251071E-2</v>
      </c>
      <c r="CI88" s="882">
        <f t="shared" si="155"/>
        <v>1.7337440121868886E-2</v>
      </c>
      <c r="CJ88" s="882">
        <f t="shared" si="156"/>
        <v>1.7471762293714166E-2</v>
      </c>
      <c r="CK88" s="882">
        <f t="shared" si="157"/>
        <v>1.7376595085349278E-2</v>
      </c>
      <c r="CL88" s="882">
        <f t="shared" si="158"/>
        <v>1.7277991089823086E-2</v>
      </c>
      <c r="CM88" s="882">
        <f t="shared" si="159"/>
        <v>1.6876117997548068E-2</v>
      </c>
      <c r="CN88" s="882">
        <f t="shared" si="160"/>
        <v>1.6644264771272121E-2</v>
      </c>
      <c r="CO88" s="882">
        <f t="shared" si="161"/>
        <v>1.5973361372588313E-2</v>
      </c>
      <c r="CP88" s="882">
        <f t="shared" si="162"/>
        <v>1.5425903581185674E-2</v>
      </c>
      <c r="CQ88" s="882">
        <f t="shared" si="163"/>
        <v>1.5539819994021542E-2</v>
      </c>
      <c r="CR88" s="882">
        <f t="shared" si="164"/>
        <v>1.4590636911443022E-2</v>
      </c>
      <c r="CS88" s="882">
        <f t="shared" si="165"/>
        <v>1.4414064910074798E-2</v>
      </c>
      <c r="CT88" s="882">
        <f t="shared" si="166"/>
        <v>1.5024520857239931E-2</v>
      </c>
      <c r="CU88" s="882">
        <f t="shared" si="167"/>
        <v>1.4966522470988952E-2</v>
      </c>
      <c r="CV88" s="882">
        <f t="shared" si="168"/>
        <v>1.4107156328656556E-2</v>
      </c>
      <c r="CW88" s="882">
        <f t="shared" si="169"/>
        <v>1.3092883853658366E-2</v>
      </c>
      <c r="CX88" s="882">
        <f t="shared" si="170"/>
        <v>1.3249051972496817E-2</v>
      </c>
      <c r="CY88" s="882">
        <f t="shared" si="171"/>
        <v>1.3427246638052504E-2</v>
      </c>
      <c r="CZ88" s="882">
        <f t="shared" si="172"/>
        <v>1.2651311801193055E-2</v>
      </c>
      <c r="DA88" s="882">
        <f t="shared" si="173"/>
        <v>1.2577632181107523E-2</v>
      </c>
      <c r="DB88" s="882">
        <f t="shared" si="174"/>
        <v>1.1369430538057168E-2</v>
      </c>
      <c r="DC88" s="882">
        <f t="shared" si="175"/>
        <v>1.2131016419340668E-2</v>
      </c>
      <c r="DD88" s="882">
        <f t="shared" si="176"/>
        <v>1.2780837257746258E-2</v>
      </c>
    </row>
    <row r="89" spans="1:108" ht="15">
      <c r="A89" s="876">
        <v>84</v>
      </c>
      <c r="B89" s="876">
        <v>84</v>
      </c>
      <c r="C89" s="880">
        <f>DataFS40!L89</f>
        <v>29108.1232837442</v>
      </c>
      <c r="D89">
        <f t="shared" ref="D89:R89" si="186">C89*($S89/$C89)^(1/16)</f>
        <v>29823.884864639476</v>
      </c>
      <c r="E89">
        <f t="shared" si="186"/>
        <v>30557.246846484399</v>
      </c>
      <c r="F89">
        <f t="shared" si="186"/>
        <v>31308.642018802544</v>
      </c>
      <c r="G89">
        <f t="shared" si="186"/>
        <v>32078.513813305257</v>
      </c>
      <c r="H89">
        <f t="shared" si="186"/>
        <v>32867.316565580426</v>
      </c>
      <c r="I89">
        <f t="shared" si="186"/>
        <v>33675.51578321612</v>
      </c>
      <c r="J89">
        <f t="shared" si="186"/>
        <v>34503.588420517321</v>
      </c>
      <c r="K89">
        <f t="shared" si="186"/>
        <v>35352.023159977878</v>
      </c>
      <c r="L89">
        <f t="shared" si="186"/>
        <v>36221.320700673787</v>
      </c>
      <c r="M89">
        <f t="shared" si="186"/>
        <v>37111.994053747963</v>
      </c>
      <c r="N89">
        <f t="shared" si="186"/>
        <v>38024.56884516096</v>
      </c>
      <c r="O89">
        <f t="shared" si="186"/>
        <v>38959.583625886211</v>
      </c>
      <c r="P89">
        <f t="shared" si="186"/>
        <v>39917.590189732917</v>
      </c>
      <c r="Q89">
        <f t="shared" si="186"/>
        <v>40899.153898984106</v>
      </c>
      <c r="R89">
        <f t="shared" si="186"/>
        <v>41904.85401804209</v>
      </c>
      <c r="S89" s="880">
        <v>42935.284055278127</v>
      </c>
      <c r="T89" s="880">
        <v>44617.86219921599</v>
      </c>
      <c r="U89" s="880">
        <v>46300.440343153852</v>
      </c>
      <c r="V89" s="880">
        <v>48307.424127443453</v>
      </c>
      <c r="W89" s="880">
        <v>50314.407911733055</v>
      </c>
      <c r="X89" s="880">
        <v>50711.104657849333</v>
      </c>
      <c r="Y89" s="880">
        <v>52283.532498120774</v>
      </c>
      <c r="Z89" s="880">
        <v>53837.471279186364</v>
      </c>
      <c r="AA89" s="880">
        <v>53185.7246225688</v>
      </c>
      <c r="AB89" s="880">
        <v>53911.137642388683</v>
      </c>
      <c r="AC89" s="880">
        <v>56122.300628462741</v>
      </c>
      <c r="AD89" s="880">
        <v>57554.060370849504</v>
      </c>
      <c r="AE89" s="880">
        <v>56760.875221015405</v>
      </c>
      <c r="AF89" s="880">
        <v>55548.42451142762</v>
      </c>
      <c r="AG89" s="880">
        <v>57457.705993215226</v>
      </c>
      <c r="AH89" s="880">
        <v>58948.819843032725</v>
      </c>
      <c r="AI89" s="880">
        <v>61557.084610056794</v>
      </c>
      <c r="AJ89" s="880">
        <v>60851.679428410462</v>
      </c>
      <c r="AK89" s="880">
        <v>60233.693686067025</v>
      </c>
      <c r="AL89" s="880">
        <v>60745.069470425078</v>
      </c>
      <c r="AM89" s="880">
        <v>59641.971470832563</v>
      </c>
      <c r="AN89" s="880">
        <v>61105.16564464799</v>
      </c>
      <c r="AO89" s="880">
        <v>64142.455900481902</v>
      </c>
      <c r="AP89" s="880">
        <v>65297.610366172776</v>
      </c>
      <c r="AQ89" s="880">
        <v>66619.660636284869</v>
      </c>
      <c r="AR89" s="880">
        <v>67655.512702516367</v>
      </c>
      <c r="AS89" s="880">
        <v>68994.754026086375</v>
      </c>
      <c r="AT89" s="880">
        <v>70765.676141174976</v>
      </c>
      <c r="AU89" s="880">
        <v>70789.040295572559</v>
      </c>
      <c r="AV89" s="880">
        <v>70101.86839802441</v>
      </c>
      <c r="AW89" s="880">
        <v>70963.315722524974</v>
      </c>
      <c r="AX89" s="880">
        <v>72050.701893389356</v>
      </c>
      <c r="AY89" s="880">
        <v>74151.765889055969</v>
      </c>
      <c r="AZ89" s="880">
        <v>75604.486807958485</v>
      </c>
      <c r="BA89" s="880">
        <v>77310.829749198863</v>
      </c>
      <c r="BB89" s="880">
        <v>79264.454453349259</v>
      </c>
      <c r="BC89" s="880">
        <v>81669.367907471766</v>
      </c>
      <c r="BD89" s="880">
        <v>83296.971661196672</v>
      </c>
      <c r="BE89" s="880">
        <v>85118.655493482293</v>
      </c>
      <c r="BF89" s="880">
        <v>86191.330650594289</v>
      </c>
      <c r="BG89" s="880">
        <v>86271.231959433106</v>
      </c>
      <c r="BH89" s="880">
        <v>88060.518255519448</v>
      </c>
      <c r="BI89" s="880">
        <v>89012.693270031275</v>
      </c>
      <c r="BJ89" s="880">
        <v>90101.938623114038</v>
      </c>
      <c r="BK89" s="880">
        <v>91127.185993744366</v>
      </c>
      <c r="BL89" s="880">
        <v>90344.375922314066</v>
      </c>
      <c r="BM89" s="880">
        <v>89553.868694429548</v>
      </c>
      <c r="BN89" s="880">
        <v>88022.087449999992</v>
      </c>
      <c r="BO89" s="880">
        <v>88601.421462387181</v>
      </c>
      <c r="BP89" s="880">
        <v>90858.947137709794</v>
      </c>
      <c r="BQ89" s="880">
        <v>91070.007194584672</v>
      </c>
      <c r="BR89" s="880">
        <v>92275.174277873375</v>
      </c>
      <c r="BS89" s="880">
        <v>93533</v>
      </c>
      <c r="BV89" s="882">
        <f>DataFS40!Q89</f>
        <v>2.1619041918935489E-2</v>
      </c>
      <c r="BW89" s="882">
        <f t="shared" si="143"/>
        <v>2.1143250574877648E-2</v>
      </c>
      <c r="BX89" s="882">
        <f t="shared" si="144"/>
        <v>1.986405947933445E-2</v>
      </c>
      <c r="BY89" s="882">
        <f t="shared" si="145"/>
        <v>1.986239677339019E-2</v>
      </c>
      <c r="BZ89" s="882">
        <f t="shared" si="146"/>
        <v>2.0589091068590193E-2</v>
      </c>
      <c r="CA89" s="882">
        <f t="shared" si="147"/>
        <v>2.039569772238381E-2</v>
      </c>
      <c r="CB89" s="882">
        <f t="shared" si="148"/>
        <v>2.0268216417931306E-2</v>
      </c>
      <c r="CC89" s="882">
        <f t="shared" si="149"/>
        <v>2.000228543227589E-2</v>
      </c>
      <c r="CD89" s="882">
        <f t="shared" si="150"/>
        <v>1.9861575056010716E-2</v>
      </c>
      <c r="CE89" s="882">
        <f t="shared" si="151"/>
        <v>1.9893110792658986E-2</v>
      </c>
      <c r="CF89" s="882">
        <f t="shared" si="152"/>
        <v>1.9174573824898955E-2</v>
      </c>
      <c r="CG89" s="882">
        <f t="shared" si="153"/>
        <v>1.8154500147887331E-2</v>
      </c>
      <c r="CH89" s="882">
        <f t="shared" si="154"/>
        <v>1.7792859744546918E-2</v>
      </c>
      <c r="CI89" s="882">
        <f t="shared" si="155"/>
        <v>1.7520927112053553E-2</v>
      </c>
      <c r="CJ89" s="882">
        <f t="shared" si="156"/>
        <v>1.7654157068461185E-2</v>
      </c>
      <c r="CK89" s="882">
        <f t="shared" si="157"/>
        <v>1.7507788676733194E-2</v>
      </c>
      <c r="CL89" s="882">
        <f t="shared" si="158"/>
        <v>1.7448718771939875E-2</v>
      </c>
      <c r="CM89" s="882">
        <f t="shared" si="159"/>
        <v>1.7045273356663504E-2</v>
      </c>
      <c r="CN89" s="882">
        <f t="shared" si="160"/>
        <v>1.6832075631890486E-2</v>
      </c>
      <c r="CO89" s="882">
        <f t="shared" si="161"/>
        <v>1.6153399642300226E-2</v>
      </c>
      <c r="CP89" s="882">
        <f t="shared" si="162"/>
        <v>1.5583551759735359E-2</v>
      </c>
      <c r="CQ89" s="882">
        <f t="shared" si="163"/>
        <v>1.5723052707216745E-2</v>
      </c>
      <c r="CR89" s="882">
        <f t="shared" si="164"/>
        <v>1.4838864023530851E-2</v>
      </c>
      <c r="CS89" s="882">
        <f t="shared" si="165"/>
        <v>1.4577422403415641E-2</v>
      </c>
      <c r="CT89" s="882">
        <f t="shared" si="166"/>
        <v>1.5262027096942576E-2</v>
      </c>
      <c r="CU89" s="882">
        <f t="shared" si="167"/>
        <v>1.5220689886968231E-2</v>
      </c>
      <c r="CV89" s="882">
        <f t="shared" si="168"/>
        <v>1.4358666129757225E-2</v>
      </c>
      <c r="CW89" s="882">
        <f t="shared" si="169"/>
        <v>1.3350213564176983E-2</v>
      </c>
      <c r="CX89" s="882">
        <f t="shared" si="170"/>
        <v>1.3501898891949304E-2</v>
      </c>
      <c r="CY89" s="882">
        <f t="shared" si="171"/>
        <v>1.3631264730869397E-2</v>
      </c>
      <c r="CZ89" s="882">
        <f t="shared" si="172"/>
        <v>1.2819675618422899E-2</v>
      </c>
      <c r="DA89" s="882">
        <f t="shared" si="173"/>
        <v>1.2805969684219098E-2</v>
      </c>
      <c r="DB89" s="882">
        <f t="shared" si="174"/>
        <v>1.158612194222064E-2</v>
      </c>
      <c r="DC89" s="882">
        <f t="shared" si="175"/>
        <v>1.2320447234174692E-2</v>
      </c>
      <c r="DD89" s="882">
        <f t="shared" si="176"/>
        <v>1.3027731689995825E-2</v>
      </c>
    </row>
    <row r="90" spans="1:108" ht="15">
      <c r="A90" s="876">
        <v>85</v>
      </c>
      <c r="B90" s="876">
        <v>85</v>
      </c>
      <c r="C90" s="880">
        <f>DataFS40!L90</f>
        <v>29878.65775103054</v>
      </c>
      <c r="D90">
        <f t="shared" ref="D90:R90" si="187">C90*($S90/$C90)^(1/16)</f>
        <v>30613.366584658772</v>
      </c>
      <c r="E90">
        <f t="shared" si="187"/>
        <v>31366.141727513786</v>
      </c>
      <c r="F90">
        <f t="shared" si="187"/>
        <v>32137.427425688922</v>
      </c>
      <c r="G90">
        <f t="shared" si="187"/>
        <v>32927.678849179509</v>
      </c>
      <c r="H90">
        <f t="shared" si="187"/>
        <v>33737.362360498933</v>
      </c>
      <c r="I90">
        <f t="shared" si="187"/>
        <v>34566.955789899897</v>
      </c>
      <c r="J90">
        <f t="shared" si="187"/>
        <v>35416.948717363317</v>
      </c>
      <c r="K90">
        <f t="shared" si="187"/>
        <v>36287.84276152122</v>
      </c>
      <c r="L90">
        <f t="shared" si="187"/>
        <v>37180.151875684234</v>
      </c>
      <c r="M90">
        <f t="shared" si="187"/>
        <v>38094.402651148281</v>
      </c>
      <c r="N90">
        <f t="shared" si="187"/>
        <v>39031.134627959524</v>
      </c>
      <c r="O90">
        <f t="shared" si="187"/>
        <v>39990.900613320948</v>
      </c>
      <c r="P90">
        <f t="shared" si="187"/>
        <v>40974.267007828486</v>
      </c>
      <c r="Q90">
        <f t="shared" si="187"/>
        <v>41981.814139729184</v>
      </c>
      <c r="R90">
        <f t="shared" si="187"/>
        <v>43014.13660739873</v>
      </c>
      <c r="S90" s="880">
        <v>44071.843630240386</v>
      </c>
      <c r="T90" s="880">
        <v>45855.776454470004</v>
      </c>
      <c r="U90" s="880">
        <v>47639.709278699622</v>
      </c>
      <c r="V90" s="880">
        <v>49668.594790049494</v>
      </c>
      <c r="W90" s="880">
        <v>51697.480301399359</v>
      </c>
      <c r="X90" s="880">
        <v>52220.261644623344</v>
      </c>
      <c r="Y90" s="880">
        <v>53757.62014532699</v>
      </c>
      <c r="Z90" s="880">
        <v>55283.78875996753</v>
      </c>
      <c r="AA90" s="880">
        <v>54623.444620755319</v>
      </c>
      <c r="AB90" s="880">
        <v>55307.750345184679</v>
      </c>
      <c r="AC90" s="880">
        <v>57618.835028528898</v>
      </c>
      <c r="AD90" s="880">
        <v>59148.735661923245</v>
      </c>
      <c r="AE90" s="880">
        <v>58295.806083787393</v>
      </c>
      <c r="AF90" s="880">
        <v>57153.011891354749</v>
      </c>
      <c r="AG90" s="880">
        <v>59202.595677848978</v>
      </c>
      <c r="AH90" s="880">
        <v>60645.84113727232</v>
      </c>
      <c r="AI90" s="880">
        <v>63341.479650921181</v>
      </c>
      <c r="AJ90" s="880">
        <v>62613.101718353864</v>
      </c>
      <c r="AK90" s="880">
        <v>61977.138201058202</v>
      </c>
      <c r="AL90" s="880">
        <v>62574.286998215401</v>
      </c>
      <c r="AM90" s="880">
        <v>61274.935768848896</v>
      </c>
      <c r="AN90" s="880">
        <v>62925.843243033458</v>
      </c>
      <c r="AO90" s="880">
        <v>65984.784751017971</v>
      </c>
      <c r="AP90" s="880">
        <v>67292.771272851955</v>
      </c>
      <c r="AQ90" s="880">
        <v>68760.385290112652</v>
      </c>
      <c r="AR90" s="880">
        <v>69792.776301275415</v>
      </c>
      <c r="AS90" s="880">
        <v>71010.474196446405</v>
      </c>
      <c r="AT90" s="880">
        <v>72874.45974532266</v>
      </c>
      <c r="AU90" s="880">
        <v>72880.507942360287</v>
      </c>
      <c r="AV90" s="880">
        <v>72258.948771190844</v>
      </c>
      <c r="AW90" s="880">
        <v>73196.775241757132</v>
      </c>
      <c r="AX90" s="880">
        <v>74195.141433223849</v>
      </c>
      <c r="AY90" s="880">
        <v>76480.982769324153</v>
      </c>
      <c r="AZ90" s="880">
        <v>78053.592114511252</v>
      </c>
      <c r="BA90" s="880">
        <v>79802.859079954447</v>
      </c>
      <c r="BB90" s="880">
        <v>82054.08600153272</v>
      </c>
      <c r="BC90" s="880">
        <v>84405.000782181654</v>
      </c>
      <c r="BD90" s="880">
        <v>86161.189346124724</v>
      </c>
      <c r="BE90" s="880">
        <v>88090.890303007865</v>
      </c>
      <c r="BF90" s="880">
        <v>89186.761897887496</v>
      </c>
      <c r="BG90" s="880">
        <v>89441.856455597459</v>
      </c>
      <c r="BH90" s="880">
        <v>90991.990586003914</v>
      </c>
      <c r="BI90" s="880">
        <v>92201.472065342125</v>
      </c>
      <c r="BJ90" s="880">
        <v>93279.87222428438</v>
      </c>
      <c r="BK90" s="880">
        <v>94497.629263637806</v>
      </c>
      <c r="BL90" s="880">
        <v>93609.005944088422</v>
      </c>
      <c r="BM90" s="880">
        <v>92782.599629783217</v>
      </c>
      <c r="BN90" s="880">
        <v>91045.642599999992</v>
      </c>
      <c r="BO90" s="880">
        <v>91842.096859282872</v>
      </c>
      <c r="BP90" s="880">
        <v>94085.811942426648</v>
      </c>
      <c r="BQ90" s="880">
        <v>94366.85083290789</v>
      </c>
      <c r="BR90" s="880">
        <v>95735.912935485365</v>
      </c>
      <c r="BS90" s="880">
        <v>97103</v>
      </c>
      <c r="BV90" s="882">
        <f>DataFS40!Q90</f>
        <v>2.1691355117211097E-2</v>
      </c>
      <c r="BW90" s="882">
        <f t="shared" si="143"/>
        <v>2.124961637931766E-2</v>
      </c>
      <c r="BX90" s="882">
        <f t="shared" si="144"/>
        <v>1.989058179590808E-2</v>
      </c>
      <c r="BY90" s="882">
        <f t="shared" si="145"/>
        <v>1.9959389786823545E-2</v>
      </c>
      <c r="BZ90" s="882">
        <f t="shared" si="146"/>
        <v>2.0654847523211117E-2</v>
      </c>
      <c r="CA90" s="882">
        <f t="shared" si="147"/>
        <v>2.0514857707318424E-2</v>
      </c>
      <c r="CB90" s="882">
        <f t="shared" si="148"/>
        <v>2.0433299960108675E-2</v>
      </c>
      <c r="CC90" s="882">
        <f t="shared" si="149"/>
        <v>2.0151532316822651E-2</v>
      </c>
      <c r="CD90" s="882">
        <f t="shared" si="150"/>
        <v>1.9941660277236206E-2</v>
      </c>
      <c r="CE90" s="882">
        <f t="shared" si="151"/>
        <v>1.999021512600363E-2</v>
      </c>
      <c r="CF90" s="882">
        <f t="shared" si="152"/>
        <v>1.9264201573485185E-2</v>
      </c>
      <c r="CG90" s="882">
        <f t="shared" si="153"/>
        <v>1.8279668336049992E-2</v>
      </c>
      <c r="CH90" s="882">
        <f t="shared" si="154"/>
        <v>1.7938389090900175E-2</v>
      </c>
      <c r="CI90" s="882">
        <f t="shared" si="155"/>
        <v>1.7616741766607102E-2</v>
      </c>
      <c r="CJ90" s="882">
        <f t="shared" si="156"/>
        <v>1.7797868458702348E-2</v>
      </c>
      <c r="CK90" s="882">
        <f t="shared" si="157"/>
        <v>1.7679968144720393E-2</v>
      </c>
      <c r="CL90" s="882">
        <f t="shared" si="158"/>
        <v>1.761625650669485E-2</v>
      </c>
      <c r="CM90" s="882">
        <f t="shared" si="159"/>
        <v>1.7261326541680555E-2</v>
      </c>
      <c r="CN90" s="882">
        <f t="shared" si="160"/>
        <v>1.6964645762798325E-2</v>
      </c>
      <c r="CO90" s="882">
        <f t="shared" si="161"/>
        <v>1.6333336363949069E-2</v>
      </c>
      <c r="CP90" s="882">
        <f t="shared" si="162"/>
        <v>1.5798798468065423E-2</v>
      </c>
      <c r="CQ90" s="882">
        <f t="shared" si="163"/>
        <v>1.5867575252698662E-2</v>
      </c>
      <c r="CR90" s="882">
        <f t="shared" si="164"/>
        <v>1.508629400458017E-2</v>
      </c>
      <c r="CS90" s="882">
        <f t="shared" si="165"/>
        <v>1.4763560831001499E-2</v>
      </c>
      <c r="CT90" s="882">
        <f t="shared" si="166"/>
        <v>1.5516590056928736E-2</v>
      </c>
      <c r="CU90" s="882">
        <f t="shared" si="167"/>
        <v>1.5492050275240254E-2</v>
      </c>
      <c r="CV90" s="882">
        <f t="shared" si="168"/>
        <v>1.4657119608149971E-2</v>
      </c>
      <c r="CW90" s="882">
        <f t="shared" si="169"/>
        <v>1.3593664431997832E-2</v>
      </c>
      <c r="CX90" s="882">
        <f t="shared" si="170"/>
        <v>1.3762339948515834E-2</v>
      </c>
      <c r="CY90" s="882">
        <f t="shared" si="171"/>
        <v>1.3789172004005978E-2</v>
      </c>
      <c r="CZ90" s="882">
        <f t="shared" si="172"/>
        <v>1.2998621071540928E-2</v>
      </c>
      <c r="DA90" s="882">
        <f t="shared" si="173"/>
        <v>1.3000135213470321E-2</v>
      </c>
      <c r="DB90" s="882">
        <f t="shared" si="174"/>
        <v>1.1793990996829429E-2</v>
      </c>
      <c r="DC90" s="882">
        <f t="shared" si="175"/>
        <v>1.2567103131678969E-2</v>
      </c>
      <c r="DD90" s="882">
        <f t="shared" si="176"/>
        <v>1.3293664582076037E-2</v>
      </c>
    </row>
    <row r="91" spans="1:108" ht="15">
      <c r="A91" s="876">
        <v>86</v>
      </c>
      <c r="B91" s="876">
        <v>86</v>
      </c>
      <c r="C91" s="880">
        <f>DataFS40!L91</f>
        <v>30791.246058654579</v>
      </c>
      <c r="D91">
        <f t="shared" ref="D91:R91" si="188">C91*($S91/$C91)^(1/16)</f>
        <v>31548.395213955362</v>
      </c>
      <c r="E91">
        <f t="shared" si="188"/>
        <v>32324.162480464787</v>
      </c>
      <c r="F91">
        <f t="shared" si="188"/>
        <v>33119.005672950989</v>
      </c>
      <c r="G91">
        <f t="shared" si="188"/>
        <v>33933.393863734469</v>
      </c>
      <c r="H91">
        <f t="shared" si="188"/>
        <v>34767.807659508537</v>
      </c>
      <c r="I91">
        <f t="shared" si="188"/>
        <v>35622.739484966696</v>
      </c>
      <c r="J91">
        <f t="shared" si="188"/>
        <v>36498.693873404358</v>
      </c>
      <c r="K91">
        <f t="shared" si="188"/>
        <v>37396.187764466376</v>
      </c>
      <c r="L91">
        <f t="shared" si="188"/>
        <v>38315.75080921613</v>
      </c>
      <c r="M91">
        <f t="shared" si="188"/>
        <v>39257.925682706162</v>
      </c>
      <c r="N91">
        <f t="shared" si="188"/>
        <v>40223.268404234877</v>
      </c>
      <c r="O91">
        <f t="shared" si="188"/>
        <v>41212.348665478254</v>
      </c>
      <c r="P91">
        <f t="shared" si="188"/>
        <v>42225.750166690239</v>
      </c>
      <c r="Q91">
        <f t="shared" si="188"/>
        <v>43264.07096117024</v>
      </c>
      <c r="R91">
        <f t="shared" si="188"/>
        <v>44327.923808200962</v>
      </c>
      <c r="S91" s="880">
        <v>45417.936534664957</v>
      </c>
      <c r="T91" s="880">
        <v>47257.088963799346</v>
      </c>
      <c r="U91" s="880">
        <v>49096.241392933734</v>
      </c>
      <c r="V91" s="880">
        <v>51176.678258361382</v>
      </c>
      <c r="W91" s="880">
        <v>53257.11512378903</v>
      </c>
      <c r="X91" s="880">
        <v>53735.135135135133</v>
      </c>
      <c r="Y91" s="880">
        <v>55330.345627662238</v>
      </c>
      <c r="Z91" s="880">
        <v>56787.541230960225</v>
      </c>
      <c r="AA91" s="880">
        <v>56279.301446252888</v>
      </c>
      <c r="AB91" s="880">
        <v>56874.22134967208</v>
      </c>
      <c r="AC91" s="880">
        <v>59336.910774828408</v>
      </c>
      <c r="AD91" s="880">
        <v>61056.34454506253</v>
      </c>
      <c r="AE91" s="880">
        <v>59925.437051203407</v>
      </c>
      <c r="AF91" s="880">
        <v>58913.349287843652</v>
      </c>
      <c r="AG91" s="880">
        <v>61009.312162331953</v>
      </c>
      <c r="AH91" s="880">
        <v>62576.040929957053</v>
      </c>
      <c r="AI91" s="880">
        <v>65413.68034353789</v>
      </c>
      <c r="AJ91" s="880">
        <v>64576.149453251048</v>
      </c>
      <c r="AK91" s="880">
        <v>63887.727101704884</v>
      </c>
      <c r="AL91" s="880">
        <v>64415.26042271388</v>
      </c>
      <c r="AM91" s="880">
        <v>63218.096812757067</v>
      </c>
      <c r="AN91" s="880">
        <v>64937.501009081738</v>
      </c>
      <c r="AO91" s="880">
        <v>68243.782210766192</v>
      </c>
      <c r="AP91" s="880">
        <v>69546.454512641896</v>
      </c>
      <c r="AQ91" s="880">
        <v>71030.675031389823</v>
      </c>
      <c r="AR91" s="880">
        <v>72118.511116856258</v>
      </c>
      <c r="AS91" s="880">
        <v>73359.115658481402</v>
      </c>
      <c r="AT91" s="880">
        <v>75142.232005623999</v>
      </c>
      <c r="AU91" s="880">
        <v>75163.483470058694</v>
      </c>
      <c r="AV91" s="880">
        <v>74566.862583984694</v>
      </c>
      <c r="AW91" s="880">
        <v>75425.492808719151</v>
      </c>
      <c r="AX91" s="880">
        <v>76526.121004920278</v>
      </c>
      <c r="AY91" s="880">
        <v>79226.562252541844</v>
      </c>
      <c r="AZ91" s="880">
        <v>80785.002257244822</v>
      </c>
      <c r="BA91" s="880">
        <v>82669.923620858593</v>
      </c>
      <c r="BB91" s="880">
        <v>84876.386350942368</v>
      </c>
      <c r="BC91" s="880">
        <v>87517.81727723853</v>
      </c>
      <c r="BD91" s="880">
        <v>89351.168656904832</v>
      </c>
      <c r="BE91" s="880">
        <v>91276.198206864225</v>
      </c>
      <c r="BF91" s="880">
        <v>92555.799853231321</v>
      </c>
      <c r="BG91" s="880">
        <v>92750.783773241463</v>
      </c>
      <c r="BH91" s="880">
        <v>94208.010489550928</v>
      </c>
      <c r="BI91" s="880">
        <v>95678.126724118541</v>
      </c>
      <c r="BJ91" s="880">
        <v>96788.492379746283</v>
      </c>
      <c r="BK91" s="880">
        <v>98208.942957111809</v>
      </c>
      <c r="BL91" s="880">
        <v>97274.238681980947</v>
      </c>
      <c r="BM91" s="880">
        <v>96301.131012229278</v>
      </c>
      <c r="BN91" s="880">
        <v>94458.487309999997</v>
      </c>
      <c r="BO91" s="880">
        <v>95361.528459365552</v>
      </c>
      <c r="BP91" s="880">
        <v>97804.660378812696</v>
      </c>
      <c r="BQ91" s="880">
        <v>98112.371215988795</v>
      </c>
      <c r="BR91" s="880">
        <v>99568.970919577638</v>
      </c>
      <c r="BS91" s="880">
        <v>101098</v>
      </c>
      <c r="BV91" s="882">
        <f>DataFS40!Q91</f>
        <v>2.16996400964935E-2</v>
      </c>
      <c r="BW91" s="882">
        <f t="shared" si="143"/>
        <v>2.1216880821372186E-2</v>
      </c>
      <c r="BX91" s="882">
        <f t="shared" si="144"/>
        <v>1.9924590560381539E-2</v>
      </c>
      <c r="BY91" s="882">
        <f t="shared" si="145"/>
        <v>2.0000859476787536E-2</v>
      </c>
      <c r="BZ91" s="882">
        <f t="shared" si="146"/>
        <v>2.0762206625668744E-2</v>
      </c>
      <c r="CA91" s="882">
        <f t="shared" si="147"/>
        <v>2.060058834991918E-2</v>
      </c>
      <c r="CB91" s="882">
        <f t="shared" si="148"/>
        <v>2.0505274552145236E-2</v>
      </c>
      <c r="CC91" s="882">
        <f t="shared" si="149"/>
        <v>2.0232374961719035E-2</v>
      </c>
      <c r="CD91" s="882">
        <f t="shared" si="150"/>
        <v>2.0015260429938175E-2</v>
      </c>
      <c r="CE91" s="882">
        <f t="shared" si="151"/>
        <v>2.0006970713757344E-2</v>
      </c>
      <c r="CF91" s="882">
        <f t="shared" si="152"/>
        <v>1.9286934584303417E-2</v>
      </c>
      <c r="CG91" s="882">
        <f t="shared" si="153"/>
        <v>1.8320221733611364E-2</v>
      </c>
      <c r="CH91" s="882">
        <f t="shared" si="154"/>
        <v>1.7935633478249446E-2</v>
      </c>
      <c r="CI91" s="882">
        <f t="shared" si="155"/>
        <v>1.7642106842495231E-2</v>
      </c>
      <c r="CJ91" s="882">
        <f t="shared" si="156"/>
        <v>1.7953049952508238E-2</v>
      </c>
      <c r="CK91" s="882">
        <f t="shared" si="157"/>
        <v>1.780897236735246E-2</v>
      </c>
      <c r="CL91" s="882">
        <f t="shared" si="158"/>
        <v>1.7772219067482942E-2</v>
      </c>
      <c r="CM91" s="882">
        <f t="shared" si="159"/>
        <v>1.7372507538995441E-2</v>
      </c>
      <c r="CN91" s="882">
        <f t="shared" si="160"/>
        <v>1.7147114801093544E-2</v>
      </c>
      <c r="CO91" s="882">
        <f t="shared" si="161"/>
        <v>1.6525961640499132E-2</v>
      </c>
      <c r="CP91" s="882">
        <f t="shared" si="162"/>
        <v>1.5972053528378938E-2</v>
      </c>
      <c r="CQ91" s="882">
        <f t="shared" si="163"/>
        <v>1.6121053446532141E-2</v>
      </c>
      <c r="CR91" s="882">
        <f t="shared" si="164"/>
        <v>1.5309975288964273E-2</v>
      </c>
      <c r="CS91" s="882">
        <f t="shared" si="165"/>
        <v>1.4999266605482786E-2</v>
      </c>
      <c r="CT91" s="882">
        <f t="shared" si="166"/>
        <v>1.5730168908346887E-2</v>
      </c>
      <c r="CU91" s="882">
        <f t="shared" si="167"/>
        <v>1.5760731757335611E-2</v>
      </c>
      <c r="CV91" s="882">
        <f t="shared" si="168"/>
        <v>1.4929934624121177E-2</v>
      </c>
      <c r="CW91" s="882">
        <f t="shared" si="169"/>
        <v>1.3792398722244803E-2</v>
      </c>
      <c r="CX91" s="882">
        <f t="shared" si="170"/>
        <v>1.4050111151847178E-2</v>
      </c>
      <c r="CY91" s="882">
        <f t="shared" si="171"/>
        <v>1.3981926096578778E-2</v>
      </c>
      <c r="CZ91" s="882">
        <f t="shared" si="172"/>
        <v>1.3223392961067448E-2</v>
      </c>
      <c r="DA91" s="882">
        <f t="shared" si="173"/>
        <v>1.3221635776019536E-2</v>
      </c>
      <c r="DB91" s="882">
        <f t="shared" si="174"/>
        <v>1.1994363808613739E-2</v>
      </c>
      <c r="DC91" s="882">
        <f t="shared" si="175"/>
        <v>1.2816895376521975E-2</v>
      </c>
      <c r="DD91" s="882">
        <f t="shared" si="176"/>
        <v>1.359043535162785E-2</v>
      </c>
    </row>
    <row r="92" spans="1:108" ht="15">
      <c r="A92" s="876">
        <v>87</v>
      </c>
      <c r="B92" s="876">
        <v>87</v>
      </c>
      <c r="C92" s="880">
        <f>DataFS40!L92</f>
        <v>31794.232264675346</v>
      </c>
      <c r="D92">
        <f t="shared" ref="D92:R92" si="189">C92*($S92/$C92)^(1/16)</f>
        <v>32576.044603701153</v>
      </c>
      <c r="E92">
        <f t="shared" si="189"/>
        <v>33377.081515547739</v>
      </c>
      <c r="F92">
        <f t="shared" si="189"/>
        <v>34197.815727724883</v>
      </c>
      <c r="G92">
        <f t="shared" si="189"/>
        <v>35038.731591995369</v>
      </c>
      <c r="H92">
        <f t="shared" si="189"/>
        <v>35900.325370212522</v>
      </c>
      <c r="I92">
        <f t="shared" si="189"/>
        <v>36783.105527186381</v>
      </c>
      <c r="J92">
        <f t="shared" si="189"/>
        <v>37687.593030751399</v>
      </c>
      <c r="K92">
        <f t="shared" si="189"/>
        <v>38614.321659212757</v>
      </c>
      <c r="L92">
        <f t="shared" si="189"/>
        <v>39563.838316352652</v>
      </c>
      <c r="M92">
        <f t="shared" si="189"/>
        <v>40536.703354182566</v>
      </c>
      <c r="N92">
        <f t="shared" si="189"/>
        <v>41533.4909036319</v>
      </c>
      <c r="O92">
        <f t="shared" si="189"/>
        <v>42554.789213368174</v>
      </c>
      <c r="P92">
        <f t="shared" si="189"/>
        <v>43601.200996948734</v>
      </c>
      <c r="Q92">
        <f t="shared" si="189"/>
        <v>44673.343788508821</v>
      </c>
      <c r="R92">
        <f t="shared" si="189"/>
        <v>45771.850307195935</v>
      </c>
      <c r="S92" s="880">
        <v>46897.368830565552</v>
      </c>
      <c r="T92" s="880">
        <v>48823.819108814772</v>
      </c>
      <c r="U92" s="880">
        <v>50750.269387064</v>
      </c>
      <c r="V92" s="880">
        <v>52886.504419043311</v>
      </c>
      <c r="W92" s="880">
        <v>55022.739451022615</v>
      </c>
      <c r="X92" s="880">
        <v>55461.519263944792</v>
      </c>
      <c r="Y92" s="880">
        <v>57072.947381608617</v>
      </c>
      <c r="Z92" s="880">
        <v>58552.361839278041</v>
      </c>
      <c r="AA92" s="880">
        <v>58098.76089223376</v>
      </c>
      <c r="AB92" s="880">
        <v>58653.015231273734</v>
      </c>
      <c r="AC92" s="880">
        <v>61258.442859505492</v>
      </c>
      <c r="AD92" s="880">
        <v>63199.725312634757</v>
      </c>
      <c r="AE92" s="880">
        <v>61910.193411034532</v>
      </c>
      <c r="AF92" s="880">
        <v>60851.169261344818</v>
      </c>
      <c r="AG92" s="880">
        <v>63008.378690790298</v>
      </c>
      <c r="AH92" s="880">
        <v>64745.89640159929</v>
      </c>
      <c r="AI92" s="880">
        <v>67628.269095442578</v>
      </c>
      <c r="AJ92" s="880">
        <v>66743.622986504139</v>
      </c>
      <c r="AK92" s="880">
        <v>65968.03184009406</v>
      </c>
      <c r="AL92" s="880">
        <v>66496.054140058914</v>
      </c>
      <c r="AM92" s="880">
        <v>65203.355986464849</v>
      </c>
      <c r="AN92" s="880">
        <v>67142.260944655747</v>
      </c>
      <c r="AO92" s="880">
        <v>70735.623893309428</v>
      </c>
      <c r="AP92" s="880">
        <v>72094.182238183756</v>
      </c>
      <c r="AQ92" s="880">
        <v>73585.234442145476</v>
      </c>
      <c r="AR92" s="880">
        <v>74651.564270941046</v>
      </c>
      <c r="AS92" s="880">
        <v>76089.797947028681</v>
      </c>
      <c r="AT92" s="880">
        <v>77675.567735544595</v>
      </c>
      <c r="AU92" s="880">
        <v>77740.440393891913</v>
      </c>
      <c r="AV92" s="880">
        <v>77111.568678344178</v>
      </c>
      <c r="AW92" s="880">
        <v>77960.856622483057</v>
      </c>
      <c r="AX92" s="880">
        <v>79200.889230378831</v>
      </c>
      <c r="AY92" s="880">
        <v>82082.266627119345</v>
      </c>
      <c r="AZ92" s="880">
        <v>83772.112591911777</v>
      </c>
      <c r="BA92" s="880">
        <v>85713.645673879073</v>
      </c>
      <c r="BB92" s="880">
        <v>88099.23461103822</v>
      </c>
      <c r="BC92" s="880">
        <v>90911.067690768978</v>
      </c>
      <c r="BD92" s="880">
        <v>92900.037894471097</v>
      </c>
      <c r="BE92" s="880">
        <v>94963.171877119632</v>
      </c>
      <c r="BF92" s="880">
        <v>96183.994574370823</v>
      </c>
      <c r="BG92" s="880">
        <v>96541.832141464052</v>
      </c>
      <c r="BH92" s="880">
        <v>98160.060115419765</v>
      </c>
      <c r="BI92" s="880">
        <v>99372.533638593261</v>
      </c>
      <c r="BJ92" s="880">
        <v>100687.48980327082</v>
      </c>
      <c r="BK92" s="880">
        <v>102321.41708105816</v>
      </c>
      <c r="BL92" s="880">
        <v>101299.44963520221</v>
      </c>
      <c r="BM92" s="880">
        <v>100155.91940198865</v>
      </c>
      <c r="BN92" s="880">
        <v>98334.980259999997</v>
      </c>
      <c r="BO92" s="880">
        <v>99419.099447840068</v>
      </c>
      <c r="BP92" s="880">
        <v>101890.12616813427</v>
      </c>
      <c r="BQ92" s="880">
        <v>102344.81958704407</v>
      </c>
      <c r="BR92" s="880">
        <v>103925.92085213265</v>
      </c>
      <c r="BS92" s="880">
        <v>105444</v>
      </c>
      <c r="BV92" s="882">
        <f>DataFS40!Q92</f>
        <v>2.1699294897876698E-2</v>
      </c>
      <c r="BW92" s="882">
        <f t="shared" si="143"/>
        <v>2.1208998686399028E-2</v>
      </c>
      <c r="BX92" s="882">
        <f t="shared" si="144"/>
        <v>1.9890569753713727E-2</v>
      </c>
      <c r="BY92" s="882">
        <f t="shared" si="145"/>
        <v>2.0040877726280826E-2</v>
      </c>
      <c r="BZ92" s="882">
        <f t="shared" si="146"/>
        <v>2.0876554187086338E-2</v>
      </c>
      <c r="CA92" s="882">
        <f t="shared" si="147"/>
        <v>2.0718382781558908E-2</v>
      </c>
      <c r="CB92" s="882">
        <f t="shared" si="148"/>
        <v>2.0603670797614493E-2</v>
      </c>
      <c r="CC92" s="882">
        <f t="shared" si="149"/>
        <v>2.0306382229573483E-2</v>
      </c>
      <c r="CD92" s="882">
        <f t="shared" si="150"/>
        <v>2.0150059984246349E-2</v>
      </c>
      <c r="CE92" s="882">
        <f t="shared" si="151"/>
        <v>2.004007805927821E-2</v>
      </c>
      <c r="CF92" s="882">
        <f t="shared" si="152"/>
        <v>1.9336569136564341E-2</v>
      </c>
      <c r="CG92" s="882">
        <f t="shared" si="153"/>
        <v>1.8365227764171044E-2</v>
      </c>
      <c r="CH92" s="882">
        <f t="shared" si="154"/>
        <v>1.7965785072484364E-2</v>
      </c>
      <c r="CI92" s="882">
        <f t="shared" si="155"/>
        <v>1.7710977369533198E-2</v>
      </c>
      <c r="CJ92" s="882">
        <f t="shared" si="156"/>
        <v>1.805352999166554E-2</v>
      </c>
      <c r="CK92" s="882">
        <f t="shared" si="157"/>
        <v>1.7936337180676221E-2</v>
      </c>
      <c r="CL92" s="882">
        <f t="shared" si="158"/>
        <v>1.7895009207242962E-2</v>
      </c>
      <c r="CM92" s="882">
        <f t="shared" si="159"/>
        <v>1.7511726800781613E-2</v>
      </c>
      <c r="CN92" s="882">
        <f t="shared" si="160"/>
        <v>1.729386105349251E-2</v>
      </c>
      <c r="CO92" s="882">
        <f t="shared" si="161"/>
        <v>1.6707920129695353E-2</v>
      </c>
      <c r="CP92" s="882">
        <f t="shared" si="162"/>
        <v>1.6180766552697179E-2</v>
      </c>
      <c r="CQ92" s="882">
        <f t="shared" si="163"/>
        <v>1.6325161929322318E-2</v>
      </c>
      <c r="CR92" s="882">
        <f t="shared" si="164"/>
        <v>1.5580308633540874E-2</v>
      </c>
      <c r="CS92" s="882">
        <f t="shared" si="165"/>
        <v>1.5312463890356565E-2</v>
      </c>
      <c r="CT92" s="882">
        <f t="shared" si="166"/>
        <v>1.5911478764923714E-2</v>
      </c>
      <c r="CU92" s="882">
        <f t="shared" si="167"/>
        <v>1.6020580303879761E-2</v>
      </c>
      <c r="CV92" s="882">
        <f t="shared" si="168"/>
        <v>1.5203154647349448E-2</v>
      </c>
      <c r="CW92" s="882">
        <f t="shared" si="169"/>
        <v>1.3972629755231392E-2</v>
      </c>
      <c r="CX92" s="882">
        <f t="shared" si="170"/>
        <v>1.4248894425824332E-2</v>
      </c>
      <c r="CY92" s="882">
        <f t="shared" si="171"/>
        <v>1.4216243806083773E-2</v>
      </c>
      <c r="CZ92" s="882">
        <f t="shared" si="172"/>
        <v>1.3504387122787787E-2</v>
      </c>
      <c r="DA92" s="882">
        <f t="shared" si="173"/>
        <v>1.3425342401732543E-2</v>
      </c>
      <c r="DB92" s="882">
        <f t="shared" si="174"/>
        <v>1.2260480920437633E-2</v>
      </c>
      <c r="DC92" s="882">
        <f t="shared" si="175"/>
        <v>1.3109288628125659E-2</v>
      </c>
      <c r="DD92" s="882">
        <f t="shared" si="176"/>
        <v>1.3889986131315535E-2</v>
      </c>
    </row>
    <row r="93" spans="1:108" ht="15">
      <c r="A93" s="876">
        <v>88</v>
      </c>
      <c r="B93" s="876">
        <v>88</v>
      </c>
      <c r="C93" s="880">
        <f>DataFS40!L93</f>
        <v>32883.311707264416</v>
      </c>
      <c r="D93">
        <f t="shared" ref="D93:R93" si="190">C93*($S93/$C93)^(1/16)</f>
        <v>33691.904241493787</v>
      </c>
      <c r="E93">
        <f t="shared" si="190"/>
        <v>34520.379866946816</v>
      </c>
      <c r="F93">
        <f t="shared" si="190"/>
        <v>35369.227503938586</v>
      </c>
      <c r="G93">
        <f t="shared" si="190"/>
        <v>36238.948095214277</v>
      </c>
      <c r="H93">
        <f t="shared" si="190"/>
        <v>37130.05490157778</v>
      </c>
      <c r="I93">
        <f t="shared" si="190"/>
        <v>38043.073804789703</v>
      </c>
      <c r="J93">
        <f t="shared" si="190"/>
        <v>38978.543617913616</v>
      </c>
      <c r="K93">
        <f t="shared" si="190"/>
        <v>39937.016403293565</v>
      </c>
      <c r="L93">
        <f t="shared" si="190"/>
        <v>40919.057798350652</v>
      </c>
      <c r="M93">
        <f t="shared" si="190"/>
        <v>41925.247349390826</v>
      </c>
      <c r="N93">
        <f t="shared" si="190"/>
        <v>42956.178853620921</v>
      </c>
      <c r="O93">
        <f t="shared" si="190"/>
        <v>44012.460709574807</v>
      </c>
      <c r="P93">
        <f t="shared" si="190"/>
        <v>45094.716276156432</v>
      </c>
      <c r="Q93">
        <f t="shared" si="190"/>
        <v>46203.584240511635</v>
      </c>
      <c r="R93">
        <f t="shared" si="190"/>
        <v>47339.718994945819</v>
      </c>
      <c r="S93" s="880">
        <v>48503.791023109974</v>
      </c>
      <c r="T93" s="880">
        <v>50549.706268976821</v>
      </c>
      <c r="U93" s="880">
        <v>52595.62151484366</v>
      </c>
      <c r="V93" s="880">
        <v>54862.669664849178</v>
      </c>
      <c r="W93" s="880">
        <v>57129.717814854688</v>
      </c>
      <c r="X93" s="880">
        <v>57525.177113283491</v>
      </c>
      <c r="Y93" s="880">
        <v>59215.58035580055</v>
      </c>
      <c r="Z93" s="880">
        <v>60484.266055483931</v>
      </c>
      <c r="AA93" s="880">
        <v>60141.314820691849</v>
      </c>
      <c r="AB93" s="880">
        <v>60790.398860890578</v>
      </c>
      <c r="AC93" s="880">
        <v>63424.122550235668</v>
      </c>
      <c r="AD93" s="880">
        <v>65566.017680034493</v>
      </c>
      <c r="AE93" s="880">
        <v>64151.429220943239</v>
      </c>
      <c r="AF93" s="880">
        <v>63136.710202053655</v>
      </c>
      <c r="AG93" s="880">
        <v>65368.101551702472</v>
      </c>
      <c r="AH93" s="880">
        <v>67087.397156819192</v>
      </c>
      <c r="AI93" s="880">
        <v>70224.579027566142</v>
      </c>
      <c r="AJ93" s="880">
        <v>69213.534687187901</v>
      </c>
      <c r="AK93" s="880">
        <v>68405.768418577311</v>
      </c>
      <c r="AL93" s="880">
        <v>68995.357780214574</v>
      </c>
      <c r="AM93" s="880">
        <v>67501.027597106557</v>
      </c>
      <c r="AN93" s="880">
        <v>69633.491131723975</v>
      </c>
      <c r="AO93" s="880">
        <v>73466.437278194935</v>
      </c>
      <c r="AP93" s="880">
        <v>74904.379202685377</v>
      </c>
      <c r="AQ93" s="880">
        <v>76464.673475162257</v>
      </c>
      <c r="AR93" s="880">
        <v>77422.091158221301</v>
      </c>
      <c r="AS93" s="880">
        <v>78953.284903839754</v>
      </c>
      <c r="AT93" s="880">
        <v>80589.777388998074</v>
      </c>
      <c r="AU93" s="880">
        <v>80668.495099394728</v>
      </c>
      <c r="AV93" s="880">
        <v>79922.260623229464</v>
      </c>
      <c r="AW93" s="880">
        <v>80813.931238345787</v>
      </c>
      <c r="AX93" s="880">
        <v>82167.02990229943</v>
      </c>
      <c r="AY93" s="880">
        <v>85247.225833597753</v>
      </c>
      <c r="AZ93" s="880">
        <v>86994.230617430803</v>
      </c>
      <c r="BA93" s="880">
        <v>89456.757713392828</v>
      </c>
      <c r="BB93" s="880">
        <v>91749.618052398451</v>
      </c>
      <c r="BC93" s="880">
        <v>94609.991075435653</v>
      </c>
      <c r="BD93" s="880">
        <v>96805.036367079025</v>
      </c>
      <c r="BE93" s="880">
        <v>99525.363510797033</v>
      </c>
      <c r="BF93" s="880">
        <v>100542.3009961022</v>
      </c>
      <c r="BG93" s="880">
        <v>100721.93797945652</v>
      </c>
      <c r="BH93" s="880">
        <v>102606.59019047731</v>
      </c>
      <c r="BI93" s="880">
        <v>103619.31774407669</v>
      </c>
      <c r="BJ93" s="880">
        <v>105226.37167842092</v>
      </c>
      <c r="BK93" s="880">
        <v>106985.77665270635</v>
      </c>
      <c r="BL93" s="880">
        <v>105937.41347533099</v>
      </c>
      <c r="BM93" s="880">
        <v>104642.29578903712</v>
      </c>
      <c r="BN93" s="880">
        <v>102529.68462</v>
      </c>
      <c r="BO93" s="880">
        <v>103984.6740189565</v>
      </c>
      <c r="BP93" s="880">
        <v>106452.82661515637</v>
      </c>
      <c r="BQ93" s="880">
        <v>107184.11876264488</v>
      </c>
      <c r="BR93" s="880">
        <v>108794.55554211822</v>
      </c>
      <c r="BS93" s="880">
        <v>110517</v>
      </c>
      <c r="BV93" s="882">
        <f>DataFS40!Q93</f>
        <v>2.1777623409328095E-2</v>
      </c>
      <c r="BW93" s="882">
        <f t="shared" si="143"/>
        <v>2.1305604400494227E-2</v>
      </c>
      <c r="BX93" s="882">
        <f t="shared" si="144"/>
        <v>1.9919111895720043E-2</v>
      </c>
      <c r="BY93" s="882">
        <f t="shared" si="145"/>
        <v>2.0123432129993457E-2</v>
      </c>
      <c r="BZ93" s="882">
        <f t="shared" si="146"/>
        <v>2.1002638969165321E-2</v>
      </c>
      <c r="CA93" s="882">
        <f t="shared" si="147"/>
        <v>2.085524678969719E-2</v>
      </c>
      <c r="CB93" s="882">
        <f t="shared" si="148"/>
        <v>2.074488633112459E-2</v>
      </c>
      <c r="CC93" s="882">
        <f t="shared" si="149"/>
        <v>2.0389219127438407E-2</v>
      </c>
      <c r="CD93" s="882">
        <f t="shared" si="150"/>
        <v>2.0247932005637237E-2</v>
      </c>
      <c r="CE93" s="882">
        <f t="shared" si="151"/>
        <v>2.0134605879978285E-2</v>
      </c>
      <c r="CF93" s="882">
        <f t="shared" si="152"/>
        <v>1.9435273434681433E-2</v>
      </c>
      <c r="CG93" s="882">
        <f t="shared" si="153"/>
        <v>1.8428749223939889E-2</v>
      </c>
      <c r="CH93" s="882">
        <f t="shared" si="154"/>
        <v>1.8033515472496431E-2</v>
      </c>
      <c r="CI93" s="882">
        <f t="shared" si="155"/>
        <v>1.780336011503314E-2</v>
      </c>
      <c r="CJ93" s="882">
        <f t="shared" si="156"/>
        <v>1.8177895522929921E-2</v>
      </c>
      <c r="CK93" s="882">
        <f t="shared" si="157"/>
        <v>1.8057935345032083E-2</v>
      </c>
      <c r="CL93" s="882">
        <f t="shared" si="158"/>
        <v>1.8166372093867844E-2</v>
      </c>
      <c r="CM93" s="882">
        <f t="shared" si="159"/>
        <v>1.7687132040910658E-2</v>
      </c>
      <c r="CN93" s="882">
        <f t="shared" si="160"/>
        <v>1.7418498697999718E-2</v>
      </c>
      <c r="CO93" s="882">
        <f t="shared" si="161"/>
        <v>1.6842194594193449E-2</v>
      </c>
      <c r="CP93" s="882">
        <f t="shared" si="162"/>
        <v>1.6460119571751308E-2</v>
      </c>
      <c r="CQ93" s="882">
        <f t="shared" si="163"/>
        <v>1.6557816296539851E-2</v>
      </c>
      <c r="CR93" s="882">
        <f t="shared" si="164"/>
        <v>1.5745585731728795E-2</v>
      </c>
      <c r="CS93" s="882">
        <f t="shared" si="165"/>
        <v>1.566612033161241E-2</v>
      </c>
      <c r="CT93" s="882">
        <f t="shared" si="166"/>
        <v>1.6129484477080069E-2</v>
      </c>
      <c r="CU93" s="882">
        <f t="shared" si="167"/>
        <v>1.6268624544906851E-2</v>
      </c>
      <c r="CV93" s="882">
        <f t="shared" si="168"/>
        <v>1.5496838720603368E-2</v>
      </c>
      <c r="CW93" s="882">
        <f t="shared" si="169"/>
        <v>1.421153549837828E-2</v>
      </c>
      <c r="CX93" s="882">
        <f t="shared" si="170"/>
        <v>1.4495271472106719E-2</v>
      </c>
      <c r="CY93" s="882">
        <f t="shared" si="171"/>
        <v>1.4362456686511704E-2</v>
      </c>
      <c r="CZ93" s="882">
        <f t="shared" si="172"/>
        <v>1.3746840332392152E-2</v>
      </c>
      <c r="DA93" s="882">
        <f t="shared" si="173"/>
        <v>1.3672201867876321E-2</v>
      </c>
      <c r="DB93" s="882">
        <f t="shared" si="174"/>
        <v>1.2514414335250246E-2</v>
      </c>
      <c r="DC93" s="882">
        <f t="shared" si="175"/>
        <v>1.3390771625312992E-2</v>
      </c>
      <c r="DD93" s="882">
        <f t="shared" si="176"/>
        <v>1.4209186656926054E-2</v>
      </c>
    </row>
    <row r="94" spans="1:108" ht="15">
      <c r="A94" s="876">
        <v>89</v>
      </c>
      <c r="B94" s="876">
        <v>89</v>
      </c>
      <c r="C94" s="880">
        <f>DataFS40!L94</f>
        <v>34105.835666534353</v>
      </c>
      <c r="D94">
        <f t="shared" ref="D94:R94" si="191">C94*($S94/$C94)^(1/16)</f>
        <v>34944.489763759033</v>
      </c>
      <c r="E94">
        <f t="shared" si="191"/>
        <v>35803.766158635895</v>
      </c>
      <c r="F94">
        <f t="shared" si="191"/>
        <v>36684.171948383999</v>
      </c>
      <c r="G94">
        <f t="shared" si="191"/>
        <v>37586.226699618099</v>
      </c>
      <c r="H94">
        <f t="shared" si="191"/>
        <v>38510.462754968015</v>
      </c>
      <c r="I94">
        <f t="shared" si="191"/>
        <v>39457.425547237697</v>
      </c>
      <c r="J94">
        <f t="shared" si="191"/>
        <v>40427.673921289374</v>
      </c>
      <c r="K94">
        <f t="shared" si="191"/>
        <v>41421.780463842762</v>
      </c>
      <c r="L94">
        <f t="shared" si="191"/>
        <v>42440.331841383973</v>
      </c>
      <c r="M94">
        <f t="shared" si="191"/>
        <v>43483.929146383489</v>
      </c>
      <c r="N94">
        <f t="shared" si="191"/>
        <v>44553.188252027554</v>
      </c>
      <c r="O94">
        <f t="shared" si="191"/>
        <v>45648.740175672356</v>
      </c>
      <c r="P94">
        <f t="shared" si="191"/>
        <v>46771.231451235421</v>
      </c>
      <c r="Q94">
        <f t="shared" si="191"/>
        <v>47921.324510744031</v>
      </c>
      <c r="R94">
        <f t="shared" si="191"/>
        <v>49099.698075265827</v>
      </c>
      <c r="S94" s="880">
        <v>50307.047555452322</v>
      </c>
      <c r="T94" s="880">
        <v>52506.703143343046</v>
      </c>
      <c r="U94" s="880">
        <v>54706.35873123377</v>
      </c>
      <c r="V94" s="880">
        <v>57092.178450654566</v>
      </c>
      <c r="W94" s="880">
        <v>59477.998170075356</v>
      </c>
      <c r="X94" s="880">
        <v>59908.959171937895</v>
      </c>
      <c r="Y94" s="880">
        <v>61517.12984214483</v>
      </c>
      <c r="Z94" s="880">
        <v>62766.001575705486</v>
      </c>
      <c r="AA94" s="880">
        <v>62387.132610962508</v>
      </c>
      <c r="AB94" s="880">
        <v>63163.696798412158</v>
      </c>
      <c r="AC94" s="880">
        <v>66001.23616968494</v>
      </c>
      <c r="AD94" s="880">
        <v>68090.920224234578</v>
      </c>
      <c r="AE94" s="880">
        <v>66514.98599935048</v>
      </c>
      <c r="AF94" s="880">
        <v>65704.774428618752</v>
      </c>
      <c r="AG94" s="880">
        <v>67999.175367508476</v>
      </c>
      <c r="AH94" s="880">
        <v>69872.584777136086</v>
      </c>
      <c r="AI94" s="880">
        <v>73214.728272613938</v>
      </c>
      <c r="AJ94" s="880">
        <v>71913.075366846781</v>
      </c>
      <c r="AK94" s="880">
        <v>71080.078589065262</v>
      </c>
      <c r="AL94" s="880">
        <v>71788.558838074343</v>
      </c>
      <c r="AM94" s="880">
        <v>70115.543026766347</v>
      </c>
      <c r="AN94" s="880">
        <v>72372.995536753864</v>
      </c>
      <c r="AO94" s="880">
        <v>76513.83710635436</v>
      </c>
      <c r="AP94" s="880">
        <v>78101.372940390895</v>
      </c>
      <c r="AQ94" s="880">
        <v>79483.346632005239</v>
      </c>
      <c r="AR94" s="880">
        <v>80546.943933126502</v>
      </c>
      <c r="AS94" s="880">
        <v>82102.392859519532</v>
      </c>
      <c r="AT94" s="880">
        <v>83766.056255891614</v>
      </c>
      <c r="AU94" s="880">
        <v>83907.330137954355</v>
      </c>
      <c r="AV94" s="880">
        <v>83245.461889859536</v>
      </c>
      <c r="AW94" s="880">
        <v>84229.717523597516</v>
      </c>
      <c r="AX94" s="880">
        <v>85419.918061214426</v>
      </c>
      <c r="AY94" s="880">
        <v>88807.427800847057</v>
      </c>
      <c r="AZ94" s="880">
        <v>91069.175294658315</v>
      </c>
      <c r="BA94" s="880">
        <v>93343.222979951795</v>
      </c>
      <c r="BB94" s="880">
        <v>95961.052645251795</v>
      </c>
      <c r="BC94" s="880">
        <v>98997.379729955006</v>
      </c>
      <c r="BD94" s="880">
        <v>101256.65180509973</v>
      </c>
      <c r="BE94" s="880">
        <v>104084.8580166981</v>
      </c>
      <c r="BF94" s="880">
        <v>105199.22968095857</v>
      </c>
      <c r="BG94" s="880">
        <v>105331.17032895592</v>
      </c>
      <c r="BH94" s="880">
        <v>107490.69120011103</v>
      </c>
      <c r="BI94" s="880">
        <v>108388.95331098262</v>
      </c>
      <c r="BJ94" s="880">
        <v>110224.87204960806</v>
      </c>
      <c r="BK94" s="880">
        <v>112387.52938556964</v>
      </c>
      <c r="BL94" s="880">
        <v>111265.99382888043</v>
      </c>
      <c r="BM94" s="880">
        <v>109608.72329836841</v>
      </c>
      <c r="BN94" s="880">
        <v>107173.82158999999</v>
      </c>
      <c r="BO94" s="880">
        <v>108878.51361699196</v>
      </c>
      <c r="BP94" s="880">
        <v>111667.64241122181</v>
      </c>
      <c r="BQ94" s="880">
        <v>112653.01272524438</v>
      </c>
      <c r="BR94" s="880">
        <v>114309.15409088794</v>
      </c>
      <c r="BS94" s="880">
        <v>116283</v>
      </c>
      <c r="BV94" s="882">
        <f>DataFS40!Q94</f>
        <v>2.1833123574405588E-2</v>
      </c>
      <c r="BW94" s="882">
        <f t="shared" si="143"/>
        <v>2.140121132495576E-2</v>
      </c>
      <c r="BX94" s="882">
        <f t="shared" si="144"/>
        <v>1.996406303442777E-2</v>
      </c>
      <c r="BY94" s="882">
        <f t="shared" si="145"/>
        <v>2.018597291027624E-2</v>
      </c>
      <c r="BZ94" s="882">
        <f t="shared" si="146"/>
        <v>2.1126960155227303E-2</v>
      </c>
      <c r="CA94" s="882">
        <f t="shared" si="147"/>
        <v>2.1014154146170583E-2</v>
      </c>
      <c r="CB94" s="882">
        <f t="shared" si="148"/>
        <v>2.0811400728133478E-2</v>
      </c>
      <c r="CC94" s="882">
        <f t="shared" si="149"/>
        <v>2.0481202241557916E-2</v>
      </c>
      <c r="CD94" s="882">
        <f t="shared" si="150"/>
        <v>2.032618193261837E-2</v>
      </c>
      <c r="CE94" s="882">
        <f t="shared" si="151"/>
        <v>2.0199201687939539E-2</v>
      </c>
      <c r="CF94" s="882">
        <f t="shared" si="152"/>
        <v>1.9521079195711E-2</v>
      </c>
      <c r="CG94" s="882">
        <f t="shared" si="153"/>
        <v>1.8555640712997645E-2</v>
      </c>
      <c r="CH94" s="882">
        <f t="shared" si="154"/>
        <v>1.8180099324802468E-2</v>
      </c>
      <c r="CI94" s="882">
        <f t="shared" si="155"/>
        <v>1.7872871369983834E-2</v>
      </c>
      <c r="CJ94" s="882">
        <f t="shared" si="156"/>
        <v>1.8310012717397406E-2</v>
      </c>
      <c r="CK94" s="882">
        <f t="shared" si="157"/>
        <v>1.8335674476022357E-2</v>
      </c>
      <c r="CL94" s="882">
        <f t="shared" si="158"/>
        <v>1.834680409044287E-2</v>
      </c>
      <c r="CM94" s="882">
        <f t="shared" si="159"/>
        <v>1.7893545246499887E-2</v>
      </c>
      <c r="CN94" s="882">
        <f t="shared" si="160"/>
        <v>1.759755686026665E-2</v>
      </c>
      <c r="CO94" s="882">
        <f t="shared" si="161"/>
        <v>1.6995492097065412E-2</v>
      </c>
      <c r="CP94" s="882">
        <f t="shared" si="162"/>
        <v>1.6595017427010417E-2</v>
      </c>
      <c r="CQ94" s="882">
        <f t="shared" si="163"/>
        <v>1.6697575261199304E-2</v>
      </c>
      <c r="CR94" s="882">
        <f t="shared" si="164"/>
        <v>1.5943220588702456E-2</v>
      </c>
      <c r="CS94" s="882">
        <f t="shared" si="165"/>
        <v>1.5949106497549215E-2</v>
      </c>
      <c r="CT94" s="882">
        <f t="shared" si="166"/>
        <v>1.6378777411763634E-2</v>
      </c>
      <c r="CU94" s="882">
        <f t="shared" si="167"/>
        <v>1.6511086282542387E-2</v>
      </c>
      <c r="CV94" s="882">
        <f t="shared" si="168"/>
        <v>1.577846562655183E-2</v>
      </c>
      <c r="CW94" s="882">
        <f t="shared" si="169"/>
        <v>1.4548335261203471E-2</v>
      </c>
      <c r="CX94" s="882">
        <f t="shared" si="170"/>
        <v>1.4799314430486321E-2</v>
      </c>
      <c r="CY94" s="882">
        <f t="shared" si="171"/>
        <v>1.4494643889338521E-2</v>
      </c>
      <c r="CZ94" s="882">
        <f t="shared" si="172"/>
        <v>1.394149844407977E-2</v>
      </c>
      <c r="DA94" s="882">
        <f t="shared" si="173"/>
        <v>1.3885330224433501E-2</v>
      </c>
      <c r="DB94" s="882">
        <f t="shared" si="174"/>
        <v>1.2754649682380492E-2</v>
      </c>
      <c r="DC94" s="882">
        <f t="shared" si="175"/>
        <v>1.3724163228168829E-2</v>
      </c>
      <c r="DD94" s="882">
        <f t="shared" si="176"/>
        <v>1.4582351995415355E-2</v>
      </c>
    </row>
    <row r="95" spans="1:108" ht="15">
      <c r="A95" s="876">
        <v>90</v>
      </c>
      <c r="B95" s="876">
        <v>90</v>
      </c>
      <c r="C95" s="880">
        <f>DataFS40!L95</f>
        <v>35524.082898521396</v>
      </c>
      <c r="D95">
        <f t="shared" ref="D95:R95" si="192">C95*($S95/$C95)^(1/16)</f>
        <v>36403.539615480804</v>
      </c>
      <c r="E95">
        <f t="shared" si="192"/>
        <v>37304.768720462569</v>
      </c>
      <c r="F95">
        <f t="shared" si="192"/>
        <v>38228.30922450732</v>
      </c>
      <c r="G95">
        <f t="shared" si="192"/>
        <v>39174.71348275472</v>
      </c>
      <c r="H95">
        <f t="shared" si="192"/>
        <v>40144.547524798436</v>
      </c>
      <c r="I95">
        <f t="shared" si="192"/>
        <v>41138.391393219586</v>
      </c>
      <c r="J95">
        <f t="shared" si="192"/>
        <v>42156.839490501166</v>
      </c>
      <c r="K95">
        <f t="shared" si="192"/>
        <v>43200.50093453085</v>
      </c>
      <c r="L95">
        <f t="shared" si="192"/>
        <v>44269.999922904899</v>
      </c>
      <c r="M95">
        <f t="shared" si="192"/>
        <v>45365.976106250979</v>
      </c>
      <c r="N95">
        <f t="shared" si="192"/>
        <v>46489.084970793214</v>
      </c>
      <c r="O95">
        <f t="shared" si="192"/>
        <v>47639.998230388228</v>
      </c>
      <c r="P95">
        <f t="shared" si="192"/>
        <v>48819.404228266729</v>
      </c>
      <c r="Q95">
        <f t="shared" si="192"/>
        <v>50028.008348720825</v>
      </c>
      <c r="R95">
        <f t="shared" si="192"/>
        <v>51266.53343898333</v>
      </c>
      <c r="S95" s="880">
        <v>52535.720241551498</v>
      </c>
      <c r="T95" s="880">
        <v>54864.646355113713</v>
      </c>
      <c r="U95" s="880">
        <v>57193.57246867592</v>
      </c>
      <c r="V95" s="880">
        <v>59627.633785468213</v>
      </c>
      <c r="W95" s="880">
        <v>62061.695102260506</v>
      </c>
      <c r="X95" s="880">
        <v>62515.684876365725</v>
      </c>
      <c r="Y95" s="880">
        <v>64295.42886494613</v>
      </c>
      <c r="Z95" s="880">
        <v>65449.782027407724</v>
      </c>
      <c r="AA95" s="880">
        <v>64975.028607698237</v>
      </c>
      <c r="AB95" s="880">
        <v>65796.500474628934</v>
      </c>
      <c r="AC95" s="880">
        <v>68912.922434466222</v>
      </c>
      <c r="AD95" s="880">
        <v>71190.248814144026</v>
      </c>
      <c r="AE95" s="880">
        <v>69430.960054847907</v>
      </c>
      <c r="AF95" s="880">
        <v>68685.757303742954</v>
      </c>
      <c r="AG95" s="880">
        <v>71117.993937680614</v>
      </c>
      <c r="AH95" s="880">
        <v>73192.139789723078</v>
      </c>
      <c r="AI95" s="880">
        <v>76532.067100706467</v>
      </c>
      <c r="AJ95" s="880">
        <v>75102.677891879444</v>
      </c>
      <c r="AK95" s="880">
        <v>74183.821258083481</v>
      </c>
      <c r="AL95" s="880">
        <v>74863.90141693005</v>
      </c>
      <c r="AM95" s="880">
        <v>72971.56878001336</v>
      </c>
      <c r="AN95" s="880">
        <v>75466.874252891415</v>
      </c>
      <c r="AO95" s="880">
        <v>80004.457955097314</v>
      </c>
      <c r="AP95" s="880">
        <v>81505.579235169906</v>
      </c>
      <c r="AQ95" s="880">
        <v>82962.265920384816</v>
      </c>
      <c r="AR95" s="880">
        <v>84012.929610479143</v>
      </c>
      <c r="AS95" s="880">
        <v>85784.538730285494</v>
      </c>
      <c r="AT95" s="880">
        <v>87414.059706977263</v>
      </c>
      <c r="AU95" s="880">
        <v>87848.360739853146</v>
      </c>
      <c r="AV95" s="880">
        <v>86948.179552971531</v>
      </c>
      <c r="AW95" s="880">
        <v>87997.988927595725</v>
      </c>
      <c r="AX95" s="880">
        <v>89388.13328445956</v>
      </c>
      <c r="AY95" s="880">
        <v>92934.848386607264</v>
      </c>
      <c r="AZ95" s="880">
        <v>95209.153546712812</v>
      </c>
      <c r="BA95" s="880">
        <v>97596.035382292961</v>
      </c>
      <c r="BB95" s="880">
        <v>100450.88223985868</v>
      </c>
      <c r="BC95" s="880">
        <v>103879.73425058024</v>
      </c>
      <c r="BD95" s="880">
        <v>106517.14992426155</v>
      </c>
      <c r="BE95" s="880">
        <v>109333.46866945378</v>
      </c>
      <c r="BF95" s="880">
        <v>110362.63224820749</v>
      </c>
      <c r="BG95" s="880">
        <v>110732.73566506307</v>
      </c>
      <c r="BH95" s="880">
        <v>112728.89585622262</v>
      </c>
      <c r="BI95" s="880">
        <v>114068.96554013006</v>
      </c>
      <c r="BJ95" s="880">
        <v>115823.86100133191</v>
      </c>
      <c r="BK95" s="880">
        <v>118324.93564120235</v>
      </c>
      <c r="BL95" s="880">
        <v>117177.98715210056</v>
      </c>
      <c r="BM95" s="880">
        <v>115393.67115444917</v>
      </c>
      <c r="BN95" s="880">
        <v>112634.81053</v>
      </c>
      <c r="BO95" s="880">
        <v>114448.25628684757</v>
      </c>
      <c r="BP95" s="880">
        <v>117654.67234436117</v>
      </c>
      <c r="BQ95" s="880">
        <v>119060.61287272864</v>
      </c>
      <c r="BR95" s="880">
        <v>120343.57552444299</v>
      </c>
      <c r="BS95" s="880">
        <v>122627</v>
      </c>
      <c r="BV95" s="882">
        <f>DataFS40!Q95</f>
        <v>2.189313160609041E-2</v>
      </c>
      <c r="BW95" s="882">
        <f t="shared" si="143"/>
        <v>2.1432499281869966E-2</v>
      </c>
      <c r="BX95" s="882">
        <f t="shared" si="144"/>
        <v>1.9929784483999402E-2</v>
      </c>
      <c r="BY95" s="882">
        <f t="shared" si="145"/>
        <v>2.020486536958721E-2</v>
      </c>
      <c r="BZ95" s="882">
        <f t="shared" si="146"/>
        <v>2.1223579961224148E-2</v>
      </c>
      <c r="CA95" s="882">
        <f t="shared" si="147"/>
        <v>2.104740294787466E-2</v>
      </c>
      <c r="CB95" s="882">
        <f t="shared" si="148"/>
        <v>2.084499279980645E-2</v>
      </c>
      <c r="CC95" s="882">
        <f t="shared" si="149"/>
        <v>2.0488650393836849E-2</v>
      </c>
      <c r="CD95" s="882">
        <f t="shared" si="150"/>
        <v>2.038099223725931E-2</v>
      </c>
      <c r="CE95" s="882">
        <f t="shared" si="151"/>
        <v>2.0211808874535775E-2</v>
      </c>
      <c r="CF95" s="882">
        <f t="shared" si="152"/>
        <v>1.9626881085950121E-2</v>
      </c>
      <c r="CG95" s="882">
        <f t="shared" si="153"/>
        <v>1.8585144867403036E-2</v>
      </c>
      <c r="CH95" s="882">
        <f t="shared" si="154"/>
        <v>1.8212126512358928E-2</v>
      </c>
      <c r="CI95" s="882">
        <f t="shared" si="155"/>
        <v>1.7949186847299847E-2</v>
      </c>
      <c r="CJ95" s="882">
        <f t="shared" si="156"/>
        <v>1.8382075006519782E-2</v>
      </c>
      <c r="CK95" s="882">
        <f t="shared" si="157"/>
        <v>1.8373755490815658E-2</v>
      </c>
      <c r="CL95" s="882">
        <f t="shared" si="158"/>
        <v>1.8382909799140146E-2</v>
      </c>
      <c r="CM95" s="882">
        <f t="shared" si="159"/>
        <v>1.7947379174744871E-2</v>
      </c>
      <c r="CN95" s="882">
        <f t="shared" si="160"/>
        <v>1.7707669074209287E-2</v>
      </c>
      <c r="CO95" s="882">
        <f t="shared" si="161"/>
        <v>1.7210747324189368E-2</v>
      </c>
      <c r="CP95" s="882">
        <f t="shared" si="162"/>
        <v>1.6794574926118466E-2</v>
      </c>
      <c r="CQ95" s="882">
        <f t="shared" si="163"/>
        <v>1.6856796651545602E-2</v>
      </c>
      <c r="CR95" s="882">
        <f t="shared" si="164"/>
        <v>1.6117656679007997E-2</v>
      </c>
      <c r="CS95" s="882">
        <f t="shared" si="165"/>
        <v>1.6119797978203287E-2</v>
      </c>
      <c r="CT95" s="882">
        <f t="shared" si="166"/>
        <v>1.669070630934999E-2</v>
      </c>
      <c r="CU95" s="882">
        <f t="shared" si="167"/>
        <v>1.6771558541704756E-2</v>
      </c>
      <c r="CV95" s="882">
        <f t="shared" si="168"/>
        <v>1.6026803230016151E-2</v>
      </c>
      <c r="CW95" s="882">
        <f t="shared" si="169"/>
        <v>1.4764945984758748E-2</v>
      </c>
      <c r="CX95" s="882">
        <f t="shared" si="170"/>
        <v>1.5053850365690291E-2</v>
      </c>
      <c r="CY95" s="882">
        <f t="shared" si="171"/>
        <v>1.4653649601234164E-2</v>
      </c>
      <c r="CZ95" s="882">
        <f t="shared" si="172"/>
        <v>1.4091969522838088E-2</v>
      </c>
      <c r="DA95" s="882">
        <f t="shared" si="173"/>
        <v>1.4058665095078693E-2</v>
      </c>
      <c r="DB95" s="882">
        <f t="shared" si="174"/>
        <v>1.3082569582199666E-2</v>
      </c>
      <c r="DC95" s="882">
        <f t="shared" si="175"/>
        <v>1.3964086832980227E-2</v>
      </c>
      <c r="DD95" s="882">
        <f t="shared" si="176"/>
        <v>1.4892186419931397E-2</v>
      </c>
    </row>
    <row r="96" spans="1:108" ht="15">
      <c r="A96" s="876">
        <v>91</v>
      </c>
      <c r="B96" s="876">
        <v>91</v>
      </c>
      <c r="C96" s="880">
        <f>DataFS40!L96</f>
        <v>37297.281621882452</v>
      </c>
      <c r="D96">
        <f t="shared" ref="D96:R96" si="193">C96*($S96/$C96)^(1/16)</f>
        <v>38220.636770568264</v>
      </c>
      <c r="E96">
        <f t="shared" si="193"/>
        <v>39166.851084681948</v>
      </c>
      <c r="F96">
        <f t="shared" si="193"/>
        <v>40136.490480214554</v>
      </c>
      <c r="G96">
        <f t="shared" si="193"/>
        <v>41130.134883332175</v>
      </c>
      <c r="H96">
        <f t="shared" si="193"/>
        <v>42148.378577220712</v>
      </c>
      <c r="I96">
        <f t="shared" si="193"/>
        <v>43191.830557517373</v>
      </c>
      <c r="J96">
        <f t="shared" si="193"/>
        <v>44261.114896541432</v>
      </c>
      <c r="K96">
        <f t="shared" si="193"/>
        <v>45356.871116542141</v>
      </c>
      <c r="L96">
        <f t="shared" si="193"/>
        <v>46479.754572186976</v>
      </c>
      <c r="M96">
        <f t="shared" si="193"/>
        <v>47630.436842519026</v>
      </c>
      <c r="N96">
        <f t="shared" si="193"/>
        <v>48809.606132617933</v>
      </c>
      <c r="O96">
        <f t="shared" si="193"/>
        <v>50017.967685204581</v>
      </c>
      <c r="P96">
        <f t="shared" si="193"/>
        <v>51256.244202435737</v>
      </c>
      <c r="Q96">
        <f t="shared" si="193"/>
        <v>52525.176278140927</v>
      </c>
      <c r="R96">
        <f t="shared" si="193"/>
        <v>53825.522840760023</v>
      </c>
      <c r="S96" s="880">
        <v>55158.061607246542</v>
      </c>
      <c r="T96" s="880">
        <v>57629.263279071965</v>
      </c>
      <c r="U96" s="880">
        <v>60100.464950897389</v>
      </c>
      <c r="V96" s="880">
        <v>62640.714848968608</v>
      </c>
      <c r="W96" s="880">
        <v>65180.964747039834</v>
      </c>
      <c r="X96" s="880">
        <v>65505.416331224835</v>
      </c>
      <c r="Y96" s="880">
        <v>67479.238987722376</v>
      </c>
      <c r="Z96" s="880">
        <v>68613.92785178819</v>
      </c>
      <c r="AA96" s="880">
        <v>68276.826948361064</v>
      </c>
      <c r="AB96" s="880">
        <v>68948.315628236116</v>
      </c>
      <c r="AC96" s="880">
        <v>72154.660092615552</v>
      </c>
      <c r="AD96" s="880">
        <v>74735.400603708491</v>
      </c>
      <c r="AE96" s="880">
        <v>72709.951178147443</v>
      </c>
      <c r="AF96" s="880">
        <v>71851.46694269625</v>
      </c>
      <c r="AG96" s="880">
        <v>74721.122440005027</v>
      </c>
      <c r="AH96" s="880">
        <v>76935.950125869975</v>
      </c>
      <c r="AI96" s="880">
        <v>80322.013104308076</v>
      </c>
      <c r="AJ96" s="880">
        <v>78894.356398371281</v>
      </c>
      <c r="AK96" s="880">
        <v>77796.711440329222</v>
      </c>
      <c r="AL96" s="880">
        <v>78567.008880001711</v>
      </c>
      <c r="AM96" s="880">
        <v>76463.497862338656</v>
      </c>
      <c r="AN96" s="880">
        <v>79019.105371419704</v>
      </c>
      <c r="AO96" s="880">
        <v>83897.449960775528</v>
      </c>
      <c r="AP96" s="880">
        <v>85389.334590604747</v>
      </c>
      <c r="AQ96" s="880">
        <v>87036.797849576455</v>
      </c>
      <c r="AR96" s="880">
        <v>88059.406635642881</v>
      </c>
      <c r="AS96" s="880">
        <v>90039.745840819858</v>
      </c>
      <c r="AT96" s="880">
        <v>91785.374187157489</v>
      </c>
      <c r="AU96" s="880">
        <v>92078.333056810166</v>
      </c>
      <c r="AV96" s="880">
        <v>91317.48370734023</v>
      </c>
      <c r="AW96" s="880">
        <v>92588.198725083479</v>
      </c>
      <c r="AX96" s="880">
        <v>94259.757257052639</v>
      </c>
      <c r="AY96" s="880">
        <v>97916.114020445049</v>
      </c>
      <c r="AZ96" s="880">
        <v>100187.17809256057</v>
      </c>
      <c r="BA96" s="880">
        <v>102803.0879525411</v>
      </c>
      <c r="BB96" s="880">
        <v>106041.50839752165</v>
      </c>
      <c r="BC96" s="880">
        <v>109736.5966379012</v>
      </c>
      <c r="BD96" s="880">
        <v>112596.19314567029</v>
      </c>
      <c r="BE96" s="880">
        <v>115737.79857437072</v>
      </c>
      <c r="BF96" s="880">
        <v>116582.39462730379</v>
      </c>
      <c r="BG96" s="880">
        <v>116862.00650110519</v>
      </c>
      <c r="BH96" s="880">
        <v>119005.38299004245</v>
      </c>
      <c r="BI96" s="880">
        <v>120792.22021465698</v>
      </c>
      <c r="BJ96" s="880">
        <v>122448.33641564226</v>
      </c>
      <c r="BK96" s="880">
        <v>125315.09817102263</v>
      </c>
      <c r="BL96" s="880">
        <v>124260.19178972788</v>
      </c>
      <c r="BM96" s="880">
        <v>122076.77917480098</v>
      </c>
      <c r="BN96" s="880">
        <v>118985.91661</v>
      </c>
      <c r="BO96" s="880">
        <v>121206.21072627237</v>
      </c>
      <c r="BP96" s="880">
        <v>124581.42261893293</v>
      </c>
      <c r="BQ96" s="880">
        <v>126238.40697146746</v>
      </c>
      <c r="BR96" s="880">
        <v>127634.32036838921</v>
      </c>
      <c r="BS96" s="880">
        <v>130082</v>
      </c>
      <c r="BV96" s="882">
        <f>DataFS40!Q96</f>
        <v>2.1858372490159539E-2</v>
      </c>
      <c r="BW96" s="882">
        <f t="shared" si="143"/>
        <v>2.1419595439524652E-2</v>
      </c>
      <c r="BX96" s="882">
        <f t="shared" si="144"/>
        <v>1.9870809981474169E-2</v>
      </c>
      <c r="BY96" s="882">
        <f t="shared" si="145"/>
        <v>2.0123440300956696E-2</v>
      </c>
      <c r="BZ96" s="882">
        <f t="shared" si="146"/>
        <v>2.1187635759062351E-2</v>
      </c>
      <c r="CA96" s="882">
        <f t="shared" si="147"/>
        <v>2.0982542770004997E-2</v>
      </c>
      <c r="CB96" s="882">
        <f t="shared" si="148"/>
        <v>2.0822039923353408E-2</v>
      </c>
      <c r="CC96" s="882">
        <f t="shared" si="149"/>
        <v>2.0438568559576265E-2</v>
      </c>
      <c r="CD96" s="882">
        <f t="shared" si="150"/>
        <v>2.0372073458587936E-2</v>
      </c>
      <c r="CE96" s="882">
        <f t="shared" si="151"/>
        <v>2.0214426596712798E-2</v>
      </c>
      <c r="CF96" s="882">
        <f t="shared" si="152"/>
        <v>1.9576438366306403E-2</v>
      </c>
      <c r="CG96" s="882">
        <f t="shared" si="153"/>
        <v>1.8594742845750023E-2</v>
      </c>
      <c r="CH96" s="882">
        <f t="shared" si="154"/>
        <v>1.8276160340535696E-2</v>
      </c>
      <c r="CI96" s="882">
        <f t="shared" si="155"/>
        <v>1.8079637098580292E-2</v>
      </c>
      <c r="CJ96" s="882">
        <f t="shared" si="156"/>
        <v>1.8486999309148322E-2</v>
      </c>
      <c r="CK96" s="882">
        <f t="shared" si="157"/>
        <v>1.8441286159400327E-2</v>
      </c>
      <c r="CL96" s="882">
        <f t="shared" si="158"/>
        <v>1.8480826999025535E-2</v>
      </c>
      <c r="CM96" s="882">
        <f t="shared" si="159"/>
        <v>1.8097101112047875E-2</v>
      </c>
      <c r="CN96" s="882">
        <f t="shared" si="160"/>
        <v>1.7865516832612949E-2</v>
      </c>
      <c r="CO96" s="882">
        <f t="shared" si="161"/>
        <v>1.7396421960740982E-2</v>
      </c>
      <c r="CP96" s="882">
        <f t="shared" si="162"/>
        <v>1.7030445268793937E-2</v>
      </c>
      <c r="CQ96" s="882">
        <f t="shared" si="163"/>
        <v>1.7099415456639955E-2</v>
      </c>
      <c r="CR96" s="882">
        <f t="shared" si="164"/>
        <v>1.6283322880884299E-2</v>
      </c>
      <c r="CS96" s="882">
        <f t="shared" si="165"/>
        <v>1.6328140653679268E-2</v>
      </c>
      <c r="CT96" s="882">
        <f t="shared" si="166"/>
        <v>1.692102031332321E-2</v>
      </c>
      <c r="CU96" s="882">
        <f t="shared" si="167"/>
        <v>1.7035596884281912E-2</v>
      </c>
      <c r="CV96" s="882">
        <f t="shared" si="168"/>
        <v>1.6368384920284029E-2</v>
      </c>
      <c r="CW96" s="882">
        <f t="shared" si="169"/>
        <v>1.5066006394731213E-2</v>
      </c>
      <c r="CX96" s="882">
        <f t="shared" si="170"/>
        <v>1.5357077232166505E-2</v>
      </c>
      <c r="CY96" s="882">
        <f t="shared" si="171"/>
        <v>1.4946005957256814E-2</v>
      </c>
      <c r="CZ96" s="882">
        <f t="shared" si="172"/>
        <v>1.4329058338843792E-2</v>
      </c>
      <c r="DA96" s="882">
        <f t="shared" si="173"/>
        <v>1.4277022795290861E-2</v>
      </c>
      <c r="DB96" s="882">
        <f t="shared" si="174"/>
        <v>1.338670787861429E-2</v>
      </c>
      <c r="DC96" s="882">
        <f t="shared" si="175"/>
        <v>1.4249380139614187E-2</v>
      </c>
      <c r="DD96" s="882">
        <f t="shared" si="176"/>
        <v>1.5234463272859156E-2</v>
      </c>
    </row>
    <row r="97" spans="1:108" ht="15">
      <c r="A97" s="876">
        <v>92</v>
      </c>
      <c r="B97" s="876">
        <v>92</v>
      </c>
      <c r="C97" s="880">
        <f>DataFS40!L97</f>
        <v>39452.59822993874</v>
      </c>
      <c r="D97">
        <f t="shared" ref="D97:R97" si="194">C97*($S97/$C97)^(1/16)</f>
        <v>40429.311762950587</v>
      </c>
      <c r="E97">
        <f t="shared" si="194"/>
        <v>41430.205435379576</v>
      </c>
      <c r="F97">
        <f t="shared" si="194"/>
        <v>42455.877866086274</v>
      </c>
      <c r="G97">
        <f t="shared" si="194"/>
        <v>43506.942493719267</v>
      </c>
      <c r="H97">
        <f t="shared" si="194"/>
        <v>44584.027943603207</v>
      </c>
      <c r="I97">
        <f t="shared" si="194"/>
        <v>45687.778403709803</v>
      </c>
      <c r="J97">
        <f t="shared" si="194"/>
        <v>46818.854009936585</v>
      </c>
      <c r="K97">
        <f t="shared" si="194"/>
        <v>47977.931240923863</v>
      </c>
      <c r="L97">
        <f t="shared" si="194"/>
        <v>49165.703322646019</v>
      </c>
      <c r="M97">
        <f t="shared" si="194"/>
        <v>50382.880643019133</v>
      </c>
      <c r="N97">
        <f t="shared" si="194"/>
        <v>51630.191176772889</v>
      </c>
      <c r="O97">
        <f t="shared" si="194"/>
        <v>52908.380920840886</v>
      </c>
      <c r="P97">
        <f t="shared" si="194"/>
        <v>54218.214340529739</v>
      </c>
      <c r="Q97">
        <f t="shared" si="194"/>
        <v>55560.474826733836</v>
      </c>
      <c r="R97">
        <f t="shared" si="194"/>
        <v>56935.965164469169</v>
      </c>
      <c r="S97" s="880">
        <v>58345.508013006613</v>
      </c>
      <c r="T97" s="880">
        <v>60994.277654770602</v>
      </c>
      <c r="U97" s="880">
        <v>63643.047296534591</v>
      </c>
      <c r="V97" s="880">
        <v>66410.104218773224</v>
      </c>
      <c r="W97" s="880">
        <v>69177.161141011849</v>
      </c>
      <c r="X97" s="880">
        <v>69135.396204715347</v>
      </c>
      <c r="Y97" s="880">
        <v>71238.436482084697</v>
      </c>
      <c r="Z97" s="880">
        <v>72154.011793916812</v>
      </c>
      <c r="AA97" s="880">
        <v>72163.628598630821</v>
      </c>
      <c r="AB97" s="880">
        <v>72746.535985502254</v>
      </c>
      <c r="AC97" s="880">
        <v>76178.574340527572</v>
      </c>
      <c r="AD97" s="880">
        <v>79292.22811556705</v>
      </c>
      <c r="AE97" s="880">
        <v>76951.726698661281</v>
      </c>
      <c r="AF97" s="880">
        <v>75799.54875786684</v>
      </c>
      <c r="AG97" s="880">
        <v>79237.913651212468</v>
      </c>
      <c r="AH97" s="880">
        <v>81275.661069154448</v>
      </c>
      <c r="AI97" s="880">
        <v>84908.726333287166</v>
      </c>
      <c r="AJ97" s="880">
        <v>83556.944812927351</v>
      </c>
      <c r="AK97" s="880">
        <v>82181.037248677254</v>
      </c>
      <c r="AL97" s="880">
        <v>82867.315895848107</v>
      </c>
      <c r="AM97" s="880">
        <v>80660.016696046834</v>
      </c>
      <c r="AN97" s="880">
        <v>83084.86094077467</v>
      </c>
      <c r="AO97" s="880">
        <v>88523.697018939827</v>
      </c>
      <c r="AP97" s="880">
        <v>90127.595062352237</v>
      </c>
      <c r="AQ97" s="880">
        <v>91540.634993898886</v>
      </c>
      <c r="AR97" s="880">
        <v>92688.259720785936</v>
      </c>
      <c r="AS97" s="880">
        <v>95286.439858255151</v>
      </c>
      <c r="AT97" s="880">
        <v>97107.126348080332</v>
      </c>
      <c r="AU97" s="880">
        <v>97160.011475712061</v>
      </c>
      <c r="AV97" s="880">
        <v>96912.917758035095</v>
      </c>
      <c r="AW97" s="880">
        <v>98068.314898599332</v>
      </c>
      <c r="AX97" s="880">
        <v>99880.624663405295</v>
      </c>
      <c r="AY97" s="880">
        <v>103793.46438671762</v>
      </c>
      <c r="AZ97" s="880">
        <v>106074.19465019465</v>
      </c>
      <c r="BA97" s="880">
        <v>108816.68342646785</v>
      </c>
      <c r="BB97" s="880">
        <v>113045.41530388247</v>
      </c>
      <c r="BC97" s="880">
        <v>116889.06372857015</v>
      </c>
      <c r="BD97" s="880">
        <v>119874.75693006816</v>
      </c>
      <c r="BE97" s="880">
        <v>123319.42475365964</v>
      </c>
      <c r="BF97" s="880">
        <v>124020.32535729754</v>
      </c>
      <c r="BG97" s="880">
        <v>124016.2692757769</v>
      </c>
      <c r="BH97" s="880">
        <v>126452.94146899974</v>
      </c>
      <c r="BI97" s="880">
        <v>128543.95446977027</v>
      </c>
      <c r="BJ97" s="880">
        <v>130555.52916002533</v>
      </c>
      <c r="BK97" s="880">
        <v>133846.13414621216</v>
      </c>
      <c r="BL97" s="880">
        <v>132657.05041123598</v>
      </c>
      <c r="BM97" s="880">
        <v>130318.39417970685</v>
      </c>
      <c r="BN97" s="880">
        <v>126567.22143999999</v>
      </c>
      <c r="BO97" s="880">
        <v>129225.56389208767</v>
      </c>
      <c r="BP97" s="880">
        <v>132678.60932773273</v>
      </c>
      <c r="BQ97" s="880">
        <v>134652.64666175051</v>
      </c>
      <c r="BR97" s="880">
        <v>136365.51375412807</v>
      </c>
      <c r="BS97" s="880">
        <v>139054</v>
      </c>
      <c r="BV97" s="882">
        <f>DataFS40!Q97</f>
        <v>2.1817678178990052E-2</v>
      </c>
      <c r="BW97" s="882">
        <f t="shared" si="143"/>
        <v>2.1332760043348831E-2</v>
      </c>
      <c r="BX97" s="882">
        <f t="shared" si="144"/>
        <v>1.9788325577102528E-2</v>
      </c>
      <c r="BY97" s="882">
        <f t="shared" si="145"/>
        <v>1.9943235866930475E-2</v>
      </c>
      <c r="BZ97" s="882">
        <f t="shared" si="146"/>
        <v>2.1112419008536332E-2</v>
      </c>
      <c r="CA97" s="882">
        <f t="shared" si="147"/>
        <v>2.0917253705262651E-2</v>
      </c>
      <c r="CB97" s="882">
        <f t="shared" si="148"/>
        <v>2.0650091461543507E-2</v>
      </c>
      <c r="CC97" s="882">
        <f t="shared" si="149"/>
        <v>2.0290036321642946E-2</v>
      </c>
      <c r="CD97" s="882">
        <f t="shared" si="150"/>
        <v>2.0385784260137818E-2</v>
      </c>
      <c r="CE97" s="882">
        <f t="shared" si="151"/>
        <v>2.0219897986975433E-2</v>
      </c>
      <c r="CF97" s="882">
        <f t="shared" si="152"/>
        <v>1.9502674678240517E-2</v>
      </c>
      <c r="CG97" s="882">
        <f t="shared" si="153"/>
        <v>1.8693344364107745E-2</v>
      </c>
      <c r="CH97" s="882">
        <f t="shared" si="154"/>
        <v>1.8315789287705941E-2</v>
      </c>
      <c r="CI97" s="882">
        <f t="shared" si="155"/>
        <v>1.8131797410732231E-2</v>
      </c>
      <c r="CJ97" s="882">
        <f t="shared" si="156"/>
        <v>1.8550279610427101E-2</v>
      </c>
      <c r="CK97" s="882">
        <f t="shared" si="157"/>
        <v>1.8468818001985632E-2</v>
      </c>
      <c r="CL97" s="882">
        <f t="shared" si="158"/>
        <v>1.8500891590181867E-2</v>
      </c>
      <c r="CM97" s="882">
        <f t="shared" si="159"/>
        <v>1.8313004547734435E-2</v>
      </c>
      <c r="CN97" s="882">
        <f t="shared" si="160"/>
        <v>1.8041260067680698E-2</v>
      </c>
      <c r="CO97" s="882">
        <f t="shared" si="161"/>
        <v>1.7522283052723964E-2</v>
      </c>
      <c r="CP97" s="882">
        <f t="shared" si="162"/>
        <v>1.7148528477358704E-2</v>
      </c>
      <c r="CQ97" s="882">
        <f t="shared" si="163"/>
        <v>1.7336163289189521E-2</v>
      </c>
      <c r="CR97" s="882">
        <f t="shared" si="164"/>
        <v>1.6438958344442867E-2</v>
      </c>
      <c r="CS97" s="882">
        <f t="shared" si="165"/>
        <v>1.6638890553315244E-2</v>
      </c>
      <c r="CT97" s="882">
        <f t="shared" si="166"/>
        <v>1.7125420696452842E-2</v>
      </c>
      <c r="CU97" s="882">
        <f t="shared" si="167"/>
        <v>1.7349291104565401E-2</v>
      </c>
      <c r="CV97" s="882">
        <f t="shared" si="168"/>
        <v>1.6714940781719978E-2</v>
      </c>
      <c r="CW97" s="882">
        <f t="shared" si="169"/>
        <v>1.5251222303734657E-2</v>
      </c>
      <c r="CX97" s="882">
        <f t="shared" si="170"/>
        <v>1.5614843818723578E-2</v>
      </c>
      <c r="CY97" s="882">
        <f t="shared" si="171"/>
        <v>1.5193119058285687E-2</v>
      </c>
      <c r="CZ97" s="882">
        <f t="shared" si="172"/>
        <v>1.4489395936804206E-2</v>
      </c>
      <c r="DA97" s="882">
        <f t="shared" si="173"/>
        <v>1.4518595450744298E-2</v>
      </c>
      <c r="DB97" s="882">
        <f t="shared" si="174"/>
        <v>1.3654786631580818E-2</v>
      </c>
      <c r="DC97" s="882">
        <f t="shared" si="175"/>
        <v>1.4510460708285766E-2</v>
      </c>
      <c r="DD97" s="882">
        <f t="shared" si="176"/>
        <v>1.5589018227464946E-2</v>
      </c>
    </row>
    <row r="98" spans="1:108" ht="15">
      <c r="A98" s="876">
        <v>93</v>
      </c>
      <c r="B98" s="876">
        <v>93</v>
      </c>
      <c r="C98" s="880">
        <f>DataFS40!L98</f>
        <v>42067.314991505031</v>
      </c>
      <c r="D98">
        <f t="shared" ref="D98:R98" si="195">C98*($S98/$C98)^(1/16)</f>
        <v>43108.760110282921</v>
      </c>
      <c r="E98">
        <f t="shared" si="195"/>
        <v>44175.987904652196</v>
      </c>
      <c r="F98">
        <f t="shared" si="195"/>
        <v>45269.636666874881</v>
      </c>
      <c r="G98">
        <f t="shared" si="195"/>
        <v>46390.360491180902</v>
      </c>
      <c r="H98">
        <f t="shared" si="195"/>
        <v>47538.829664971607</v>
      </c>
      <c r="I98">
        <f t="shared" si="195"/>
        <v>48715.731069708185</v>
      </c>
      <c r="J98">
        <f t="shared" si="195"/>
        <v>49921.768591724729</v>
      </c>
      <c r="K98">
        <f t="shared" si="195"/>
        <v>51157.663543211653</v>
      </c>
      <c r="L98">
        <f t="shared" si="195"/>
        <v>52424.155093621237</v>
      </c>
      <c r="M98">
        <f t="shared" si="195"/>
        <v>53722.000711753324</v>
      </c>
      <c r="N98">
        <f t="shared" si="195"/>
        <v>55051.976618785571</v>
      </c>
      <c r="O98">
        <f t="shared" si="195"/>
        <v>56414.878252519193</v>
      </c>
      <c r="P98">
        <f t="shared" si="195"/>
        <v>57811.520743117886</v>
      </c>
      <c r="Q98">
        <f t="shared" si="195"/>
        <v>59242.739400624436</v>
      </c>
      <c r="R98">
        <f t="shared" si="195"/>
        <v>60709.390214546605</v>
      </c>
      <c r="S98" s="880">
        <v>62212.350365811166</v>
      </c>
      <c r="T98" s="880">
        <v>65297.649389926693</v>
      </c>
      <c r="U98" s="880">
        <v>68382.948414042214</v>
      </c>
      <c r="V98" s="880">
        <v>71360.809002500115</v>
      </c>
      <c r="W98" s="880">
        <v>74338.66959095803</v>
      </c>
      <c r="X98" s="880">
        <v>74080.171937895342</v>
      </c>
      <c r="Y98" s="880">
        <v>76290.88559258332</v>
      </c>
      <c r="Z98" s="880">
        <v>76947.222795206035</v>
      </c>
      <c r="AA98" s="880">
        <v>76992.384730471051</v>
      </c>
      <c r="AB98" s="880">
        <v>77653.553589920615</v>
      </c>
      <c r="AC98" s="880">
        <v>81228.812784255351</v>
      </c>
      <c r="AD98" s="880">
        <v>85225.106080206984</v>
      </c>
      <c r="AE98" s="880">
        <v>82495.628658030531</v>
      </c>
      <c r="AF98" s="880">
        <v>80961.031864855904</v>
      </c>
      <c r="AG98" s="880">
        <v>84671.802393516773</v>
      </c>
      <c r="AH98" s="880">
        <v>86703.538338516213</v>
      </c>
      <c r="AI98" s="880">
        <v>90549.717107632634</v>
      </c>
      <c r="AJ98" s="880">
        <v>89490.893672053062</v>
      </c>
      <c r="AK98" s="880">
        <v>87416.513697824819</v>
      </c>
      <c r="AL98" s="880">
        <v>88427.855038809692</v>
      </c>
      <c r="AM98" s="880">
        <v>85332.909103803206</v>
      </c>
      <c r="AN98" s="880">
        <v>88302.863521695253</v>
      </c>
      <c r="AO98" s="880">
        <v>94148.72324330383</v>
      </c>
      <c r="AP98" s="880">
        <v>95888.104148995684</v>
      </c>
      <c r="AQ98" s="880">
        <v>97210.557925265704</v>
      </c>
      <c r="AR98" s="880">
        <v>98738.185780765241</v>
      </c>
      <c r="AS98" s="880">
        <v>101406.37005057564</v>
      </c>
      <c r="AT98" s="880">
        <v>103470.16685040503</v>
      </c>
      <c r="AU98" s="880">
        <v>103666.23974559868</v>
      </c>
      <c r="AV98" s="880">
        <v>103338.74665915192</v>
      </c>
      <c r="AW98" s="880">
        <v>104488.91827235802</v>
      </c>
      <c r="AX98" s="880">
        <v>106412.60908488532</v>
      </c>
      <c r="AY98" s="880">
        <v>111096.40410004553</v>
      </c>
      <c r="AZ98" s="880">
        <v>113626.95754487459</v>
      </c>
      <c r="BA98" s="880">
        <v>117386.0207765036</v>
      </c>
      <c r="BB98" s="880">
        <v>121491.01061218127</v>
      </c>
      <c r="BC98" s="880">
        <v>125330.12467462527</v>
      </c>
      <c r="BD98" s="880">
        <v>128827.68025751073</v>
      </c>
      <c r="BE98" s="880">
        <v>132965.70224573606</v>
      </c>
      <c r="BF98" s="880">
        <v>133374.96374091718</v>
      </c>
      <c r="BG98" s="880">
        <v>133334.26030425174</v>
      </c>
      <c r="BH98" s="880">
        <v>135152.50926943228</v>
      </c>
      <c r="BI98" s="880">
        <v>137816.26379857346</v>
      </c>
      <c r="BJ98" s="880">
        <v>140723.2453437848</v>
      </c>
      <c r="BK98" s="880">
        <v>144522.10305889836</v>
      </c>
      <c r="BL98" s="880">
        <v>142999.3712372166</v>
      </c>
      <c r="BM98" s="880">
        <v>140341.95010165789</v>
      </c>
      <c r="BN98" s="880">
        <v>135706.77802</v>
      </c>
      <c r="BO98" s="880">
        <v>139081.04865109595</v>
      </c>
      <c r="BP98" s="880">
        <v>142578.3313551321</v>
      </c>
      <c r="BQ98" s="880">
        <v>144977.38087809857</v>
      </c>
      <c r="BR98" s="880">
        <v>147184.13680636307</v>
      </c>
      <c r="BS98" s="880">
        <v>150078</v>
      </c>
      <c r="BV98" s="882">
        <f>DataFS40!Q98</f>
        <v>2.1745205534891676E-2</v>
      </c>
      <c r="BW98" s="882">
        <f t="shared" si="143"/>
        <v>2.1356044609738278E-2</v>
      </c>
      <c r="BX98" s="882">
        <f t="shared" si="144"/>
        <v>1.9552782316689443E-2</v>
      </c>
      <c r="BY98" s="882">
        <f t="shared" si="145"/>
        <v>1.9845411904930943E-2</v>
      </c>
      <c r="BZ98" s="882">
        <f t="shared" si="146"/>
        <v>2.1035365419266761E-2</v>
      </c>
      <c r="CA98" s="882">
        <f t="shared" si="147"/>
        <v>2.0850727317981876E-2</v>
      </c>
      <c r="CB98" s="882">
        <f t="shared" si="148"/>
        <v>2.0527776504686068E-2</v>
      </c>
      <c r="CC98" s="882">
        <f t="shared" si="149"/>
        <v>2.02617919579684E-2</v>
      </c>
      <c r="CD98" s="882">
        <f t="shared" si="150"/>
        <v>2.0328081033764933E-2</v>
      </c>
      <c r="CE98" s="882">
        <f t="shared" si="151"/>
        <v>2.0198815571202067E-2</v>
      </c>
      <c r="CF98" s="882">
        <f t="shared" si="152"/>
        <v>1.9522048901942091E-2</v>
      </c>
      <c r="CG98" s="882">
        <f t="shared" si="153"/>
        <v>1.8694195499447286E-2</v>
      </c>
      <c r="CH98" s="882">
        <f t="shared" si="154"/>
        <v>1.8293192728461749E-2</v>
      </c>
      <c r="CI98" s="882">
        <f t="shared" si="155"/>
        <v>1.8107158622746145E-2</v>
      </c>
      <c r="CJ98" s="882">
        <f t="shared" si="156"/>
        <v>1.8664847731433953E-2</v>
      </c>
      <c r="CK98" s="882">
        <f t="shared" si="157"/>
        <v>1.8606944169929696E-2</v>
      </c>
      <c r="CL98" s="882">
        <f t="shared" si="158"/>
        <v>1.8849398245670335E-2</v>
      </c>
      <c r="CM98" s="882">
        <f t="shared" si="159"/>
        <v>1.8429058178936586E-2</v>
      </c>
      <c r="CN98" s="882">
        <f t="shared" si="160"/>
        <v>1.7978159214146805E-2</v>
      </c>
      <c r="CO98" s="882">
        <f t="shared" si="161"/>
        <v>1.7526131259084643E-2</v>
      </c>
      <c r="CP98" s="882">
        <f t="shared" si="162"/>
        <v>1.7248835551327169E-2</v>
      </c>
      <c r="CQ98" s="882">
        <f t="shared" si="163"/>
        <v>1.7445021264201444E-2</v>
      </c>
      <c r="CR98" s="882">
        <f t="shared" si="164"/>
        <v>1.6556318514971302E-2</v>
      </c>
      <c r="CS98" s="882">
        <f t="shared" si="165"/>
        <v>1.6705175265358418E-2</v>
      </c>
      <c r="CT98" s="882">
        <f t="shared" si="166"/>
        <v>1.727142202451204E-2</v>
      </c>
      <c r="CU98" s="882">
        <f t="shared" si="167"/>
        <v>1.7640189627996961E-2</v>
      </c>
      <c r="CV98" s="882">
        <f t="shared" si="168"/>
        <v>1.7090351196425324E-2</v>
      </c>
      <c r="CW98" s="882">
        <f t="shared" si="169"/>
        <v>1.5338330374675468E-2</v>
      </c>
      <c r="CX98" s="882">
        <f t="shared" si="170"/>
        <v>1.5750296933389141E-2</v>
      </c>
      <c r="CY98" s="882">
        <f t="shared" si="171"/>
        <v>1.5308001858112874E-2</v>
      </c>
      <c r="CZ98" s="882">
        <f t="shared" si="172"/>
        <v>1.4703346546512952E-2</v>
      </c>
      <c r="DA98" s="882">
        <f t="shared" si="173"/>
        <v>1.4736851286247132E-2</v>
      </c>
      <c r="DB98" s="882">
        <f t="shared" si="174"/>
        <v>1.3939755289723355E-2</v>
      </c>
      <c r="DC98" s="882">
        <f t="shared" si="175"/>
        <v>1.4741349345340549E-2</v>
      </c>
      <c r="DD98" s="882">
        <f t="shared" si="176"/>
        <v>1.6023221211445726E-2</v>
      </c>
    </row>
    <row r="99" spans="1:108" ht="15">
      <c r="A99" s="876">
        <v>94</v>
      </c>
      <c r="B99" s="876">
        <v>94</v>
      </c>
      <c r="C99" s="880">
        <f>DataFS40!L99</f>
        <v>45502.082494383583</v>
      </c>
      <c r="D99">
        <f t="shared" ref="D99:R99" si="196">C99*($S99/$C99)^(1/16)</f>
        <v>46628.560894955954</v>
      </c>
      <c r="E99">
        <f t="shared" si="196"/>
        <v>47782.927108951211</v>
      </c>
      <c r="F99">
        <f t="shared" si="196"/>
        <v>48965.871544758113</v>
      </c>
      <c r="G99">
        <f t="shared" si="196"/>
        <v>50178.101702953172</v>
      </c>
      <c r="H99">
        <f t="shared" si="196"/>
        <v>51420.342599445714</v>
      </c>
      <c r="I99">
        <f t="shared" si="196"/>
        <v>52693.337199098525</v>
      </c>
      <c r="J99">
        <f t="shared" si="196"/>
        <v>53997.846860083555</v>
      </c>
      <c r="K99">
        <f t="shared" si="196"/>
        <v>55334.651789238327</v>
      </c>
      <c r="L99">
        <f t="shared" si="196"/>
        <v>56704.55150869544</v>
      </c>
      <c r="M99">
        <f t="shared" si="196"/>
        <v>58108.365334064278</v>
      </c>
      <c r="N99">
        <f t="shared" si="196"/>
        <v>59546.932864450857</v>
      </c>
      <c r="O99">
        <f t="shared" si="196"/>
        <v>61021.114484608937</v>
      </c>
      <c r="P99">
        <f t="shared" si="196"/>
        <v>62531.791879522687</v>
      </c>
      <c r="Q99">
        <f t="shared" si="196"/>
        <v>64079.86856172869</v>
      </c>
      <c r="R99">
        <f t="shared" si="196"/>
        <v>65666.270411692676</v>
      </c>
      <c r="S99" s="880">
        <v>67291.946231564274</v>
      </c>
      <c r="T99" s="880">
        <v>70917.148699933838</v>
      </c>
      <c r="U99" s="880">
        <v>74542.351168303416</v>
      </c>
      <c r="V99" s="880">
        <v>77745.170578769583</v>
      </c>
      <c r="W99" s="880">
        <v>80947.98998923575</v>
      </c>
      <c r="X99" s="880">
        <v>80345.460034502583</v>
      </c>
      <c r="Y99" s="880">
        <v>82592.747281383112</v>
      </c>
      <c r="Z99" s="880">
        <v>82769.042257556226</v>
      </c>
      <c r="AA99" s="880">
        <v>82882.079067869607</v>
      </c>
      <c r="AB99" s="880">
        <v>83617.467293752168</v>
      </c>
      <c r="AC99" s="880">
        <v>87621.863061275115</v>
      </c>
      <c r="AD99" s="880">
        <v>92645.490297542041</v>
      </c>
      <c r="AE99" s="880">
        <v>89203.552736982645</v>
      </c>
      <c r="AF99" s="880">
        <v>87716.236071546868</v>
      </c>
      <c r="AG99" s="880">
        <v>91544.881643422545</v>
      </c>
      <c r="AH99" s="880">
        <v>93899.685887753585</v>
      </c>
      <c r="AI99" s="880">
        <v>97675.179138384818</v>
      </c>
      <c r="AJ99" s="880">
        <v>96805.416758431718</v>
      </c>
      <c r="AK99" s="880">
        <v>93873.429888301005</v>
      </c>
      <c r="AL99" s="880">
        <v>95288.596357694201</v>
      </c>
      <c r="AM99" s="880">
        <v>91767.275890016812</v>
      </c>
      <c r="AN99" s="880">
        <v>94838.629259489258</v>
      </c>
      <c r="AO99" s="880">
        <v>101317.87431357166</v>
      </c>
      <c r="AP99" s="880">
        <v>103572.72983703596</v>
      </c>
      <c r="AQ99" s="880">
        <v>104702.12731002529</v>
      </c>
      <c r="AR99" s="880">
        <v>106767.05961737331</v>
      </c>
      <c r="AS99" s="880">
        <v>109478.34694217077</v>
      </c>
      <c r="AT99" s="880">
        <v>111697.39302433336</v>
      </c>
      <c r="AU99" s="880">
        <v>111681.01255107998</v>
      </c>
      <c r="AV99" s="880">
        <v>111438.34018065051</v>
      </c>
      <c r="AW99" s="880">
        <v>113467.01457047455</v>
      </c>
      <c r="AX99" s="880">
        <v>115152.24082559107</v>
      </c>
      <c r="AY99" s="880">
        <v>120714.98365224109</v>
      </c>
      <c r="AZ99" s="880">
        <v>123424.85680687719</v>
      </c>
      <c r="BA99" s="880">
        <v>128262.04187081225</v>
      </c>
      <c r="BB99" s="880">
        <v>132790.15468845388</v>
      </c>
      <c r="BC99" s="880">
        <v>136705.92657750653</v>
      </c>
      <c r="BD99" s="880">
        <v>140417.06420095937</v>
      </c>
      <c r="BE99" s="880">
        <v>145677.26545562173</v>
      </c>
      <c r="BF99" s="880">
        <v>144900.20447764784</v>
      </c>
      <c r="BG99" s="880">
        <v>145292.93043817449</v>
      </c>
      <c r="BH99" s="880">
        <v>147678.92576358613</v>
      </c>
      <c r="BI99" s="880">
        <v>149823.39383029949</v>
      </c>
      <c r="BJ99" s="880">
        <v>153843.26423066005</v>
      </c>
      <c r="BK99" s="880">
        <v>158340.10886921486</v>
      </c>
      <c r="BL99" s="880">
        <v>156622.12050194523</v>
      </c>
      <c r="BM99" s="880">
        <v>153201.56841423817</v>
      </c>
      <c r="BN99" s="880">
        <v>147780.22193</v>
      </c>
      <c r="BO99" s="880">
        <v>151377.53367584964</v>
      </c>
      <c r="BP99" s="880">
        <v>155284.57242914123</v>
      </c>
      <c r="BQ99" s="880">
        <v>158358.07928224327</v>
      </c>
      <c r="BR99" s="880">
        <v>160686.3073538304</v>
      </c>
      <c r="BS99" s="880">
        <v>164435</v>
      </c>
      <c r="BV99" s="882">
        <f>DataFS40!Q99</f>
        <v>2.1528142442314602E-2</v>
      </c>
      <c r="BW99" s="882">
        <f t="shared" si="143"/>
        <v>2.124298374749567E-2</v>
      </c>
      <c r="BX99" s="882">
        <f t="shared" si="144"/>
        <v>1.9379129996563327E-2</v>
      </c>
      <c r="BY99" s="882">
        <f t="shared" si="145"/>
        <v>1.9632983750021982E-2</v>
      </c>
      <c r="BZ99" s="882">
        <f t="shared" si="146"/>
        <v>2.0882225503814134E-2</v>
      </c>
      <c r="CA99" s="882">
        <f t="shared" si="147"/>
        <v>2.0808846843482387E-2</v>
      </c>
      <c r="CB99" s="882">
        <f t="shared" si="148"/>
        <v>2.0400311204486155E-2</v>
      </c>
      <c r="CC99" s="882">
        <f t="shared" si="149"/>
        <v>2.0252509676041086E-2</v>
      </c>
      <c r="CD99" s="882">
        <f t="shared" si="150"/>
        <v>2.0271179938657902E-2</v>
      </c>
      <c r="CE99" s="882">
        <f t="shared" si="151"/>
        <v>2.013949626640521E-2</v>
      </c>
      <c r="CF99" s="882">
        <f t="shared" si="152"/>
        <v>1.9401607863581694E-2</v>
      </c>
      <c r="CG99" s="882">
        <f t="shared" si="153"/>
        <v>1.8603476424493781E-2</v>
      </c>
      <c r="CH99" s="882">
        <f t="shared" si="154"/>
        <v>1.8411325566858538E-2</v>
      </c>
      <c r="CI99" s="882">
        <f t="shared" si="155"/>
        <v>1.8120453660604774E-2</v>
      </c>
      <c r="CJ99" s="882">
        <f t="shared" si="156"/>
        <v>1.8801085568928455E-2</v>
      </c>
      <c r="CK99" s="882">
        <f t="shared" si="157"/>
        <v>1.8733520617235877E-2</v>
      </c>
      <c r="CL99" s="882">
        <f t="shared" si="158"/>
        <v>1.9152716665723934E-2</v>
      </c>
      <c r="CM99" s="882">
        <f t="shared" si="159"/>
        <v>1.8619989203922271E-2</v>
      </c>
      <c r="CN99" s="882">
        <f t="shared" si="160"/>
        <v>1.7997228802063558E-2</v>
      </c>
      <c r="CO99" s="882">
        <f t="shared" si="161"/>
        <v>1.7539709799724079E-2</v>
      </c>
      <c r="CP99" s="882">
        <f t="shared" si="162"/>
        <v>1.7432162287335684E-2</v>
      </c>
      <c r="CQ99" s="882">
        <f t="shared" si="163"/>
        <v>1.7495689666542136E-2</v>
      </c>
      <c r="CR99" s="882">
        <f t="shared" si="164"/>
        <v>1.6751405679400255E-2</v>
      </c>
      <c r="CS99" s="882">
        <f t="shared" si="165"/>
        <v>1.7174831663196999E-2</v>
      </c>
      <c r="CT99" s="882">
        <f t="shared" si="166"/>
        <v>1.7565381237702793E-2</v>
      </c>
      <c r="CU99" s="882">
        <f t="shared" si="167"/>
        <v>1.8093560470867187E-2</v>
      </c>
      <c r="CV99" s="882">
        <f t="shared" si="168"/>
        <v>1.7555696445887392E-2</v>
      </c>
      <c r="CW99" s="882">
        <f t="shared" si="169"/>
        <v>1.556267268432876E-2</v>
      </c>
      <c r="CX99" s="882">
        <f t="shared" si="170"/>
        <v>1.6034059160380698E-2</v>
      </c>
      <c r="CY99" s="882">
        <f t="shared" si="171"/>
        <v>1.5460028903516276E-2</v>
      </c>
      <c r="CZ99" s="882">
        <f t="shared" si="172"/>
        <v>1.4902527451049696E-2</v>
      </c>
      <c r="DA99" s="882">
        <f t="shared" si="173"/>
        <v>1.4905057727254256E-2</v>
      </c>
      <c r="DB99" s="882">
        <f t="shared" si="174"/>
        <v>1.4313569599031517E-2</v>
      </c>
      <c r="DC99" s="882">
        <f t="shared" si="175"/>
        <v>1.5016069580318536E-2</v>
      </c>
      <c r="DD99" s="882">
        <f t="shared" si="176"/>
        <v>1.6623958731044608E-2</v>
      </c>
    </row>
    <row r="100" spans="1:108" ht="15">
      <c r="A100" s="876">
        <v>95</v>
      </c>
      <c r="B100" s="876">
        <v>95</v>
      </c>
      <c r="C100" s="880">
        <f>DataFS40!L100</f>
        <v>50482.495373557475</v>
      </c>
      <c r="D100">
        <f t="shared" ref="D100:R100" si="197">C100*($S100/$C100)^(1/16)</f>
        <v>51732.272032731846</v>
      </c>
      <c r="E100">
        <f t="shared" si="197"/>
        <v>53012.988955184788</v>
      </c>
      <c r="F100">
        <f t="shared" si="197"/>
        <v>54325.4121176888</v>
      </c>
      <c r="G100">
        <f t="shared" si="197"/>
        <v>55670.326460022974</v>
      </c>
      <c r="H100">
        <f t="shared" si="197"/>
        <v>57048.53635443317</v>
      </c>
      <c r="I100">
        <f t="shared" si="197"/>
        <v>58460.866086714523</v>
      </c>
      <c r="J100">
        <f t="shared" si="197"/>
        <v>59908.160349203863</v>
      </c>
      <c r="K100">
        <f t="shared" si="197"/>
        <v>61391.284745977006</v>
      </c>
      <c r="L100">
        <f t="shared" si="197"/>
        <v>62911.126310553031</v>
      </c>
      <c r="M100">
        <f t="shared" si="197"/>
        <v>64468.594036415154</v>
      </c>
      <c r="N100">
        <f t="shared" si="197"/>
        <v>66064.61942066552</v>
      </c>
      <c r="O100">
        <f t="shared" si="197"/>
        <v>67700.157021139079</v>
      </c>
      <c r="P100">
        <f t="shared" si="197"/>
        <v>69376.185027309664</v>
      </c>
      <c r="Q100">
        <f t="shared" si="197"/>
        <v>71093.705845329881</v>
      </c>
      <c r="R100">
        <f t="shared" si="197"/>
        <v>72853.74669755451</v>
      </c>
      <c r="S100" s="880">
        <v>74657.360236906272</v>
      </c>
      <c r="T100" s="880">
        <v>78790.471404151293</v>
      </c>
      <c r="U100" s="880">
        <v>82923.582571396313</v>
      </c>
      <c r="V100" s="880">
        <v>86464.612679670172</v>
      </c>
      <c r="W100" s="880">
        <v>90005.642787944031</v>
      </c>
      <c r="X100" s="880">
        <v>88891.633122484185</v>
      </c>
      <c r="Y100" s="880">
        <v>90681.049761964416</v>
      </c>
      <c r="Z100" s="880">
        <v>90522.765936112293</v>
      </c>
      <c r="AA100" s="880">
        <v>90720.131885569208</v>
      </c>
      <c r="AB100" s="880">
        <v>92355.733258543332</v>
      </c>
      <c r="AC100" s="880">
        <v>96560.378193996527</v>
      </c>
      <c r="AD100" s="880">
        <v>103310.95299698146</v>
      </c>
      <c r="AE100" s="880">
        <v>97912.016526539897</v>
      </c>
      <c r="AF100" s="880">
        <v>96380.283504471678</v>
      </c>
      <c r="AG100" s="880">
        <v>100568.15959919587</v>
      </c>
      <c r="AH100" s="880">
        <v>103686.70564193692</v>
      </c>
      <c r="AI100" s="880">
        <v>107763.52461559772</v>
      </c>
      <c r="AJ100" s="880">
        <v>106634.6571999283</v>
      </c>
      <c r="AK100" s="880">
        <v>102870.94074074074</v>
      </c>
      <c r="AL100" s="880">
        <v>104601.61772990173</v>
      </c>
      <c r="AM100" s="880">
        <v>100257.8039632849</v>
      </c>
      <c r="AN100" s="880">
        <v>103661.91300551115</v>
      </c>
      <c r="AO100" s="880">
        <v>111671.2722552206</v>
      </c>
      <c r="AP100" s="880">
        <v>113102.53400949269</v>
      </c>
      <c r="AQ100" s="880">
        <v>115044.12861867119</v>
      </c>
      <c r="AR100" s="880">
        <v>117700.27490520509</v>
      </c>
      <c r="AS100" s="880">
        <v>121048.72625939976</v>
      </c>
      <c r="AT100" s="880">
        <v>123343.74886960968</v>
      </c>
      <c r="AU100" s="880">
        <v>122879.18390327835</v>
      </c>
      <c r="AV100" s="880">
        <v>122522.16519585304</v>
      </c>
      <c r="AW100" s="880">
        <v>125355.08891169541</v>
      </c>
      <c r="AX100" s="880">
        <v>127658.13122612117</v>
      </c>
      <c r="AY100" s="880">
        <v>133768.55467876999</v>
      </c>
      <c r="AZ100" s="880">
        <v>137281.44235240054</v>
      </c>
      <c r="BA100" s="880">
        <v>142606.05264969938</v>
      </c>
      <c r="BB100" s="880">
        <v>148040.80333043242</v>
      </c>
      <c r="BC100" s="880">
        <v>153222.08220600872</v>
      </c>
      <c r="BD100" s="880">
        <v>156840.41938904318</v>
      </c>
      <c r="BE100" s="880">
        <v>162600.39368826072</v>
      </c>
      <c r="BF100" s="880">
        <v>161707.24427361533</v>
      </c>
      <c r="BG100" s="880">
        <v>162027.57183721234</v>
      </c>
      <c r="BH100" s="880">
        <v>163789.37702244788</v>
      </c>
      <c r="BI100" s="880">
        <v>166836.36526562113</v>
      </c>
      <c r="BJ100" s="880">
        <v>172056.09481648071</v>
      </c>
      <c r="BK100" s="880">
        <v>177810.30282563748</v>
      </c>
      <c r="BL100" s="880">
        <v>175495.5864937102</v>
      </c>
      <c r="BM100" s="880">
        <v>170817.45360657893</v>
      </c>
      <c r="BN100" s="880">
        <v>164297.69047999999</v>
      </c>
      <c r="BO100" s="880">
        <v>168462.38297851398</v>
      </c>
      <c r="BP100" s="880">
        <v>173150.84739590361</v>
      </c>
      <c r="BQ100" s="880">
        <v>177042.26086750996</v>
      </c>
      <c r="BR100" s="880">
        <v>179882.11525187216</v>
      </c>
      <c r="BS100" s="880">
        <v>184329</v>
      </c>
      <c r="BV100" s="882">
        <f>DataFS40!Q100</f>
        <v>2.1157432856780067E-2</v>
      </c>
      <c r="BW100" s="882">
        <f t="shared" si="143"/>
        <v>2.0924054872855535E-2</v>
      </c>
      <c r="BX100" s="882">
        <f t="shared" si="144"/>
        <v>1.8918132808102062E-2</v>
      </c>
      <c r="BY100" s="882">
        <f t="shared" si="145"/>
        <v>1.9185924841056412E-2</v>
      </c>
      <c r="BZ100" s="882">
        <f t="shared" si="146"/>
        <v>2.0684916611403814E-2</v>
      </c>
      <c r="CA100" s="882">
        <f t="shared" si="147"/>
        <v>2.0333145573391942E-2</v>
      </c>
      <c r="CB100" s="882">
        <f t="shared" si="148"/>
        <v>2.0110072314842631E-2</v>
      </c>
      <c r="CC100" s="882">
        <f t="shared" si="149"/>
        <v>2.0061180628340392E-2</v>
      </c>
      <c r="CD100" s="882">
        <f t="shared" si="150"/>
        <v>2.0169092514108256E-2</v>
      </c>
      <c r="CE100" s="882">
        <f t="shared" si="151"/>
        <v>1.9998883961161784E-2</v>
      </c>
      <c r="CF100" s="882">
        <f t="shared" si="152"/>
        <v>1.9152375650119957E-2</v>
      </c>
      <c r="CG100" s="882">
        <f t="shared" si="153"/>
        <v>1.8332443020962819E-2</v>
      </c>
      <c r="CH100" s="882">
        <f t="shared" si="154"/>
        <v>1.8284621853494887E-2</v>
      </c>
      <c r="CI100" s="882">
        <f t="shared" si="155"/>
        <v>1.8097462334742298E-2</v>
      </c>
      <c r="CJ100" s="882">
        <f t="shared" si="156"/>
        <v>1.876543674839426E-2</v>
      </c>
      <c r="CK100" s="882">
        <f t="shared" si="157"/>
        <v>1.8809390997736486E-2</v>
      </c>
      <c r="CL100" s="882">
        <f t="shared" si="158"/>
        <v>1.9216925991283329E-2</v>
      </c>
      <c r="CM100" s="882">
        <f t="shared" si="159"/>
        <v>1.8722996177263029E-2</v>
      </c>
      <c r="CN100" s="882">
        <f t="shared" si="160"/>
        <v>1.8221938563090179E-2</v>
      </c>
      <c r="CO100" s="882">
        <f t="shared" si="161"/>
        <v>1.7668796892831296E-2</v>
      </c>
      <c r="CP100" s="882">
        <f t="shared" si="162"/>
        <v>1.7546972144142581E-2</v>
      </c>
      <c r="CQ100" s="882">
        <f t="shared" si="163"/>
        <v>1.7754880966091902E-2</v>
      </c>
      <c r="CR100" s="882">
        <f t="shared" si="164"/>
        <v>1.7217665324629872E-2</v>
      </c>
      <c r="CS100" s="882">
        <f t="shared" si="165"/>
        <v>1.7593561517641687E-2</v>
      </c>
      <c r="CT100" s="882">
        <f t="shared" si="166"/>
        <v>1.8080154883490573E-2</v>
      </c>
      <c r="CU100" s="882">
        <f t="shared" si="167"/>
        <v>1.8467655423522578E-2</v>
      </c>
      <c r="CV100" s="882">
        <f t="shared" si="168"/>
        <v>1.8119518950043156E-2</v>
      </c>
      <c r="CW100" s="882">
        <f t="shared" si="169"/>
        <v>1.5706496742677434E-2</v>
      </c>
      <c r="CX100" s="882">
        <f t="shared" si="170"/>
        <v>1.6503113476195708E-2</v>
      </c>
      <c r="CY100" s="882">
        <f t="shared" si="171"/>
        <v>1.5811293858423836E-2</v>
      </c>
      <c r="CZ100" s="882">
        <f t="shared" si="172"/>
        <v>1.5288538367193905E-2</v>
      </c>
      <c r="DA100" s="882">
        <f t="shared" si="173"/>
        <v>1.5196344861957201E-2</v>
      </c>
      <c r="DB100" s="882">
        <f t="shared" si="174"/>
        <v>1.4708569719602105E-2</v>
      </c>
      <c r="DC100" s="882">
        <f t="shared" si="175"/>
        <v>1.5498078867881793E-2</v>
      </c>
      <c r="DD100" s="882">
        <f t="shared" si="176"/>
        <v>1.7302304025379467E-2</v>
      </c>
    </row>
    <row r="101" spans="1:108" ht="15">
      <c r="A101" s="876">
        <v>96</v>
      </c>
      <c r="B101" s="876">
        <v>96</v>
      </c>
      <c r="C101" s="880">
        <f>DataFS40!L101</f>
        <v>57983.168907968517</v>
      </c>
      <c r="D101">
        <f t="shared" ref="D101:R101" si="198">C101*($S101/$C101)^(1/16)</f>
        <v>59418.636996261579</v>
      </c>
      <c r="E101">
        <f t="shared" si="198"/>
        <v>60889.642442572767</v>
      </c>
      <c r="F101">
        <f t="shared" si="198"/>
        <v>62397.065032266313</v>
      </c>
      <c r="G101">
        <f t="shared" si="198"/>
        <v>63941.806331230677</v>
      </c>
      <c r="H101">
        <f t="shared" si="198"/>
        <v>65524.790225091005</v>
      </c>
      <c r="I101">
        <f t="shared" si="198"/>
        <v>67146.963471770679</v>
      </c>
      <c r="J101">
        <f t="shared" si="198"/>
        <v>68809.296267732454</v>
      </c>
      <c r="K101">
        <f t="shared" si="198"/>
        <v>70512.78282823776</v>
      </c>
      <c r="L101">
        <f t="shared" si="198"/>
        <v>72258.441981971322</v>
      </c>
      <c r="M101">
        <f t="shared" si="198"/>
        <v>74047.3177803867</v>
      </c>
      <c r="N101">
        <f t="shared" si="198"/>
        <v>75880.480122137102</v>
      </c>
      <c r="O101">
        <f t="shared" si="198"/>
        <v>77759.025392965079</v>
      </c>
      <c r="P101">
        <f t="shared" si="198"/>
        <v>79684.077121433671</v>
      </c>
      <c r="Q101">
        <f t="shared" si="198"/>
        <v>81656.786650891314</v>
      </c>
      <c r="R101">
        <f t="shared" si="198"/>
        <v>83678.333828072253</v>
      </c>
      <c r="S101" s="880">
        <v>85749.927708744624</v>
      </c>
      <c r="T101" s="880">
        <v>90400.495827506966</v>
      </c>
      <c r="U101" s="880">
        <v>95051.063946269322</v>
      </c>
      <c r="V101" s="880">
        <v>98961.111332661036</v>
      </c>
      <c r="W101" s="880">
        <v>102871.15871905276</v>
      </c>
      <c r="X101" s="880">
        <v>101633.71995399654</v>
      </c>
      <c r="Y101" s="880">
        <v>103443.68965171637</v>
      </c>
      <c r="Z101" s="880">
        <v>103095.8074296901</v>
      </c>
      <c r="AA101" s="880">
        <v>102831.68345649907</v>
      </c>
      <c r="AB101" s="880">
        <v>104594.96755264066</v>
      </c>
      <c r="AC101" s="880">
        <v>109983.97527495245</v>
      </c>
      <c r="AD101" s="880">
        <v>117208.63389391979</v>
      </c>
      <c r="AE101" s="880">
        <v>110905.66005123949</v>
      </c>
      <c r="AF101" s="880">
        <v>108822.17436237165</v>
      </c>
      <c r="AG101" s="880">
        <v>113222.04463500439</v>
      </c>
      <c r="AH101" s="880">
        <v>116922.82401895453</v>
      </c>
      <c r="AI101" s="880">
        <v>122059.8916747472</v>
      </c>
      <c r="AJ101" s="880">
        <v>120378.79169761071</v>
      </c>
      <c r="AK101" s="880">
        <v>116047.06123456791</v>
      </c>
      <c r="AL101" s="880">
        <v>117464.91990797479</v>
      </c>
      <c r="AM101" s="880">
        <v>113255.04761615301</v>
      </c>
      <c r="AN101" s="880">
        <v>115954.66979740743</v>
      </c>
      <c r="AO101" s="880">
        <v>125552.05592289589</v>
      </c>
      <c r="AP101" s="880">
        <v>127048.92582700185</v>
      </c>
      <c r="AQ101" s="880">
        <v>129294.35443082746</v>
      </c>
      <c r="AR101" s="880">
        <v>133603.47618062736</v>
      </c>
      <c r="AS101" s="880">
        <v>137984.05032607974</v>
      </c>
      <c r="AT101" s="880">
        <v>139613.0056399687</v>
      </c>
      <c r="AU101" s="880">
        <v>139192.63154822259</v>
      </c>
      <c r="AV101" s="880">
        <v>139144.65898877237</v>
      </c>
      <c r="AW101" s="880">
        <v>143132.66797242017</v>
      </c>
      <c r="AX101" s="880">
        <v>145894.34640707169</v>
      </c>
      <c r="AY101" s="880">
        <v>152272.55354753268</v>
      </c>
      <c r="AZ101" s="880">
        <v>157953.25093263411</v>
      </c>
      <c r="BA101" s="880">
        <v>163424.12684393124</v>
      </c>
      <c r="BB101" s="880">
        <v>170715.79214672607</v>
      </c>
      <c r="BC101" s="880">
        <v>177737.6153589701</v>
      </c>
      <c r="BD101" s="880">
        <v>181255.97717748044</v>
      </c>
      <c r="BE101" s="880">
        <v>187643.22509156828</v>
      </c>
      <c r="BF101" s="880">
        <v>185724.6304316443</v>
      </c>
      <c r="BG101" s="880">
        <v>185756.19984397347</v>
      </c>
      <c r="BH101" s="880">
        <v>187091.92627245077</v>
      </c>
      <c r="BI101" s="880">
        <v>192565.57812253898</v>
      </c>
      <c r="BJ101" s="880">
        <v>198860.80674250529</v>
      </c>
      <c r="BK101" s="880">
        <v>205821.96756613476</v>
      </c>
      <c r="BL101" s="880">
        <v>203155.22923954882</v>
      </c>
      <c r="BM101" s="880">
        <v>197027.80243978917</v>
      </c>
      <c r="BN101" s="880">
        <v>188099.02914</v>
      </c>
      <c r="BO101" s="880">
        <v>194050.91089654627</v>
      </c>
      <c r="BP101" s="880">
        <v>200074.04587756991</v>
      </c>
      <c r="BQ101" s="880">
        <v>204741.33004329985</v>
      </c>
      <c r="BR101" s="880">
        <v>208512.04728592024</v>
      </c>
      <c r="BS101" s="880">
        <v>213688</v>
      </c>
      <c r="BV101" s="882">
        <f>DataFS40!Q101</f>
        <v>2.0616797530732311E-2</v>
      </c>
      <c r="BW101" s="882">
        <f t="shared" si="143"/>
        <v>2.024730424503085E-2</v>
      </c>
      <c r="BX101" s="882">
        <f t="shared" si="144"/>
        <v>1.8419922723916571E-2</v>
      </c>
      <c r="BY101" s="882">
        <f t="shared" si="145"/>
        <v>1.8393020291272322E-2</v>
      </c>
      <c r="BZ101" s="882">
        <f t="shared" si="146"/>
        <v>2.0043733110161277E-2</v>
      </c>
      <c r="CA101" s="882">
        <f t="shared" si="147"/>
        <v>1.9665686174437091E-2</v>
      </c>
      <c r="CB101" s="882">
        <f t="shared" si="148"/>
        <v>1.9457701981208775E-2</v>
      </c>
      <c r="CC101" s="882">
        <f t="shared" si="149"/>
        <v>1.9707484832551359E-2</v>
      </c>
      <c r="CD101" s="882">
        <f t="shared" si="150"/>
        <v>1.9941644558316929E-2</v>
      </c>
      <c r="CE101" s="882">
        <f t="shared" si="151"/>
        <v>1.9560170575288582E-2</v>
      </c>
      <c r="CF101" s="882">
        <f t="shared" si="152"/>
        <v>1.8736737891510424E-2</v>
      </c>
      <c r="CG101" s="882">
        <f t="shared" si="153"/>
        <v>1.7993934394340938E-2</v>
      </c>
      <c r="CH101" s="882">
        <f t="shared" si="154"/>
        <v>1.8107797095560541E-2</v>
      </c>
      <c r="CI101" s="882">
        <f t="shared" si="155"/>
        <v>1.7947775184298465E-2</v>
      </c>
      <c r="CJ101" s="882">
        <f t="shared" si="156"/>
        <v>1.849684171202659E-2</v>
      </c>
      <c r="CK101" s="882">
        <f t="shared" si="157"/>
        <v>1.8861526590434829E-2</v>
      </c>
      <c r="CL101" s="882">
        <f t="shared" si="158"/>
        <v>1.9149082795751005E-2</v>
      </c>
      <c r="CM101" s="882">
        <f t="shared" si="159"/>
        <v>1.8874453243553635E-2</v>
      </c>
      <c r="CN101" s="882">
        <f t="shared" si="160"/>
        <v>1.8579134594883362E-2</v>
      </c>
      <c r="CO101" s="882">
        <f t="shared" si="161"/>
        <v>1.7958864535525532E-2</v>
      </c>
      <c r="CP101" s="882">
        <f t="shared" si="162"/>
        <v>1.7835572914349118E-2</v>
      </c>
      <c r="CQ101" s="882">
        <f t="shared" si="163"/>
        <v>1.7890196939281289E-2</v>
      </c>
      <c r="CR101" s="882">
        <f t="shared" si="164"/>
        <v>1.7366954225482401E-2</v>
      </c>
      <c r="CS101" s="882">
        <f t="shared" si="165"/>
        <v>1.7682198246931069E-2</v>
      </c>
      <c r="CT101" s="882">
        <f t="shared" si="166"/>
        <v>1.8622548608194789E-2</v>
      </c>
      <c r="CU101" s="882">
        <f t="shared" si="167"/>
        <v>1.907702831435576E-2</v>
      </c>
      <c r="CV101" s="882">
        <f t="shared" si="168"/>
        <v>1.8602584797283939E-2</v>
      </c>
      <c r="CW101" s="882">
        <f t="shared" si="169"/>
        <v>1.6308461059211021E-2</v>
      </c>
      <c r="CX101" s="882">
        <f t="shared" si="170"/>
        <v>1.704555475858105E-2</v>
      </c>
      <c r="CY101" s="882">
        <f t="shared" si="171"/>
        <v>1.6225923195786418E-2</v>
      </c>
      <c r="CZ101" s="882">
        <f t="shared" si="172"/>
        <v>1.5972382902214033E-2</v>
      </c>
      <c r="DA101" s="882">
        <f t="shared" si="173"/>
        <v>1.5924686195293525E-2</v>
      </c>
      <c r="DB101" s="882">
        <f t="shared" si="174"/>
        <v>1.5329113757720503E-2</v>
      </c>
      <c r="DC101" s="882">
        <f t="shared" si="175"/>
        <v>1.6288691996379612E-2</v>
      </c>
      <c r="DD101" s="882">
        <f t="shared" si="176"/>
        <v>1.8118693196612856E-2</v>
      </c>
    </row>
    <row r="102" spans="1:108" ht="15">
      <c r="A102" s="876">
        <v>97</v>
      </c>
      <c r="B102" s="876">
        <v>97</v>
      </c>
      <c r="C102" s="880">
        <f>DataFS40!L102</f>
        <v>70653.167534211752</v>
      </c>
      <c r="D102">
        <f t="shared" ref="D102:R102" si="199">C102*($S102/$C102)^(1/16)</f>
        <v>72402.302140724205</v>
      </c>
      <c r="E102">
        <f t="shared" si="199"/>
        <v>74194.739432430753</v>
      </c>
      <c r="F102">
        <f t="shared" si="199"/>
        <v>76031.551438058072</v>
      </c>
      <c r="G102">
        <f t="shared" si="199"/>
        <v>77913.836726155627</v>
      </c>
      <c r="H102">
        <f t="shared" si="199"/>
        <v>79842.721062132347</v>
      </c>
      <c r="I102">
        <f t="shared" si="199"/>
        <v>81819.358081559287</v>
      </c>
      <c r="J102">
        <f t="shared" si="199"/>
        <v>83844.929980141067</v>
      </c>
      <c r="K102">
        <f t="shared" si="199"/>
        <v>85920.64822076862</v>
      </c>
      <c r="L102">
        <f t="shared" si="199"/>
        <v>88047.754258076253</v>
      </c>
      <c r="M102">
        <f t="shared" si="199"/>
        <v>90227.520280936194</v>
      </c>
      <c r="N102">
        <f t="shared" si="199"/>
        <v>92461.24997333491</v>
      </c>
      <c r="O102">
        <f t="shared" si="199"/>
        <v>94750.279294086125</v>
      </c>
      <c r="P102">
        <f t="shared" si="199"/>
        <v>97095.977275846904</v>
      </c>
      <c r="Q102">
        <f t="shared" si="199"/>
        <v>99499.746843914661</v>
      </c>
      <c r="R102">
        <f t="shared" si="199"/>
        <v>101963.02565529487</v>
      </c>
      <c r="S102" s="880">
        <v>104487.28695854139</v>
      </c>
      <c r="T102" s="880">
        <v>110075.99168448572</v>
      </c>
      <c r="U102" s="880">
        <v>115664.69641043007</v>
      </c>
      <c r="V102" s="880">
        <v>120091.20469068328</v>
      </c>
      <c r="W102" s="880">
        <v>124517.71297093651</v>
      </c>
      <c r="X102" s="880">
        <v>123385.01667625071</v>
      </c>
      <c r="Y102" s="880">
        <v>125878.31726384365</v>
      </c>
      <c r="Z102" s="880">
        <v>123386.02306259847</v>
      </c>
      <c r="AA102" s="880">
        <v>122007.89363920751</v>
      </c>
      <c r="AB102" s="880">
        <v>124340.9951242665</v>
      </c>
      <c r="AC102" s="880">
        <v>130655.13925411394</v>
      </c>
      <c r="AD102" s="880">
        <v>140198.53600689952</v>
      </c>
      <c r="AE102" s="880">
        <v>131787.03312524807</v>
      </c>
      <c r="AF102" s="880">
        <v>129011.72302086784</v>
      </c>
      <c r="AG102" s="880">
        <v>133223.01438622942</v>
      </c>
      <c r="AH102" s="880">
        <v>139333.868591737</v>
      </c>
      <c r="AI102" s="880">
        <v>144405.72838343261</v>
      </c>
      <c r="AJ102" s="880">
        <v>143602.12246152273</v>
      </c>
      <c r="AK102" s="880">
        <v>136479.81951793065</v>
      </c>
      <c r="AL102" s="880">
        <v>138237.5893913006</v>
      </c>
      <c r="AM102" s="880">
        <v>133657.13073166777</v>
      </c>
      <c r="AN102" s="880">
        <v>135903.60931071956</v>
      </c>
      <c r="AO102" s="880">
        <v>147580.34489521463</v>
      </c>
      <c r="AP102" s="880">
        <v>150173.84719640503</v>
      </c>
      <c r="AQ102" s="880">
        <v>152472.96843333865</v>
      </c>
      <c r="AR102" s="880">
        <v>159456.07299207168</v>
      </c>
      <c r="AS102" s="880">
        <v>164952.49419378454</v>
      </c>
      <c r="AT102" s="880">
        <v>167387.10088034641</v>
      </c>
      <c r="AU102" s="880">
        <v>166667.29288413681</v>
      </c>
      <c r="AV102" s="880">
        <v>168344.71540868844</v>
      </c>
      <c r="AW102" s="880">
        <v>173063.8707014932</v>
      </c>
      <c r="AX102" s="880">
        <v>174988.4247649124</v>
      </c>
      <c r="AY102" s="880">
        <v>182531.25314884048</v>
      </c>
      <c r="AZ102" s="880">
        <v>190316.32262381059</v>
      </c>
      <c r="BA102" s="880">
        <v>199410.13086946157</v>
      </c>
      <c r="BB102" s="880">
        <v>207421.32089833348</v>
      </c>
      <c r="BC102" s="880">
        <v>216518.82194468312</v>
      </c>
      <c r="BD102" s="880">
        <v>222823.71277455188</v>
      </c>
      <c r="BE102" s="880">
        <v>229357.00328042716</v>
      </c>
      <c r="BF102" s="880">
        <v>226178.08071074539</v>
      </c>
      <c r="BG102" s="880">
        <v>227060.91912625148</v>
      </c>
      <c r="BH102" s="880">
        <v>227458.47731504505</v>
      </c>
      <c r="BI102" s="880">
        <v>235165.05472177846</v>
      </c>
      <c r="BJ102" s="880">
        <v>242972.2442193061</v>
      </c>
      <c r="BK102" s="880">
        <v>252852.81063457561</v>
      </c>
      <c r="BL102" s="880">
        <v>250101.35373517848</v>
      </c>
      <c r="BM102" s="880">
        <v>241115.0780894387</v>
      </c>
      <c r="BN102" s="880">
        <v>227789.0681</v>
      </c>
      <c r="BO102" s="880">
        <v>235625.40748614678</v>
      </c>
      <c r="BP102" s="880">
        <v>243777.36274302012</v>
      </c>
      <c r="BQ102" s="880">
        <v>251183.50839525778</v>
      </c>
      <c r="BR102" s="880">
        <v>256220.80163728542</v>
      </c>
      <c r="BS102" s="880">
        <v>263361</v>
      </c>
      <c r="BV102" s="882">
        <f>DataFS40!Q102</f>
        <v>1.9553232601322357E-2</v>
      </c>
      <c r="BW102" s="882">
        <f t="shared" si="143"/>
        <v>1.9203704265916777E-2</v>
      </c>
      <c r="BX102" s="882">
        <f t="shared" si="144"/>
        <v>1.7462019260417794E-2</v>
      </c>
      <c r="BY102" s="882">
        <f t="shared" si="145"/>
        <v>1.7229015131567271E-2</v>
      </c>
      <c r="BZ102" s="882">
        <f t="shared" si="146"/>
        <v>1.8964921100336207E-2</v>
      </c>
      <c r="CA102" s="882">
        <f t="shared" si="147"/>
        <v>1.8754128401755832E-2</v>
      </c>
      <c r="CB102" s="882">
        <f t="shared" si="148"/>
        <v>1.8476662535275246E-2</v>
      </c>
      <c r="CC102" s="882">
        <f t="shared" si="149"/>
        <v>1.9085713930180992E-2</v>
      </c>
      <c r="CD102" s="882">
        <f t="shared" si="150"/>
        <v>1.9368516013117176E-2</v>
      </c>
      <c r="CE102" s="882">
        <f t="shared" si="151"/>
        <v>1.9074633271586316E-2</v>
      </c>
      <c r="CF102" s="882">
        <f t="shared" si="152"/>
        <v>1.8212840154873788E-2</v>
      </c>
      <c r="CG102" s="882">
        <f t="shared" si="153"/>
        <v>1.7780462055758006E-2</v>
      </c>
      <c r="CH102" s="882">
        <f t="shared" si="154"/>
        <v>1.7876012550821274E-2</v>
      </c>
      <c r="CI102" s="882">
        <f t="shared" si="155"/>
        <v>1.7475046968165042E-2</v>
      </c>
      <c r="CJ102" s="882">
        <f t="shared" si="156"/>
        <v>1.8006260487183567E-2</v>
      </c>
      <c r="CK102" s="882">
        <f t="shared" si="157"/>
        <v>1.8524706787073075E-2</v>
      </c>
      <c r="CL102" s="882">
        <f t="shared" si="158"/>
        <v>1.9190589124867596E-2</v>
      </c>
      <c r="CM102" s="882">
        <f t="shared" si="159"/>
        <v>1.8809449426164138E-2</v>
      </c>
      <c r="CN102" s="882">
        <f t="shared" si="160"/>
        <v>1.8611726487590685E-2</v>
      </c>
      <c r="CO102" s="882">
        <f t="shared" si="161"/>
        <v>1.8346544960688549E-2</v>
      </c>
      <c r="CP102" s="882">
        <f t="shared" si="162"/>
        <v>1.812799342821303E-2</v>
      </c>
      <c r="CQ102" s="882">
        <f t="shared" si="163"/>
        <v>1.7983704856175953E-2</v>
      </c>
      <c r="CR102" s="882">
        <f t="shared" si="164"/>
        <v>1.7501464601595629E-2</v>
      </c>
      <c r="CS102" s="882">
        <f t="shared" si="165"/>
        <v>1.8152491301877571E-2</v>
      </c>
      <c r="CT102" s="882">
        <f t="shared" si="166"/>
        <v>1.9487505457014276E-2</v>
      </c>
      <c r="CU102" s="882">
        <f t="shared" si="167"/>
        <v>1.9898909070823922E-2</v>
      </c>
      <c r="CV102" s="882">
        <f t="shared" si="168"/>
        <v>1.960878168382818E-2</v>
      </c>
      <c r="CW102" s="882">
        <f t="shared" si="169"/>
        <v>1.7169456426836538E-2</v>
      </c>
      <c r="CX102" s="882">
        <f t="shared" si="170"/>
        <v>1.7926044128439678E-2</v>
      </c>
      <c r="CY102" s="882">
        <f t="shared" si="171"/>
        <v>1.6861661641593528E-2</v>
      </c>
      <c r="CZ102" s="882">
        <f t="shared" si="172"/>
        <v>1.6912565193646145E-2</v>
      </c>
      <c r="DA102" s="882">
        <f t="shared" si="173"/>
        <v>1.6588509211652669E-2</v>
      </c>
      <c r="DB102" s="882">
        <f t="shared" si="174"/>
        <v>1.6414343940305498E-2</v>
      </c>
      <c r="DC102" s="882">
        <f t="shared" si="175"/>
        <v>1.7175033641430026E-2</v>
      </c>
      <c r="DD102" s="882">
        <f t="shared" si="176"/>
        <v>1.9521900838244566E-2</v>
      </c>
    </row>
    <row r="103" spans="1:108" ht="15">
      <c r="A103" s="876">
        <v>98</v>
      </c>
      <c r="B103" s="876">
        <v>98</v>
      </c>
      <c r="C103" s="880">
        <f>DataFS40!L103</f>
        <v>96100.501271163215</v>
      </c>
      <c r="D103">
        <f t="shared" ref="D103:R103" si="200">C103*($S103/$C103)^(1/16)</f>
        <v>98479.626204170519</v>
      </c>
      <c r="E103">
        <f t="shared" si="200"/>
        <v>100917.65026228109</v>
      </c>
      <c r="F103">
        <f t="shared" si="200"/>
        <v>103416.03158957548</v>
      </c>
      <c r="G103">
        <f t="shared" si="200"/>
        <v>105976.26442887346</v>
      </c>
      <c r="H103">
        <f t="shared" si="200"/>
        <v>108599.88001541738</v>
      </c>
      <c r="I103">
        <f t="shared" si="200"/>
        <v>111288.44749267997</v>
      </c>
      <c r="J103">
        <f t="shared" si="200"/>
        <v>114043.57485084452</v>
      </c>
      <c r="K103">
        <f t="shared" si="200"/>
        <v>116866.90988851873</v>
      </c>
      <c r="L103">
        <f t="shared" si="200"/>
        <v>119760.14119825722</v>
      </c>
      <c r="M103">
        <f t="shared" si="200"/>
        <v>122724.99917648242</v>
      </c>
      <c r="N103">
        <f t="shared" si="200"/>
        <v>125763.25705840759</v>
      </c>
      <c r="O103">
        <f t="shared" si="200"/>
        <v>128876.73197858105</v>
      </c>
      <c r="P103">
        <f t="shared" si="200"/>
        <v>132067.28605768603</v>
      </c>
      <c r="Q103">
        <f t="shared" si="200"/>
        <v>135336.82751624586</v>
      </c>
      <c r="R103">
        <f t="shared" si="200"/>
        <v>138687.31181590087</v>
      </c>
      <c r="S103" s="880">
        <v>142120.74282893972</v>
      </c>
      <c r="T103" s="880">
        <v>149024.95587659877</v>
      </c>
      <c r="U103" s="880">
        <v>155929.1689242578</v>
      </c>
      <c r="V103" s="880">
        <v>161805.25564081565</v>
      </c>
      <c r="W103" s="880">
        <v>167681.34235737353</v>
      </c>
      <c r="X103" s="880">
        <v>164812.51926394479</v>
      </c>
      <c r="Y103" s="880">
        <v>170336.58150839389</v>
      </c>
      <c r="Z103" s="880">
        <v>162849.08270066371</v>
      </c>
      <c r="AA103" s="880">
        <v>160062.85469465476</v>
      </c>
      <c r="AB103" s="880">
        <v>163965.16227994478</v>
      </c>
      <c r="AC103" s="880">
        <v>171482.04448854708</v>
      </c>
      <c r="AD103" s="880">
        <v>185162.37774902975</v>
      </c>
      <c r="AE103" s="880">
        <v>173222.27474470466</v>
      </c>
      <c r="AF103" s="880">
        <v>168564.98304074196</v>
      </c>
      <c r="AG103" s="880">
        <v>173815.74330946099</v>
      </c>
      <c r="AH103" s="880">
        <v>183909.82487783206</v>
      </c>
      <c r="AI103" s="880">
        <v>186119.370688461</v>
      </c>
      <c r="AJ103" s="880">
        <v>187749.69384619326</v>
      </c>
      <c r="AK103" s="880">
        <v>176381.04155202824</v>
      </c>
      <c r="AL103" s="880">
        <v>178217.04291642478</v>
      </c>
      <c r="AM103" s="880">
        <v>171213.09389500131</v>
      </c>
      <c r="AN103" s="880">
        <v>175315.54991073508</v>
      </c>
      <c r="AO103" s="880">
        <v>193221.89754940418</v>
      </c>
      <c r="AP103" s="880">
        <v>194783.75055494395</v>
      </c>
      <c r="AQ103" s="880">
        <v>198130.15820467929</v>
      </c>
      <c r="AR103" s="880">
        <v>212292.09391589105</v>
      </c>
      <c r="AS103" s="880">
        <v>222482.38494044056</v>
      </c>
      <c r="AT103" s="880">
        <v>226737.04208407228</v>
      </c>
      <c r="AU103" s="880">
        <v>225099.03517989372</v>
      </c>
      <c r="AV103" s="880">
        <v>226172.30992391321</v>
      </c>
      <c r="AW103" s="880">
        <v>235047.50947514491</v>
      </c>
      <c r="AX103" s="880">
        <v>236511.17725677069</v>
      </c>
      <c r="AY103" s="880">
        <v>246512.30646874613</v>
      </c>
      <c r="AZ103" s="880">
        <v>255162.18690527685</v>
      </c>
      <c r="BA103" s="880">
        <v>270112.2320506369</v>
      </c>
      <c r="BB103" s="880">
        <v>282171.79925182171</v>
      </c>
      <c r="BC103" s="880">
        <v>298862.63342608389</v>
      </c>
      <c r="BD103" s="880">
        <v>309301.0013254229</v>
      </c>
      <c r="BE103" s="880">
        <v>319029.75902425783</v>
      </c>
      <c r="BF103" s="880">
        <v>310682.91910880129</v>
      </c>
      <c r="BG103" s="880">
        <v>312892.68417630997</v>
      </c>
      <c r="BH103" s="880">
        <v>315147.18674176279</v>
      </c>
      <c r="BI103" s="880">
        <v>326721.88169115497</v>
      </c>
      <c r="BJ103" s="880">
        <v>338225.49144086114</v>
      </c>
      <c r="BK103" s="880">
        <v>354639.73361607379</v>
      </c>
      <c r="BL103" s="880">
        <v>347634.0093805145</v>
      </c>
      <c r="BM103" s="880">
        <v>334337.90893274394</v>
      </c>
      <c r="BN103" s="880">
        <v>310221.13243</v>
      </c>
      <c r="BO103" s="880">
        <v>322904.08233186678</v>
      </c>
      <c r="BP103" s="880">
        <v>334896.52392146288</v>
      </c>
      <c r="BQ103" s="880">
        <v>349723.88000831957</v>
      </c>
      <c r="BR103" s="880">
        <v>354251.66648681328</v>
      </c>
      <c r="BS103" s="880">
        <v>365575</v>
      </c>
      <c r="BV103" s="882">
        <f>DataFS40!Q103</f>
        <v>1.8020806789321275E-2</v>
      </c>
      <c r="BW103" s="882">
        <f t="shared" si="143"/>
        <v>1.7598725037245799E-2</v>
      </c>
      <c r="BX103" s="882">
        <f t="shared" si="144"/>
        <v>1.5668665682229133E-2</v>
      </c>
      <c r="BY103" s="882">
        <f t="shared" si="145"/>
        <v>1.5645466719636403E-2</v>
      </c>
      <c r="BZ103" s="882">
        <f t="shared" si="146"/>
        <v>1.7822371258898517E-2</v>
      </c>
      <c r="CA103" s="882">
        <f t="shared" si="147"/>
        <v>1.7331407205344762E-2</v>
      </c>
      <c r="CB103" s="882">
        <f t="shared" si="148"/>
        <v>1.7109385499078256E-2</v>
      </c>
      <c r="CC103" s="882">
        <f t="shared" si="149"/>
        <v>1.8443983731598168E-2</v>
      </c>
      <c r="CD103" s="882">
        <f t="shared" si="150"/>
        <v>1.9116068326492375E-2</v>
      </c>
      <c r="CE103" s="882">
        <f t="shared" si="151"/>
        <v>1.8950860742892761E-2</v>
      </c>
      <c r="CF103" s="882">
        <f t="shared" si="152"/>
        <v>1.800111297767315E-2</v>
      </c>
      <c r="CG103" s="882">
        <f t="shared" si="153"/>
        <v>1.7411487674596327E-2</v>
      </c>
      <c r="CH103" s="882">
        <f t="shared" si="154"/>
        <v>1.7831566789032749E-2</v>
      </c>
      <c r="CI103" s="882">
        <f t="shared" si="155"/>
        <v>1.7285456680622202E-2</v>
      </c>
      <c r="CJ103" s="882">
        <f t="shared" si="156"/>
        <v>1.7793067952598163E-2</v>
      </c>
      <c r="CK103" s="882">
        <f t="shared" si="157"/>
        <v>1.8093430036398406E-2</v>
      </c>
      <c r="CL103" s="882">
        <f t="shared" si="158"/>
        <v>1.9066563997236496E-2</v>
      </c>
      <c r="CM103" s="882">
        <f t="shared" si="159"/>
        <v>1.8953926580199232E-2</v>
      </c>
      <c r="CN103" s="882">
        <f t="shared" si="160"/>
        <v>1.9319013255988615E-2</v>
      </c>
      <c r="CO103" s="882">
        <f t="shared" si="161"/>
        <v>1.9239246917259312E-2</v>
      </c>
      <c r="CP103" s="882">
        <f t="shared" si="162"/>
        <v>1.9098288373652794E-2</v>
      </c>
      <c r="CQ103" s="882">
        <f t="shared" si="163"/>
        <v>1.8820929908571538E-2</v>
      </c>
      <c r="CR103" s="882">
        <f t="shared" si="164"/>
        <v>1.8045711695077182E-2</v>
      </c>
      <c r="CS103" s="882">
        <f t="shared" si="165"/>
        <v>1.9607872259971515E-2</v>
      </c>
      <c r="CT103" s="882">
        <f t="shared" si="166"/>
        <v>2.120831672477097E-2</v>
      </c>
      <c r="CU103" s="882">
        <f t="shared" si="167"/>
        <v>2.152422269557186E-2</v>
      </c>
      <c r="CV103" s="882">
        <f t="shared" si="168"/>
        <v>2.1601292024403085E-2</v>
      </c>
      <c r="CW103" s="882">
        <f t="shared" si="169"/>
        <v>1.8699661870354545E-2</v>
      </c>
      <c r="CX103" s="882">
        <f t="shared" si="170"/>
        <v>1.9528726763568649E-2</v>
      </c>
      <c r="CY103" s="882">
        <f t="shared" si="171"/>
        <v>1.8102009481963499E-2</v>
      </c>
      <c r="CZ103" s="882">
        <f t="shared" si="172"/>
        <v>1.8383388470440076E-2</v>
      </c>
      <c r="DA103" s="882">
        <f t="shared" si="173"/>
        <v>1.7785009985876288E-2</v>
      </c>
      <c r="DB103" s="882">
        <f t="shared" si="174"/>
        <v>1.8724788455608987E-2</v>
      </c>
      <c r="DC103" s="882">
        <f t="shared" si="175"/>
        <v>1.8848907848135754E-2</v>
      </c>
      <c r="DD103" s="882">
        <f t="shared" si="176"/>
        <v>2.1667425357025483E-2</v>
      </c>
    </row>
    <row r="104" spans="1:108" ht="15">
      <c r="A104" s="877">
        <v>99</v>
      </c>
      <c r="B104" s="877">
        <v>99</v>
      </c>
      <c r="C104" s="880">
        <f>DataFS40!L104</f>
        <v>142557.24488806922</v>
      </c>
      <c r="D104">
        <f t="shared" ref="D104:R104" si="201">C104*($S104/$C104)^(1/16)</f>
        <v>144676.87654747962</v>
      </c>
      <c r="E104">
        <f t="shared" si="201"/>
        <v>146828.02423664424</v>
      </c>
      <c r="F104">
        <f t="shared" si="201"/>
        <v>149011.15655591027</v>
      </c>
      <c r="G104">
        <f t="shared" si="201"/>
        <v>151226.74907307248</v>
      </c>
      <c r="H104">
        <f t="shared" si="201"/>
        <v>153475.28442696962</v>
      </c>
      <c r="I104">
        <f t="shared" si="201"/>
        <v>155757.25243262126</v>
      </c>
      <c r="J104">
        <f t="shared" si="201"/>
        <v>158073.15018792776</v>
      </c>
      <c r="K104">
        <f t="shared" si="201"/>
        <v>160423.48218195682</v>
      </c>
      <c r="L104">
        <f t="shared" si="201"/>
        <v>162808.76040483997</v>
      </c>
      <c r="M104">
        <f t="shared" si="201"/>
        <v>165229.50445930325</v>
      </c>
      <c r="N104">
        <f t="shared" si="201"/>
        <v>167686.24167385598</v>
      </c>
      <c r="O104">
        <f t="shared" si="201"/>
        <v>170179.50721766276</v>
      </c>
      <c r="P104">
        <f t="shared" si="201"/>
        <v>172709.84421712314</v>
      </c>
      <c r="Q104">
        <f t="shared" si="201"/>
        <v>175277.80387418502</v>
      </c>
      <c r="R104">
        <f t="shared" si="201"/>
        <v>177883.94558641687</v>
      </c>
      <c r="S104" s="880">
        <v>180528.8370688654</v>
      </c>
      <c r="T104" s="880">
        <v>188382.84036533913</v>
      </c>
      <c r="U104" s="880">
        <v>196236.84366181283</v>
      </c>
      <c r="V104" s="880">
        <v>202634.55388149846</v>
      </c>
      <c r="W104" s="880">
        <v>209032.26410118409</v>
      </c>
      <c r="X104" s="880">
        <v>209841.41920644048</v>
      </c>
      <c r="Y104" s="880">
        <v>218143.05226760212</v>
      </c>
      <c r="Z104" s="880">
        <v>204975.03733944515</v>
      </c>
      <c r="AA104" s="880">
        <v>199322.52595547898</v>
      </c>
      <c r="AB104" s="880">
        <v>205896.57136693131</v>
      </c>
      <c r="AC104" s="880">
        <v>213832.61163483004</v>
      </c>
      <c r="AD104" s="880">
        <v>226611.07503234153</v>
      </c>
      <c r="AE104" s="880">
        <v>214424.71194024466</v>
      </c>
      <c r="AF104" s="880">
        <v>209936.53395163961</v>
      </c>
      <c r="AG104" s="880">
        <v>214978.65272019099</v>
      </c>
      <c r="AH104" s="880">
        <v>225626.10596771803</v>
      </c>
      <c r="AI104" s="880">
        <v>229050.88533037817</v>
      </c>
      <c r="AJ104" s="880">
        <v>230253.4577838101</v>
      </c>
      <c r="AK104" s="880">
        <v>217925.42146972372</v>
      </c>
      <c r="AL104" s="880">
        <v>219588.39461179555</v>
      </c>
      <c r="AM104" s="880">
        <v>210085.17753733307</v>
      </c>
      <c r="AN104" s="880">
        <v>216079.20569743073</v>
      </c>
      <c r="AO104" s="880">
        <v>241161.25503380777</v>
      </c>
      <c r="AP104" s="880">
        <v>241005.96495280717</v>
      </c>
      <c r="AQ104" s="880">
        <v>248596.72666984986</v>
      </c>
      <c r="AR104" s="880">
        <v>269562.84257152706</v>
      </c>
      <c r="AS104" s="880">
        <v>283037.67518466763</v>
      </c>
      <c r="AT104" s="880">
        <v>290706.38995670166</v>
      </c>
      <c r="AU104" s="880">
        <v>288840.9214366916</v>
      </c>
      <c r="AV104" s="880">
        <v>287621.52885513846</v>
      </c>
      <c r="AW104" s="880">
        <v>301622.93869704113</v>
      </c>
      <c r="AX104" s="880">
        <v>300802.73881659645</v>
      </c>
      <c r="AY104" s="880">
        <v>313914.77422158455</v>
      </c>
      <c r="AZ104" s="880">
        <v>330819.88300173014</v>
      </c>
      <c r="BA104" s="880">
        <v>349337.33418522734</v>
      </c>
      <c r="BB104" s="880">
        <v>360980.31087066646</v>
      </c>
      <c r="BC104" s="880">
        <v>387648.01201482303</v>
      </c>
      <c r="BD104" s="880">
        <v>400786.18470083311</v>
      </c>
      <c r="BE104" s="880">
        <v>418766.84706549748</v>
      </c>
      <c r="BF104" s="880">
        <v>404967.30774505559</v>
      </c>
      <c r="BG104" s="880">
        <v>407001.93771941232</v>
      </c>
      <c r="BH104" s="880">
        <v>407768.05410156481</v>
      </c>
      <c r="BI104" s="880">
        <v>424983.509754067</v>
      </c>
      <c r="BJ104" s="880">
        <v>441367.46339439723</v>
      </c>
      <c r="BK104" s="880">
        <v>465169.86702009221</v>
      </c>
      <c r="BL104" s="880">
        <v>456796.55683518568</v>
      </c>
      <c r="BM104" s="880">
        <v>436927.26720344723</v>
      </c>
      <c r="BN104" s="880">
        <v>401657.1581</v>
      </c>
      <c r="BO104" s="880">
        <v>419777.78247261344</v>
      </c>
      <c r="BP104" s="880">
        <v>435960.7075473516</v>
      </c>
      <c r="BQ104" s="880">
        <v>456153.31208047341</v>
      </c>
      <c r="BR104" s="880">
        <v>456678.1373738313</v>
      </c>
      <c r="BS104" s="880">
        <v>472417</v>
      </c>
      <c r="BV104" s="882">
        <f>DataFS40!Q104</f>
        <v>1.1385924294034178E-2</v>
      </c>
      <c r="BW104" s="882">
        <f t="shared" ref="BW104:CK104" si="202">BV104+($CL104-$BV104)/16</f>
        <v>1.18996678629468E-2</v>
      </c>
      <c r="BX104" s="882">
        <f t="shared" si="202"/>
        <v>1.2413411431859422E-2</v>
      </c>
      <c r="BY104" s="882">
        <f t="shared" si="202"/>
        <v>1.2927155000772045E-2</v>
      </c>
      <c r="BZ104" s="882">
        <f t="shared" si="202"/>
        <v>1.3440898569684667E-2</v>
      </c>
      <c r="CA104" s="882">
        <f t="shared" si="202"/>
        <v>1.395464213859729E-2</v>
      </c>
      <c r="CB104" s="882">
        <f t="shared" si="202"/>
        <v>1.4468385707509912E-2</v>
      </c>
      <c r="CC104" s="882">
        <f t="shared" si="202"/>
        <v>1.4982129276422534E-2</v>
      </c>
      <c r="CD104" s="882">
        <f t="shared" si="202"/>
        <v>1.5495872845335157E-2</v>
      </c>
      <c r="CE104" s="882">
        <f t="shared" si="202"/>
        <v>1.6009616414247779E-2</v>
      </c>
      <c r="CF104" s="882">
        <f t="shared" si="202"/>
        <v>1.6523359983160402E-2</v>
      </c>
      <c r="CG104" s="882">
        <f t="shared" si="202"/>
        <v>1.7037103552073024E-2</v>
      </c>
      <c r="CH104" s="882">
        <f t="shared" si="202"/>
        <v>1.7550847120985646E-2</v>
      </c>
      <c r="CI104" s="882">
        <f t="shared" si="202"/>
        <v>1.8064590689898269E-2</v>
      </c>
      <c r="CJ104" s="882">
        <f t="shared" si="202"/>
        <v>1.8578334258810891E-2</v>
      </c>
      <c r="CK104" s="882">
        <f t="shared" si="202"/>
        <v>1.9092077827723514E-2</v>
      </c>
      <c r="CL104" s="882">
        <f t="shared" ref="CL104:CL134" si="203">(BA104/S104)^(1/34)-1</f>
        <v>1.9605821396636136E-2</v>
      </c>
      <c r="CM104" s="882">
        <f t="shared" ref="CM104:CM134" si="204">(BB104/T104)^(1/34)-1</f>
        <v>1.9311966491985189E-2</v>
      </c>
      <c r="CN104" s="882">
        <f t="shared" ref="CN104:CN134" si="205">(BC104/U104)^(1/34)-1</f>
        <v>2.0224607682075124E-2</v>
      </c>
      <c r="CO104" s="882">
        <f t="shared" ref="CO104:CO134" si="206">(BD104/V104)^(1/34)-1</f>
        <v>2.0262072330728742E-2</v>
      </c>
      <c r="CP104" s="882">
        <f t="shared" ref="CP104:CP134" si="207">(BE104/W104)^(1/34)-1</f>
        <v>2.0646295837156714E-2</v>
      </c>
      <c r="CQ104" s="882">
        <f t="shared" ref="CQ104:CQ134" si="208">(BF104/X104)^(1/34)-1</f>
        <v>1.9525058068181167E-2</v>
      </c>
      <c r="CR104" s="882">
        <f t="shared" ref="CR104:CR134" si="209">(BG104/Y104)^(1/34)-1</f>
        <v>1.8512412849305493E-2</v>
      </c>
      <c r="CS104" s="882">
        <f t="shared" ref="CS104:CS134" si="210">(BH104/Z104)^(1/34)-1</f>
        <v>2.0435722654776667E-2</v>
      </c>
      <c r="CT104" s="882">
        <f t="shared" ref="CT104:CT134" si="211">(BI104/AA104)^(1/34)-1</f>
        <v>2.2518207206435159E-2</v>
      </c>
      <c r="CU104" s="882">
        <f t="shared" ref="CU104:CU134" si="212">(BJ104/AB104)^(1/34)-1</f>
        <v>2.2679949159547519E-2</v>
      </c>
      <c r="CV104" s="882">
        <f t="shared" ref="CV104:CV134" si="213">(BK104/AC104)^(1/34)-1</f>
        <v>2.3122363142388247E-2</v>
      </c>
      <c r="CW104" s="882">
        <f t="shared" ref="CW104:CW134" si="214">(BL104/AD104)^(1/34)-1</f>
        <v>2.0831746047808464E-2</v>
      </c>
      <c r="CX104" s="882">
        <f t="shared" ref="CX104:CX134" si="215">(BM104/AE104)^(1/34)-1</f>
        <v>2.1156216810552575E-2</v>
      </c>
      <c r="CY104" s="882">
        <f t="shared" ref="CY104:CY134" si="216">(BN104/AF104)^(1/34)-1</f>
        <v>1.9265393370798023E-2</v>
      </c>
      <c r="CZ104" s="882">
        <f t="shared" ref="CZ104:CZ134" si="217">(BO104/AG104)^(1/34)-1</f>
        <v>1.9876930034652185E-2</v>
      </c>
      <c r="DA104" s="882">
        <f t="shared" ref="DA104:DA134" si="218">(BP104/AH104)^(1/34)-1</f>
        <v>1.9561601040851029E-2</v>
      </c>
      <c r="DB104" s="882">
        <f t="shared" ref="DB104:DB134" si="219">(BQ104/AI104)^(1/34)-1</f>
        <v>2.0467970821136383E-2</v>
      </c>
      <c r="DC104" s="882">
        <f t="shared" ref="DC104:DC134" si="220">(BR104/AJ104)^(1/34)-1</f>
        <v>2.0345323268693205E-2</v>
      </c>
      <c r="DD104" s="882">
        <f t="shared" ref="DD104:DD134" si="221">(BS104/AK104)^(1/34)-1</f>
        <v>2.3017048504957893E-2</v>
      </c>
    </row>
    <row r="105" spans="1:108" ht="15">
      <c r="A105" s="877">
        <f>A104</f>
        <v>99</v>
      </c>
      <c r="B105" s="877">
        <f>B104</f>
        <v>99</v>
      </c>
      <c r="C105" s="880">
        <f>DataFS40!L105</f>
        <v>142557.24488806922</v>
      </c>
      <c r="D105">
        <f t="shared" ref="D105:R105" si="222">C105*($S105/$C105)^(1/16)</f>
        <v>144676.87654747962</v>
      </c>
      <c r="E105">
        <f t="shared" si="222"/>
        <v>146828.02423664424</v>
      </c>
      <c r="F105">
        <f t="shared" si="222"/>
        <v>149011.15655591027</v>
      </c>
      <c r="G105">
        <f t="shared" si="222"/>
        <v>151226.74907307248</v>
      </c>
      <c r="H105">
        <f t="shared" si="222"/>
        <v>153475.28442696962</v>
      </c>
      <c r="I105">
        <f t="shared" si="222"/>
        <v>155757.25243262126</v>
      </c>
      <c r="J105">
        <f t="shared" si="222"/>
        <v>158073.15018792776</v>
      </c>
      <c r="K105">
        <f t="shared" si="222"/>
        <v>160423.48218195682</v>
      </c>
      <c r="L105">
        <f t="shared" si="222"/>
        <v>162808.76040483997</v>
      </c>
      <c r="M105">
        <f t="shared" si="222"/>
        <v>165229.50445930325</v>
      </c>
      <c r="N105">
        <f t="shared" si="222"/>
        <v>167686.24167385598</v>
      </c>
      <c r="O105">
        <f t="shared" si="222"/>
        <v>170179.50721766276</v>
      </c>
      <c r="P105">
        <f t="shared" si="222"/>
        <v>172709.84421712314</v>
      </c>
      <c r="Q105">
        <f t="shared" si="222"/>
        <v>175277.80387418502</v>
      </c>
      <c r="R105">
        <f t="shared" si="222"/>
        <v>177883.94558641687</v>
      </c>
      <c r="S105" s="880">
        <f t="shared" ref="S105:AX105" si="223">S104</f>
        <v>180528.8370688654</v>
      </c>
      <c r="T105" s="880">
        <f t="shared" si="223"/>
        <v>188382.84036533913</v>
      </c>
      <c r="U105" s="880">
        <f t="shared" si="223"/>
        <v>196236.84366181283</v>
      </c>
      <c r="V105" s="880">
        <f t="shared" si="223"/>
        <v>202634.55388149846</v>
      </c>
      <c r="W105" s="880">
        <f t="shared" si="223"/>
        <v>209032.26410118409</v>
      </c>
      <c r="X105" s="880">
        <f t="shared" si="223"/>
        <v>209841.41920644048</v>
      </c>
      <c r="Y105" s="880">
        <f t="shared" si="223"/>
        <v>218143.05226760212</v>
      </c>
      <c r="Z105" s="880">
        <f t="shared" si="223"/>
        <v>204975.03733944515</v>
      </c>
      <c r="AA105" s="880">
        <f t="shared" si="223"/>
        <v>199322.52595547898</v>
      </c>
      <c r="AB105" s="880">
        <f t="shared" si="223"/>
        <v>205896.57136693131</v>
      </c>
      <c r="AC105" s="880">
        <f t="shared" si="223"/>
        <v>213832.61163483004</v>
      </c>
      <c r="AD105" s="880">
        <f t="shared" si="223"/>
        <v>226611.07503234153</v>
      </c>
      <c r="AE105" s="880">
        <f t="shared" si="223"/>
        <v>214424.71194024466</v>
      </c>
      <c r="AF105" s="880">
        <f t="shared" si="223"/>
        <v>209936.53395163961</v>
      </c>
      <c r="AG105" s="880">
        <f t="shared" si="223"/>
        <v>214978.65272019099</v>
      </c>
      <c r="AH105" s="880">
        <f t="shared" si="223"/>
        <v>225626.10596771803</v>
      </c>
      <c r="AI105" s="880">
        <f t="shared" si="223"/>
        <v>229050.88533037817</v>
      </c>
      <c r="AJ105" s="880">
        <f t="shared" si="223"/>
        <v>230253.4577838101</v>
      </c>
      <c r="AK105" s="880">
        <f t="shared" si="223"/>
        <v>217925.42146972372</v>
      </c>
      <c r="AL105" s="880">
        <f t="shared" si="223"/>
        <v>219588.39461179555</v>
      </c>
      <c r="AM105" s="880">
        <f t="shared" si="223"/>
        <v>210085.17753733307</v>
      </c>
      <c r="AN105" s="880">
        <f t="shared" si="223"/>
        <v>216079.20569743073</v>
      </c>
      <c r="AO105" s="880">
        <f t="shared" si="223"/>
        <v>241161.25503380777</v>
      </c>
      <c r="AP105" s="880">
        <f t="shared" si="223"/>
        <v>241005.96495280717</v>
      </c>
      <c r="AQ105" s="880">
        <f t="shared" si="223"/>
        <v>248596.72666984986</v>
      </c>
      <c r="AR105" s="880">
        <f t="shared" si="223"/>
        <v>269562.84257152706</v>
      </c>
      <c r="AS105" s="880">
        <f t="shared" si="223"/>
        <v>283037.67518466763</v>
      </c>
      <c r="AT105" s="880">
        <f t="shared" si="223"/>
        <v>290706.38995670166</v>
      </c>
      <c r="AU105" s="880">
        <f t="shared" si="223"/>
        <v>288840.9214366916</v>
      </c>
      <c r="AV105" s="880">
        <f t="shared" si="223"/>
        <v>287621.52885513846</v>
      </c>
      <c r="AW105" s="880">
        <f t="shared" si="223"/>
        <v>301622.93869704113</v>
      </c>
      <c r="AX105" s="880">
        <f t="shared" si="223"/>
        <v>300802.73881659645</v>
      </c>
      <c r="AY105" s="880">
        <f t="shared" ref="AY105:BS105" si="224">AY104</f>
        <v>313914.77422158455</v>
      </c>
      <c r="AZ105" s="880">
        <f t="shared" si="224"/>
        <v>330819.88300173014</v>
      </c>
      <c r="BA105" s="880">
        <f t="shared" si="224"/>
        <v>349337.33418522734</v>
      </c>
      <c r="BB105" s="880">
        <f t="shared" si="224"/>
        <v>360980.31087066646</v>
      </c>
      <c r="BC105" s="880">
        <f t="shared" si="224"/>
        <v>387648.01201482303</v>
      </c>
      <c r="BD105" s="880">
        <f t="shared" si="224"/>
        <v>400786.18470083311</v>
      </c>
      <c r="BE105" s="880">
        <f t="shared" si="224"/>
        <v>418766.84706549748</v>
      </c>
      <c r="BF105" s="880">
        <f t="shared" si="224"/>
        <v>404967.30774505559</v>
      </c>
      <c r="BG105" s="880">
        <f t="shared" si="224"/>
        <v>407001.93771941232</v>
      </c>
      <c r="BH105" s="880">
        <f t="shared" si="224"/>
        <v>407768.05410156481</v>
      </c>
      <c r="BI105" s="880">
        <f t="shared" si="224"/>
        <v>424983.509754067</v>
      </c>
      <c r="BJ105" s="880">
        <f t="shared" si="224"/>
        <v>441367.46339439723</v>
      </c>
      <c r="BK105" s="880">
        <f t="shared" si="224"/>
        <v>465169.86702009221</v>
      </c>
      <c r="BL105" s="880">
        <f t="shared" si="224"/>
        <v>456796.55683518568</v>
      </c>
      <c r="BM105" s="880">
        <f t="shared" si="224"/>
        <v>436927.26720344723</v>
      </c>
      <c r="BN105" s="880">
        <f t="shared" si="224"/>
        <v>401657.1581</v>
      </c>
      <c r="BO105" s="880">
        <f t="shared" si="224"/>
        <v>419777.78247261344</v>
      </c>
      <c r="BP105" s="880">
        <f t="shared" si="224"/>
        <v>435960.7075473516</v>
      </c>
      <c r="BQ105" s="880">
        <f t="shared" si="224"/>
        <v>456153.31208047341</v>
      </c>
      <c r="BR105" s="880">
        <f t="shared" si="224"/>
        <v>456678.1373738313</v>
      </c>
      <c r="BS105" s="880">
        <f t="shared" si="224"/>
        <v>472417</v>
      </c>
      <c r="BV105" s="882">
        <f>DataFS40!Q105</f>
        <v>1.1385924294034178E-2</v>
      </c>
      <c r="BW105" s="882">
        <f t="shared" ref="BW105:CK105" si="225">BV105+($CL105-$BV105)/16</f>
        <v>1.18996678629468E-2</v>
      </c>
      <c r="BX105" s="882">
        <f t="shared" si="225"/>
        <v>1.2413411431859422E-2</v>
      </c>
      <c r="BY105" s="882">
        <f t="shared" si="225"/>
        <v>1.2927155000772045E-2</v>
      </c>
      <c r="BZ105" s="882">
        <f t="shared" si="225"/>
        <v>1.3440898569684667E-2</v>
      </c>
      <c r="CA105" s="882">
        <f t="shared" si="225"/>
        <v>1.395464213859729E-2</v>
      </c>
      <c r="CB105" s="882">
        <f t="shared" si="225"/>
        <v>1.4468385707509912E-2</v>
      </c>
      <c r="CC105" s="882">
        <f t="shared" si="225"/>
        <v>1.4982129276422534E-2</v>
      </c>
      <c r="CD105" s="882">
        <f t="shared" si="225"/>
        <v>1.5495872845335157E-2</v>
      </c>
      <c r="CE105" s="882">
        <f t="shared" si="225"/>
        <v>1.6009616414247779E-2</v>
      </c>
      <c r="CF105" s="882">
        <f t="shared" si="225"/>
        <v>1.6523359983160402E-2</v>
      </c>
      <c r="CG105" s="882">
        <f t="shared" si="225"/>
        <v>1.7037103552073024E-2</v>
      </c>
      <c r="CH105" s="882">
        <f t="shared" si="225"/>
        <v>1.7550847120985646E-2</v>
      </c>
      <c r="CI105" s="882">
        <f t="shared" si="225"/>
        <v>1.8064590689898269E-2</v>
      </c>
      <c r="CJ105" s="882">
        <f t="shared" si="225"/>
        <v>1.8578334258810891E-2</v>
      </c>
      <c r="CK105" s="882">
        <f t="shared" si="225"/>
        <v>1.9092077827723514E-2</v>
      </c>
      <c r="CL105" s="882">
        <f t="shared" si="203"/>
        <v>1.9605821396636136E-2</v>
      </c>
      <c r="CM105" s="882">
        <f t="shared" si="204"/>
        <v>1.9311966491985189E-2</v>
      </c>
      <c r="CN105" s="882">
        <f t="shared" si="205"/>
        <v>2.0224607682075124E-2</v>
      </c>
      <c r="CO105" s="882">
        <f t="shared" si="206"/>
        <v>2.0262072330728742E-2</v>
      </c>
      <c r="CP105" s="882">
        <f t="shared" si="207"/>
        <v>2.0646295837156714E-2</v>
      </c>
      <c r="CQ105" s="882">
        <f t="shared" si="208"/>
        <v>1.9525058068181167E-2</v>
      </c>
      <c r="CR105" s="882">
        <f t="shared" si="209"/>
        <v>1.8512412849305493E-2</v>
      </c>
      <c r="CS105" s="882">
        <f t="shared" si="210"/>
        <v>2.0435722654776667E-2</v>
      </c>
      <c r="CT105" s="882">
        <f t="shared" si="211"/>
        <v>2.2518207206435159E-2</v>
      </c>
      <c r="CU105" s="882">
        <f t="shared" si="212"/>
        <v>2.2679949159547519E-2</v>
      </c>
      <c r="CV105" s="882">
        <f t="shared" si="213"/>
        <v>2.3122363142388247E-2</v>
      </c>
      <c r="CW105" s="882">
        <f t="shared" si="214"/>
        <v>2.0831746047808464E-2</v>
      </c>
      <c r="CX105" s="882">
        <f t="shared" si="215"/>
        <v>2.1156216810552575E-2</v>
      </c>
      <c r="CY105" s="882">
        <f t="shared" si="216"/>
        <v>1.9265393370798023E-2</v>
      </c>
      <c r="CZ105" s="882">
        <f t="shared" si="217"/>
        <v>1.9876930034652185E-2</v>
      </c>
      <c r="DA105" s="882">
        <f t="shared" si="218"/>
        <v>1.9561601040851029E-2</v>
      </c>
      <c r="DB105" s="882">
        <f t="shared" si="219"/>
        <v>2.0467970821136383E-2</v>
      </c>
      <c r="DC105" s="882">
        <f t="shared" si="220"/>
        <v>2.0345323268693205E-2</v>
      </c>
      <c r="DD105" s="882">
        <f t="shared" si="221"/>
        <v>2.3017048504957893E-2</v>
      </c>
    </row>
    <row r="106" spans="1:108" ht="15">
      <c r="A106" s="877">
        <v>99.1</v>
      </c>
      <c r="B106" s="877">
        <v>99.1</v>
      </c>
      <c r="C106" s="880">
        <f>DataFS40!L106</f>
        <v>151406.90503253468</v>
      </c>
      <c r="D106">
        <f t="shared" ref="D106:R106" si="226">C106*($S106/$C106)^(1/16)</f>
        <v>153658.1190596596</v>
      </c>
      <c r="E106">
        <f t="shared" si="226"/>
        <v>155942.80556675387</v>
      </c>
      <c r="F106">
        <f t="shared" si="226"/>
        <v>158261.46224390907</v>
      </c>
      <c r="G106">
        <f t="shared" si="226"/>
        <v>160614.59418118914</v>
      </c>
      <c r="H106">
        <f t="shared" si="226"/>
        <v>163002.71397865791</v>
      </c>
      <c r="I106">
        <f t="shared" si="226"/>
        <v>165426.34185804249</v>
      </c>
      <c r="J106">
        <f t="shared" si="226"/>
        <v>167886.00577605708</v>
      </c>
      <c r="K106">
        <f t="shared" si="226"/>
        <v>170382.2415394116</v>
      </c>
      <c r="L106">
        <f t="shared" si="226"/>
        <v>172915.59292153045</v>
      </c>
      <c r="M106">
        <f t="shared" si="226"/>
        <v>175486.61178100665</v>
      </c>
      <c r="N106">
        <f t="shared" si="226"/>
        <v>178095.85818181734</v>
      </c>
      <c r="O106">
        <f t="shared" si="226"/>
        <v>180743.90051532653</v>
      </c>
      <c r="P106">
        <f t="shared" si="226"/>
        <v>183431.31562410205</v>
      </c>
      <c r="Q106">
        <f t="shared" si="226"/>
        <v>186158.68892757338</v>
      </c>
      <c r="R106">
        <f t="shared" si="226"/>
        <v>188926.61454955794</v>
      </c>
      <c r="S106" s="880">
        <v>191735.69544768319</v>
      </c>
      <c r="T106" s="880">
        <v>199559.35641556751</v>
      </c>
      <c r="U106" s="880">
        <v>207383.01738345184</v>
      </c>
      <c r="V106" s="880">
        <v>214999.40898774314</v>
      </c>
      <c r="W106" s="880">
        <v>222615.80059203447</v>
      </c>
      <c r="X106" s="880">
        <v>222852.1817136285</v>
      </c>
      <c r="Y106" s="880">
        <v>231141.32698571787</v>
      </c>
      <c r="Z106" s="880">
        <v>217422.76612710691</v>
      </c>
      <c r="AA106" s="880">
        <v>211295.26318175637</v>
      </c>
      <c r="AB106" s="880">
        <v>218588.76113220575</v>
      </c>
      <c r="AC106" s="880">
        <v>225804.88683535927</v>
      </c>
      <c r="AD106" s="880">
        <v>239852.88141440277</v>
      </c>
      <c r="AE106" s="880">
        <v>224423.4646555768</v>
      </c>
      <c r="AF106" s="880">
        <v>221657.6282212653</v>
      </c>
      <c r="AG106" s="880">
        <v>226550.56875863802</v>
      </c>
      <c r="AH106" s="880">
        <v>237738.43352584037</v>
      </c>
      <c r="AI106" s="880">
        <v>241320.49469455602</v>
      </c>
      <c r="AJ106" s="880">
        <v>242687.02688929296</v>
      </c>
      <c r="AK106" s="880">
        <v>229831.24463256908</v>
      </c>
      <c r="AL106" s="880">
        <v>230770.60356060116</v>
      </c>
      <c r="AM106" s="880">
        <v>221803.96745891837</v>
      </c>
      <c r="AN106" s="880">
        <v>229138.0051618412</v>
      </c>
      <c r="AO106" s="880">
        <v>255548.57701072138</v>
      </c>
      <c r="AP106" s="880">
        <v>256008.15408492897</v>
      </c>
      <c r="AQ106" s="880">
        <v>265202.32974339928</v>
      </c>
      <c r="AR106" s="880">
        <v>288033.02182006201</v>
      </c>
      <c r="AS106" s="880">
        <v>302036.01971451391</v>
      </c>
      <c r="AT106" s="880">
        <v>309701.16654683731</v>
      </c>
      <c r="AU106" s="880">
        <v>308542.71465880115</v>
      </c>
      <c r="AV106" s="880">
        <v>306310.27858445933</v>
      </c>
      <c r="AW106" s="880">
        <v>322628.20660296903</v>
      </c>
      <c r="AX106" s="880">
        <v>320583.69045974262</v>
      </c>
      <c r="AY106" s="880">
        <v>334763.0755721716</v>
      </c>
      <c r="AZ106" s="880">
        <v>353017.02451881493</v>
      </c>
      <c r="BA106" s="880">
        <v>372944.28025106597</v>
      </c>
      <c r="BB106" s="880">
        <v>385645.25579643314</v>
      </c>
      <c r="BC106" s="880">
        <v>413735.37728082889</v>
      </c>
      <c r="BD106" s="880">
        <v>428979.74914163089</v>
      </c>
      <c r="BE106" s="880">
        <v>447204.01377532765</v>
      </c>
      <c r="BF106" s="880">
        <v>432315.58187767671</v>
      </c>
      <c r="BG106" s="880">
        <v>435144.62306592125</v>
      </c>
      <c r="BH106" s="880">
        <v>436112.78634623619</v>
      </c>
      <c r="BI106" s="880">
        <v>456556.35659158922</v>
      </c>
      <c r="BJ106" s="880">
        <v>473817.72302888712</v>
      </c>
      <c r="BK106" s="880">
        <v>500779.23205216561</v>
      </c>
      <c r="BL106" s="880">
        <v>489964.20481306047</v>
      </c>
      <c r="BM106" s="880">
        <v>470213.39260173374</v>
      </c>
      <c r="BN106" s="880">
        <v>430085.13757000002</v>
      </c>
      <c r="BO106" s="880">
        <v>450240.77697069908</v>
      </c>
      <c r="BP106" s="880">
        <v>466702.83678876283</v>
      </c>
      <c r="BQ106" s="880">
        <v>489929.15984079259</v>
      </c>
      <c r="BR106" s="880">
        <v>487175.76963579695</v>
      </c>
      <c r="BS106" s="880">
        <v>506109</v>
      </c>
      <c r="BV106" s="882">
        <f>DataFS40!Q106</f>
        <v>1.1385924294034178E-2</v>
      </c>
      <c r="BW106" s="882">
        <f t="shared" ref="BW106:CK106" si="227">BV106+($CL106-$BV106)/16</f>
        <v>1.1909346768577439E-2</v>
      </c>
      <c r="BX106" s="882">
        <f t="shared" si="227"/>
        <v>1.24327692431207E-2</v>
      </c>
      <c r="BY106" s="882">
        <f t="shared" si="227"/>
        <v>1.2956191717663962E-2</v>
      </c>
      <c r="BZ106" s="882">
        <f t="shared" si="227"/>
        <v>1.3479614192207223E-2</v>
      </c>
      <c r="CA106" s="882">
        <f t="shared" si="227"/>
        <v>1.4003036666750485E-2</v>
      </c>
      <c r="CB106" s="882">
        <f t="shared" si="227"/>
        <v>1.4526459141293746E-2</v>
      </c>
      <c r="CC106" s="882">
        <f t="shared" si="227"/>
        <v>1.5049881615837007E-2</v>
      </c>
      <c r="CD106" s="882">
        <f t="shared" si="227"/>
        <v>1.5573304090380269E-2</v>
      </c>
      <c r="CE106" s="882">
        <f t="shared" si="227"/>
        <v>1.609672656492353E-2</v>
      </c>
      <c r="CF106" s="882">
        <f t="shared" si="227"/>
        <v>1.6620149039466792E-2</v>
      </c>
      <c r="CG106" s="882">
        <f t="shared" si="227"/>
        <v>1.7143571514010053E-2</v>
      </c>
      <c r="CH106" s="882">
        <f t="shared" si="227"/>
        <v>1.7666993988553314E-2</v>
      </c>
      <c r="CI106" s="882">
        <f t="shared" si="227"/>
        <v>1.8190416463096576E-2</v>
      </c>
      <c r="CJ106" s="882">
        <f t="shared" si="227"/>
        <v>1.8713838937639837E-2</v>
      </c>
      <c r="CK106" s="882">
        <f t="shared" si="227"/>
        <v>1.9237261412183099E-2</v>
      </c>
      <c r="CL106" s="882">
        <f t="shared" si="203"/>
        <v>1.976068388672636E-2</v>
      </c>
      <c r="CM106" s="882">
        <f t="shared" si="204"/>
        <v>1.9565598761240421E-2</v>
      </c>
      <c r="CN106" s="882">
        <f t="shared" si="205"/>
        <v>2.0521228541665604E-2</v>
      </c>
      <c r="CO106" s="882">
        <f t="shared" si="206"/>
        <v>2.0524688075011177E-2</v>
      </c>
      <c r="CP106" s="882">
        <f t="shared" si="207"/>
        <v>2.0728604626759628E-2</v>
      </c>
      <c r="CQ106" s="882">
        <f t="shared" si="208"/>
        <v>1.9680784491253434E-2</v>
      </c>
      <c r="CR106" s="882">
        <f t="shared" si="209"/>
        <v>1.8781521948841196E-2</v>
      </c>
      <c r="CS106" s="882">
        <f t="shared" si="210"/>
        <v>2.0683265053628164E-2</v>
      </c>
      <c r="CT106" s="882">
        <f t="shared" si="211"/>
        <v>2.2919158580440246E-2</v>
      </c>
      <c r="CU106" s="882">
        <f t="shared" si="212"/>
        <v>2.3014682523823105E-2</v>
      </c>
      <c r="CV106" s="882">
        <f t="shared" si="213"/>
        <v>2.3702846717964077E-2</v>
      </c>
      <c r="CW106" s="882">
        <f t="shared" si="214"/>
        <v>2.1231260571629385E-2</v>
      </c>
      <c r="CX106" s="882">
        <f t="shared" si="215"/>
        <v>2.19928208816913E-2</v>
      </c>
      <c r="CY106" s="882">
        <f t="shared" si="216"/>
        <v>1.9686844456201724E-2</v>
      </c>
      <c r="CZ106" s="882">
        <f t="shared" si="217"/>
        <v>2.0405830410187731E-2</v>
      </c>
      <c r="DA106" s="882">
        <f t="shared" si="218"/>
        <v>2.0036971252747726E-2</v>
      </c>
      <c r="DB106" s="882">
        <f t="shared" si="219"/>
        <v>2.1045903185005432E-2</v>
      </c>
      <c r="DC106" s="882">
        <f t="shared" si="220"/>
        <v>2.0707134858679144E-2</v>
      </c>
      <c r="DD106" s="882">
        <f t="shared" si="221"/>
        <v>2.3489477643996226E-2</v>
      </c>
    </row>
    <row r="107" spans="1:108" ht="15">
      <c r="A107" s="877">
        <v>99.2</v>
      </c>
      <c r="B107" s="877">
        <v>99.2</v>
      </c>
      <c r="C107" s="880">
        <f>DataFS40!L107</f>
        <v>161484.9882565435</v>
      </c>
      <c r="D107">
        <f t="shared" ref="D107:R107" si="228">C107*($S107/$C107)^(1/16)</f>
        <v>163886.04962593821</v>
      </c>
      <c r="E107">
        <f t="shared" si="228"/>
        <v>166322.81150075971</v>
      </c>
      <c r="F107">
        <f t="shared" si="228"/>
        <v>168795.80469879718</v>
      </c>
      <c r="G107">
        <f t="shared" si="228"/>
        <v>171305.56793037578</v>
      </c>
      <c r="H107">
        <f t="shared" si="228"/>
        <v>173852.64791570796</v>
      </c>
      <c r="I107">
        <f t="shared" si="228"/>
        <v>176437.59950398954</v>
      </c>
      <c r="J107">
        <f t="shared" si="228"/>
        <v>179060.98579426657</v>
      </c>
      <c r="K107">
        <f t="shared" si="228"/>
        <v>181723.37825809934</v>
      </c>
      <c r="L107">
        <f t="shared" si="228"/>
        <v>184425.35686405032</v>
      </c>
      <c r="M107">
        <f t="shared" si="228"/>
        <v>187167.51020402284</v>
      </c>
      <c r="N107">
        <f t="shared" si="228"/>
        <v>189950.43562147854</v>
      </c>
      <c r="O107">
        <f t="shared" si="228"/>
        <v>192774.73934156098</v>
      </c>
      <c r="P107">
        <f t="shared" si="228"/>
        <v>195641.03660315427</v>
      </c>
      <c r="Q107">
        <f t="shared" si="228"/>
        <v>198549.95179290493</v>
      </c>
      <c r="R107">
        <f t="shared" si="228"/>
        <v>201502.11858123678</v>
      </c>
      <c r="S107" s="880">
        <v>204498.18006038785</v>
      </c>
      <c r="T107" s="880">
        <v>213787.97407466848</v>
      </c>
      <c r="U107" s="880">
        <v>223077.76808894909</v>
      </c>
      <c r="V107" s="880">
        <v>230568.44806492666</v>
      </c>
      <c r="W107" s="880">
        <v>238059.12804090424</v>
      </c>
      <c r="X107" s="880">
        <v>238418.22139160437</v>
      </c>
      <c r="Y107" s="880">
        <v>247378.21062390378</v>
      </c>
      <c r="Z107" s="880">
        <v>231603.98734660744</v>
      </c>
      <c r="AA107" s="880">
        <v>226470.64564537336</v>
      </c>
      <c r="AB107" s="880">
        <v>232153.83383672766</v>
      </c>
      <c r="AC107" s="880">
        <v>240951.08091457866</v>
      </c>
      <c r="AD107" s="880">
        <v>255023.73048727901</v>
      </c>
      <c r="AE107" s="880">
        <v>238675.8304045033</v>
      </c>
      <c r="AF107" s="880">
        <v>234454.48423318978</v>
      </c>
      <c r="AG107" s="880">
        <v>239805.54768186959</v>
      </c>
      <c r="AH107" s="880">
        <v>251768.00651562269</v>
      </c>
      <c r="AI107" s="880">
        <v>255753.19074664082</v>
      </c>
      <c r="AJ107" s="880">
        <v>256876.41757791495</v>
      </c>
      <c r="AK107" s="880">
        <v>243583.37039388597</v>
      </c>
      <c r="AL107" s="880">
        <v>245872.22847190866</v>
      </c>
      <c r="AM107" s="880">
        <v>235018.34883391077</v>
      </c>
      <c r="AN107" s="880">
        <v>245178.21724365445</v>
      </c>
      <c r="AO107" s="880">
        <v>273054.78607717884</v>
      </c>
      <c r="AP107" s="880">
        <v>276439.31221237656</v>
      </c>
      <c r="AQ107" s="880">
        <v>282697.48416361609</v>
      </c>
      <c r="AR107" s="880">
        <v>309375.50241296104</v>
      </c>
      <c r="AS107" s="880">
        <v>325880.82501497306</v>
      </c>
      <c r="AT107" s="880">
        <v>333912.86761251977</v>
      </c>
      <c r="AU107" s="880">
        <v>333826.79462008789</v>
      </c>
      <c r="AV107" s="880">
        <v>330409.56976106076</v>
      </c>
      <c r="AW107" s="880">
        <v>348481.33037972852</v>
      </c>
      <c r="AX107" s="880">
        <v>345345.72344954958</v>
      </c>
      <c r="AY107" s="880">
        <v>359612.07845544722</v>
      </c>
      <c r="AZ107" s="880">
        <v>380045.86503838672</v>
      </c>
      <c r="BA107" s="880">
        <v>402606.81415026879</v>
      </c>
      <c r="BB107" s="880">
        <v>415123.87756374455</v>
      </c>
      <c r="BC107" s="880">
        <v>443057.54779642768</v>
      </c>
      <c r="BD107" s="880">
        <v>462987.33039636456</v>
      </c>
      <c r="BE107" s="880">
        <v>479914.779446767</v>
      </c>
      <c r="BF107" s="880">
        <v>466315.10782686109</v>
      </c>
      <c r="BG107" s="880">
        <v>471480.78117279941</v>
      </c>
      <c r="BH107" s="880">
        <v>470922.43945088884</v>
      </c>
      <c r="BI107" s="880">
        <v>493942.08144139685</v>
      </c>
      <c r="BJ107" s="880">
        <v>512055.59427061724</v>
      </c>
      <c r="BK107" s="880">
        <v>540274.98368234106</v>
      </c>
      <c r="BL107" s="880">
        <v>530993.82215204893</v>
      </c>
      <c r="BM107" s="880">
        <v>507650.74348833208</v>
      </c>
      <c r="BN107" s="880">
        <v>463803.51841999998</v>
      </c>
      <c r="BO107" s="880">
        <v>487309.97060068301</v>
      </c>
      <c r="BP107" s="880">
        <v>504612.96737894759</v>
      </c>
      <c r="BQ107" s="880">
        <v>529729.06149904511</v>
      </c>
      <c r="BR107" s="880">
        <v>528287.55450020928</v>
      </c>
      <c r="BS107" s="880">
        <v>547658</v>
      </c>
      <c r="BV107" s="882">
        <f>DataFS40!Q107</f>
        <v>1.1385924294034178E-2</v>
      </c>
      <c r="BW107" s="882">
        <f t="shared" ref="BW107:CK107" si="229">BV107+($CL107-$BV107)/16</f>
        <v>1.1932014556355855E-2</v>
      </c>
      <c r="BX107" s="882">
        <f t="shared" si="229"/>
        <v>1.2478104818677532E-2</v>
      </c>
      <c r="BY107" s="882">
        <f t="shared" si="229"/>
        <v>1.302419508099921E-2</v>
      </c>
      <c r="BZ107" s="882">
        <f t="shared" si="229"/>
        <v>1.3570285343320887E-2</v>
      </c>
      <c r="CA107" s="882">
        <f t="shared" si="229"/>
        <v>1.4116375605642564E-2</v>
      </c>
      <c r="CB107" s="882">
        <f t="shared" si="229"/>
        <v>1.4662465867964242E-2</v>
      </c>
      <c r="CC107" s="882">
        <f t="shared" si="229"/>
        <v>1.5208556130285919E-2</v>
      </c>
      <c r="CD107" s="882">
        <f t="shared" si="229"/>
        <v>1.5754646392607596E-2</v>
      </c>
      <c r="CE107" s="882">
        <f t="shared" si="229"/>
        <v>1.6300736654929274E-2</v>
      </c>
      <c r="CF107" s="882">
        <f t="shared" si="229"/>
        <v>1.6846826917250951E-2</v>
      </c>
      <c r="CG107" s="882">
        <f t="shared" si="229"/>
        <v>1.7392917179572628E-2</v>
      </c>
      <c r="CH107" s="882">
        <f t="shared" si="229"/>
        <v>1.7939007441894306E-2</v>
      </c>
      <c r="CI107" s="882">
        <f t="shared" si="229"/>
        <v>1.8485097704215983E-2</v>
      </c>
      <c r="CJ107" s="882">
        <f t="shared" si="229"/>
        <v>1.903118796653766E-2</v>
      </c>
      <c r="CK107" s="882">
        <f t="shared" si="229"/>
        <v>1.9577278228859338E-2</v>
      </c>
      <c r="CL107" s="882">
        <f t="shared" si="203"/>
        <v>2.0123368491181015E-2</v>
      </c>
      <c r="CM107" s="882">
        <f t="shared" si="204"/>
        <v>1.9709128458871294E-2</v>
      </c>
      <c r="CN107" s="882">
        <f t="shared" si="205"/>
        <v>2.0386770063820725E-2</v>
      </c>
      <c r="CO107" s="882">
        <f t="shared" si="206"/>
        <v>2.0716128926989041E-2</v>
      </c>
      <c r="CP107" s="882">
        <f t="shared" si="207"/>
        <v>2.0834345173757374E-2</v>
      </c>
      <c r="CQ107" s="882">
        <f t="shared" si="208"/>
        <v>1.9926379966200836E-2</v>
      </c>
      <c r="CR107" s="882">
        <f t="shared" si="209"/>
        <v>1.915047285512772E-2</v>
      </c>
      <c r="CS107" s="882">
        <f t="shared" si="210"/>
        <v>2.1091837497568822E-2</v>
      </c>
      <c r="CT107" s="882">
        <f t="shared" si="211"/>
        <v>2.3200418487051566E-2</v>
      </c>
      <c r="CU107" s="882">
        <f t="shared" si="212"/>
        <v>2.3538432690235922E-2</v>
      </c>
      <c r="CV107" s="882">
        <f t="shared" si="213"/>
        <v>2.4033804751651511E-2</v>
      </c>
      <c r="CW107" s="882">
        <f t="shared" si="214"/>
        <v>2.1804728425030451E-2</v>
      </c>
      <c r="CX107" s="882">
        <f t="shared" si="215"/>
        <v>2.2444868329247081E-2</v>
      </c>
      <c r="CY107" s="882">
        <f t="shared" si="216"/>
        <v>2.0267341353889634E-2</v>
      </c>
      <c r="CZ107" s="882">
        <f t="shared" si="217"/>
        <v>2.1074046247441913E-2</v>
      </c>
      <c r="DA107" s="882">
        <f t="shared" si="218"/>
        <v>2.0660044017236867E-2</v>
      </c>
      <c r="DB107" s="882">
        <f t="shared" si="219"/>
        <v>2.1647232523188675E-2</v>
      </c>
      <c r="DC107" s="882">
        <f t="shared" si="220"/>
        <v>2.1433696079198761E-2</v>
      </c>
      <c r="DD107" s="882">
        <f t="shared" si="221"/>
        <v>2.4115352027318071E-2</v>
      </c>
    </row>
    <row r="108" spans="1:108" ht="15">
      <c r="A108" s="877">
        <v>99.3</v>
      </c>
      <c r="B108" s="877">
        <v>99.3</v>
      </c>
      <c r="C108" s="880">
        <f>DataFS40!L108</f>
        <v>174405.99346463842</v>
      </c>
      <c r="D108">
        <f t="shared" ref="D108:R108" si="230">C108*($S108/$C108)^(1/16)</f>
        <v>176999.172545988</v>
      </c>
      <c r="E108">
        <f t="shared" si="230"/>
        <v>179630.90866092546</v>
      </c>
      <c r="F108">
        <f t="shared" si="230"/>
        <v>182301.77509991496</v>
      </c>
      <c r="G108">
        <f t="shared" si="230"/>
        <v>185012.35367746736</v>
      </c>
      <c r="H108">
        <f t="shared" si="230"/>
        <v>187763.23485888119</v>
      </c>
      <c r="I108">
        <f t="shared" si="230"/>
        <v>190555.01788886805</v>
      </c>
      <c r="J108">
        <f t="shared" si="230"/>
        <v>193388.31092209052</v>
      </c>
      <c r="K108">
        <f t="shared" si="230"/>
        <v>196263.73115564097</v>
      </c>
      <c r="L108">
        <f t="shared" si="230"/>
        <v>199181.90496349015</v>
      </c>
      <c r="M108">
        <f t="shared" si="230"/>
        <v>202143.46803293482</v>
      </c>
      <c r="N108">
        <f t="shared" si="230"/>
        <v>205149.06550307421</v>
      </c>
      <c r="O108">
        <f t="shared" si="230"/>
        <v>208199.3521053454</v>
      </c>
      <c r="P108">
        <f t="shared" si="230"/>
        <v>211294.99230614837</v>
      </c>
      <c r="Q108">
        <f t="shared" si="230"/>
        <v>214436.66045159154</v>
      </c>
      <c r="R108">
        <f t="shared" si="230"/>
        <v>217625.04091438954</v>
      </c>
      <c r="S108" s="880">
        <v>220860.82824294505</v>
      </c>
      <c r="T108" s="880">
        <v>230208.57940536461</v>
      </c>
      <c r="U108" s="880">
        <v>239556.33056778417</v>
      </c>
      <c r="V108" s="880">
        <v>247594.65303954334</v>
      </c>
      <c r="W108" s="880">
        <v>255632.9755113025</v>
      </c>
      <c r="X108" s="880">
        <v>256042.20241518112</v>
      </c>
      <c r="Y108" s="880">
        <v>266119.39929842146</v>
      </c>
      <c r="Z108" s="880">
        <v>249377.50613570167</v>
      </c>
      <c r="AA108" s="880">
        <v>243981.08369225191</v>
      </c>
      <c r="AB108" s="880">
        <v>247856.29017086644</v>
      </c>
      <c r="AC108" s="880">
        <v>258276.51844042007</v>
      </c>
      <c r="AD108" s="880">
        <v>273906.91504959035</v>
      </c>
      <c r="AE108" s="880">
        <v>256806.95460614152</v>
      </c>
      <c r="AF108" s="880">
        <v>249895.46843325603</v>
      </c>
      <c r="AG108" s="880">
        <v>256275.52019726095</v>
      </c>
      <c r="AH108" s="880">
        <v>267918.85612320452</v>
      </c>
      <c r="AI108" s="880">
        <v>273803.14941127581</v>
      </c>
      <c r="AJ108" s="880">
        <v>274588.65284642373</v>
      </c>
      <c r="AK108" s="880">
        <v>260722.0985537919</v>
      </c>
      <c r="AL108" s="880">
        <v>264394.81932529184</v>
      </c>
      <c r="AM108" s="880">
        <v>250889.3437683626</v>
      </c>
      <c r="AN108" s="880">
        <v>263590.82740821241</v>
      </c>
      <c r="AO108" s="880">
        <v>294833.89088124322</v>
      </c>
      <c r="AP108" s="880">
        <v>298307.14406886714</v>
      </c>
      <c r="AQ108" s="880">
        <v>304615.25582259009</v>
      </c>
      <c r="AR108" s="880">
        <v>335084.86109962082</v>
      </c>
      <c r="AS108" s="880">
        <v>355610.87828575232</v>
      </c>
      <c r="AT108" s="880">
        <v>365602.27690169204</v>
      </c>
      <c r="AU108" s="880">
        <v>365304.64262451231</v>
      </c>
      <c r="AV108" s="880">
        <v>359687.4756982039</v>
      </c>
      <c r="AW108" s="880">
        <v>380100.66811696853</v>
      </c>
      <c r="AX108" s="880">
        <v>375873.53924236231</v>
      </c>
      <c r="AY108" s="880">
        <v>391190.76819291734</v>
      </c>
      <c r="AZ108" s="880">
        <v>412975.02443771629</v>
      </c>
      <c r="BA108" s="880">
        <v>434555.75962022296</v>
      </c>
      <c r="BB108" s="880">
        <v>453131.89721641317</v>
      </c>
      <c r="BC108" s="880">
        <v>483123.14172874973</v>
      </c>
      <c r="BD108" s="880">
        <v>505452.29081040144</v>
      </c>
      <c r="BE108" s="880">
        <v>523414.05622356228</v>
      </c>
      <c r="BF108" s="880">
        <v>509200.94825802417</v>
      </c>
      <c r="BG108" s="880">
        <v>513129.31868417637</v>
      </c>
      <c r="BH108" s="880">
        <v>514424.0724206923</v>
      </c>
      <c r="BI108" s="880">
        <v>540196.59731566277</v>
      </c>
      <c r="BJ108" s="880">
        <v>559613.57356055814</v>
      </c>
      <c r="BK108" s="880">
        <v>591603.80858824146</v>
      </c>
      <c r="BL108" s="880">
        <v>580367.26056984824</v>
      </c>
      <c r="BM108" s="880">
        <v>555936.8072950911</v>
      </c>
      <c r="BN108" s="880">
        <v>506594.75173999998</v>
      </c>
      <c r="BO108" s="880">
        <v>532556.73037666944</v>
      </c>
      <c r="BP108" s="880">
        <v>548804.05388350459</v>
      </c>
      <c r="BQ108" s="880">
        <v>579735.84219184297</v>
      </c>
      <c r="BR108" s="880">
        <v>575884.40960044647</v>
      </c>
      <c r="BS108" s="880">
        <v>597954</v>
      </c>
      <c r="BV108" s="882">
        <f>DataFS40!Q108</f>
        <v>1.1385924294034178E-2</v>
      </c>
      <c r="BW108" s="882">
        <f t="shared" ref="BW108:CK108" si="231">BV108+($CL108-$BV108)/16</f>
        <v>1.1930870936832247E-2</v>
      </c>
      <c r="BX108" s="882">
        <f t="shared" si="231"/>
        <v>1.2475817579630316E-2</v>
      </c>
      <c r="BY108" s="882">
        <f t="shared" si="231"/>
        <v>1.3020764222428385E-2</v>
      </c>
      <c r="BZ108" s="882">
        <f t="shared" si="231"/>
        <v>1.3565710865226455E-2</v>
      </c>
      <c r="CA108" s="882">
        <f t="shared" si="231"/>
        <v>1.4110657508024524E-2</v>
      </c>
      <c r="CB108" s="882">
        <f t="shared" si="231"/>
        <v>1.4655604150822593E-2</v>
      </c>
      <c r="CC108" s="882">
        <f t="shared" si="231"/>
        <v>1.5200550793620662E-2</v>
      </c>
      <c r="CD108" s="882">
        <f t="shared" si="231"/>
        <v>1.5745497436418732E-2</v>
      </c>
      <c r="CE108" s="882">
        <f t="shared" si="231"/>
        <v>1.6290444079216801E-2</v>
      </c>
      <c r="CF108" s="882">
        <f t="shared" si="231"/>
        <v>1.683539072201487E-2</v>
      </c>
      <c r="CG108" s="882">
        <f t="shared" si="231"/>
        <v>1.7380337364812939E-2</v>
      </c>
      <c r="CH108" s="882">
        <f t="shared" si="231"/>
        <v>1.7925284007611009E-2</v>
      </c>
      <c r="CI108" s="882">
        <f t="shared" si="231"/>
        <v>1.8470230650409078E-2</v>
      </c>
      <c r="CJ108" s="882">
        <f t="shared" si="231"/>
        <v>1.9015177293207147E-2</v>
      </c>
      <c r="CK108" s="882">
        <f t="shared" si="231"/>
        <v>1.9560123936005216E-2</v>
      </c>
      <c r="CL108" s="882">
        <f t="shared" si="203"/>
        <v>2.0105070578803286E-2</v>
      </c>
      <c r="CM108" s="882">
        <f t="shared" si="204"/>
        <v>2.0117251356195354E-2</v>
      </c>
      <c r="CN108" s="882">
        <f t="shared" si="205"/>
        <v>2.0846160430596283E-2</v>
      </c>
      <c r="CO108" s="882">
        <f t="shared" si="206"/>
        <v>2.1211860744945854E-2</v>
      </c>
      <c r="CP108" s="882">
        <f t="shared" si="207"/>
        <v>2.1301052796249165E-2</v>
      </c>
      <c r="CQ108" s="882">
        <f t="shared" si="208"/>
        <v>2.0426422614128859E-2</v>
      </c>
      <c r="CR108" s="882">
        <f t="shared" si="209"/>
        <v>1.9498927843228042E-2</v>
      </c>
      <c r="CS108" s="882">
        <f t="shared" si="210"/>
        <v>2.1524862779890963E-2</v>
      </c>
      <c r="CT108" s="882">
        <f t="shared" si="211"/>
        <v>2.3653119765050912E-2</v>
      </c>
      <c r="CU108" s="882">
        <f t="shared" si="212"/>
        <v>2.4242038659570087E-2</v>
      </c>
      <c r="CV108" s="882">
        <f t="shared" si="213"/>
        <v>2.4676197963538149E-2</v>
      </c>
      <c r="CW108" s="882">
        <f t="shared" si="214"/>
        <v>2.2330161359057632E-2</v>
      </c>
      <c r="CX108" s="882">
        <f t="shared" si="215"/>
        <v>2.2975551243139547E-2</v>
      </c>
      <c r="CY108" s="882">
        <f t="shared" si="216"/>
        <v>2.100187207671067E-2</v>
      </c>
      <c r="CZ108" s="882">
        <f t="shared" si="217"/>
        <v>2.1745901997470618E-2</v>
      </c>
      <c r="DA108" s="882">
        <f t="shared" si="218"/>
        <v>2.1313884779860182E-2</v>
      </c>
      <c r="DB108" s="882">
        <f t="shared" si="219"/>
        <v>2.2308823490225782E-2</v>
      </c>
      <c r="DC108" s="882">
        <f t="shared" si="220"/>
        <v>2.2022306061056929E-2</v>
      </c>
      <c r="DD108" s="882">
        <f t="shared" si="221"/>
        <v>2.4713941811838724E-2</v>
      </c>
    </row>
    <row r="109" spans="1:108" ht="15">
      <c r="A109" s="877">
        <v>99.4</v>
      </c>
      <c r="B109" s="877">
        <v>99.4</v>
      </c>
      <c r="C109" s="880">
        <f>DataFS40!L109</f>
        <v>189583.28596169053</v>
      </c>
      <c r="D109">
        <f t="shared" ref="D109:R109" si="232">C109*($S109/$C109)^(1/16)</f>
        <v>192402.13066744342</v>
      </c>
      <c r="E109">
        <f t="shared" si="232"/>
        <v>195262.8877466149</v>
      </c>
      <c r="F109">
        <f t="shared" si="232"/>
        <v>198166.18037899278</v>
      </c>
      <c r="G109">
        <f t="shared" si="232"/>
        <v>201112.64101019775</v>
      </c>
      <c r="H109">
        <f t="shared" si="232"/>
        <v>204102.91148945366</v>
      </c>
      <c r="I109">
        <f t="shared" si="232"/>
        <v>207137.64320940632</v>
      </c>
      <c r="J109">
        <f t="shared" si="232"/>
        <v>210217.49724802107</v>
      </c>
      <c r="K109">
        <f t="shared" si="232"/>
        <v>213343.14451259031</v>
      </c>
      <c r="L109">
        <f t="shared" si="232"/>
        <v>216515.2658858822</v>
      </c>
      <c r="M109">
        <f t="shared" si="232"/>
        <v>219734.55237446234</v>
      </c>
      <c r="N109">
        <f t="shared" si="232"/>
        <v>223001.70525922085</v>
      </c>
      <c r="O109">
        <f t="shared" si="232"/>
        <v>226317.43624813747</v>
      </c>
      <c r="P109">
        <f t="shared" si="232"/>
        <v>229682.46763131826</v>
      </c>
      <c r="Q109">
        <f t="shared" si="232"/>
        <v>233097.53243833731</v>
      </c>
      <c r="R109">
        <f t="shared" si="232"/>
        <v>236563.37459791801</v>
      </c>
      <c r="S109" s="880">
        <v>240080.74909998837</v>
      </c>
      <c r="T109" s="880">
        <v>250662.2979894343</v>
      </c>
      <c r="U109" s="880">
        <v>261243.84687888023</v>
      </c>
      <c r="V109" s="880">
        <v>269811.97456968774</v>
      </c>
      <c r="W109" s="880">
        <v>278380.10226049519</v>
      </c>
      <c r="X109" s="880">
        <v>278931.08338125359</v>
      </c>
      <c r="Y109" s="880">
        <v>291250.1277374092</v>
      </c>
      <c r="Z109" s="880">
        <v>271641.39688678796</v>
      </c>
      <c r="AA109" s="880">
        <v>264282.68159767875</v>
      </c>
      <c r="AB109" s="880">
        <v>269546.25163962721</v>
      </c>
      <c r="AC109" s="880">
        <v>278857.25738030265</v>
      </c>
      <c r="AD109" s="880">
        <v>294843.45838723588</v>
      </c>
      <c r="AE109" s="880">
        <v>279767.78414462524</v>
      </c>
      <c r="AF109" s="880">
        <v>269987.22056972509</v>
      </c>
      <c r="AG109" s="880">
        <v>276444.79623696447</v>
      </c>
      <c r="AH109" s="880">
        <v>289772.86317192356</v>
      </c>
      <c r="AI109" s="880">
        <v>296088.3954564344</v>
      </c>
      <c r="AJ109" s="880">
        <v>298184.43061281979</v>
      </c>
      <c r="AK109" s="880">
        <v>282486.86901822459</v>
      </c>
      <c r="AL109" s="880">
        <v>287511.61461222556</v>
      </c>
      <c r="AM109" s="880">
        <v>273602.39264077158</v>
      </c>
      <c r="AN109" s="880">
        <v>287565.204455484</v>
      </c>
      <c r="AO109" s="880">
        <v>321257.62518211367</v>
      </c>
      <c r="AP109" s="880">
        <v>326843.27335727558</v>
      </c>
      <c r="AQ109" s="880">
        <v>333399.97711638105</v>
      </c>
      <c r="AR109" s="880">
        <v>369531.74539813853</v>
      </c>
      <c r="AS109" s="880">
        <v>392999.94050708727</v>
      </c>
      <c r="AT109" s="880">
        <v>404369.30208183551</v>
      </c>
      <c r="AU109" s="880">
        <v>406053.8239161828</v>
      </c>
      <c r="AV109" s="880">
        <v>394176.43369473325</v>
      </c>
      <c r="AW109" s="880">
        <v>418575.28818606265</v>
      </c>
      <c r="AX109" s="880">
        <v>416139.97802089358</v>
      </c>
      <c r="AY109" s="880">
        <v>433272.05373377295</v>
      </c>
      <c r="AZ109" s="880">
        <v>453446.60048118519</v>
      </c>
      <c r="BA109" s="880">
        <v>475997.87434783758</v>
      </c>
      <c r="BB109" s="880">
        <v>502281.39846987155</v>
      </c>
      <c r="BC109" s="880">
        <v>535508.19769961666</v>
      </c>
      <c r="BD109" s="880">
        <v>560947.71625852061</v>
      </c>
      <c r="BE109" s="880">
        <v>579699.06722409255</v>
      </c>
      <c r="BF109" s="880">
        <v>560041.71743419464</v>
      </c>
      <c r="BG109" s="880">
        <v>565297.91847614094</v>
      </c>
      <c r="BH109" s="880">
        <v>565480.75961927674</v>
      </c>
      <c r="BI109" s="880">
        <v>598722.74454919784</v>
      </c>
      <c r="BJ109" s="880">
        <v>622766.34873032162</v>
      </c>
      <c r="BK109" s="880">
        <v>660910.64977999253</v>
      </c>
      <c r="BL109" s="880">
        <v>643137.75658132357</v>
      </c>
      <c r="BM109" s="880">
        <v>616985.1518596817</v>
      </c>
      <c r="BN109" s="880">
        <v>558592.24575</v>
      </c>
      <c r="BO109" s="880">
        <v>589549.99672247318</v>
      </c>
      <c r="BP109" s="880">
        <v>607924.26253877732</v>
      </c>
      <c r="BQ109" s="880">
        <v>643730.172093331</v>
      </c>
      <c r="BR109" s="880">
        <v>638204.15435136505</v>
      </c>
      <c r="BS109" s="880">
        <v>663061</v>
      </c>
      <c r="BV109" s="882">
        <f>DataFS40!Q109</f>
        <v>1.1385924294034178E-2</v>
      </c>
      <c r="BW109" s="882">
        <f t="shared" ref="BW109:CK109" si="233">BV109+($CL109-$BV109)/16</f>
        <v>1.1945211339188563E-2</v>
      </c>
      <c r="BX109" s="882">
        <f t="shared" si="233"/>
        <v>1.2504498384342949E-2</v>
      </c>
      <c r="BY109" s="882">
        <f t="shared" si="233"/>
        <v>1.3063785429497335E-2</v>
      </c>
      <c r="BZ109" s="882">
        <f t="shared" si="233"/>
        <v>1.3623072474651721E-2</v>
      </c>
      <c r="CA109" s="882">
        <f t="shared" si="233"/>
        <v>1.4182359519806106E-2</v>
      </c>
      <c r="CB109" s="882">
        <f t="shared" si="233"/>
        <v>1.4741646564960492E-2</v>
      </c>
      <c r="CC109" s="882">
        <f t="shared" si="233"/>
        <v>1.5300933610114878E-2</v>
      </c>
      <c r="CD109" s="882">
        <f t="shared" si="233"/>
        <v>1.5860220655269264E-2</v>
      </c>
      <c r="CE109" s="882">
        <f t="shared" si="233"/>
        <v>1.6419507700423649E-2</v>
      </c>
      <c r="CF109" s="882">
        <f t="shared" si="233"/>
        <v>1.6978794745578035E-2</v>
      </c>
      <c r="CG109" s="882">
        <f t="shared" si="233"/>
        <v>1.7538081790732421E-2</v>
      </c>
      <c r="CH109" s="882">
        <f t="shared" si="233"/>
        <v>1.8097368835886807E-2</v>
      </c>
      <c r="CI109" s="882">
        <f t="shared" si="233"/>
        <v>1.8656655881041193E-2</v>
      </c>
      <c r="CJ109" s="882">
        <f t="shared" si="233"/>
        <v>1.9215942926195578E-2</v>
      </c>
      <c r="CK109" s="882">
        <f t="shared" si="233"/>
        <v>1.9775229971349964E-2</v>
      </c>
      <c r="CL109" s="882">
        <f t="shared" si="203"/>
        <v>2.033451701650435E-2</v>
      </c>
      <c r="CM109" s="882">
        <f t="shared" si="204"/>
        <v>2.0653146500415609E-2</v>
      </c>
      <c r="CN109" s="882">
        <f t="shared" si="205"/>
        <v>2.1335051539877803E-2</v>
      </c>
      <c r="CO109" s="882">
        <f t="shared" si="206"/>
        <v>2.175990802208938E-2</v>
      </c>
      <c r="CP109" s="882">
        <f t="shared" si="207"/>
        <v>2.1808571616890093E-2</v>
      </c>
      <c r="CQ109" s="882">
        <f t="shared" si="208"/>
        <v>2.071296535915601E-2</v>
      </c>
      <c r="CR109" s="882">
        <f t="shared" si="209"/>
        <v>1.9696478467929435E-2</v>
      </c>
      <c r="CS109" s="882">
        <f t="shared" si="210"/>
        <v>2.1798708312447124E-2</v>
      </c>
      <c r="CT109" s="882">
        <f t="shared" si="211"/>
        <v>2.4343923815547397E-2</v>
      </c>
      <c r="CU109" s="882">
        <f t="shared" si="212"/>
        <v>2.4936168074539466E-2</v>
      </c>
      <c r="CV109" s="882">
        <f t="shared" si="213"/>
        <v>2.5704772911057105E-2</v>
      </c>
      <c r="CW109" s="882">
        <f t="shared" si="214"/>
        <v>2.3203772368769027E-2</v>
      </c>
      <c r="CX109" s="882">
        <f t="shared" si="215"/>
        <v>2.3533979372418523E-2</v>
      </c>
      <c r="CY109" s="882">
        <f t="shared" si="216"/>
        <v>2.1613950047758568E-2</v>
      </c>
      <c r="CZ109" s="882">
        <f t="shared" si="217"/>
        <v>2.2524891429350546E-2</v>
      </c>
      <c r="DA109" s="882">
        <f t="shared" si="218"/>
        <v>2.2031928974757475E-2</v>
      </c>
      <c r="DB109" s="882">
        <f t="shared" si="219"/>
        <v>2.310468385692821E-2</v>
      </c>
      <c r="DC109" s="882">
        <f t="shared" si="220"/>
        <v>2.263309394658708E-2</v>
      </c>
      <c r="DD109" s="882">
        <f t="shared" si="221"/>
        <v>2.5412678586564263E-2</v>
      </c>
    </row>
    <row r="110" spans="1:108" ht="15">
      <c r="A110" s="877">
        <v>99.5</v>
      </c>
      <c r="B110" s="877">
        <v>99.5</v>
      </c>
      <c r="C110" s="880">
        <f>DataFS40!L110</f>
        <v>222713.41256559378</v>
      </c>
      <c r="D110">
        <f t="shared" ref="D110:R110" si="234">C110*($S110/$C110)^(1/16)</f>
        <v>225166.45647075985</v>
      </c>
      <c r="E110">
        <f t="shared" si="234"/>
        <v>227646.51906479316</v>
      </c>
      <c r="F110">
        <f t="shared" si="234"/>
        <v>230153.89794104156</v>
      </c>
      <c r="G110">
        <f t="shared" si="234"/>
        <v>232688.89397065074</v>
      </c>
      <c r="H110">
        <f t="shared" si="234"/>
        <v>235251.81133866703</v>
      </c>
      <c r="I110">
        <f t="shared" si="234"/>
        <v>237842.957580538</v>
      </c>
      <c r="J110">
        <f t="shared" si="234"/>
        <v>240462.64361901482</v>
      </c>
      <c r="K110">
        <f t="shared" si="234"/>
        <v>243111.18380146127</v>
      </c>
      <c r="L110">
        <f t="shared" si="234"/>
        <v>245788.8959375736</v>
      </c>
      <c r="M110">
        <f t="shared" si="234"/>
        <v>248496.10133751595</v>
      </c>
      <c r="N110">
        <f t="shared" si="234"/>
        <v>251233.12485047567</v>
      </c>
      <c r="O110">
        <f t="shared" si="234"/>
        <v>254000.29490364334</v>
      </c>
      <c r="P110">
        <f t="shared" si="234"/>
        <v>256797.94354162225</v>
      </c>
      <c r="Q110">
        <f t="shared" si="234"/>
        <v>259626.40646627179</v>
      </c>
      <c r="R110">
        <f t="shared" si="234"/>
        <v>262486.02307698975</v>
      </c>
      <c r="S110" s="880">
        <v>265377.13651143882</v>
      </c>
      <c r="T110" s="880">
        <v>277193.83487723424</v>
      </c>
      <c r="U110" s="880">
        <v>289010.53324302967</v>
      </c>
      <c r="V110" s="880">
        <v>298735.49431258056</v>
      </c>
      <c r="W110" s="880">
        <v>308460.45538213139</v>
      </c>
      <c r="X110" s="880">
        <v>309159.955146636</v>
      </c>
      <c r="Y110" s="880">
        <v>323367.70283137058</v>
      </c>
      <c r="Z110" s="880">
        <v>301068.99732607551</v>
      </c>
      <c r="AA110" s="880">
        <v>290384.73604751326</v>
      </c>
      <c r="AB110" s="880">
        <v>296553.72160856059</v>
      </c>
      <c r="AC110" s="880">
        <v>306296.73554949142</v>
      </c>
      <c r="AD110" s="880">
        <v>324975.10521776625</v>
      </c>
      <c r="AE110" s="880">
        <v>305656.42525168695</v>
      </c>
      <c r="AF110" s="880">
        <v>297794.03166611458</v>
      </c>
      <c r="AG110" s="880">
        <v>301439.99748712149</v>
      </c>
      <c r="AH110" s="880">
        <v>318900.74393602845</v>
      </c>
      <c r="AI110" s="880">
        <v>325668.75739022024</v>
      </c>
      <c r="AJ110" s="880">
        <v>328831.49824579374</v>
      </c>
      <c r="AK110" s="880">
        <v>311245.98915931809</v>
      </c>
      <c r="AL110" s="880">
        <v>318109.86256423488</v>
      </c>
      <c r="AM110" s="880">
        <v>305470.67689907399</v>
      </c>
      <c r="AN110" s="880">
        <v>319904.5128463867</v>
      </c>
      <c r="AO110" s="880">
        <v>356590.71474466735</v>
      </c>
      <c r="AP110" s="880">
        <v>365722.2694230387</v>
      </c>
      <c r="AQ110" s="880">
        <v>372596.31678073108</v>
      </c>
      <c r="AR110" s="880">
        <v>414828.91764908651</v>
      </c>
      <c r="AS110" s="880">
        <v>445861.65620216943</v>
      </c>
      <c r="AT110" s="880">
        <v>455762.82196552114</v>
      </c>
      <c r="AU110" s="880">
        <v>460762.92179002677</v>
      </c>
      <c r="AV110" s="880">
        <v>440772.61348501255</v>
      </c>
      <c r="AW110" s="880">
        <v>473114.06189560716</v>
      </c>
      <c r="AX110" s="880">
        <v>468599.35160931048</v>
      </c>
      <c r="AY110" s="880">
        <v>487830.64032171288</v>
      </c>
      <c r="AZ110" s="880">
        <v>508865.552484321</v>
      </c>
      <c r="BA110" s="880">
        <v>535612.54462512245</v>
      </c>
      <c r="BB110" s="880">
        <v>566391.7903022588</v>
      </c>
      <c r="BC110" s="880">
        <v>603244.20636772807</v>
      </c>
      <c r="BD110" s="880">
        <v>633297.16480686702</v>
      </c>
      <c r="BE110" s="880">
        <v>659825.33920357144</v>
      </c>
      <c r="BF110" s="880">
        <v>632293.83442808338</v>
      </c>
      <c r="BG110" s="880">
        <v>635317.92263684829</v>
      </c>
      <c r="BH110" s="880">
        <v>634390.59387974604</v>
      </c>
      <c r="BI110" s="880">
        <v>678690.72265598632</v>
      </c>
      <c r="BJ110" s="880">
        <v>709513.6692395031</v>
      </c>
      <c r="BK110" s="880">
        <v>752244.21310502035</v>
      </c>
      <c r="BL110" s="880">
        <v>727536.28542975965</v>
      </c>
      <c r="BM110" s="880">
        <v>701425.48060408037</v>
      </c>
      <c r="BN110" s="880">
        <v>631701.04382000002</v>
      </c>
      <c r="BO110" s="880">
        <v>667827.75215795112</v>
      </c>
      <c r="BP110" s="880">
        <v>689847.43844775436</v>
      </c>
      <c r="BQ110" s="880">
        <v>730503.63423903787</v>
      </c>
      <c r="BR110" s="880">
        <v>721377.85044885799</v>
      </c>
      <c r="BS110" s="880">
        <v>749510</v>
      </c>
      <c r="BV110" s="882">
        <f>DataFS40!Q110</f>
        <v>1.1385924294034178E-2</v>
      </c>
      <c r="BW110" s="882">
        <f t="shared" ref="BW110:CK110" si="235">BV110+($CL110-$BV110)/16</f>
        <v>1.1978645428564416E-2</v>
      </c>
      <c r="BX110" s="882">
        <f t="shared" si="235"/>
        <v>1.2571366563094655E-2</v>
      </c>
      <c r="BY110" s="882">
        <f t="shared" si="235"/>
        <v>1.3164087697624893E-2</v>
      </c>
      <c r="BZ110" s="882">
        <f t="shared" si="235"/>
        <v>1.3756808832155132E-2</v>
      </c>
      <c r="CA110" s="882">
        <f t="shared" si="235"/>
        <v>1.434952996668537E-2</v>
      </c>
      <c r="CB110" s="882">
        <f t="shared" si="235"/>
        <v>1.4942251101215609E-2</v>
      </c>
      <c r="CC110" s="882">
        <f t="shared" si="235"/>
        <v>1.5534972235745848E-2</v>
      </c>
      <c r="CD110" s="882">
        <f t="shared" si="235"/>
        <v>1.6127693370276086E-2</v>
      </c>
      <c r="CE110" s="882">
        <f t="shared" si="235"/>
        <v>1.6720414504806325E-2</v>
      </c>
      <c r="CF110" s="882">
        <f t="shared" si="235"/>
        <v>1.7313135639336563E-2</v>
      </c>
      <c r="CG110" s="882">
        <f t="shared" si="235"/>
        <v>1.7905856773866802E-2</v>
      </c>
      <c r="CH110" s="882">
        <f t="shared" si="235"/>
        <v>1.849857790839704E-2</v>
      </c>
      <c r="CI110" s="882">
        <f t="shared" si="235"/>
        <v>1.9091299042927279E-2</v>
      </c>
      <c r="CJ110" s="882">
        <f t="shared" si="235"/>
        <v>1.9684020177457517E-2</v>
      </c>
      <c r="CK110" s="882">
        <f t="shared" si="235"/>
        <v>2.0276741311987756E-2</v>
      </c>
      <c r="CL110" s="882">
        <f t="shared" si="203"/>
        <v>2.0869462446517995E-2</v>
      </c>
      <c r="CM110" s="882">
        <f t="shared" si="204"/>
        <v>2.1239142874283745E-2</v>
      </c>
      <c r="CN110" s="882">
        <f t="shared" si="205"/>
        <v>2.1878817379064941E-2</v>
      </c>
      <c r="CO110" s="882">
        <f t="shared" si="206"/>
        <v>2.234544924028703E-2</v>
      </c>
      <c r="CP110" s="882">
        <f t="shared" si="207"/>
        <v>2.2616114686559108E-2</v>
      </c>
      <c r="CQ110" s="882">
        <f t="shared" si="208"/>
        <v>2.1266968879726456E-2</v>
      </c>
      <c r="CR110" s="882">
        <f t="shared" si="209"/>
        <v>2.0061385942233612E-2</v>
      </c>
      <c r="CS110" s="882">
        <f t="shared" si="210"/>
        <v>2.2163372463278819E-2</v>
      </c>
      <c r="CT110" s="882">
        <f t="shared" si="211"/>
        <v>2.5283722677156062E-2</v>
      </c>
      <c r="CU110" s="882">
        <f t="shared" si="212"/>
        <v>2.5989377487449783E-2</v>
      </c>
      <c r="CV110" s="882">
        <f t="shared" si="213"/>
        <v>2.6778947376116635E-2</v>
      </c>
      <c r="CW110" s="882">
        <f t="shared" si="214"/>
        <v>2.3986549234742638E-2</v>
      </c>
      <c r="CX110" s="882">
        <f t="shared" si="215"/>
        <v>2.4731851648977177E-2</v>
      </c>
      <c r="CY110" s="882">
        <f t="shared" si="216"/>
        <v>2.2364481655245738E-2</v>
      </c>
      <c r="CZ110" s="882">
        <f t="shared" si="217"/>
        <v>2.3671691867813482E-2</v>
      </c>
      <c r="DA110" s="882">
        <f t="shared" si="218"/>
        <v>2.2953304294595744E-2</v>
      </c>
      <c r="DB110" s="882">
        <f t="shared" si="219"/>
        <v>2.4044921998352953E-2</v>
      </c>
      <c r="DC110" s="882">
        <f t="shared" si="220"/>
        <v>2.3375421147901587E-2</v>
      </c>
      <c r="DD110" s="882">
        <f t="shared" si="221"/>
        <v>2.6185080197111965E-2</v>
      </c>
    </row>
    <row r="111" spans="1:108" ht="15">
      <c r="A111" s="877">
        <v>99.6</v>
      </c>
      <c r="B111" s="877">
        <v>99.6</v>
      </c>
      <c r="C111" s="880">
        <f>DataFS40!L111</f>
        <v>253390.79302115363</v>
      </c>
      <c r="D111">
        <f t="shared" ref="D111:R111" si="236">C111*($S111/$C111)^(1/16)</f>
        <v>256181.7283908978</v>
      </c>
      <c r="E111">
        <f t="shared" si="236"/>
        <v>259003.40410501367</v>
      </c>
      <c r="F111">
        <f t="shared" si="236"/>
        <v>261856.15874847255</v>
      </c>
      <c r="G111">
        <f t="shared" si="236"/>
        <v>264740.3346355398</v>
      </c>
      <c r="H111">
        <f t="shared" si="236"/>
        <v>267656.27785085049</v>
      </c>
      <c r="I111">
        <f t="shared" si="236"/>
        <v>270604.33829093777</v>
      </c>
      <c r="J111">
        <f t="shared" si="236"/>
        <v>273584.86970621831</v>
      </c>
      <c r="K111">
        <f t="shared" si="236"/>
        <v>276598.22974344029</v>
      </c>
      <c r="L111">
        <f t="shared" si="236"/>
        <v>279644.77998859913</v>
      </c>
      <c r="M111">
        <f t="shared" si="236"/>
        <v>282724.88601032563</v>
      </c>
      <c r="N111">
        <f t="shared" si="236"/>
        <v>285838.9174037521</v>
      </c>
      <c r="O111">
        <f t="shared" si="236"/>
        <v>288987.2478348618</v>
      </c>
      <c r="P111">
        <f t="shared" si="236"/>
        <v>292170.2550853265</v>
      </c>
      <c r="Q111">
        <f t="shared" si="236"/>
        <v>295388.3210978384</v>
      </c>
      <c r="R111">
        <f t="shared" si="236"/>
        <v>298641.83202194085</v>
      </c>
      <c r="S111" s="880">
        <v>301931.17826036463</v>
      </c>
      <c r="T111" s="880">
        <v>313770.08337332483</v>
      </c>
      <c r="U111" s="880">
        <v>325608.98848628509</v>
      </c>
      <c r="V111" s="880">
        <v>338387.00546488637</v>
      </c>
      <c r="W111" s="880">
        <v>351165.02244348766</v>
      </c>
      <c r="X111" s="880">
        <v>354085.95802185161</v>
      </c>
      <c r="Y111" s="880">
        <v>368664.38867451769</v>
      </c>
      <c r="Z111" s="880">
        <v>339226.71627751517</v>
      </c>
      <c r="AA111" s="880">
        <v>325073.44924513763</v>
      </c>
      <c r="AB111" s="880">
        <v>333917.8296945116</v>
      </c>
      <c r="AC111" s="880">
        <v>347028.69449268171</v>
      </c>
      <c r="AD111" s="880">
        <v>362942.95213454077</v>
      </c>
      <c r="AE111" s="880">
        <v>340746.75985999353</v>
      </c>
      <c r="AF111" s="880">
        <v>334815.44839350774</v>
      </c>
      <c r="AG111" s="880">
        <v>338900.16855132557</v>
      </c>
      <c r="AH111" s="880">
        <v>359321.58892344142</v>
      </c>
      <c r="AI111" s="880">
        <v>366194.82269012328</v>
      </c>
      <c r="AJ111" s="880">
        <v>371819.7233219801</v>
      </c>
      <c r="AK111" s="880">
        <v>352463.79466196359</v>
      </c>
      <c r="AL111" s="880">
        <v>360682.66690318001</v>
      </c>
      <c r="AM111" s="880">
        <v>350017.14530018432</v>
      </c>
      <c r="AN111" s="880">
        <v>365198.64261041686</v>
      </c>
      <c r="AO111" s="880">
        <v>402675.4884194404</v>
      </c>
      <c r="AP111" s="880">
        <v>423532.59939362219</v>
      </c>
      <c r="AQ111" s="880">
        <v>426572.74545068707</v>
      </c>
      <c r="AR111" s="880">
        <v>479293.61265081004</v>
      </c>
      <c r="AS111" s="880">
        <v>523707.02270912362</v>
      </c>
      <c r="AT111" s="880">
        <v>529533.55842080875</v>
      </c>
      <c r="AU111" s="880">
        <v>540048.86438074172</v>
      </c>
      <c r="AV111" s="880">
        <v>510769.06066179194</v>
      </c>
      <c r="AW111" s="880">
        <v>546445.19245168474</v>
      </c>
      <c r="AX111" s="880">
        <v>537773.32871382055</v>
      </c>
      <c r="AY111" s="880">
        <v>560345.61844192748</v>
      </c>
      <c r="AZ111" s="880">
        <v>590940.87998756499</v>
      </c>
      <c r="BA111" s="880">
        <v>620222.8048544717</v>
      </c>
      <c r="BB111" s="880">
        <v>656025.03818826552</v>
      </c>
      <c r="BC111" s="880">
        <v>698928.25935091753</v>
      </c>
      <c r="BD111" s="880">
        <v>743332.81635950517</v>
      </c>
      <c r="BE111" s="880">
        <v>774006.89505099447</v>
      </c>
      <c r="BF111" s="880">
        <v>739229.54599153076</v>
      </c>
      <c r="BG111" s="880">
        <v>732758.07684306335</v>
      </c>
      <c r="BH111" s="880">
        <v>738375.65897972637</v>
      </c>
      <c r="BI111" s="880">
        <v>793788.16777670279</v>
      </c>
      <c r="BJ111" s="880">
        <v>832305.82416646648</v>
      </c>
      <c r="BK111" s="880">
        <v>885203.38849599741</v>
      </c>
      <c r="BL111" s="880">
        <v>857018.98248764232</v>
      </c>
      <c r="BM111" s="880">
        <v>823690.2982369184</v>
      </c>
      <c r="BN111" s="880">
        <v>742908.82380000001</v>
      </c>
      <c r="BO111" s="880">
        <v>781607.63932441606</v>
      </c>
      <c r="BP111" s="880">
        <v>811822.50666679512</v>
      </c>
      <c r="BQ111" s="880">
        <v>858900.65190878662</v>
      </c>
      <c r="BR111" s="880">
        <v>843776.30313037802</v>
      </c>
      <c r="BS111" s="880">
        <v>874990</v>
      </c>
      <c r="BV111" s="882">
        <f>DataFS40!Q111</f>
        <v>1.1385924294034178E-2</v>
      </c>
      <c r="BW111" s="882">
        <f t="shared" ref="BW111:CK111" si="237">BV111+($CL111-$BV111)/16</f>
        <v>1.2011720799325859E-2</v>
      </c>
      <c r="BX111" s="882">
        <f t="shared" si="237"/>
        <v>1.263751730461754E-2</v>
      </c>
      <c r="BY111" s="882">
        <f t="shared" si="237"/>
        <v>1.3263313809909222E-2</v>
      </c>
      <c r="BZ111" s="882">
        <f t="shared" si="237"/>
        <v>1.3889110315200903E-2</v>
      </c>
      <c r="CA111" s="882">
        <f t="shared" si="237"/>
        <v>1.4514906820492585E-2</v>
      </c>
      <c r="CB111" s="882">
        <f t="shared" si="237"/>
        <v>1.5140703325784266E-2</v>
      </c>
      <c r="CC111" s="882">
        <f t="shared" si="237"/>
        <v>1.5766499831075947E-2</v>
      </c>
      <c r="CD111" s="882">
        <f t="shared" si="237"/>
        <v>1.6392296336367629E-2</v>
      </c>
      <c r="CE111" s="882">
        <f t="shared" si="237"/>
        <v>1.701809284165931E-2</v>
      </c>
      <c r="CF111" s="882">
        <f t="shared" si="237"/>
        <v>1.7643889346950992E-2</v>
      </c>
      <c r="CG111" s="882">
        <f t="shared" si="237"/>
        <v>1.8269685852242673E-2</v>
      </c>
      <c r="CH111" s="882">
        <f t="shared" si="237"/>
        <v>1.8895482357534354E-2</v>
      </c>
      <c r="CI111" s="882">
        <f t="shared" si="237"/>
        <v>1.9521278862826036E-2</v>
      </c>
      <c r="CJ111" s="882">
        <f t="shared" si="237"/>
        <v>2.0147075368117717E-2</v>
      </c>
      <c r="CK111" s="882">
        <f t="shared" si="237"/>
        <v>2.0772871873409399E-2</v>
      </c>
      <c r="CL111" s="882">
        <f t="shared" si="203"/>
        <v>2.139866837870108E-2</v>
      </c>
      <c r="CM111" s="882">
        <f t="shared" si="204"/>
        <v>2.1929296171334656E-2</v>
      </c>
      <c r="CN111" s="882">
        <f t="shared" si="205"/>
        <v>2.2720467554908197E-2</v>
      </c>
      <c r="CO111" s="882">
        <f t="shared" si="206"/>
        <v>2.3415635926125278E-2</v>
      </c>
      <c r="CP111" s="882">
        <f t="shared" si="207"/>
        <v>2.3517105580544095E-2</v>
      </c>
      <c r="CQ111" s="882">
        <f t="shared" si="208"/>
        <v>2.1885123624760361E-2</v>
      </c>
      <c r="CR111" s="882">
        <f t="shared" si="209"/>
        <v>2.0409268877749076E-2</v>
      </c>
      <c r="CS111" s="882">
        <f t="shared" si="210"/>
        <v>2.3139664008107186E-2</v>
      </c>
      <c r="CT111" s="882">
        <f t="shared" si="211"/>
        <v>2.6605581731983019E-2</v>
      </c>
      <c r="CU111" s="882">
        <f t="shared" si="212"/>
        <v>2.7225945349885761E-2</v>
      </c>
      <c r="CV111" s="882">
        <f t="shared" si="213"/>
        <v>2.7924241834249797E-2</v>
      </c>
      <c r="CW111" s="882">
        <f t="shared" si="214"/>
        <v>2.5593030732455668E-2</v>
      </c>
      <c r="CX111" s="882">
        <f t="shared" si="215"/>
        <v>2.6300349822200975E-2</v>
      </c>
      <c r="CY111" s="882">
        <f t="shared" si="216"/>
        <v>2.3717894908318771E-2</v>
      </c>
      <c r="CZ111" s="882">
        <f t="shared" si="217"/>
        <v>2.4882387112002968E-2</v>
      </c>
      <c r="DA111" s="882">
        <f t="shared" si="218"/>
        <v>2.4262118663733512E-2</v>
      </c>
      <c r="DB111" s="882">
        <f t="shared" si="219"/>
        <v>2.5390145141231502E-2</v>
      </c>
      <c r="DC111" s="882">
        <f t="shared" si="220"/>
        <v>2.4395110973114198E-2</v>
      </c>
      <c r="DD111" s="882">
        <f t="shared" si="221"/>
        <v>2.7103880224234711E-2</v>
      </c>
    </row>
    <row r="112" spans="1:108" ht="15">
      <c r="A112" s="877">
        <v>99.7</v>
      </c>
      <c r="B112" s="877">
        <v>99.7</v>
      </c>
      <c r="C112" s="880">
        <f>DataFS40!L112</f>
        <v>301983.2947363265</v>
      </c>
      <c r="D112">
        <f t="shared" ref="D112:R112" si="238">C112*($S112/$C112)^(1/16)</f>
        <v>305309.44502104155</v>
      </c>
      <c r="E112">
        <f t="shared" si="238"/>
        <v>308672.23069555912</v>
      </c>
      <c r="F112">
        <f t="shared" si="238"/>
        <v>312072.05527495552</v>
      </c>
      <c r="G112">
        <f t="shared" si="238"/>
        <v>315509.32671876415</v>
      </c>
      <c r="H112">
        <f t="shared" si="238"/>
        <v>318984.45747992821</v>
      </c>
      <c r="I112">
        <f t="shared" si="238"/>
        <v>322497.86455429281</v>
      </c>
      <c r="J112">
        <f t="shared" si="238"/>
        <v>326049.96953064215</v>
      </c>
      <c r="K112">
        <f t="shared" si="238"/>
        <v>329641.19864128751</v>
      </c>
      <c r="L112">
        <f t="shared" si="238"/>
        <v>333271.9828132129</v>
      </c>
      <c r="M112">
        <f t="shared" si="238"/>
        <v>336942.75771978387</v>
      </c>
      <c r="N112">
        <f t="shared" si="238"/>
        <v>340653.9638330256</v>
      </c>
      <c r="O112">
        <f t="shared" si="238"/>
        <v>344406.04647647735</v>
      </c>
      <c r="P112">
        <f t="shared" si="238"/>
        <v>348199.45587862842</v>
      </c>
      <c r="Q112">
        <f t="shared" si="238"/>
        <v>352034.64722694317</v>
      </c>
      <c r="R112">
        <f t="shared" si="238"/>
        <v>355912.0807224809</v>
      </c>
      <c r="S112" s="880">
        <v>359832.22163511784</v>
      </c>
      <c r="T112" s="880">
        <v>374162.56631479337</v>
      </c>
      <c r="U112" s="880">
        <v>388492.9109944689</v>
      </c>
      <c r="V112" s="880">
        <v>403355.229985932</v>
      </c>
      <c r="W112" s="880">
        <v>418217.54897739511</v>
      </c>
      <c r="X112" s="880">
        <v>424027.38125359401</v>
      </c>
      <c r="Y112" s="880">
        <v>437540.99699323479</v>
      </c>
      <c r="Z112" s="880">
        <v>398771.13703862863</v>
      </c>
      <c r="AA112" s="880">
        <v>380837.15455410979</v>
      </c>
      <c r="AB112" s="880">
        <v>390740.14989644464</v>
      </c>
      <c r="AC112" s="880">
        <v>404168.27681303228</v>
      </c>
      <c r="AD112" s="880">
        <v>424998.11211729195</v>
      </c>
      <c r="AE112" s="880">
        <v>400814.24706816295</v>
      </c>
      <c r="AF112" s="880">
        <v>387241.62838688307</v>
      </c>
      <c r="AG112" s="880">
        <v>396615.48621057923</v>
      </c>
      <c r="AH112" s="880">
        <v>419960.9528802014</v>
      </c>
      <c r="AI112" s="880">
        <v>432720.34170937806</v>
      </c>
      <c r="AJ112" s="880">
        <v>439675.08660913212</v>
      </c>
      <c r="AK112" s="880">
        <v>415564.6574250441</v>
      </c>
      <c r="AL112" s="880">
        <v>428544.75624072761</v>
      </c>
      <c r="AM112" s="880">
        <v>415191.69730310212</v>
      </c>
      <c r="AN112" s="880">
        <v>434893.67179616552</v>
      </c>
      <c r="AO112" s="880">
        <v>485141.1506593448</v>
      </c>
      <c r="AP112" s="880">
        <v>512296.53848513827</v>
      </c>
      <c r="AQ112" s="880">
        <v>506750.32889454789</v>
      </c>
      <c r="AR112" s="880">
        <v>576043.4270941054</v>
      </c>
      <c r="AS112" s="880">
        <v>646731.44581420114</v>
      </c>
      <c r="AT112" s="880">
        <v>653890.64158238668</v>
      </c>
      <c r="AU112" s="880">
        <v>658157.15019817499</v>
      </c>
      <c r="AV112" s="880">
        <v>610135.86007742165</v>
      </c>
      <c r="AW112" s="880">
        <v>669181.14305951062</v>
      </c>
      <c r="AX112" s="880">
        <v>655745.25316152326</v>
      </c>
      <c r="AY112" s="880">
        <v>684190.86441706796</v>
      </c>
      <c r="AZ112" s="880">
        <v>716848.83692419995</v>
      </c>
      <c r="BA112" s="880">
        <v>757358.26667814294</v>
      </c>
      <c r="BB112" s="880">
        <v>812958.85736552929</v>
      </c>
      <c r="BC112" s="880">
        <v>857819.31321886985</v>
      </c>
      <c r="BD112" s="880">
        <v>920046.0752713962</v>
      </c>
      <c r="BE112" s="880">
        <v>962069.52351178357</v>
      </c>
      <c r="BF112" s="880">
        <v>910246.70108512579</v>
      </c>
      <c r="BG112" s="880">
        <v>895743.42803276563</v>
      </c>
      <c r="BH112" s="880">
        <v>912287.34166791965</v>
      </c>
      <c r="BI112" s="880">
        <v>983184.65092365502</v>
      </c>
      <c r="BJ112" s="880">
        <v>1038182.6774056202</v>
      </c>
      <c r="BK112" s="880">
        <v>1108421.341896835</v>
      </c>
      <c r="BL112" s="880">
        <v>1073506.9471946172</v>
      </c>
      <c r="BM112" s="880">
        <v>1027311.6139023476</v>
      </c>
      <c r="BN112" s="880">
        <v>919682.36986999994</v>
      </c>
      <c r="BO112" s="880">
        <v>969370.92960699194</v>
      </c>
      <c r="BP112" s="880">
        <v>1009736.8813560955</v>
      </c>
      <c r="BQ112" s="880">
        <v>1072958.744218806</v>
      </c>
      <c r="BR112" s="880">
        <v>1040428.0470626539</v>
      </c>
      <c r="BS112" s="880">
        <v>1086043</v>
      </c>
      <c r="BV112" s="882">
        <f>DataFS40!Q112</f>
        <v>1.1385924294034178E-2</v>
      </c>
      <c r="BW112" s="882">
        <f t="shared" ref="BW112:CK112" si="239">BV112+($CL112-$BV112)/16</f>
        <v>1.2057397539965944E-2</v>
      </c>
      <c r="BX112" s="882">
        <f t="shared" si="239"/>
        <v>1.2728870785897711E-2</v>
      </c>
      <c r="BY112" s="882">
        <f t="shared" si="239"/>
        <v>1.3400344031829478E-2</v>
      </c>
      <c r="BZ112" s="882">
        <f t="shared" si="239"/>
        <v>1.4071817277761245E-2</v>
      </c>
      <c r="CA112" s="882">
        <f t="shared" si="239"/>
        <v>1.4743290523693012E-2</v>
      </c>
      <c r="CB112" s="882">
        <f t="shared" si="239"/>
        <v>1.5414763769624779E-2</v>
      </c>
      <c r="CC112" s="882">
        <f t="shared" si="239"/>
        <v>1.6086237015556545E-2</v>
      </c>
      <c r="CD112" s="882">
        <f t="shared" si="239"/>
        <v>1.6757710261488312E-2</v>
      </c>
      <c r="CE112" s="882">
        <f t="shared" si="239"/>
        <v>1.7429183507420079E-2</v>
      </c>
      <c r="CF112" s="882">
        <f t="shared" si="239"/>
        <v>1.8100656753351846E-2</v>
      </c>
      <c r="CG112" s="882">
        <f t="shared" si="239"/>
        <v>1.8772129999283613E-2</v>
      </c>
      <c r="CH112" s="882">
        <f t="shared" si="239"/>
        <v>1.944360324521538E-2</v>
      </c>
      <c r="CI112" s="882">
        <f t="shared" si="239"/>
        <v>2.0115076491147146E-2</v>
      </c>
      <c r="CJ112" s="882">
        <f t="shared" si="239"/>
        <v>2.0786549737078913E-2</v>
      </c>
      <c r="CK112" s="882">
        <f t="shared" si="239"/>
        <v>2.145802298301068E-2</v>
      </c>
      <c r="CL112" s="882">
        <f t="shared" si="203"/>
        <v>2.2129496228942447E-2</v>
      </c>
      <c r="CM112" s="882">
        <f t="shared" si="204"/>
        <v>2.3085682037249589E-2</v>
      </c>
      <c r="CN112" s="882">
        <f t="shared" si="205"/>
        <v>2.3571113928327891E-2</v>
      </c>
      <c r="CO112" s="882">
        <f t="shared" si="206"/>
        <v>2.4549620064127531E-2</v>
      </c>
      <c r="CP112" s="882">
        <f t="shared" si="207"/>
        <v>2.4805152169885769E-2</v>
      </c>
      <c r="CQ112" s="882">
        <f t="shared" si="208"/>
        <v>2.2722475916545859E-2</v>
      </c>
      <c r="CR112" s="882">
        <f t="shared" si="209"/>
        <v>2.1296651944999079E-2</v>
      </c>
      <c r="CS112" s="882">
        <f t="shared" si="210"/>
        <v>2.46388572256242E-2</v>
      </c>
      <c r="CT112" s="882">
        <f t="shared" si="211"/>
        <v>2.828755971064334E-2</v>
      </c>
      <c r="CU112" s="882">
        <f t="shared" si="212"/>
        <v>2.9157713728271251E-2</v>
      </c>
      <c r="CV112" s="882">
        <f t="shared" si="213"/>
        <v>3.0116986568850646E-2</v>
      </c>
      <c r="CW112" s="882">
        <f t="shared" si="214"/>
        <v>2.7627740417530688E-2</v>
      </c>
      <c r="CX112" s="882">
        <f t="shared" si="215"/>
        <v>2.80691447160486E-2</v>
      </c>
      <c r="CY112" s="882">
        <f t="shared" si="216"/>
        <v>2.5766946729833151E-2</v>
      </c>
      <c r="CZ112" s="882">
        <f t="shared" si="217"/>
        <v>2.6633197558548094E-2</v>
      </c>
      <c r="DA112" s="882">
        <f t="shared" si="218"/>
        <v>2.6138215592144798E-2</v>
      </c>
      <c r="DB112" s="882">
        <f t="shared" si="219"/>
        <v>2.7068206647828497E-2</v>
      </c>
      <c r="DC112" s="882">
        <f t="shared" si="220"/>
        <v>2.5657496515343325E-2</v>
      </c>
      <c r="DD112" s="882">
        <f t="shared" si="221"/>
        <v>2.8657592037763413E-2</v>
      </c>
    </row>
    <row r="113" spans="1:108" ht="15">
      <c r="A113" s="877">
        <v>99.8</v>
      </c>
      <c r="B113" s="877">
        <v>99.8</v>
      </c>
      <c r="C113" s="880">
        <f>DataFS40!L113</f>
        <v>391798.69296082907</v>
      </c>
      <c r="D113">
        <f t="shared" ref="D113:R113" si="240">C113*($S113/$C113)^(1/16)</f>
        <v>396114.10165017564</v>
      </c>
      <c r="E113">
        <f t="shared" si="240"/>
        <v>400477.04176954145</v>
      </c>
      <c r="F113">
        <f t="shared" si="240"/>
        <v>404888.03684682434</v>
      </c>
      <c r="G113">
        <f t="shared" si="240"/>
        <v>409347.61617624277</v>
      </c>
      <c r="H113">
        <f t="shared" si="240"/>
        <v>413856.31488184788</v>
      </c>
      <c r="I113">
        <f t="shared" si="240"/>
        <v>418414.67398173554</v>
      </c>
      <c r="J113">
        <f t="shared" si="240"/>
        <v>423023.24045296526</v>
      </c>
      <c r="K113">
        <f t="shared" si="240"/>
        <v>427682.56729719439</v>
      </c>
      <c r="L113">
        <f t="shared" si="240"/>
        <v>432393.21360703517</v>
      </c>
      <c r="M113">
        <f t="shared" si="240"/>
        <v>437155.7446331426</v>
      </c>
      <c r="N113">
        <f t="shared" si="240"/>
        <v>441970.73185204138</v>
      </c>
      <c r="O113">
        <f t="shared" si="240"/>
        <v>446838.75303469977</v>
      </c>
      <c r="P113">
        <f t="shared" si="240"/>
        <v>451760.39231585868</v>
      </c>
      <c r="Q113">
        <f t="shared" si="240"/>
        <v>456736.24026412476</v>
      </c>
      <c r="R113">
        <f t="shared" si="240"/>
        <v>461766.89395283512</v>
      </c>
      <c r="S113" s="880">
        <v>466852.95703170361</v>
      </c>
      <c r="T113" s="880">
        <v>489634.18045738019</v>
      </c>
      <c r="U113" s="880">
        <v>512415.40388305677</v>
      </c>
      <c r="V113" s="880">
        <v>533554.91397059197</v>
      </c>
      <c r="W113" s="880">
        <v>554694.4240581271</v>
      </c>
      <c r="X113" s="880">
        <v>539855.17998849915</v>
      </c>
      <c r="Y113" s="880">
        <v>571315.82094713103</v>
      </c>
      <c r="Z113" s="880">
        <v>520825.71260086901</v>
      </c>
      <c r="AA113" s="880">
        <v>489756.83855465386</v>
      </c>
      <c r="AB113" s="880">
        <v>501671.77575940633</v>
      </c>
      <c r="AC113" s="880">
        <v>524691.29041594302</v>
      </c>
      <c r="AD113" s="880">
        <v>552516.40750323411</v>
      </c>
      <c r="AE113" s="880">
        <v>519899.62865803053</v>
      </c>
      <c r="AF113" s="880">
        <v>492561.23842331895</v>
      </c>
      <c r="AG113" s="880">
        <v>506701.53816434223</v>
      </c>
      <c r="AH113" s="880">
        <v>538101.48683548055</v>
      </c>
      <c r="AI113" s="880">
        <v>556958.46773791383</v>
      </c>
      <c r="AJ113" s="880">
        <v>576335.13298676023</v>
      </c>
      <c r="AK113" s="880">
        <v>540280.08364491479</v>
      </c>
      <c r="AL113" s="880">
        <v>561677.93528134341</v>
      </c>
      <c r="AM113" s="880">
        <v>550045.30119749554</v>
      </c>
      <c r="AN113" s="880">
        <v>575132.53091283084</v>
      </c>
      <c r="AO113" s="880">
        <v>667178.35554185812</v>
      </c>
      <c r="AP113" s="880">
        <v>690674.97487863421</v>
      </c>
      <c r="AQ113" s="880">
        <v>685627.50186570466</v>
      </c>
      <c r="AR113" s="880">
        <v>765360.87967942085</v>
      </c>
      <c r="AS113" s="880">
        <v>898792.886936847</v>
      </c>
      <c r="AT113" s="880">
        <v>894709.53606863832</v>
      </c>
      <c r="AU113" s="880">
        <v>904483.32207269501</v>
      </c>
      <c r="AV113" s="880">
        <v>831330.6664936298</v>
      </c>
      <c r="AW113" s="880">
        <v>915814.82258134463</v>
      </c>
      <c r="AX113" s="880">
        <v>893531.37757820985</v>
      </c>
      <c r="AY113" s="880">
        <v>912439.03308179404</v>
      </c>
      <c r="AZ113" s="880">
        <v>978504.03506163508</v>
      </c>
      <c r="BA113" s="880">
        <v>1035499.7274557059</v>
      </c>
      <c r="BB113" s="880">
        <v>1124281.1699897386</v>
      </c>
      <c r="BC113" s="880">
        <v>1182850.6377473171</v>
      </c>
      <c r="BD113" s="880">
        <v>1267200.3014516537</v>
      </c>
      <c r="BE113" s="880">
        <v>1341657.8924981807</v>
      </c>
      <c r="BF113" s="880">
        <v>1273338.4851306481</v>
      </c>
      <c r="BG113" s="880">
        <v>1250395.8089975296</v>
      </c>
      <c r="BH113" s="880">
        <v>1280609.5142077324</v>
      </c>
      <c r="BI113" s="880">
        <v>1386342.4953198479</v>
      </c>
      <c r="BJ113" s="880">
        <v>1472449.3334898141</v>
      </c>
      <c r="BK113" s="880">
        <v>1578861.9468271218</v>
      </c>
      <c r="BL113" s="880">
        <v>1517155.8357326398</v>
      </c>
      <c r="BM113" s="880">
        <v>1445546.7522683362</v>
      </c>
      <c r="BN113" s="880">
        <v>1275564.10586</v>
      </c>
      <c r="BO113" s="880">
        <v>1369704.6596982311</v>
      </c>
      <c r="BP113" s="880">
        <v>1419887.9379564153</v>
      </c>
      <c r="BQ113" s="880">
        <v>1532631.170675213</v>
      </c>
      <c r="BR113" s="880">
        <v>1456290.4239546023</v>
      </c>
      <c r="BS113" s="880">
        <v>1533532</v>
      </c>
      <c r="BV113" s="882">
        <f>DataFS40!Q113</f>
        <v>1.1385924294034178E-2</v>
      </c>
      <c r="BW113" s="882">
        <f t="shared" ref="BW113:CK113" si="241">BV113+($CL113-$BV113)/16</f>
        <v>1.2155978502454021E-2</v>
      </c>
      <c r="BX113" s="882">
        <f t="shared" si="241"/>
        <v>1.2926032710873864E-2</v>
      </c>
      <c r="BY113" s="882">
        <f t="shared" si="241"/>
        <v>1.3696086919293707E-2</v>
      </c>
      <c r="BZ113" s="882">
        <f t="shared" si="241"/>
        <v>1.446614112771355E-2</v>
      </c>
      <c r="CA113" s="882">
        <f t="shared" si="241"/>
        <v>1.5236195336133393E-2</v>
      </c>
      <c r="CB113" s="882">
        <f t="shared" si="241"/>
        <v>1.6006249544553236E-2</v>
      </c>
      <c r="CC113" s="882">
        <f t="shared" si="241"/>
        <v>1.6776303752973079E-2</v>
      </c>
      <c r="CD113" s="882">
        <f t="shared" si="241"/>
        <v>1.7546357961392922E-2</v>
      </c>
      <c r="CE113" s="882">
        <f t="shared" si="241"/>
        <v>1.8316412169812765E-2</v>
      </c>
      <c r="CF113" s="882">
        <f t="shared" si="241"/>
        <v>1.9086466378232608E-2</v>
      </c>
      <c r="CG113" s="882">
        <f t="shared" si="241"/>
        <v>1.9856520586652451E-2</v>
      </c>
      <c r="CH113" s="882">
        <f t="shared" si="241"/>
        <v>2.0626574795072294E-2</v>
      </c>
      <c r="CI113" s="882">
        <f t="shared" si="241"/>
        <v>2.1396629003492137E-2</v>
      </c>
      <c r="CJ113" s="882">
        <f t="shared" si="241"/>
        <v>2.2166683211911981E-2</v>
      </c>
      <c r="CK113" s="882">
        <f t="shared" si="241"/>
        <v>2.2936737420331824E-2</v>
      </c>
      <c r="CL113" s="882">
        <f t="shared" si="203"/>
        <v>2.3706791628751667E-2</v>
      </c>
      <c r="CM113" s="882">
        <f t="shared" si="204"/>
        <v>2.4749562219115173E-2</v>
      </c>
      <c r="CN113" s="882">
        <f t="shared" si="205"/>
        <v>2.4909506713338914E-2</v>
      </c>
      <c r="CO113" s="882">
        <f t="shared" si="206"/>
        <v>2.5767663639769234E-2</v>
      </c>
      <c r="CP113" s="882">
        <f t="shared" si="207"/>
        <v>2.6318127329066465E-2</v>
      </c>
      <c r="CQ113" s="882">
        <f t="shared" si="208"/>
        <v>2.5559311520430006E-2</v>
      </c>
      <c r="CR113" s="882">
        <f t="shared" si="209"/>
        <v>2.3304860667805682E-2</v>
      </c>
      <c r="CS113" s="882">
        <f t="shared" si="210"/>
        <v>2.6814260086485575E-2</v>
      </c>
      <c r="CT113" s="882">
        <f t="shared" si="211"/>
        <v>3.1076486922324342E-2</v>
      </c>
      <c r="CU113" s="882">
        <f t="shared" si="212"/>
        <v>3.217550815280279E-2</v>
      </c>
      <c r="CV113" s="882">
        <f t="shared" si="213"/>
        <v>3.2932098997901171E-2</v>
      </c>
      <c r="CW113" s="882">
        <f t="shared" si="214"/>
        <v>3.0154823492496874E-2</v>
      </c>
      <c r="CX113" s="882">
        <f t="shared" si="215"/>
        <v>3.0533552634366856E-2</v>
      </c>
      <c r="CY113" s="882">
        <f t="shared" si="216"/>
        <v>2.8381317255044003E-2</v>
      </c>
      <c r="CZ113" s="882">
        <f t="shared" si="217"/>
        <v>2.9679810490012448E-2</v>
      </c>
      <c r="DA113" s="882">
        <f t="shared" si="218"/>
        <v>2.8948930120078264E-2</v>
      </c>
      <c r="DB113" s="882">
        <f t="shared" si="219"/>
        <v>3.0219695392413648E-2</v>
      </c>
      <c r="DC113" s="882">
        <f t="shared" si="220"/>
        <v>2.7638530392235072E-2</v>
      </c>
      <c r="DD113" s="882">
        <f t="shared" si="221"/>
        <v>3.1159156258816711E-2</v>
      </c>
    </row>
    <row r="114" spans="1:108" ht="15">
      <c r="A114" s="877">
        <v>99.9</v>
      </c>
      <c r="B114" s="877">
        <v>99.9</v>
      </c>
      <c r="C114" s="880">
        <f>DataFS40!L114</f>
        <v>452562.70524999261</v>
      </c>
      <c r="D114">
        <f t="shared" ref="D114:R114" si="242">C114*($S114/$C114)^(1/16)</f>
        <v>459706.97742511798</v>
      </c>
      <c r="E114">
        <f t="shared" si="242"/>
        <v>466964.03093268676</v>
      </c>
      <c r="F114">
        <f t="shared" si="242"/>
        <v>474335.64616804721</v>
      </c>
      <c r="G114">
        <f t="shared" si="242"/>
        <v>481823.63163233013</v>
      </c>
      <c r="H114">
        <f t="shared" si="242"/>
        <v>489429.82437613397</v>
      </c>
      <c r="I114">
        <f t="shared" si="242"/>
        <v>497156.09045021405</v>
      </c>
      <c r="J114">
        <f t="shared" si="242"/>
        <v>505004.32536328665</v>
      </c>
      <c r="K114">
        <f t="shared" si="242"/>
        <v>512976.45454706001</v>
      </c>
      <c r="L114">
        <f t="shared" si="242"/>
        <v>521074.43382860644</v>
      </c>
      <c r="M114">
        <f t="shared" si="242"/>
        <v>529300.24991019128</v>
      </c>
      <c r="N114">
        <f t="shared" si="242"/>
        <v>537655.92085667688</v>
      </c>
      <c r="O114">
        <f t="shared" si="242"/>
        <v>546143.49659062061</v>
      </c>
      <c r="P114">
        <f t="shared" si="242"/>
        <v>554765.0593951887</v>
      </c>
      <c r="Q114">
        <f t="shared" si="242"/>
        <v>563522.72442500922</v>
      </c>
      <c r="R114">
        <f t="shared" si="242"/>
        <v>572418.64022508939</v>
      </c>
      <c r="S114" s="880">
        <v>581454.98925792589</v>
      </c>
      <c r="T114" s="880">
        <v>617141.89600044955</v>
      </c>
      <c r="U114" s="880">
        <v>652828.8027429732</v>
      </c>
      <c r="V114" s="880">
        <v>676060.9868935534</v>
      </c>
      <c r="W114" s="880">
        <v>699293.1710441336</v>
      </c>
      <c r="X114" s="880">
        <v>666761.56296722253</v>
      </c>
      <c r="Y114" s="880">
        <v>706170.1812077174</v>
      </c>
      <c r="Z114" s="880">
        <v>648623.78718426207</v>
      </c>
      <c r="AA114" s="880">
        <v>595667.22586933849</v>
      </c>
      <c r="AB114" s="880">
        <v>623030.81403175707</v>
      </c>
      <c r="AC114" s="880">
        <v>651277.3029025055</v>
      </c>
      <c r="AD114" s="880">
        <v>680274.76153514441</v>
      </c>
      <c r="AE114" s="880">
        <v>637221.22079890303</v>
      </c>
      <c r="AF114" s="880">
        <v>604683.13988075522</v>
      </c>
      <c r="AG114" s="880">
        <v>621757.77786154044</v>
      </c>
      <c r="AH114" s="880">
        <v>660996.27128683543</v>
      </c>
      <c r="AI114" s="880">
        <v>683053.6976035462</v>
      </c>
      <c r="AJ114" s="880">
        <v>712913.96911572642</v>
      </c>
      <c r="AK114" s="880">
        <v>671874.14419753093</v>
      </c>
      <c r="AL114" s="880">
        <v>700110.6725579995</v>
      </c>
      <c r="AM114" s="880">
        <v>694616.92600247194</v>
      </c>
      <c r="AN114" s="880">
        <v>730715.58550027176</v>
      </c>
      <c r="AO114" s="880">
        <v>879187.10538309242</v>
      </c>
      <c r="AP114" s="880">
        <v>864818.38129613246</v>
      </c>
      <c r="AQ114" s="880">
        <v>873311.23316886835</v>
      </c>
      <c r="AR114" s="880">
        <v>981085.03445363662</v>
      </c>
      <c r="AS114" s="880">
        <v>1164817.0106475013</v>
      </c>
      <c r="AT114" s="880">
        <v>1160328.9137867677</v>
      </c>
      <c r="AU114" s="880">
        <v>1155444.3206439919</v>
      </c>
      <c r="AV114" s="880">
        <v>1073533.4895065483</v>
      </c>
      <c r="AW114" s="880">
        <v>1157926.2602882294</v>
      </c>
      <c r="AX114" s="880">
        <v>1112480.0420831514</v>
      </c>
      <c r="AY114" s="880">
        <v>1169585.1800874639</v>
      </c>
      <c r="AZ114" s="880">
        <v>1232983.3694312286</v>
      </c>
      <c r="BA114" s="880">
        <v>1324809.7078312454</v>
      </c>
      <c r="BB114" s="880">
        <v>1468884.4687674541</v>
      </c>
      <c r="BC114" s="880">
        <v>1531376.7159654815</v>
      </c>
      <c r="BD114" s="880">
        <v>1639026.8297525877</v>
      </c>
      <c r="BE114" s="880">
        <v>1764092.8333394993</v>
      </c>
      <c r="BF114" s="880">
        <v>1669062.9734011837</v>
      </c>
      <c r="BG114" s="880">
        <v>1640791.067741516</v>
      </c>
      <c r="BH114" s="880">
        <v>1665645.3788612997</v>
      </c>
      <c r="BI114" s="880">
        <v>1805781.3191053709</v>
      </c>
      <c r="BJ114" s="880">
        <v>1948596.1881700475</v>
      </c>
      <c r="BK114" s="880">
        <v>2088554.8245135979</v>
      </c>
      <c r="BL114" s="880">
        <v>2014190.960599775</v>
      </c>
      <c r="BM114" s="880">
        <v>1928422.8758559998</v>
      </c>
      <c r="BN114" s="880">
        <v>1671092.14041</v>
      </c>
      <c r="BO114" s="880">
        <v>1829194.9764766092</v>
      </c>
      <c r="BP114" s="880">
        <v>1886244.1738569145</v>
      </c>
      <c r="BQ114" s="880">
        <v>2055508.0905515531</v>
      </c>
      <c r="BR114" s="880">
        <v>1914072.2948509231</v>
      </c>
      <c r="BS114" s="880">
        <v>2035469</v>
      </c>
      <c r="BV114" s="882">
        <f>DataFS40!Q114</f>
        <v>1.1385924294034178E-2</v>
      </c>
      <c r="BW114" s="882">
        <f t="shared" ref="BW114:CK114" si="243">BV114+($CL114-$BV114)/16</f>
        <v>1.2206554298139424E-2</v>
      </c>
      <c r="BX114" s="882">
        <f t="shared" si="243"/>
        <v>1.3027184302244671E-2</v>
      </c>
      <c r="BY114" s="882">
        <f t="shared" si="243"/>
        <v>1.3847814306349918E-2</v>
      </c>
      <c r="BZ114" s="882">
        <f t="shared" si="243"/>
        <v>1.4668444310455164E-2</v>
      </c>
      <c r="CA114" s="882">
        <f t="shared" si="243"/>
        <v>1.5489074314560411E-2</v>
      </c>
      <c r="CB114" s="882">
        <f t="shared" si="243"/>
        <v>1.6309704318665658E-2</v>
      </c>
      <c r="CC114" s="882">
        <f t="shared" si="243"/>
        <v>1.7130334322770904E-2</v>
      </c>
      <c r="CD114" s="882">
        <f t="shared" si="243"/>
        <v>1.7950964326876151E-2</v>
      </c>
      <c r="CE114" s="882">
        <f t="shared" si="243"/>
        <v>1.8771594330981398E-2</v>
      </c>
      <c r="CF114" s="882">
        <f t="shared" si="243"/>
        <v>1.9592224335086644E-2</v>
      </c>
      <c r="CG114" s="882">
        <f t="shared" si="243"/>
        <v>2.0412854339191891E-2</v>
      </c>
      <c r="CH114" s="882">
        <f t="shared" si="243"/>
        <v>2.1233484343297138E-2</v>
      </c>
      <c r="CI114" s="882">
        <f t="shared" si="243"/>
        <v>2.2054114347402384E-2</v>
      </c>
      <c r="CJ114" s="882">
        <f t="shared" si="243"/>
        <v>2.2874744351507631E-2</v>
      </c>
      <c r="CK114" s="882">
        <f t="shared" si="243"/>
        <v>2.3695374355612878E-2</v>
      </c>
      <c r="CL114" s="882">
        <f t="shared" si="203"/>
        <v>2.4516004359718124E-2</v>
      </c>
      <c r="CM114" s="882">
        <f t="shared" si="204"/>
        <v>2.5832720194316705E-2</v>
      </c>
      <c r="CN114" s="882">
        <f t="shared" si="205"/>
        <v>2.5393756151325331E-2</v>
      </c>
      <c r="CO114" s="882">
        <f t="shared" si="206"/>
        <v>2.638848301342489E-2</v>
      </c>
      <c r="CP114" s="882">
        <f t="shared" si="207"/>
        <v>2.758906699633723E-2</v>
      </c>
      <c r="CQ114" s="882">
        <f t="shared" si="208"/>
        <v>2.7355267410880346E-2</v>
      </c>
      <c r="CR114" s="882">
        <f t="shared" si="209"/>
        <v>2.5106384738845078E-2</v>
      </c>
      <c r="CS114" s="882">
        <f t="shared" si="210"/>
        <v>2.8126977792303443E-2</v>
      </c>
      <c r="CT114" s="882">
        <f t="shared" si="211"/>
        <v>3.3157453683585469E-2</v>
      </c>
      <c r="CU114" s="882">
        <f t="shared" si="212"/>
        <v>3.4106024605433438E-2</v>
      </c>
      <c r="CV114" s="882">
        <f t="shared" si="213"/>
        <v>3.4867394853740796E-2</v>
      </c>
      <c r="CW114" s="882">
        <f t="shared" si="214"/>
        <v>3.2440862180626029E-2</v>
      </c>
      <c r="CX114" s="882">
        <f t="shared" si="215"/>
        <v>3.3105020109402084E-2</v>
      </c>
      <c r="CY114" s="882">
        <f t="shared" si="216"/>
        <v>3.034931424461762E-2</v>
      </c>
      <c r="CZ114" s="882">
        <f t="shared" si="217"/>
        <v>3.2246676664114515E-2</v>
      </c>
      <c r="DA114" s="882">
        <f t="shared" si="218"/>
        <v>3.132153264527604E-2</v>
      </c>
      <c r="DB114" s="882">
        <f t="shared" si="219"/>
        <v>3.2933780776908783E-2</v>
      </c>
      <c r="DC114" s="882">
        <f t="shared" si="220"/>
        <v>2.9473874518706644E-2</v>
      </c>
      <c r="DD114" s="882">
        <f t="shared" si="221"/>
        <v>3.3137520773715012E-2</v>
      </c>
    </row>
    <row r="115" spans="1:108" ht="15">
      <c r="A115" s="877">
        <f>A114</f>
        <v>99.9</v>
      </c>
      <c r="B115" s="877">
        <f>B114</f>
        <v>99.9</v>
      </c>
      <c r="C115" s="880">
        <f>DataFS40!L115</f>
        <v>452562.70524999261</v>
      </c>
      <c r="D115">
        <f t="shared" ref="D115:R115" si="244">C115*($S115/$C115)^(1/16)</f>
        <v>459706.97742511798</v>
      </c>
      <c r="E115">
        <f t="shared" si="244"/>
        <v>466964.03093268676</v>
      </c>
      <c r="F115">
        <f t="shared" si="244"/>
        <v>474335.64616804721</v>
      </c>
      <c r="G115">
        <f t="shared" si="244"/>
        <v>481823.63163233013</v>
      </c>
      <c r="H115">
        <f t="shared" si="244"/>
        <v>489429.82437613397</v>
      </c>
      <c r="I115">
        <f t="shared" si="244"/>
        <v>497156.09045021405</v>
      </c>
      <c r="J115">
        <f t="shared" si="244"/>
        <v>505004.32536328665</v>
      </c>
      <c r="K115">
        <f t="shared" si="244"/>
        <v>512976.45454706001</v>
      </c>
      <c r="L115">
        <f t="shared" si="244"/>
        <v>521074.43382860644</v>
      </c>
      <c r="M115">
        <f t="shared" si="244"/>
        <v>529300.24991019128</v>
      </c>
      <c r="N115">
        <f t="shared" si="244"/>
        <v>537655.92085667688</v>
      </c>
      <c r="O115">
        <f t="shared" si="244"/>
        <v>546143.49659062061</v>
      </c>
      <c r="P115">
        <f t="shared" si="244"/>
        <v>554765.0593951887</v>
      </c>
      <c r="Q115">
        <f t="shared" si="244"/>
        <v>563522.72442500922</v>
      </c>
      <c r="R115">
        <f t="shared" si="244"/>
        <v>572418.64022508939</v>
      </c>
      <c r="S115" s="880">
        <f t="shared" ref="S115:AX115" si="245">S114</f>
        <v>581454.98925792589</v>
      </c>
      <c r="T115" s="880">
        <f t="shared" si="245"/>
        <v>617141.89600044955</v>
      </c>
      <c r="U115" s="880">
        <f t="shared" si="245"/>
        <v>652828.8027429732</v>
      </c>
      <c r="V115" s="880">
        <f t="shared" si="245"/>
        <v>676060.9868935534</v>
      </c>
      <c r="W115" s="880">
        <f t="shared" si="245"/>
        <v>699293.1710441336</v>
      </c>
      <c r="X115" s="880">
        <f t="shared" si="245"/>
        <v>666761.56296722253</v>
      </c>
      <c r="Y115" s="880">
        <f t="shared" si="245"/>
        <v>706170.1812077174</v>
      </c>
      <c r="Z115" s="880">
        <f t="shared" si="245"/>
        <v>648623.78718426207</v>
      </c>
      <c r="AA115" s="880">
        <f t="shared" si="245"/>
        <v>595667.22586933849</v>
      </c>
      <c r="AB115" s="880">
        <f t="shared" si="245"/>
        <v>623030.81403175707</v>
      </c>
      <c r="AC115" s="880">
        <f t="shared" si="245"/>
        <v>651277.3029025055</v>
      </c>
      <c r="AD115" s="880">
        <f t="shared" si="245"/>
        <v>680274.76153514441</v>
      </c>
      <c r="AE115" s="880">
        <f t="shared" si="245"/>
        <v>637221.22079890303</v>
      </c>
      <c r="AF115" s="880">
        <f t="shared" si="245"/>
        <v>604683.13988075522</v>
      </c>
      <c r="AG115" s="880">
        <f t="shared" si="245"/>
        <v>621757.77786154044</v>
      </c>
      <c r="AH115" s="880">
        <f t="shared" si="245"/>
        <v>660996.27128683543</v>
      </c>
      <c r="AI115" s="880">
        <f t="shared" si="245"/>
        <v>683053.6976035462</v>
      </c>
      <c r="AJ115" s="880">
        <f t="shared" si="245"/>
        <v>712913.96911572642</v>
      </c>
      <c r="AK115" s="880">
        <f t="shared" si="245"/>
        <v>671874.14419753093</v>
      </c>
      <c r="AL115" s="880">
        <f t="shared" si="245"/>
        <v>700110.6725579995</v>
      </c>
      <c r="AM115" s="880">
        <f t="shared" si="245"/>
        <v>694616.92600247194</v>
      </c>
      <c r="AN115" s="880">
        <f t="shared" si="245"/>
        <v>730715.58550027176</v>
      </c>
      <c r="AO115" s="880">
        <f t="shared" si="245"/>
        <v>879187.10538309242</v>
      </c>
      <c r="AP115" s="880">
        <f t="shared" si="245"/>
        <v>864818.38129613246</v>
      </c>
      <c r="AQ115" s="880">
        <f t="shared" si="245"/>
        <v>873311.23316886835</v>
      </c>
      <c r="AR115" s="880">
        <f t="shared" si="245"/>
        <v>981085.03445363662</v>
      </c>
      <c r="AS115" s="880">
        <f t="shared" si="245"/>
        <v>1164817.0106475013</v>
      </c>
      <c r="AT115" s="880">
        <f t="shared" si="245"/>
        <v>1160328.9137867677</v>
      </c>
      <c r="AU115" s="880">
        <f t="shared" si="245"/>
        <v>1155444.3206439919</v>
      </c>
      <c r="AV115" s="880">
        <f t="shared" si="245"/>
        <v>1073533.4895065483</v>
      </c>
      <c r="AW115" s="880">
        <f t="shared" si="245"/>
        <v>1157926.2602882294</v>
      </c>
      <c r="AX115" s="880">
        <f t="shared" si="245"/>
        <v>1112480.0420831514</v>
      </c>
      <c r="AY115" s="880">
        <f t="shared" ref="AY115:BS115" si="246">AY114</f>
        <v>1169585.1800874639</v>
      </c>
      <c r="AZ115" s="880">
        <f t="shared" si="246"/>
        <v>1232983.3694312286</v>
      </c>
      <c r="BA115" s="880">
        <f t="shared" si="246"/>
        <v>1324809.7078312454</v>
      </c>
      <c r="BB115" s="880">
        <f t="shared" si="246"/>
        <v>1468884.4687674541</v>
      </c>
      <c r="BC115" s="880">
        <f t="shared" si="246"/>
        <v>1531376.7159654815</v>
      </c>
      <c r="BD115" s="880">
        <f t="shared" si="246"/>
        <v>1639026.8297525877</v>
      </c>
      <c r="BE115" s="880">
        <f t="shared" si="246"/>
        <v>1764092.8333394993</v>
      </c>
      <c r="BF115" s="880">
        <f t="shared" si="246"/>
        <v>1669062.9734011837</v>
      </c>
      <c r="BG115" s="880">
        <f t="shared" si="246"/>
        <v>1640791.067741516</v>
      </c>
      <c r="BH115" s="880">
        <f t="shared" si="246"/>
        <v>1665645.3788612997</v>
      </c>
      <c r="BI115" s="880">
        <f t="shared" si="246"/>
        <v>1805781.3191053709</v>
      </c>
      <c r="BJ115" s="880">
        <f t="shared" si="246"/>
        <v>1948596.1881700475</v>
      </c>
      <c r="BK115" s="880">
        <f t="shared" si="246"/>
        <v>2088554.8245135979</v>
      </c>
      <c r="BL115" s="880">
        <f t="shared" si="246"/>
        <v>2014190.960599775</v>
      </c>
      <c r="BM115" s="880">
        <f t="shared" si="246"/>
        <v>1928422.8758559998</v>
      </c>
      <c r="BN115" s="880">
        <f t="shared" si="246"/>
        <v>1671092.14041</v>
      </c>
      <c r="BO115" s="880">
        <f t="shared" si="246"/>
        <v>1829194.9764766092</v>
      </c>
      <c r="BP115" s="880">
        <f t="shared" si="246"/>
        <v>1886244.1738569145</v>
      </c>
      <c r="BQ115" s="880">
        <f t="shared" si="246"/>
        <v>2055508.0905515531</v>
      </c>
      <c r="BR115" s="880">
        <f t="shared" si="246"/>
        <v>1914072.2948509231</v>
      </c>
      <c r="BS115" s="880">
        <f t="shared" si="246"/>
        <v>2035469</v>
      </c>
      <c r="BV115" s="882">
        <f>DataFS40!Q115</f>
        <v>1.1385924294034178E-2</v>
      </c>
      <c r="BW115" s="882">
        <f t="shared" ref="BW115:CK115" si="247">BV115+($CL115-$BV115)/16</f>
        <v>1.2206554298139424E-2</v>
      </c>
      <c r="BX115" s="882">
        <f t="shared" si="247"/>
        <v>1.3027184302244671E-2</v>
      </c>
      <c r="BY115" s="882">
        <f t="shared" si="247"/>
        <v>1.3847814306349918E-2</v>
      </c>
      <c r="BZ115" s="882">
        <f t="shared" si="247"/>
        <v>1.4668444310455164E-2</v>
      </c>
      <c r="CA115" s="882">
        <f t="shared" si="247"/>
        <v>1.5489074314560411E-2</v>
      </c>
      <c r="CB115" s="882">
        <f t="shared" si="247"/>
        <v>1.6309704318665658E-2</v>
      </c>
      <c r="CC115" s="882">
        <f t="shared" si="247"/>
        <v>1.7130334322770904E-2</v>
      </c>
      <c r="CD115" s="882">
        <f t="shared" si="247"/>
        <v>1.7950964326876151E-2</v>
      </c>
      <c r="CE115" s="882">
        <f t="shared" si="247"/>
        <v>1.8771594330981398E-2</v>
      </c>
      <c r="CF115" s="882">
        <f t="shared" si="247"/>
        <v>1.9592224335086644E-2</v>
      </c>
      <c r="CG115" s="882">
        <f t="shared" si="247"/>
        <v>2.0412854339191891E-2</v>
      </c>
      <c r="CH115" s="882">
        <f t="shared" si="247"/>
        <v>2.1233484343297138E-2</v>
      </c>
      <c r="CI115" s="882">
        <f t="shared" si="247"/>
        <v>2.2054114347402384E-2</v>
      </c>
      <c r="CJ115" s="882">
        <f t="shared" si="247"/>
        <v>2.2874744351507631E-2</v>
      </c>
      <c r="CK115" s="882">
        <f t="shared" si="247"/>
        <v>2.3695374355612878E-2</v>
      </c>
      <c r="CL115" s="882">
        <f t="shared" si="203"/>
        <v>2.4516004359718124E-2</v>
      </c>
      <c r="CM115" s="882">
        <f t="shared" si="204"/>
        <v>2.5832720194316705E-2</v>
      </c>
      <c r="CN115" s="882">
        <f t="shared" si="205"/>
        <v>2.5393756151325331E-2</v>
      </c>
      <c r="CO115" s="882">
        <f t="shared" si="206"/>
        <v>2.638848301342489E-2</v>
      </c>
      <c r="CP115" s="882">
        <f t="shared" si="207"/>
        <v>2.758906699633723E-2</v>
      </c>
      <c r="CQ115" s="882">
        <f t="shared" si="208"/>
        <v>2.7355267410880346E-2</v>
      </c>
      <c r="CR115" s="882">
        <f t="shared" si="209"/>
        <v>2.5106384738845078E-2</v>
      </c>
      <c r="CS115" s="882">
        <f t="shared" si="210"/>
        <v>2.8126977792303443E-2</v>
      </c>
      <c r="CT115" s="882">
        <f t="shared" si="211"/>
        <v>3.3157453683585469E-2</v>
      </c>
      <c r="CU115" s="882">
        <f t="shared" si="212"/>
        <v>3.4106024605433438E-2</v>
      </c>
      <c r="CV115" s="882">
        <f t="shared" si="213"/>
        <v>3.4867394853740796E-2</v>
      </c>
      <c r="CW115" s="882">
        <f t="shared" si="214"/>
        <v>3.2440862180626029E-2</v>
      </c>
      <c r="CX115" s="882">
        <f t="shared" si="215"/>
        <v>3.3105020109402084E-2</v>
      </c>
      <c r="CY115" s="882">
        <f t="shared" si="216"/>
        <v>3.034931424461762E-2</v>
      </c>
      <c r="CZ115" s="882">
        <f t="shared" si="217"/>
        <v>3.2246676664114515E-2</v>
      </c>
      <c r="DA115" s="882">
        <f t="shared" si="218"/>
        <v>3.132153264527604E-2</v>
      </c>
      <c r="DB115" s="882">
        <f t="shared" si="219"/>
        <v>3.2933780776908783E-2</v>
      </c>
      <c r="DC115" s="882">
        <f t="shared" si="220"/>
        <v>2.9473874518706644E-2</v>
      </c>
      <c r="DD115" s="882">
        <f t="shared" si="221"/>
        <v>3.3137520773715012E-2</v>
      </c>
    </row>
    <row r="116" spans="1:108" ht="15">
      <c r="A116" s="877">
        <v>99.91</v>
      </c>
      <c r="B116" s="877">
        <v>99.91</v>
      </c>
      <c r="C116" s="880">
        <f>DataFS40!L116</f>
        <v>481359.67913469591</v>
      </c>
      <c r="D116">
        <f t="shared" ref="D116:R116" si="248">C116*($S116/$C116)^(1/16)</f>
        <v>488958.54780410964</v>
      </c>
      <c r="E116">
        <f t="shared" si="248"/>
        <v>496677.37418406282</v>
      </c>
      <c r="F116">
        <f t="shared" si="248"/>
        <v>504518.05195806856</v>
      </c>
      <c r="G116">
        <f t="shared" si="248"/>
        <v>512482.50470381888</v>
      </c>
      <c r="H116">
        <f t="shared" si="248"/>
        <v>520572.68636510178</v>
      </c>
      <c r="I116">
        <f t="shared" si="248"/>
        <v>528790.58173116832</v>
      </c>
      <c r="J116">
        <f t="shared" si="248"/>
        <v>537138.20692366734</v>
      </c>
      <c r="K116">
        <f t="shared" si="248"/>
        <v>545617.60989126656</v>
      </c>
      <c r="L116">
        <f t="shared" si="248"/>
        <v>554230.87091208214</v>
      </c>
      <c r="M116">
        <f t="shared" si="248"/>
        <v>562980.10310403979</v>
      </c>
      <c r="N116">
        <f t="shared" si="248"/>
        <v>571867.4529432928</v>
      </c>
      <c r="O116">
        <f t="shared" si="248"/>
        <v>580895.10079082311</v>
      </c>
      <c r="P116">
        <f t="shared" si="248"/>
        <v>590065.26142735651</v>
      </c>
      <c r="Q116">
        <f t="shared" si="248"/>
        <v>599380.18459672132</v>
      </c>
      <c r="R116">
        <f t="shared" si="248"/>
        <v>608842.15555778507</v>
      </c>
      <c r="S116" s="880">
        <v>618453.49564510502</v>
      </c>
      <c r="T116" s="880">
        <v>656412.16118749208</v>
      </c>
      <c r="U116" s="880">
        <v>694370.82672987913</v>
      </c>
      <c r="V116" s="880">
        <v>719137.71955439064</v>
      </c>
      <c r="W116" s="880">
        <v>743904.61237890215</v>
      </c>
      <c r="X116" s="880">
        <v>707903.24036802759</v>
      </c>
      <c r="Y116" s="880">
        <v>749340.6737158607</v>
      </c>
      <c r="Z116" s="880">
        <v>691381.52671537024</v>
      </c>
      <c r="AA116" s="880">
        <v>629528.01065421407</v>
      </c>
      <c r="AB116" s="880">
        <v>656492.89946496382</v>
      </c>
      <c r="AC116" s="880">
        <v>689183.47936822951</v>
      </c>
      <c r="AD116" s="880">
        <v>721234.76800344978</v>
      </c>
      <c r="AE116" s="880">
        <v>671108.07491069171</v>
      </c>
      <c r="AF116" s="880">
        <v>637553.6375621066</v>
      </c>
      <c r="AG116" s="880">
        <v>652121.6062319387</v>
      </c>
      <c r="AH116" s="880">
        <v>699302.31683696131</v>
      </c>
      <c r="AI116" s="880">
        <v>724234.14206953871</v>
      </c>
      <c r="AJ116" s="880">
        <v>754790.45389126486</v>
      </c>
      <c r="AK116" s="880">
        <v>710772.49991769553</v>
      </c>
      <c r="AL116" s="880">
        <v>744129.45219204878</v>
      </c>
      <c r="AM116" s="880">
        <v>740295.61252608744</v>
      </c>
      <c r="AN116" s="880">
        <v>776633.58381200035</v>
      </c>
      <c r="AO116" s="880">
        <v>925100.30963054276</v>
      </c>
      <c r="AP116" s="880">
        <v>932598.59544133826</v>
      </c>
      <c r="AQ116" s="880">
        <v>940344.72856208112</v>
      </c>
      <c r="AR116" s="880">
        <v>1054426.7237676664</v>
      </c>
      <c r="AS116" s="880">
        <v>1245240.2431123978</v>
      </c>
      <c r="AT116" s="880">
        <v>1236837.3999584592</v>
      </c>
      <c r="AU116" s="880">
        <v>1234295.1707684274</v>
      </c>
      <c r="AV116" s="880">
        <v>1139960.2119454786</v>
      </c>
      <c r="AW116" s="880">
        <v>1229049.2217371822</v>
      </c>
      <c r="AX116" s="880">
        <v>1188446.5429924857</v>
      </c>
      <c r="AY116" s="880">
        <v>1245429.5504711189</v>
      </c>
      <c r="AZ116" s="880">
        <v>1311322.2224535036</v>
      </c>
      <c r="BA116" s="880">
        <v>1417508.5652956909</v>
      </c>
      <c r="BB116" s="880">
        <v>1574583.664943432</v>
      </c>
      <c r="BC116" s="880">
        <v>1650384.4579481196</v>
      </c>
      <c r="BD116" s="880">
        <v>1764075.1230118657</v>
      </c>
      <c r="BE116" s="880">
        <v>1898353.1569178782</v>
      </c>
      <c r="BF116" s="880">
        <v>1800984.2913238055</v>
      </c>
      <c r="BG116" s="880">
        <v>1748773.2575737876</v>
      </c>
      <c r="BH116" s="880">
        <v>1786672.9466039068</v>
      </c>
      <c r="BI116" s="880">
        <v>1921541.8629030443</v>
      </c>
      <c r="BJ116" s="880">
        <v>2106505.583822791</v>
      </c>
      <c r="BK116" s="880">
        <v>2259111.7757408684</v>
      </c>
      <c r="BL116" s="880">
        <v>2166389.5243490911</v>
      </c>
      <c r="BM116" s="880">
        <v>2065019.5423169904</v>
      </c>
      <c r="BN116" s="880">
        <v>1800674.1689200001</v>
      </c>
      <c r="BO116" s="880">
        <v>1974638.9852560505</v>
      </c>
      <c r="BP116" s="880">
        <v>2038850.7540126015</v>
      </c>
      <c r="BQ116" s="880">
        <v>2216684.3560232189</v>
      </c>
      <c r="BR116" s="880">
        <v>2062958.3175403504</v>
      </c>
      <c r="BS116" s="880">
        <v>2192504</v>
      </c>
      <c r="BV116" s="882">
        <f>DataFS40!Q116</f>
        <v>1.1385924294034178E-2</v>
      </c>
      <c r="BW116" s="882">
        <f t="shared" ref="BW116:CK116" si="249">BV116+($CL116-$BV116)/16</f>
        <v>1.2217748737451739E-2</v>
      </c>
      <c r="BX116" s="882">
        <f t="shared" si="249"/>
        <v>1.3049573180869301E-2</v>
      </c>
      <c r="BY116" s="882">
        <f t="shared" si="249"/>
        <v>1.3881397624286862E-2</v>
      </c>
      <c r="BZ116" s="882">
        <f t="shared" si="249"/>
        <v>1.4713222067704423E-2</v>
      </c>
      <c r="CA116" s="882">
        <f t="shared" si="249"/>
        <v>1.5545046511121985E-2</v>
      </c>
      <c r="CB116" s="882">
        <f t="shared" si="249"/>
        <v>1.6376870954539546E-2</v>
      </c>
      <c r="CC116" s="882">
        <f t="shared" si="249"/>
        <v>1.7208695397957108E-2</v>
      </c>
      <c r="CD116" s="882">
        <f t="shared" si="249"/>
        <v>1.8040519841374669E-2</v>
      </c>
      <c r="CE116" s="882">
        <f t="shared" si="249"/>
        <v>1.8872344284792231E-2</v>
      </c>
      <c r="CF116" s="882">
        <f t="shared" si="249"/>
        <v>1.9704168728209792E-2</v>
      </c>
      <c r="CG116" s="882">
        <f t="shared" si="249"/>
        <v>2.0535993171627354E-2</v>
      </c>
      <c r="CH116" s="882">
        <f t="shared" si="249"/>
        <v>2.1367817615044915E-2</v>
      </c>
      <c r="CI116" s="882">
        <f t="shared" si="249"/>
        <v>2.2199642058462477E-2</v>
      </c>
      <c r="CJ116" s="882">
        <f t="shared" si="249"/>
        <v>2.3031466501880038E-2</v>
      </c>
      <c r="CK116" s="882">
        <f t="shared" si="249"/>
        <v>2.3863290945297599E-2</v>
      </c>
      <c r="CL116" s="882">
        <f t="shared" si="203"/>
        <v>2.4695115388715161E-2</v>
      </c>
      <c r="CM116" s="882">
        <f t="shared" si="204"/>
        <v>2.6068017031762425E-2</v>
      </c>
      <c r="CN116" s="882">
        <f t="shared" si="205"/>
        <v>2.5790415790858168E-2</v>
      </c>
      <c r="CO116" s="882">
        <f t="shared" si="206"/>
        <v>2.6743381372715813E-2</v>
      </c>
      <c r="CP116" s="882">
        <f t="shared" si="207"/>
        <v>2.793691699879175E-2</v>
      </c>
      <c r="CQ116" s="882">
        <f t="shared" si="208"/>
        <v>2.7844769378058132E-2</v>
      </c>
      <c r="CR116" s="882">
        <f t="shared" si="209"/>
        <v>2.5239012014086626E-2</v>
      </c>
      <c r="CS116" s="882">
        <f t="shared" si="210"/>
        <v>2.8317610127400084E-2</v>
      </c>
      <c r="CT116" s="882">
        <f t="shared" si="211"/>
        <v>3.3365515213920061E-2</v>
      </c>
      <c r="CU116" s="882">
        <f t="shared" si="212"/>
        <v>3.4885101464784185E-2</v>
      </c>
      <c r="CV116" s="882">
        <f t="shared" si="213"/>
        <v>3.5535018728538148E-2</v>
      </c>
      <c r="CW116" s="882">
        <f t="shared" si="214"/>
        <v>3.2877508162233005E-2</v>
      </c>
      <c r="CX116" s="882">
        <f t="shared" si="215"/>
        <v>3.3610267405625338E-2</v>
      </c>
      <c r="CY116" s="882">
        <f t="shared" si="216"/>
        <v>3.1008643152473647E-2</v>
      </c>
      <c r="CZ116" s="882">
        <f t="shared" si="217"/>
        <v>3.3122306738495588E-2</v>
      </c>
      <c r="DA116" s="882">
        <f t="shared" si="218"/>
        <v>3.1972796365483669E-2</v>
      </c>
      <c r="DB116" s="882">
        <f t="shared" si="219"/>
        <v>3.3448802882159123E-2</v>
      </c>
      <c r="DC116" s="882">
        <f t="shared" si="220"/>
        <v>3.0013840435156647E-2</v>
      </c>
      <c r="DD116" s="882">
        <f t="shared" si="221"/>
        <v>3.3685734731145667E-2</v>
      </c>
    </row>
    <row r="117" spans="1:108" ht="15">
      <c r="A117" s="877">
        <v>99.92</v>
      </c>
      <c r="B117" s="877">
        <v>99.92</v>
      </c>
      <c r="C117" s="880">
        <f>DataFS40!L117</f>
        <v>517455.97178166232</v>
      </c>
      <c r="D117">
        <f t="shared" ref="D117:R117" si="250">C117*($S117/$C117)^(1/16)</f>
        <v>525624.66588342236</v>
      </c>
      <c r="E117">
        <f t="shared" si="250"/>
        <v>533922.313107703</v>
      </c>
      <c r="F117">
        <f t="shared" si="250"/>
        <v>542350.94914192252</v>
      </c>
      <c r="G117">
        <f t="shared" si="250"/>
        <v>550912.64180938865</v>
      </c>
      <c r="H117">
        <f t="shared" si="250"/>
        <v>559609.49157660373</v>
      </c>
      <c r="I117">
        <f t="shared" si="250"/>
        <v>568443.63206857897</v>
      </c>
      <c r="J117">
        <f t="shared" si="250"/>
        <v>577417.23059228284</v>
      </c>
      <c r="K117">
        <f t="shared" si="250"/>
        <v>586532.48866835353</v>
      </c>
      <c r="L117">
        <f t="shared" si="250"/>
        <v>595791.64257120469</v>
      </c>
      <c r="M117">
        <f t="shared" si="250"/>
        <v>605196.96387765754</v>
      </c>
      <c r="N117">
        <f t="shared" si="250"/>
        <v>614750.76002423384</v>
      </c>
      <c r="O117">
        <f t="shared" si="250"/>
        <v>624455.3748732463</v>
      </c>
      <c r="P117">
        <f t="shared" si="250"/>
        <v>634313.18928782572</v>
      </c>
      <c r="Q117">
        <f t="shared" si="250"/>
        <v>644326.6217160254</v>
      </c>
      <c r="R117">
        <f t="shared" si="250"/>
        <v>654498.12878414663</v>
      </c>
      <c r="S117" s="880">
        <v>664830.2058994309</v>
      </c>
      <c r="T117" s="880">
        <v>703793.76160193351</v>
      </c>
      <c r="U117" s="880">
        <v>742757.31730443612</v>
      </c>
      <c r="V117" s="880">
        <v>769612.28295254102</v>
      </c>
      <c r="W117" s="880">
        <v>796467.24860064592</v>
      </c>
      <c r="X117" s="880">
        <v>758963.0517538815</v>
      </c>
      <c r="Y117" s="880">
        <v>798007.48559258331</v>
      </c>
      <c r="Z117" s="880">
        <v>739924.53616960312</v>
      </c>
      <c r="AA117" s="880">
        <v>670136.16412023397</v>
      </c>
      <c r="AB117" s="880">
        <v>702496.18950638594</v>
      </c>
      <c r="AC117" s="880">
        <v>735548.91825849656</v>
      </c>
      <c r="AD117" s="880">
        <v>769842.35705045273</v>
      </c>
      <c r="AE117" s="880">
        <v>717021.84231227217</v>
      </c>
      <c r="AF117" s="880">
        <v>680174.81069890689</v>
      </c>
      <c r="AG117" s="880">
        <v>692106.37162331946</v>
      </c>
      <c r="AH117" s="880">
        <v>742615.22292314528</v>
      </c>
      <c r="AI117" s="880">
        <v>769516.57445629593</v>
      </c>
      <c r="AJ117" s="880">
        <v>806801.41762913263</v>
      </c>
      <c r="AK117" s="880">
        <v>757701.50050558499</v>
      </c>
      <c r="AL117" s="880">
        <v>799817.13489862171</v>
      </c>
      <c r="AM117" s="880">
        <v>796964.12661844259</v>
      </c>
      <c r="AN117" s="880">
        <v>834549.38065667939</v>
      </c>
      <c r="AO117" s="880">
        <v>993280.77455265424</v>
      </c>
      <c r="AP117" s="880">
        <v>1012687.2354767104</v>
      </c>
      <c r="AQ117" s="880">
        <v>1025679.7760093374</v>
      </c>
      <c r="AR117" s="880">
        <v>1121405.6248017924</v>
      </c>
      <c r="AS117" s="880">
        <v>1344814.6364377455</v>
      </c>
      <c r="AT117" s="880">
        <v>1331800.8001406</v>
      </c>
      <c r="AU117" s="880">
        <v>1317841.3237625589</v>
      </c>
      <c r="AV117" s="880">
        <v>1207887.159455972</v>
      </c>
      <c r="AW117" s="880">
        <v>1317010.8556973736</v>
      </c>
      <c r="AX117" s="880">
        <v>1282837.3407677885</v>
      </c>
      <c r="AY117" s="880">
        <v>1333977.5059252004</v>
      </c>
      <c r="AZ117" s="880">
        <v>1417987.6314203073</v>
      </c>
      <c r="BA117" s="880">
        <v>1524479.032919304</v>
      </c>
      <c r="BB117" s="880">
        <v>1706496.0231467651</v>
      </c>
      <c r="BC117" s="880">
        <v>1780568.8937515228</v>
      </c>
      <c r="BD117" s="880">
        <v>1912060.6236303963</v>
      </c>
      <c r="BE117" s="880">
        <v>2060143.0637093489</v>
      </c>
      <c r="BF117" s="880">
        <v>1955493.028884558</v>
      </c>
      <c r="BG117" s="880">
        <v>1887028.2547133013</v>
      </c>
      <c r="BH117" s="880">
        <v>1929412.1264991269</v>
      </c>
      <c r="BI117" s="880">
        <v>2084523.8902189322</v>
      </c>
      <c r="BJ117" s="880">
        <v>2292796.7200593897</v>
      </c>
      <c r="BK117" s="880">
        <v>2466465.3413666966</v>
      </c>
      <c r="BL117" s="880">
        <v>2360643.4740823298</v>
      </c>
      <c r="BM117" s="880">
        <v>2238992.7236928614</v>
      </c>
      <c r="BN117" s="880">
        <v>1956991.4234199999</v>
      </c>
      <c r="BO117" s="880">
        <v>2149225.3944744635</v>
      </c>
      <c r="BP117" s="880">
        <v>2230898.1975567932</v>
      </c>
      <c r="BQ117" s="880">
        <v>2418537.2002949682</v>
      </c>
      <c r="BR117" s="880">
        <v>2242119.1912554069</v>
      </c>
      <c r="BS117" s="880">
        <v>2388498</v>
      </c>
      <c r="BV117" s="882">
        <f>DataFS40!Q117</f>
        <v>1.1385924294034178E-2</v>
      </c>
      <c r="BW117" s="882">
        <f t="shared" ref="BW117:CK117" si="251">BV117+($CL117-$BV117)/16</f>
        <v>1.2218581790411451E-2</v>
      </c>
      <c r="BX117" s="882">
        <f t="shared" si="251"/>
        <v>1.3051239286788724E-2</v>
      </c>
      <c r="BY117" s="882">
        <f t="shared" si="251"/>
        <v>1.3883896783165997E-2</v>
      </c>
      <c r="BZ117" s="882">
        <f t="shared" si="251"/>
        <v>1.471655427954327E-2</v>
      </c>
      <c r="CA117" s="882">
        <f t="shared" si="251"/>
        <v>1.5549211775920543E-2</v>
      </c>
      <c r="CB117" s="882">
        <f t="shared" si="251"/>
        <v>1.6381869272297817E-2</v>
      </c>
      <c r="CC117" s="882">
        <f t="shared" si="251"/>
        <v>1.721452676867509E-2</v>
      </c>
      <c r="CD117" s="882">
        <f t="shared" si="251"/>
        <v>1.8047184265052363E-2</v>
      </c>
      <c r="CE117" s="882">
        <f t="shared" si="251"/>
        <v>1.8879841761429636E-2</v>
      </c>
      <c r="CF117" s="882">
        <f t="shared" si="251"/>
        <v>1.9712499257806909E-2</v>
      </c>
      <c r="CG117" s="882">
        <f t="shared" si="251"/>
        <v>2.0545156754184182E-2</v>
      </c>
      <c r="CH117" s="882">
        <f t="shared" si="251"/>
        <v>2.1377814250561455E-2</v>
      </c>
      <c r="CI117" s="882">
        <f t="shared" si="251"/>
        <v>2.2210471746938729E-2</v>
      </c>
      <c r="CJ117" s="882">
        <f t="shared" si="251"/>
        <v>2.3043129243316002E-2</v>
      </c>
      <c r="CK117" s="882">
        <f t="shared" si="251"/>
        <v>2.3875786739693275E-2</v>
      </c>
      <c r="CL117" s="882">
        <f t="shared" si="203"/>
        <v>2.4708444236070548E-2</v>
      </c>
      <c r="CM117" s="882">
        <f t="shared" si="204"/>
        <v>2.6392631383237219E-2</v>
      </c>
      <c r="CN117" s="882">
        <f t="shared" si="205"/>
        <v>2.604874943789004E-2</v>
      </c>
      <c r="CO117" s="882">
        <f t="shared" si="206"/>
        <v>2.7127606286879269E-2</v>
      </c>
      <c r="CP117" s="882">
        <f t="shared" si="207"/>
        <v>2.8345617845899174E-2</v>
      </c>
      <c r="CQ117" s="882">
        <f t="shared" si="208"/>
        <v>2.8227662325002179E-2</v>
      </c>
      <c r="CR117" s="882">
        <f t="shared" si="209"/>
        <v>2.5636050367841889E-2</v>
      </c>
      <c r="CS117" s="882">
        <f t="shared" si="210"/>
        <v>2.85899617233627E-2</v>
      </c>
      <c r="CT117" s="882">
        <f t="shared" si="211"/>
        <v>3.3940165046738136E-2</v>
      </c>
      <c r="CU117" s="882">
        <f t="shared" si="212"/>
        <v>3.5403093506292116E-2</v>
      </c>
      <c r="CV117" s="882">
        <f t="shared" si="213"/>
        <v>3.6226769574345674E-2</v>
      </c>
      <c r="CW117" s="882">
        <f t="shared" si="214"/>
        <v>3.3505056618764684E-2</v>
      </c>
      <c r="CX117" s="882">
        <f t="shared" si="215"/>
        <v>3.4057561226820798E-2</v>
      </c>
      <c r="CY117" s="882">
        <f t="shared" si="216"/>
        <v>3.1570870282579655E-2</v>
      </c>
      <c r="CZ117" s="882">
        <f t="shared" si="217"/>
        <v>3.3888721057411031E-2</v>
      </c>
      <c r="DA117" s="882">
        <f t="shared" si="218"/>
        <v>3.2881426209021569E-2</v>
      </c>
      <c r="DB117" s="882">
        <f t="shared" si="219"/>
        <v>3.4254678020093188E-2</v>
      </c>
      <c r="DC117" s="882">
        <f t="shared" si="220"/>
        <v>3.0518157452052774E-2</v>
      </c>
      <c r="DD117" s="882">
        <f t="shared" si="221"/>
        <v>3.4345173325616818E-2</v>
      </c>
    </row>
    <row r="118" spans="1:108" ht="15">
      <c r="A118" s="877">
        <v>99.93</v>
      </c>
      <c r="B118" s="877">
        <v>99.93</v>
      </c>
      <c r="C118" s="880">
        <f>DataFS40!L118</f>
        <v>561326.01420049043</v>
      </c>
      <c r="D118">
        <f t="shared" ref="D118:R118" si="252">C118*($S118/$C118)^(1/16)</f>
        <v>570187.25216355093</v>
      </c>
      <c r="E118">
        <f t="shared" si="252"/>
        <v>579188.37592604267</v>
      </c>
      <c r="F118">
        <f t="shared" si="252"/>
        <v>588331.59376145573</v>
      </c>
      <c r="G118">
        <f t="shared" si="252"/>
        <v>597619.14880365774</v>
      </c>
      <c r="H118">
        <f t="shared" si="252"/>
        <v>607053.31959720911</v>
      </c>
      <c r="I118">
        <f t="shared" si="252"/>
        <v>616636.42065636534</v>
      </c>
      <c r="J118">
        <f t="shared" si="252"/>
        <v>626370.80303290405</v>
      </c>
      <c r="K118">
        <f t="shared" si="252"/>
        <v>636258.85489291535</v>
      </c>
      <c r="L118">
        <f t="shared" si="252"/>
        <v>646303.00210269843</v>
      </c>
      <c r="M118">
        <f t="shared" si="252"/>
        <v>656505.70882390672</v>
      </c>
      <c r="N118">
        <f t="shared" si="252"/>
        <v>666869.47811808821</v>
      </c>
      <c r="O118">
        <f t="shared" si="252"/>
        <v>677396.85256076942</v>
      </c>
      <c r="P118">
        <f t="shared" si="252"/>
        <v>688090.41486523312</v>
      </c>
      <c r="Q118">
        <f t="shared" si="252"/>
        <v>698952.78851614334</v>
      </c>
      <c r="R118">
        <f t="shared" si="252"/>
        <v>709986.63841317315</v>
      </c>
      <c r="S118" s="880">
        <v>721194.67152479384</v>
      </c>
      <c r="T118" s="880">
        <v>760615.9828726803</v>
      </c>
      <c r="U118" s="880">
        <v>800037.29422056663</v>
      </c>
      <c r="V118" s="880">
        <v>832626.03435463214</v>
      </c>
      <c r="W118" s="880">
        <v>865214.77448869764</v>
      </c>
      <c r="X118" s="880">
        <v>822267.61414606089</v>
      </c>
      <c r="Y118" s="880">
        <v>854044.73570533702</v>
      </c>
      <c r="Z118" s="880">
        <v>798497.78345986723</v>
      </c>
      <c r="AA118" s="880">
        <v>722955.02226050687</v>
      </c>
      <c r="AB118" s="880">
        <v>761583.28706420446</v>
      </c>
      <c r="AC118" s="880">
        <v>790468.56586454972</v>
      </c>
      <c r="AD118" s="880">
        <v>818359.9241052178</v>
      </c>
      <c r="AE118" s="880">
        <v>770957.49774474069</v>
      </c>
      <c r="AF118" s="880">
        <v>734614.87462736003</v>
      </c>
      <c r="AG118" s="880">
        <v>741135.02390375675</v>
      </c>
      <c r="AH118" s="880">
        <v>796926.38151932473</v>
      </c>
      <c r="AI118" s="880">
        <v>825611.41074941133</v>
      </c>
      <c r="AJ118" s="880">
        <v>869364.1129862481</v>
      </c>
      <c r="AK118" s="880">
        <v>816664.8968606703</v>
      </c>
      <c r="AL118" s="880">
        <v>864516.88802167319</v>
      </c>
      <c r="AM118" s="880">
        <v>868016.90695601073</v>
      </c>
      <c r="AN118" s="880">
        <v>902599.85839866498</v>
      </c>
      <c r="AO118" s="880">
        <v>1052666.2638312974</v>
      </c>
      <c r="AP118" s="880">
        <v>1121604.0758333183</v>
      </c>
      <c r="AQ118" s="880">
        <v>1121109.2974339931</v>
      </c>
      <c r="AR118" s="880">
        <v>1222053.0240089623</v>
      </c>
      <c r="AS118" s="880">
        <v>1465524.9836793772</v>
      </c>
      <c r="AT118" s="880">
        <v>1444667.0218568759</v>
      </c>
      <c r="AU118" s="880">
        <v>1419938.5427996437</v>
      </c>
      <c r="AV118" s="880">
        <v>1301830.4425047832</v>
      </c>
      <c r="AW118" s="880">
        <v>1425645.8209045837</v>
      </c>
      <c r="AX118" s="880">
        <v>1389424.1566592888</v>
      </c>
      <c r="AY118" s="880">
        <v>1446707.680673776</v>
      </c>
      <c r="AZ118" s="880">
        <v>1547957.2307120461</v>
      </c>
      <c r="BA118" s="880">
        <v>1662138.6752297464</v>
      </c>
      <c r="BB118" s="880">
        <v>1855194.4636497071</v>
      </c>
      <c r="BC118" s="880">
        <v>1944535.8015438472</v>
      </c>
      <c r="BD118" s="880">
        <v>2107565.9112471598</v>
      </c>
      <c r="BE118" s="880">
        <v>2261839.6730795316</v>
      </c>
      <c r="BF118" s="880">
        <v>2141771.4917953899</v>
      </c>
      <c r="BG118" s="880">
        <v>2077064.0867247432</v>
      </c>
      <c r="BH118" s="880">
        <v>2108407.725826038</v>
      </c>
      <c r="BI118" s="880">
        <v>2300857.6806583717</v>
      </c>
      <c r="BJ118" s="880">
        <v>2534281.4716915218</v>
      </c>
      <c r="BK118" s="880">
        <v>2729951.2222552085</v>
      </c>
      <c r="BL118" s="880">
        <v>2610662.450357574</v>
      </c>
      <c r="BM118" s="880">
        <v>2474502.0435156431</v>
      </c>
      <c r="BN118" s="880">
        <v>2143350.6781500001</v>
      </c>
      <c r="BO118" s="880">
        <v>2368720.6119329534</v>
      </c>
      <c r="BP118" s="880">
        <v>2456412.1165340375</v>
      </c>
      <c r="BQ118" s="880">
        <v>2662075.6291338135</v>
      </c>
      <c r="BR118" s="880">
        <v>2466274.753849016</v>
      </c>
      <c r="BS118" s="880">
        <v>2631358</v>
      </c>
      <c r="BV118" s="882">
        <f>DataFS40!Q118</f>
        <v>1.1385924294034178E-2</v>
      </c>
      <c r="BW118" s="882">
        <f t="shared" ref="BW118:CK118" si="253">BV118+($CL118-$BV118)/16</f>
        <v>1.2228142004080067E-2</v>
      </c>
      <c r="BX118" s="882">
        <f t="shared" si="253"/>
        <v>1.3070359714125956E-2</v>
      </c>
      <c r="BY118" s="882">
        <f t="shared" si="253"/>
        <v>1.3912577424171846E-2</v>
      </c>
      <c r="BZ118" s="882">
        <f t="shared" si="253"/>
        <v>1.4754795134217735E-2</v>
      </c>
      <c r="CA118" s="882">
        <f t="shared" si="253"/>
        <v>1.5597012844263625E-2</v>
      </c>
      <c r="CB118" s="882">
        <f t="shared" si="253"/>
        <v>1.6439230554309514E-2</v>
      </c>
      <c r="CC118" s="882">
        <f t="shared" si="253"/>
        <v>1.7281448264355403E-2</v>
      </c>
      <c r="CD118" s="882">
        <f t="shared" si="253"/>
        <v>1.8123665974401293E-2</v>
      </c>
      <c r="CE118" s="882">
        <f t="shared" si="253"/>
        <v>1.8965883684447182E-2</v>
      </c>
      <c r="CF118" s="882">
        <f t="shared" si="253"/>
        <v>1.9808101394493072E-2</v>
      </c>
      <c r="CG118" s="882">
        <f t="shared" si="253"/>
        <v>2.0650319104538961E-2</v>
      </c>
      <c r="CH118" s="882">
        <f t="shared" si="253"/>
        <v>2.1492536814584851E-2</v>
      </c>
      <c r="CI118" s="882">
        <f t="shared" si="253"/>
        <v>2.233475452463074E-2</v>
      </c>
      <c r="CJ118" s="882">
        <f t="shared" si="253"/>
        <v>2.3176972234676629E-2</v>
      </c>
      <c r="CK118" s="882">
        <f t="shared" si="253"/>
        <v>2.4019189944722519E-2</v>
      </c>
      <c r="CL118" s="882">
        <f t="shared" si="203"/>
        <v>2.4861407654768408E-2</v>
      </c>
      <c r="CM118" s="882">
        <f t="shared" si="204"/>
        <v>2.6570880421663334E-2</v>
      </c>
      <c r="CN118" s="882">
        <f t="shared" si="205"/>
        <v>2.6465331047715646E-2</v>
      </c>
      <c r="CO118" s="882">
        <f t="shared" si="206"/>
        <v>2.7691304150935236E-2</v>
      </c>
      <c r="CP118" s="882">
        <f t="shared" si="207"/>
        <v>2.8666611789639695E-2</v>
      </c>
      <c r="CQ118" s="882">
        <f t="shared" si="208"/>
        <v>2.8556691120714683E-2</v>
      </c>
      <c r="CR118" s="882">
        <f t="shared" si="209"/>
        <v>2.6483653071441626E-2</v>
      </c>
      <c r="CS118" s="882">
        <f t="shared" si="210"/>
        <v>2.8969208681213887E-2</v>
      </c>
      <c r="CT118" s="882">
        <f t="shared" si="211"/>
        <v>3.4636039845255207E-2</v>
      </c>
      <c r="CU118" s="882">
        <f t="shared" si="212"/>
        <v>3.5993388011005711E-2</v>
      </c>
      <c r="CV118" s="882">
        <f t="shared" si="213"/>
        <v>3.7125897468982538E-2</v>
      </c>
      <c r="CW118" s="882">
        <f t="shared" si="214"/>
        <v>3.4708065465704596E-2</v>
      </c>
      <c r="CX118" s="882">
        <f t="shared" si="215"/>
        <v>3.4893848109765813E-2</v>
      </c>
      <c r="CY118" s="882">
        <f t="shared" si="216"/>
        <v>3.1994674868642825E-2</v>
      </c>
      <c r="CZ118" s="882">
        <f t="shared" si="217"/>
        <v>3.4764835956339724E-2</v>
      </c>
      <c r="DA118" s="882">
        <f t="shared" si="218"/>
        <v>3.3662860978644904E-2</v>
      </c>
      <c r="DB118" s="882">
        <f t="shared" si="219"/>
        <v>3.5033141383241873E-2</v>
      </c>
      <c r="DC118" s="882">
        <f t="shared" si="220"/>
        <v>3.1142805916662075E-2</v>
      </c>
      <c r="DD118" s="882">
        <f t="shared" si="221"/>
        <v>3.501150638942252E-2</v>
      </c>
    </row>
    <row r="119" spans="1:108" ht="15">
      <c r="A119" s="877">
        <v>99.94</v>
      </c>
      <c r="B119" s="877">
        <v>99.94</v>
      </c>
      <c r="C119" s="880">
        <f>DataFS40!L119</f>
        <v>614699.50278034213</v>
      </c>
      <c r="D119">
        <f t="shared" ref="D119:R119" si="254">C119*($S119/$C119)^(1/16)</f>
        <v>624403.30846921599</v>
      </c>
      <c r="E119">
        <f t="shared" si="254"/>
        <v>634260.30095004512</v>
      </c>
      <c r="F119">
        <f t="shared" si="254"/>
        <v>644272.89846923528</v>
      </c>
      <c r="G119">
        <f t="shared" si="254"/>
        <v>654443.55744825688</v>
      </c>
      <c r="H119">
        <f t="shared" si="254"/>
        <v>664774.77308628638</v>
      </c>
      <c r="I119">
        <f t="shared" si="254"/>
        <v>675269.07997236121</v>
      </c>
      <c r="J119">
        <f t="shared" si="254"/>
        <v>685929.05270719831</v>
      </c>
      <c r="K119">
        <f t="shared" si="254"/>
        <v>696757.30653482908</v>
      </c>
      <c r="L119">
        <f t="shared" si="254"/>
        <v>707756.49798420491</v>
      </c>
      <c r="M119">
        <f t="shared" si="254"/>
        <v>718929.32552093186</v>
      </c>
      <c r="N119">
        <f t="shared" si="254"/>
        <v>730278.53020929347</v>
      </c>
      <c r="O119">
        <f t="shared" si="254"/>
        <v>741806.89638472477</v>
      </c>
      <c r="P119">
        <f t="shared" si="254"/>
        <v>753517.25233690161</v>
      </c>
      <c r="Q119">
        <f t="shared" si="254"/>
        <v>765412.47100361378</v>
      </c>
      <c r="R119">
        <f t="shared" si="254"/>
        <v>777495.47067559161</v>
      </c>
      <c r="S119" s="880">
        <v>789769.21571246069</v>
      </c>
      <c r="T119" s="880">
        <v>826067.48763950157</v>
      </c>
      <c r="U119" s="880">
        <v>862365.75956654246</v>
      </c>
      <c r="V119" s="880">
        <v>904499.67859920242</v>
      </c>
      <c r="W119" s="880">
        <v>946633.59763186239</v>
      </c>
      <c r="X119" s="880">
        <v>903030.37895342149</v>
      </c>
      <c r="Y119" s="880">
        <v>945295.6929591581</v>
      </c>
      <c r="Z119" s="880">
        <v>877262.04049085604</v>
      </c>
      <c r="AA119" s="880">
        <v>793328.93734415376</v>
      </c>
      <c r="AB119" s="880">
        <v>832909.61891612015</v>
      </c>
      <c r="AC119" s="880">
        <v>856555.70582154964</v>
      </c>
      <c r="AD119" s="880">
        <v>878700.37947391113</v>
      </c>
      <c r="AE119" s="880">
        <v>842917.73976112297</v>
      </c>
      <c r="AF119" s="880">
        <v>801011.46889698575</v>
      </c>
      <c r="AG119" s="880">
        <v>805589.46274657617</v>
      </c>
      <c r="AH119" s="880">
        <v>864227.52563305199</v>
      </c>
      <c r="AI119" s="880">
        <v>894866.53916054859</v>
      </c>
      <c r="AJ119" s="880">
        <v>949431.81746011425</v>
      </c>
      <c r="AK119" s="880">
        <v>894523.32315108762</v>
      </c>
      <c r="AL119" s="880">
        <v>945101.20877679589</v>
      </c>
      <c r="AM119" s="880">
        <v>962279.05095941469</v>
      </c>
      <c r="AN119" s="880">
        <v>993947.79459365061</v>
      </c>
      <c r="AO119" s="880">
        <v>1164991.1339048899</v>
      </c>
      <c r="AP119" s="880">
        <v>1274522.9960477161</v>
      </c>
      <c r="AQ119" s="880">
        <v>1177607.4107910234</v>
      </c>
      <c r="AR119" s="880">
        <v>1343053.4299207169</v>
      </c>
      <c r="AS119" s="880">
        <v>1627079.1337592334</v>
      </c>
      <c r="AT119" s="880">
        <v>1600082.8010672804</v>
      </c>
      <c r="AU119" s="880">
        <v>1586615.9150459338</v>
      </c>
      <c r="AV119" s="880">
        <v>1434602.7941355323</v>
      </c>
      <c r="AW119" s="880">
        <v>1565225.1859759183</v>
      </c>
      <c r="AX119" s="880">
        <v>1517355.1604940013</v>
      </c>
      <c r="AY119" s="880">
        <v>1584626.2843406405</v>
      </c>
      <c r="AZ119" s="880">
        <v>1712487.7409169553</v>
      </c>
      <c r="BA119" s="880">
        <v>1856821.0456315049</v>
      </c>
      <c r="BB119" s="880">
        <v>2057804.94847182</v>
      </c>
      <c r="BC119" s="880">
        <v>2161371.5138164056</v>
      </c>
      <c r="BD119" s="880">
        <v>2353667.7768114111</v>
      </c>
      <c r="BE119" s="880">
        <v>2522562.9238348929</v>
      </c>
      <c r="BF119" s="880">
        <v>2385049.9724989175</v>
      </c>
      <c r="BG119" s="880">
        <v>2307825.5757378754</v>
      </c>
      <c r="BH119" s="880">
        <v>2316982.3615367715</v>
      </c>
      <c r="BI119" s="880">
        <v>2564066.0272933869</v>
      </c>
      <c r="BJ119" s="880">
        <v>2842912.3072446994</v>
      </c>
      <c r="BK119" s="880">
        <v>3070419.3259820812</v>
      </c>
      <c r="BL119" s="880">
        <v>2919006.9251829148</v>
      </c>
      <c r="BM119" s="880">
        <v>2772051.8872963046</v>
      </c>
      <c r="BN119" s="880">
        <v>2399093.1423800001</v>
      </c>
      <c r="BO119" s="880">
        <v>2653428.6367555438</v>
      </c>
      <c r="BP119" s="880">
        <v>2751864.6165725738</v>
      </c>
      <c r="BQ119" s="880">
        <v>2975834.0361620057</v>
      </c>
      <c r="BR119" s="880">
        <v>2769539.017926415</v>
      </c>
      <c r="BS119" s="880">
        <v>2950925</v>
      </c>
      <c r="BV119" s="882">
        <f>DataFS40!Q119</f>
        <v>1.1385924294034178E-2</v>
      </c>
      <c r="BW119" s="882">
        <f t="shared" ref="BW119:CK119" si="255">BV119+($CL119-$BV119)/16</f>
        <v>1.2265698187141835E-2</v>
      </c>
      <c r="BX119" s="882">
        <f t="shared" si="255"/>
        <v>1.3145472080249493E-2</v>
      </c>
      <c r="BY119" s="882">
        <f t="shared" si="255"/>
        <v>1.4025245973357151E-2</v>
      </c>
      <c r="BZ119" s="882">
        <f t="shared" si="255"/>
        <v>1.4905019866464808E-2</v>
      </c>
      <c r="CA119" s="882">
        <f t="shared" si="255"/>
        <v>1.5784793759572466E-2</v>
      </c>
      <c r="CB119" s="882">
        <f t="shared" si="255"/>
        <v>1.6664567652680123E-2</v>
      </c>
      <c r="CC119" s="882">
        <f t="shared" si="255"/>
        <v>1.7544341545787781E-2</v>
      </c>
      <c r="CD119" s="882">
        <f t="shared" si="255"/>
        <v>1.8424115438895439E-2</v>
      </c>
      <c r="CE119" s="882">
        <f t="shared" si="255"/>
        <v>1.9303889332003096E-2</v>
      </c>
      <c r="CF119" s="882">
        <f t="shared" si="255"/>
        <v>2.0183663225110754E-2</v>
      </c>
      <c r="CG119" s="882">
        <f t="shared" si="255"/>
        <v>2.1063437118218412E-2</v>
      </c>
      <c r="CH119" s="882">
        <f t="shared" si="255"/>
        <v>2.1943211011326069E-2</v>
      </c>
      <c r="CI119" s="882">
        <f t="shared" si="255"/>
        <v>2.2822984904433727E-2</v>
      </c>
      <c r="CJ119" s="882">
        <f t="shared" si="255"/>
        <v>2.3702758797541384E-2</v>
      </c>
      <c r="CK119" s="882">
        <f t="shared" si="255"/>
        <v>2.4582532690649042E-2</v>
      </c>
      <c r="CL119" s="882">
        <f t="shared" si="203"/>
        <v>2.54623065837567E-2</v>
      </c>
      <c r="CM119" s="882">
        <f t="shared" si="204"/>
        <v>2.720823050044574E-2</v>
      </c>
      <c r="CN119" s="882">
        <f t="shared" si="205"/>
        <v>2.7392543394511026E-2</v>
      </c>
      <c r="CO119" s="882">
        <f t="shared" si="206"/>
        <v>2.8527212450638606E-2</v>
      </c>
      <c r="CP119" s="882">
        <f t="shared" si="207"/>
        <v>2.9246537198321931E-2</v>
      </c>
      <c r="CQ119" s="882">
        <f t="shared" si="208"/>
        <v>2.8977169402476077E-2</v>
      </c>
      <c r="CR119" s="882">
        <f t="shared" si="209"/>
        <v>2.6599476160915403E-2</v>
      </c>
      <c r="CS119" s="882">
        <f t="shared" si="210"/>
        <v>2.8977048688550555E-2</v>
      </c>
      <c r="CT119" s="882">
        <f t="shared" si="211"/>
        <v>3.5105426943272677E-2</v>
      </c>
      <c r="CU119" s="882">
        <f t="shared" si="212"/>
        <v>3.6767418934969598E-2</v>
      </c>
      <c r="CV119" s="882">
        <f t="shared" si="213"/>
        <v>3.8262384105839153E-2</v>
      </c>
      <c r="CW119" s="882">
        <f t="shared" si="214"/>
        <v>3.5941250668745539E-2</v>
      </c>
      <c r="CX119" s="882">
        <f t="shared" si="215"/>
        <v>3.5634137690293999E-2</v>
      </c>
      <c r="CY119" s="882">
        <f t="shared" si="216"/>
        <v>3.2789968635126288E-2</v>
      </c>
      <c r="CZ119" s="882">
        <f t="shared" si="217"/>
        <v>3.5681654313584721E-2</v>
      </c>
      <c r="DA119" s="882">
        <f t="shared" si="218"/>
        <v>3.4651489590349138E-2</v>
      </c>
      <c r="DB119" s="882">
        <f t="shared" si="219"/>
        <v>3.5973251666667982E-2</v>
      </c>
      <c r="DC119" s="882">
        <f t="shared" si="220"/>
        <v>3.1988398169667587E-2</v>
      </c>
      <c r="DD119" s="882">
        <f t="shared" si="221"/>
        <v>3.5728850072440643E-2</v>
      </c>
    </row>
    <row r="120" spans="1:108" ht="15">
      <c r="A120" s="877">
        <v>99.95</v>
      </c>
      <c r="B120" s="877">
        <v>99.95</v>
      </c>
      <c r="C120" s="880">
        <f>DataFS40!L120</f>
        <v>691053.24338762998</v>
      </c>
      <c r="D120">
        <f t="shared" ref="D120:R120" si="256">C120*($S120/$C120)^(1/16)</f>
        <v>701962.38901759789</v>
      </c>
      <c r="E120">
        <f t="shared" si="256"/>
        <v>713043.74924827064</v>
      </c>
      <c r="F120">
        <f t="shared" si="256"/>
        <v>724300.04270397534</v>
      </c>
      <c r="G120">
        <f t="shared" si="256"/>
        <v>735734.03092594724</v>
      </c>
      <c r="H120">
        <f t="shared" si="256"/>
        <v>747348.51904982736</v>
      </c>
      <c r="I120">
        <f t="shared" si="256"/>
        <v>759146.35649385513</v>
      </c>
      <c r="J120">
        <f t="shared" si="256"/>
        <v>771130.43765792483</v>
      </c>
      <c r="K120">
        <f t="shared" si="256"/>
        <v>783303.70263367787</v>
      </c>
      <c r="L120">
        <f t="shared" si="256"/>
        <v>795669.13792580436</v>
      </c>
      <c r="M120">
        <f t="shared" si="256"/>
        <v>808229.77718473144</v>
      </c>
      <c r="N120">
        <f t="shared" si="256"/>
        <v>820988.7019508786</v>
      </c>
      <c r="O120">
        <f t="shared" si="256"/>
        <v>833949.04241066077</v>
      </c>
      <c r="P120">
        <f t="shared" si="256"/>
        <v>847113.97816442733</v>
      </c>
      <c r="Q120">
        <f t="shared" si="256"/>
        <v>860486.73900652281</v>
      </c>
      <c r="R120">
        <f t="shared" si="256"/>
        <v>874070.60571766249</v>
      </c>
      <c r="S120" s="880">
        <v>887868.9108698176</v>
      </c>
      <c r="T120" s="880">
        <v>929147.88773539418</v>
      </c>
      <c r="U120" s="880">
        <v>970426.86460097076</v>
      </c>
      <c r="V120" s="880">
        <v>1026083.0178763736</v>
      </c>
      <c r="W120" s="880">
        <v>1081739.1711517763</v>
      </c>
      <c r="X120" s="880">
        <v>1009283.0339275445</v>
      </c>
      <c r="Y120" s="880">
        <v>1065809.2079679279</v>
      </c>
      <c r="Z120" s="880">
        <v>982169.66079358256</v>
      </c>
      <c r="AA120" s="880">
        <v>884510.13116017589</v>
      </c>
      <c r="AB120" s="880">
        <v>933560.09924059385</v>
      </c>
      <c r="AC120" s="880">
        <v>949612.11374348786</v>
      </c>
      <c r="AD120" s="880">
        <v>975426.86675291078</v>
      </c>
      <c r="AE120" s="880">
        <v>930452.20315375458</v>
      </c>
      <c r="AF120" s="880">
        <v>891560.18201391189</v>
      </c>
      <c r="AG120" s="880">
        <v>888234.72003392386</v>
      </c>
      <c r="AH120" s="880">
        <v>954363.96964312159</v>
      </c>
      <c r="AI120" s="880">
        <v>989024.43028120243</v>
      </c>
      <c r="AJ120" s="880">
        <v>1059726.5365566341</v>
      </c>
      <c r="AK120" s="880">
        <v>1000868.2956613757</v>
      </c>
      <c r="AL120" s="880">
        <v>1061091.9392375669</v>
      </c>
      <c r="AM120" s="880">
        <v>1085077.079893826</v>
      </c>
      <c r="AN120" s="880">
        <v>1129738.9378056354</v>
      </c>
      <c r="AO120" s="880">
        <v>1344413.9475139154</v>
      </c>
      <c r="AP120" s="880">
        <v>1483221.563173377</v>
      </c>
      <c r="AQ120" s="880">
        <v>1267042.1296620511</v>
      </c>
      <c r="AR120" s="880">
        <v>1522674.0384005515</v>
      </c>
      <c r="AS120" s="880">
        <v>1845742.9296765823</v>
      </c>
      <c r="AT120" s="880">
        <v>1803560.3268945024</v>
      </c>
      <c r="AU120" s="880">
        <v>1808222.4512397458</v>
      </c>
      <c r="AV120" s="880">
        <v>1603906.0317250791</v>
      </c>
      <c r="AW120" s="880">
        <v>1769499.0058686633</v>
      </c>
      <c r="AX120" s="880">
        <v>1704226.6477844669</v>
      </c>
      <c r="AY120" s="880">
        <v>1770735.8421785976</v>
      </c>
      <c r="AZ120" s="880">
        <v>1937073.8014030063</v>
      </c>
      <c r="BA120" s="880">
        <v>2108378.4468603511</v>
      </c>
      <c r="BB120" s="880">
        <v>2350054.3627105877</v>
      </c>
      <c r="BC120" s="880">
        <v>2453338.2771872235</v>
      </c>
      <c r="BD120" s="880">
        <v>2655681.9322772026</v>
      </c>
      <c r="BE120" s="880">
        <v>2867889.6786784562</v>
      </c>
      <c r="BF120" s="880">
        <v>2703064.2654949231</v>
      </c>
      <c r="BG120" s="880">
        <v>2611525.646209856</v>
      </c>
      <c r="BH120" s="880">
        <v>2639247.0315727391</v>
      </c>
      <c r="BI120" s="880">
        <v>2912030.4411830883</v>
      </c>
      <c r="BJ120" s="880">
        <v>3273326.5246621105</v>
      </c>
      <c r="BK120" s="880">
        <v>3510254.636452314</v>
      </c>
      <c r="BL120" s="880">
        <v>3337001.4414724</v>
      </c>
      <c r="BM120" s="880">
        <v>3152245.7394928229</v>
      </c>
      <c r="BN120" s="880">
        <v>2743666.8914600001</v>
      </c>
      <c r="BO120" s="880">
        <v>3043553.8626489895</v>
      </c>
      <c r="BP120" s="880">
        <v>3152864.9883234748</v>
      </c>
      <c r="BQ120" s="880">
        <v>3428219.0838769451</v>
      </c>
      <c r="BR120" s="880">
        <v>3183536.7463882039</v>
      </c>
      <c r="BS120" s="880">
        <v>3381891</v>
      </c>
      <c r="BV120" s="882">
        <f>DataFS40!Q120</f>
        <v>1.1385924294034178E-2</v>
      </c>
      <c r="BW120" s="882">
        <f t="shared" ref="BW120:CK120" si="257">BV120+($CL120-$BV120)/16</f>
        <v>1.2284494603261475E-2</v>
      </c>
      <c r="BX120" s="882">
        <f t="shared" si="257"/>
        <v>1.3183064912488773E-2</v>
      </c>
      <c r="BY120" s="882">
        <f t="shared" si="257"/>
        <v>1.4081635221716071E-2</v>
      </c>
      <c r="BZ120" s="882">
        <f t="shared" si="257"/>
        <v>1.4980205530943369E-2</v>
      </c>
      <c r="CA120" s="882">
        <f t="shared" si="257"/>
        <v>1.5878775840170667E-2</v>
      </c>
      <c r="CB120" s="882">
        <f t="shared" si="257"/>
        <v>1.6777346149397965E-2</v>
      </c>
      <c r="CC120" s="882">
        <f t="shared" si="257"/>
        <v>1.7675916458625263E-2</v>
      </c>
      <c r="CD120" s="882">
        <f t="shared" si="257"/>
        <v>1.857448676785256E-2</v>
      </c>
      <c r="CE120" s="882">
        <f t="shared" si="257"/>
        <v>1.9473057077079858E-2</v>
      </c>
      <c r="CF120" s="882">
        <f t="shared" si="257"/>
        <v>2.0371627386307156E-2</v>
      </c>
      <c r="CG120" s="882">
        <f t="shared" si="257"/>
        <v>2.1270197695534454E-2</v>
      </c>
      <c r="CH120" s="882">
        <f t="shared" si="257"/>
        <v>2.2168768004761752E-2</v>
      </c>
      <c r="CI120" s="882">
        <f t="shared" si="257"/>
        <v>2.306733831398905E-2</v>
      </c>
      <c r="CJ120" s="882">
        <f t="shared" si="257"/>
        <v>2.3965908623216348E-2</v>
      </c>
      <c r="CK120" s="882">
        <f t="shared" si="257"/>
        <v>2.4864478932443645E-2</v>
      </c>
      <c r="CL120" s="882">
        <f t="shared" si="203"/>
        <v>2.5763049241670943E-2</v>
      </c>
      <c r="CM120" s="882">
        <f t="shared" si="204"/>
        <v>2.7667772180621553E-2</v>
      </c>
      <c r="CN120" s="882">
        <f t="shared" si="205"/>
        <v>2.7653961426985729E-2</v>
      </c>
      <c r="CO120" s="882">
        <f t="shared" si="206"/>
        <v>2.8364010698528341E-2</v>
      </c>
      <c r="CP120" s="882">
        <f t="shared" si="207"/>
        <v>2.9091791897472019E-2</v>
      </c>
      <c r="CQ120" s="882">
        <f t="shared" si="208"/>
        <v>2.9398732967070629E-2</v>
      </c>
      <c r="CR120" s="882">
        <f t="shared" si="209"/>
        <v>2.670929765698471E-2</v>
      </c>
      <c r="CS120" s="882">
        <f t="shared" si="210"/>
        <v>2.9499832298534701E-2</v>
      </c>
      <c r="CT120" s="882">
        <f t="shared" si="211"/>
        <v>3.5667588899781055E-2</v>
      </c>
      <c r="CU120" s="882">
        <f t="shared" si="212"/>
        <v>3.7587935055599653E-2</v>
      </c>
      <c r="CV120" s="882">
        <f t="shared" si="213"/>
        <v>3.9201525889275279E-2</v>
      </c>
      <c r="CW120" s="882">
        <f t="shared" si="214"/>
        <v>3.6837360191809498E-2</v>
      </c>
      <c r="CX120" s="882">
        <f t="shared" si="215"/>
        <v>3.6539982376697422E-2</v>
      </c>
      <c r="CY120" s="882">
        <f t="shared" si="216"/>
        <v>3.3613698548903281E-2</v>
      </c>
      <c r="CZ120" s="882">
        <f t="shared" si="217"/>
        <v>3.6885921590706916E-2</v>
      </c>
      <c r="DA120" s="882">
        <f t="shared" si="218"/>
        <v>3.577267870026124E-2</v>
      </c>
      <c r="DB120" s="882">
        <f t="shared" si="219"/>
        <v>3.7237669813391383E-2</v>
      </c>
      <c r="DC120" s="882">
        <f t="shared" si="220"/>
        <v>3.2881436878194448E-2</v>
      </c>
      <c r="DD120" s="882">
        <f t="shared" si="221"/>
        <v>3.6459726758243605E-2</v>
      </c>
    </row>
    <row r="121" spans="1:108" ht="15">
      <c r="A121" s="877">
        <v>99.96</v>
      </c>
      <c r="B121" s="877">
        <v>99.96</v>
      </c>
      <c r="C121" s="880">
        <f>DataFS40!L121</f>
        <v>796955.14031148574</v>
      </c>
      <c r="D121">
        <f t="shared" ref="D121:R121" si="258">C121*($S121/$C121)^(1/16)</f>
        <v>809536.08073742152</v>
      </c>
      <c r="E121">
        <f t="shared" si="258"/>
        <v>822315.62715006201</v>
      </c>
      <c r="F121">
        <f t="shared" si="258"/>
        <v>835296.91479499452</v>
      </c>
      <c r="G121">
        <f t="shared" si="258"/>
        <v>848483.12841160595</v>
      </c>
      <c r="H121">
        <f t="shared" si="258"/>
        <v>861877.50301440468</v>
      </c>
      <c r="I121">
        <f t="shared" si="258"/>
        <v>875483.32468667661</v>
      </c>
      <c r="J121">
        <f t="shared" si="258"/>
        <v>889303.93138667021</v>
      </c>
      <c r="K121">
        <f t="shared" si="258"/>
        <v>903342.71376650815</v>
      </c>
      <c r="L121">
        <f t="shared" si="258"/>
        <v>917603.11600402638</v>
      </c>
      <c r="M121">
        <f t="shared" si="258"/>
        <v>932088.63664774504</v>
      </c>
      <c r="N121">
        <f t="shared" si="258"/>
        <v>946802.82947517792</v>
      </c>
      <c r="O121">
        <f t="shared" si="258"/>
        <v>961749.30436469184</v>
      </c>
      <c r="P121">
        <f t="shared" si="258"/>
        <v>976931.72818112932</v>
      </c>
      <c r="Q121">
        <f t="shared" si="258"/>
        <v>992353.82567541173</v>
      </c>
      <c r="R121">
        <f t="shared" si="258"/>
        <v>1008019.3803983441</v>
      </c>
      <c r="S121" s="880">
        <v>1023932.2356288467</v>
      </c>
      <c r="T121" s="880">
        <v>1081272.6786000649</v>
      </c>
      <c r="U121" s="880">
        <v>1138613.1215712833</v>
      </c>
      <c r="V121" s="880">
        <v>1196629.9415445223</v>
      </c>
      <c r="W121" s="880">
        <v>1254646.7615177613</v>
      </c>
      <c r="X121" s="880">
        <v>1168533.3950546291</v>
      </c>
      <c r="Y121" s="880">
        <v>1243192.9148083187</v>
      </c>
      <c r="Z121" s="880">
        <v>1151952.7132216014</v>
      </c>
      <c r="AA121" s="880">
        <v>1022070.1890556286</v>
      </c>
      <c r="AB121" s="880">
        <v>1069597.7257507767</v>
      </c>
      <c r="AC121" s="880">
        <v>1101381.4996692301</v>
      </c>
      <c r="AD121" s="880">
        <v>1125819.3216903838</v>
      </c>
      <c r="AE121" s="880">
        <v>1059311.4247104246</v>
      </c>
      <c r="AF121" s="880">
        <v>1008300.2525670752</v>
      </c>
      <c r="AG121" s="880">
        <v>1013251.9441512753</v>
      </c>
      <c r="AH121" s="880">
        <v>1088483.7079224049</v>
      </c>
      <c r="AI121" s="880">
        <v>1136029.498129935</v>
      </c>
      <c r="AJ121" s="880">
        <v>1224922.1841020258</v>
      </c>
      <c r="AK121" s="880">
        <v>1142601.5917930629</v>
      </c>
      <c r="AL121" s="880">
        <v>1234987.5145240705</v>
      </c>
      <c r="AM121" s="880">
        <v>1261025.105545762</v>
      </c>
      <c r="AN121" s="880">
        <v>1329822.4934603742</v>
      </c>
      <c r="AO121" s="880">
        <v>1598988.255276626</v>
      </c>
      <c r="AP121" s="880">
        <v>1744323.1992564653</v>
      </c>
      <c r="AQ121" s="880">
        <v>1460190.800325393</v>
      </c>
      <c r="AR121" s="880">
        <v>1776972.597121682</v>
      </c>
      <c r="AS121" s="880">
        <v>2160615.5211619087</v>
      </c>
      <c r="AT121" s="880">
        <v>2075257.9632363515</v>
      </c>
      <c r="AU121" s="880">
        <v>2088843.6528405079</v>
      </c>
      <c r="AV121" s="880">
        <v>1854234.3980985717</v>
      </c>
      <c r="AW121" s="880">
        <v>2061573.2333444154</v>
      </c>
      <c r="AX121" s="880">
        <v>1998212.1963457447</v>
      </c>
      <c r="AY121" s="880">
        <v>2060889.2853891044</v>
      </c>
      <c r="AZ121" s="880">
        <v>2259687.6296902034</v>
      </c>
      <c r="BA121" s="880">
        <v>2470675.4919754229</v>
      </c>
      <c r="BB121" s="880">
        <v>2779548.2516658655</v>
      </c>
      <c r="BC121" s="880">
        <v>2895612.0121815177</v>
      </c>
      <c r="BD121" s="880">
        <v>3123891.1111083063</v>
      </c>
      <c r="BE121" s="880">
        <v>3393652.9331952096</v>
      </c>
      <c r="BF121" s="880">
        <v>3132834.3227948607</v>
      </c>
      <c r="BG121" s="880">
        <v>3050952.4865427124</v>
      </c>
      <c r="BH121" s="880">
        <v>3097200.4249713765</v>
      </c>
      <c r="BI121" s="880">
        <v>3448757.7652723715</v>
      </c>
      <c r="BJ121" s="880">
        <v>3882130.02162711</v>
      </c>
      <c r="BK121" s="880">
        <v>4157171.0480941525</v>
      </c>
      <c r="BL121" s="880">
        <v>3958256.1336284736</v>
      </c>
      <c r="BM121" s="880">
        <v>3751913.6554758698</v>
      </c>
      <c r="BN121" s="880">
        <v>3259618.8082699999</v>
      </c>
      <c r="BO121" s="880">
        <v>3623867.2349091051</v>
      </c>
      <c r="BP121" s="880">
        <v>3758338.8141871714</v>
      </c>
      <c r="BQ121" s="880">
        <v>4113077.6129672695</v>
      </c>
      <c r="BR121" s="880">
        <v>3774514.3304339731</v>
      </c>
      <c r="BS121" s="880">
        <v>4027262</v>
      </c>
      <c r="BV121" s="882">
        <f>DataFS40!Q121</f>
        <v>1.1385924294034178E-2</v>
      </c>
      <c r="BW121" s="882">
        <f t="shared" ref="BW121:CK121" si="259">BV121+($CL121-$BV121)/16</f>
        <v>1.2314654094676997E-2</v>
      </c>
      <c r="BX121" s="882">
        <f t="shared" si="259"/>
        <v>1.3243383895319816E-2</v>
      </c>
      <c r="BY121" s="882">
        <f t="shared" si="259"/>
        <v>1.4172113695962635E-2</v>
      </c>
      <c r="BZ121" s="882">
        <f t="shared" si="259"/>
        <v>1.5100843496605454E-2</v>
      </c>
      <c r="CA121" s="882">
        <f t="shared" si="259"/>
        <v>1.6029573297248273E-2</v>
      </c>
      <c r="CB121" s="882">
        <f t="shared" si="259"/>
        <v>1.6958303097891092E-2</v>
      </c>
      <c r="CC121" s="882">
        <f t="shared" si="259"/>
        <v>1.7887032898533911E-2</v>
      </c>
      <c r="CD121" s="882">
        <f t="shared" si="259"/>
        <v>1.881576269917673E-2</v>
      </c>
      <c r="CE121" s="882">
        <f t="shared" si="259"/>
        <v>1.9744492499819549E-2</v>
      </c>
      <c r="CF121" s="882">
        <f t="shared" si="259"/>
        <v>2.0673222300462368E-2</v>
      </c>
      <c r="CG121" s="882">
        <f t="shared" si="259"/>
        <v>2.1601952101105187E-2</v>
      </c>
      <c r="CH121" s="882">
        <f t="shared" si="259"/>
        <v>2.2530681901748006E-2</v>
      </c>
      <c r="CI121" s="882">
        <f t="shared" si="259"/>
        <v>2.3459411702390826E-2</v>
      </c>
      <c r="CJ121" s="882">
        <f t="shared" si="259"/>
        <v>2.4388141503033645E-2</v>
      </c>
      <c r="CK121" s="882">
        <f t="shared" si="259"/>
        <v>2.5316871303676464E-2</v>
      </c>
      <c r="CL121" s="882">
        <f t="shared" si="203"/>
        <v>2.6245601104319283E-2</v>
      </c>
      <c r="CM121" s="882">
        <f t="shared" si="204"/>
        <v>2.8158263181685017E-2</v>
      </c>
      <c r="CN121" s="882">
        <f t="shared" si="205"/>
        <v>2.7832807914693003E-2</v>
      </c>
      <c r="CO121" s="882">
        <f t="shared" si="206"/>
        <v>2.8624683783770699E-2</v>
      </c>
      <c r="CP121" s="882">
        <f t="shared" si="207"/>
        <v>2.9698725398031645E-2</v>
      </c>
      <c r="CQ121" s="882">
        <f t="shared" si="208"/>
        <v>2.943030704757299E-2</v>
      </c>
      <c r="CR121" s="882">
        <f t="shared" si="209"/>
        <v>2.6756725839229833E-2</v>
      </c>
      <c r="CS121" s="882">
        <f t="shared" si="210"/>
        <v>2.9516644313797968E-2</v>
      </c>
      <c r="CT121" s="882">
        <f t="shared" si="211"/>
        <v>3.6417562879828225E-2</v>
      </c>
      <c r="CU121" s="882">
        <f t="shared" si="212"/>
        <v>3.8642680450199363E-2</v>
      </c>
      <c r="CV121" s="882">
        <f t="shared" si="213"/>
        <v>3.9839890824579616E-2</v>
      </c>
      <c r="CW121" s="882">
        <f t="shared" si="214"/>
        <v>3.7671427936039725E-2</v>
      </c>
      <c r="CX121" s="882">
        <f t="shared" si="215"/>
        <v>3.7895907220476754E-2</v>
      </c>
      <c r="CY121" s="882">
        <f t="shared" si="216"/>
        <v>3.5112509253026447E-2</v>
      </c>
      <c r="CZ121" s="882">
        <f t="shared" si="217"/>
        <v>3.819296888528867E-2</v>
      </c>
      <c r="DA121" s="882">
        <f t="shared" si="218"/>
        <v>3.7119134551219402E-2</v>
      </c>
      <c r="DB121" s="882">
        <f t="shared" si="219"/>
        <v>3.8567256819842743E-2</v>
      </c>
      <c r="DC121" s="882">
        <f t="shared" si="220"/>
        <v>3.3653729257998366E-2</v>
      </c>
      <c r="DD121" s="882">
        <f t="shared" si="221"/>
        <v>3.7747317414170478E-2</v>
      </c>
    </row>
    <row r="122" spans="1:108" ht="15">
      <c r="A122" s="877">
        <v>99.97</v>
      </c>
      <c r="B122" s="877">
        <v>99.97</v>
      </c>
      <c r="C122" s="880">
        <f>DataFS40!L122</f>
        <v>966233.11293423199</v>
      </c>
      <c r="D122">
        <f t="shared" ref="D122:R122" si="260">C122*($S122/$C122)^(1/16)</f>
        <v>981486.31931500882</v>
      </c>
      <c r="E122">
        <f t="shared" si="260"/>
        <v>996980.316765539</v>
      </c>
      <c r="F122">
        <f t="shared" si="260"/>
        <v>1012718.9064760659</v>
      </c>
      <c r="G122">
        <f t="shared" si="260"/>
        <v>1028705.9496434071</v>
      </c>
      <c r="H122">
        <f t="shared" si="260"/>
        <v>1044945.3684182344</v>
      </c>
      <c r="I122">
        <f t="shared" si="260"/>
        <v>1061441.1468673064</v>
      </c>
      <c r="J122">
        <f t="shared" si="260"/>
        <v>1078197.3319508925</v>
      </c>
      <c r="K122">
        <f t="shared" si="260"/>
        <v>1095218.0345156258</v>
      </c>
      <c r="L122">
        <f t="shared" si="260"/>
        <v>1112507.4303030299</v>
      </c>
      <c r="M122">
        <f t="shared" si="260"/>
        <v>1130069.7609739669</v>
      </c>
      <c r="N122">
        <f t="shared" si="260"/>
        <v>1147909.3351492563</v>
      </c>
      <c r="O122">
        <f t="shared" si="260"/>
        <v>1166030.5294667229</v>
      </c>
      <c r="P122">
        <f t="shared" si="260"/>
        <v>1184437.7896549308</v>
      </c>
      <c r="Q122">
        <f t="shared" si="260"/>
        <v>1203135.6316238672</v>
      </c>
      <c r="R122">
        <f t="shared" si="260"/>
        <v>1222128.6425728453</v>
      </c>
      <c r="S122" s="880">
        <v>1241421.482115898</v>
      </c>
      <c r="T122" s="880">
        <v>1317621.2413683678</v>
      </c>
      <c r="U122" s="880">
        <v>1393821.0006208376</v>
      </c>
      <c r="V122" s="880">
        <v>1451503.0252835082</v>
      </c>
      <c r="W122" s="880">
        <v>1509185.0499461789</v>
      </c>
      <c r="X122" s="880">
        <v>1438918.3053479011</v>
      </c>
      <c r="Y122" s="880">
        <v>1532782.6389877223</v>
      </c>
      <c r="Z122" s="880">
        <v>1424758.4740008593</v>
      </c>
      <c r="AA122" s="880">
        <v>1258946.9528947726</v>
      </c>
      <c r="AB122" s="880">
        <v>1291979.9889540905</v>
      </c>
      <c r="AC122" s="880">
        <v>1345343.7343917969</v>
      </c>
      <c r="AD122" s="880">
        <v>1352456.1172919362</v>
      </c>
      <c r="AE122" s="880">
        <v>1270851.7292967199</v>
      </c>
      <c r="AF122" s="880">
        <v>1205744.186353097</v>
      </c>
      <c r="AG122" s="880">
        <v>1208844.4602965196</v>
      </c>
      <c r="AH122" s="880">
        <v>1303257.2979416556</v>
      </c>
      <c r="AI122" s="880">
        <v>1371636.2932539133</v>
      </c>
      <c r="AJ122" s="880">
        <v>1488726.6759968246</v>
      </c>
      <c r="AK122" s="880">
        <v>1380082.9063844797</v>
      </c>
      <c r="AL122" s="880">
        <v>1513176.7030467221</v>
      </c>
      <c r="AM122" s="880">
        <v>1565166.3678195851</v>
      </c>
      <c r="AN122" s="880">
        <v>1603613.7838236436</v>
      </c>
      <c r="AO122" s="880">
        <v>2019558.0264671822</v>
      </c>
      <c r="AP122" s="880">
        <v>2016314.3485769972</v>
      </c>
      <c r="AQ122" s="880">
        <v>1806980.4590163934</v>
      </c>
      <c r="AR122" s="880">
        <v>2176233.792261289</v>
      </c>
      <c r="AS122" s="880">
        <v>2664023.4412890133</v>
      </c>
      <c r="AT122" s="880">
        <v>2497966.8688747226</v>
      </c>
      <c r="AU122" s="880">
        <v>2534317.8621378317</v>
      </c>
      <c r="AV122" s="880">
        <v>2254275.4954244099</v>
      </c>
      <c r="AW122" s="880">
        <v>2523066.3508766857</v>
      </c>
      <c r="AX122" s="880">
        <v>2442081.8896815218</v>
      </c>
      <c r="AY122" s="880">
        <v>2543802.019603515</v>
      </c>
      <c r="AZ122" s="880">
        <v>2778664.4250243302</v>
      </c>
      <c r="BA122" s="880">
        <v>3052928.5158240418</v>
      </c>
      <c r="BB122" s="880">
        <v>3467296.1162274149</v>
      </c>
      <c r="BC122" s="880">
        <v>3599860.1029658793</v>
      </c>
      <c r="BD122" s="880">
        <v>3896927.5902928556</v>
      </c>
      <c r="BE122" s="880">
        <v>4283703.7508231895</v>
      </c>
      <c r="BF122" s="880">
        <v>3925371.2315456425</v>
      </c>
      <c r="BG122" s="880">
        <v>3791639.0634507868</v>
      </c>
      <c r="BH122" s="880">
        <v>3863096.2605618332</v>
      </c>
      <c r="BI122" s="880">
        <v>4342136.2189433658</v>
      </c>
      <c r="BJ122" s="880">
        <v>4883869.1306469571</v>
      </c>
      <c r="BK122" s="880">
        <v>5214723.8560992414</v>
      </c>
      <c r="BL122" s="880">
        <v>4941712.1040731454</v>
      </c>
      <c r="BM122" s="880">
        <v>4775726.6479501519</v>
      </c>
      <c r="BN122" s="880">
        <v>4111226.9001099998</v>
      </c>
      <c r="BO122" s="880">
        <v>4627114.0390153639</v>
      </c>
      <c r="BP122" s="880">
        <v>4768968.0084683718</v>
      </c>
      <c r="BQ122" s="880">
        <v>5225016.44165863</v>
      </c>
      <c r="BR122" s="880">
        <v>4746343.0502255913</v>
      </c>
      <c r="BS122" s="880">
        <v>5098406</v>
      </c>
      <c r="BV122" s="882">
        <f>DataFS40!Q122</f>
        <v>1.1385924294034178E-2</v>
      </c>
      <c r="BW122" s="882">
        <f t="shared" ref="BW122:CK122" si="261">BV122+($CL122-$BV122)/16</f>
        <v>1.235051286560275E-2</v>
      </c>
      <c r="BX122" s="882">
        <f t="shared" si="261"/>
        <v>1.3315101437171323E-2</v>
      </c>
      <c r="BY122" s="882">
        <f t="shared" si="261"/>
        <v>1.4279690008739895E-2</v>
      </c>
      <c r="BZ122" s="882">
        <f t="shared" si="261"/>
        <v>1.5244278580308468E-2</v>
      </c>
      <c r="CA122" s="882">
        <f t="shared" si="261"/>
        <v>1.6208867151877041E-2</v>
      </c>
      <c r="CB122" s="882">
        <f t="shared" si="261"/>
        <v>1.7173455723445613E-2</v>
      </c>
      <c r="CC122" s="882">
        <f t="shared" si="261"/>
        <v>1.8138044295014186E-2</v>
      </c>
      <c r="CD122" s="882">
        <f t="shared" si="261"/>
        <v>1.9102632866582758E-2</v>
      </c>
      <c r="CE122" s="882">
        <f t="shared" si="261"/>
        <v>2.0067221438151331E-2</v>
      </c>
      <c r="CF122" s="882">
        <f t="shared" si="261"/>
        <v>2.1031810009719903E-2</v>
      </c>
      <c r="CG122" s="882">
        <f t="shared" si="261"/>
        <v>2.1996398581288476E-2</v>
      </c>
      <c r="CH122" s="882">
        <f t="shared" si="261"/>
        <v>2.2960987152857049E-2</v>
      </c>
      <c r="CI122" s="882">
        <f t="shared" si="261"/>
        <v>2.3925575724425621E-2</v>
      </c>
      <c r="CJ122" s="882">
        <f t="shared" si="261"/>
        <v>2.4890164295994194E-2</v>
      </c>
      <c r="CK122" s="882">
        <f t="shared" si="261"/>
        <v>2.5854752867562766E-2</v>
      </c>
      <c r="CL122" s="882">
        <f t="shared" si="203"/>
        <v>2.6819341439131339E-2</v>
      </c>
      <c r="CM122" s="882">
        <f t="shared" si="204"/>
        <v>2.8866042574999806E-2</v>
      </c>
      <c r="CN122" s="882">
        <f t="shared" si="205"/>
        <v>2.830029266448042E-2</v>
      </c>
      <c r="CO122" s="882">
        <f t="shared" si="206"/>
        <v>2.947270171779226E-2</v>
      </c>
      <c r="CP122" s="882">
        <f t="shared" si="207"/>
        <v>3.1159369238369816E-2</v>
      </c>
      <c r="CQ122" s="882">
        <f t="shared" si="208"/>
        <v>2.9956680242887224E-2</v>
      </c>
      <c r="CR122" s="882">
        <f t="shared" si="209"/>
        <v>2.6996615199756491E-2</v>
      </c>
      <c r="CS122" s="882">
        <f t="shared" si="210"/>
        <v>2.9771832360744321E-2</v>
      </c>
      <c r="CT122" s="882">
        <f t="shared" si="211"/>
        <v>3.7085563016998169E-2</v>
      </c>
      <c r="CU122" s="882">
        <f t="shared" si="212"/>
        <v>3.9885532776025912E-2</v>
      </c>
      <c r="CV122" s="882">
        <f t="shared" si="213"/>
        <v>4.0652723471589658E-2</v>
      </c>
      <c r="CW122" s="882">
        <f t="shared" si="214"/>
        <v>3.8847014033015936E-2</v>
      </c>
      <c r="CX122" s="882">
        <f t="shared" si="215"/>
        <v>3.9705004981140268E-2</v>
      </c>
      <c r="CY122" s="882">
        <f t="shared" si="216"/>
        <v>3.6735871527735053E-2</v>
      </c>
      <c r="CZ122" s="882">
        <f t="shared" si="217"/>
        <v>4.0268115875088606E-2</v>
      </c>
      <c r="DA122" s="882">
        <f t="shared" si="218"/>
        <v>3.8892040510582371E-2</v>
      </c>
      <c r="DB122" s="882">
        <f t="shared" si="219"/>
        <v>4.0120808998742818E-2</v>
      </c>
      <c r="DC122" s="882">
        <f t="shared" si="220"/>
        <v>3.4689691252005161E-2</v>
      </c>
      <c r="DD122" s="882">
        <f t="shared" si="221"/>
        <v>3.9183007100118683E-2</v>
      </c>
    </row>
    <row r="123" spans="1:108" ht="15">
      <c r="A123" s="877">
        <v>99.98</v>
      </c>
      <c r="B123" s="877">
        <v>99.98</v>
      </c>
      <c r="C123" s="880">
        <f>DataFS40!L123</f>
        <v>1301532.2869784171</v>
      </c>
      <c r="D123">
        <f t="shared" ref="D123:R123" si="262">C123*($S123/$C123)^(1/16)</f>
        <v>1322078.6130344954</v>
      </c>
      <c r="E123">
        <f t="shared" si="262"/>
        <v>1342949.2887195658</v>
      </c>
      <c r="F123">
        <f t="shared" si="262"/>
        <v>1364149.4343009472</v>
      </c>
      <c r="G123">
        <f t="shared" si="262"/>
        <v>1385684.2508758255</v>
      </c>
      <c r="H123">
        <f t="shared" si="262"/>
        <v>1407559.0216472552</v>
      </c>
      <c r="I123">
        <f t="shared" si="262"/>
        <v>1429779.1132203033</v>
      </c>
      <c r="J123">
        <f t="shared" si="262"/>
        <v>1452349.9769186559</v>
      </c>
      <c r="K123">
        <f t="shared" si="262"/>
        <v>1475277.1501220076</v>
      </c>
      <c r="L123">
        <f t="shared" si="262"/>
        <v>1498566.2576245642</v>
      </c>
      <c r="M123">
        <f t="shared" si="262"/>
        <v>1522223.0130149911</v>
      </c>
      <c r="N123">
        <f t="shared" si="262"/>
        <v>1546253.2200781452</v>
      </c>
      <c r="O123">
        <f t="shared" si="262"/>
        <v>1570662.7742189358</v>
      </c>
      <c r="P123">
        <f t="shared" si="262"/>
        <v>1595457.6639086618</v>
      </c>
      <c r="Q123">
        <f t="shared" si="262"/>
        <v>1620643.9721541828</v>
      </c>
      <c r="R123">
        <f t="shared" si="262"/>
        <v>1646227.8779902814</v>
      </c>
      <c r="S123" s="880">
        <v>1672215.6579955867</v>
      </c>
      <c r="T123" s="880">
        <v>1803510.5379378544</v>
      </c>
      <c r="U123" s="880">
        <v>1934805.4178801219</v>
      </c>
      <c r="V123" s="880">
        <v>2021106.7084825798</v>
      </c>
      <c r="W123" s="880">
        <v>2107407.999085038</v>
      </c>
      <c r="X123" s="880">
        <v>1989068.9085681424</v>
      </c>
      <c r="Y123" s="880">
        <v>2131141.6663993988</v>
      </c>
      <c r="Z123" s="880">
        <v>2006543.596667144</v>
      </c>
      <c r="AA123" s="880">
        <v>1695984.0864124768</v>
      </c>
      <c r="AB123" s="880">
        <v>1750885.2189765277</v>
      </c>
      <c r="AC123" s="880">
        <v>1810453.9664268584</v>
      </c>
      <c r="AD123" s="880">
        <v>1811499.6895213453</v>
      </c>
      <c r="AE123" s="880">
        <v>1664871.2438566738</v>
      </c>
      <c r="AF123" s="880">
        <v>1628091.1440543225</v>
      </c>
      <c r="AG123" s="880">
        <v>1601382.8125392636</v>
      </c>
      <c r="AH123" s="880">
        <v>1750117.9814897082</v>
      </c>
      <c r="AI123" s="880">
        <v>1830107.6669621831</v>
      </c>
      <c r="AJ123" s="880">
        <v>2014893.4777843223</v>
      </c>
      <c r="AK123" s="880">
        <v>1868553.3733803646</v>
      </c>
      <c r="AL123" s="880">
        <v>2040412.2121524864</v>
      </c>
      <c r="AM123" s="880">
        <v>2150474.3919518567</v>
      </c>
      <c r="AN123" s="880">
        <v>2189067.731797718</v>
      </c>
      <c r="AO123" s="880">
        <v>2587497.7657551644</v>
      </c>
      <c r="AP123" s="880">
        <v>2766996.1065311939</v>
      </c>
      <c r="AQ123" s="880">
        <v>2527076.1417581835</v>
      </c>
      <c r="AR123" s="880">
        <v>2874240.7131851083</v>
      </c>
      <c r="AS123" s="880">
        <v>3681063.4217575034</v>
      </c>
      <c r="AT123" s="880">
        <v>3373160.984182524</v>
      </c>
      <c r="AU123" s="880">
        <v>3405829.9107137374</v>
      </c>
      <c r="AV123" s="880">
        <v>3055875.7556620142</v>
      </c>
      <c r="AW123" s="880">
        <v>3506551.993654327</v>
      </c>
      <c r="AX123" s="880">
        <v>3387409.7299911184</v>
      </c>
      <c r="AY123" s="880">
        <v>3531518.2044504532</v>
      </c>
      <c r="AZ123" s="880">
        <v>3866513.5479427991</v>
      </c>
      <c r="BA123" s="880">
        <v>4294005.4589369418</v>
      </c>
      <c r="BB123" s="880">
        <v>4820805.7421252942</v>
      </c>
      <c r="BC123" s="880">
        <v>5049312.2561580781</v>
      </c>
      <c r="BD123" s="880">
        <v>5560066.3017419847</v>
      </c>
      <c r="BE123" s="880">
        <v>6137342.5749010313</v>
      </c>
      <c r="BF123" s="880">
        <v>5494841.7069197828</v>
      </c>
      <c r="BG123" s="880">
        <v>5331496.21505656</v>
      </c>
      <c r="BH123" s="880">
        <v>5413977.9122555433</v>
      </c>
      <c r="BI123" s="880">
        <v>6238838.3315932769</v>
      </c>
      <c r="BJ123" s="880">
        <v>7106999.6248498876</v>
      </c>
      <c r="BK123" s="880">
        <v>7493832.2039336264</v>
      </c>
      <c r="BL123" s="880">
        <v>7131778.9416323537</v>
      </c>
      <c r="BM123" s="880">
        <v>6836869.2797058495</v>
      </c>
      <c r="BN123" s="880">
        <v>5971410.9767399998</v>
      </c>
      <c r="BO123" s="880">
        <v>6806340.7043926725</v>
      </c>
      <c r="BP123" s="880">
        <v>6925540.8587063337</v>
      </c>
      <c r="BQ123" s="880">
        <v>7598375.8222625591</v>
      </c>
      <c r="BR123" s="880">
        <v>6850316.5123680159</v>
      </c>
      <c r="BS123" s="880">
        <v>7386805</v>
      </c>
      <c r="BV123" s="882">
        <f>DataFS40!Q123</f>
        <v>1.1385924294034178E-2</v>
      </c>
      <c r="BW123" s="882">
        <f t="shared" ref="BW123:CK123" si="263">BV123+($CL123-$BV123)/16</f>
        <v>1.2432155861496652E-2</v>
      </c>
      <c r="BX123" s="882">
        <f t="shared" si="263"/>
        <v>1.3478387428959127E-2</v>
      </c>
      <c r="BY123" s="882">
        <f t="shared" si="263"/>
        <v>1.4524618996421601E-2</v>
      </c>
      <c r="BZ123" s="882">
        <f t="shared" si="263"/>
        <v>1.5570850563884076E-2</v>
      </c>
      <c r="CA123" s="882">
        <f t="shared" si="263"/>
        <v>1.661708213134655E-2</v>
      </c>
      <c r="CB123" s="882">
        <f t="shared" si="263"/>
        <v>1.7663313698809024E-2</v>
      </c>
      <c r="CC123" s="882">
        <f t="shared" si="263"/>
        <v>1.8709545266271499E-2</v>
      </c>
      <c r="CD123" s="882">
        <f t="shared" si="263"/>
        <v>1.9755776833733973E-2</v>
      </c>
      <c r="CE123" s="882">
        <f t="shared" si="263"/>
        <v>2.0802008401196448E-2</v>
      </c>
      <c r="CF123" s="882">
        <f t="shared" si="263"/>
        <v>2.1848239968658922E-2</v>
      </c>
      <c r="CG123" s="882">
        <f t="shared" si="263"/>
        <v>2.2894471536121397E-2</v>
      </c>
      <c r="CH123" s="882">
        <f t="shared" si="263"/>
        <v>2.3940703103583871E-2</v>
      </c>
      <c r="CI123" s="882">
        <f t="shared" si="263"/>
        <v>2.4986934671046346E-2</v>
      </c>
      <c r="CJ123" s="882">
        <f t="shared" si="263"/>
        <v>2.603316623850882E-2</v>
      </c>
      <c r="CK123" s="882">
        <f t="shared" si="263"/>
        <v>2.7079397805971295E-2</v>
      </c>
      <c r="CL123" s="882">
        <f t="shared" si="203"/>
        <v>2.8125629373433769E-2</v>
      </c>
      <c r="CM123" s="882">
        <f t="shared" si="204"/>
        <v>2.9340003958838956E-2</v>
      </c>
      <c r="CN123" s="882">
        <f t="shared" si="205"/>
        <v>2.8614855412528506E-2</v>
      </c>
      <c r="CO123" s="882">
        <f t="shared" si="206"/>
        <v>3.0211035895317373E-2</v>
      </c>
      <c r="CP123" s="882">
        <f t="shared" si="207"/>
        <v>3.1938640536050222E-2</v>
      </c>
      <c r="CQ123" s="882">
        <f t="shared" si="208"/>
        <v>3.033764874828293E-2</v>
      </c>
      <c r="CR123" s="882">
        <f t="shared" si="209"/>
        <v>2.7336803459636627E-2</v>
      </c>
      <c r="CS123" s="882">
        <f t="shared" si="210"/>
        <v>2.9623549190812115E-2</v>
      </c>
      <c r="CT123" s="882">
        <f t="shared" si="211"/>
        <v>3.9053009724889787E-2</v>
      </c>
      <c r="CU123" s="882">
        <f t="shared" si="212"/>
        <v>4.2065359610119035E-2</v>
      </c>
      <c r="CV123" s="882">
        <f t="shared" si="213"/>
        <v>4.2664536221169946E-2</v>
      </c>
      <c r="CW123" s="882">
        <f t="shared" si="214"/>
        <v>4.1129361373069218E-2</v>
      </c>
      <c r="CX123" s="882">
        <f t="shared" si="215"/>
        <v>4.2421667969014365E-2</v>
      </c>
      <c r="CY123" s="882">
        <f t="shared" si="216"/>
        <v>3.8962681645326125E-2</v>
      </c>
      <c r="CZ123" s="882">
        <f t="shared" si="217"/>
        <v>4.3477040313045112E-2</v>
      </c>
      <c r="DA123" s="882">
        <f t="shared" si="218"/>
        <v>4.1286378687000358E-2</v>
      </c>
      <c r="DB123" s="882">
        <f t="shared" si="219"/>
        <v>4.2758289223827406E-2</v>
      </c>
      <c r="DC123" s="882">
        <f t="shared" si="220"/>
        <v>3.6647569376268452E-2</v>
      </c>
      <c r="DD123" s="882">
        <f t="shared" si="221"/>
        <v>4.1255686255631252E-2</v>
      </c>
    </row>
    <row r="124" spans="1:108" ht="15">
      <c r="A124" s="877">
        <v>99.99</v>
      </c>
      <c r="B124" s="877">
        <v>99.99</v>
      </c>
      <c r="C124" s="880">
        <f>DataFS40!L124</f>
        <v>1257582.7138616266</v>
      </c>
      <c r="D124">
        <f t="shared" ref="D124:R124" si="264">C124*($S124/$C124)^(1/16)</f>
        <v>1301819.3593786422</v>
      </c>
      <c r="E124">
        <f t="shared" si="264"/>
        <v>1347612.070182679</v>
      </c>
      <c r="F124">
        <f t="shared" si="264"/>
        <v>1395015.5823223044</v>
      </c>
      <c r="G124">
        <f t="shared" si="264"/>
        <v>1444086.5572376729</v>
      </c>
      <c r="H124">
        <f t="shared" si="264"/>
        <v>1494883.6494879718</v>
      </c>
      <c r="I124">
        <f t="shared" si="264"/>
        <v>1547467.5768612437</v>
      </c>
      <c r="J124">
        <f t="shared" si="264"/>
        <v>1601901.1929503863</v>
      </c>
      <c r="K124">
        <f t="shared" si="264"/>
        <v>1658249.5622820817</v>
      </c>
      <c r="L124">
        <f t="shared" si="264"/>
        <v>1716580.0380884549</v>
      </c>
      <c r="M124">
        <f t="shared" si="264"/>
        <v>1776962.3428144241</v>
      </c>
      <c r="N124">
        <f t="shared" si="264"/>
        <v>1839468.6514569717</v>
      </c>
      <c r="O124">
        <f t="shared" si="264"/>
        <v>1904173.6778359509</v>
      </c>
      <c r="P124">
        <f t="shared" si="264"/>
        <v>1971154.7638995505</v>
      </c>
      <c r="Q124">
        <f t="shared" si="264"/>
        <v>2040491.9721711613</v>
      </c>
      <c r="R124">
        <f t="shared" si="264"/>
        <v>2112268.1814481472</v>
      </c>
      <c r="S124" s="880">
        <v>2186569.1858669142</v>
      </c>
      <c r="T124" s="880">
        <v>2346676.7653287612</v>
      </c>
      <c r="U124" s="880">
        <v>2506784.3447906082</v>
      </c>
      <c r="V124" s="880">
        <v>2644707.0849625808</v>
      </c>
      <c r="W124" s="880">
        <v>2782629.8251345535</v>
      </c>
      <c r="X124" s="880">
        <v>2563423.1886141459</v>
      </c>
      <c r="Y124" s="880">
        <v>2794766.0613881233</v>
      </c>
      <c r="Z124" s="880">
        <v>2630606.0934918588</v>
      </c>
      <c r="AA124" s="880">
        <v>2162985.2877544542</v>
      </c>
      <c r="AB124" s="880">
        <v>2265315.2405074215</v>
      </c>
      <c r="AC124" s="880">
        <v>2344454.5146365664</v>
      </c>
      <c r="AD124" s="880">
        <v>2326854.1612764122</v>
      </c>
      <c r="AE124" s="880">
        <v>2082348.7635044926</v>
      </c>
      <c r="AF124" s="880">
        <v>1996841.9855912554</v>
      </c>
      <c r="AG124" s="880">
        <v>2014883.8847531097</v>
      </c>
      <c r="AH124" s="880">
        <v>2215108.29329187</v>
      </c>
      <c r="AI124" s="880">
        <v>2325684.7630142681</v>
      </c>
      <c r="AJ124" s="880">
        <v>2587086.8880893239</v>
      </c>
      <c r="AK124" s="880">
        <v>2388932.9893239271</v>
      </c>
      <c r="AL124" s="880">
        <v>2616660.4058139282</v>
      </c>
      <c r="AM124" s="880">
        <v>2703759.0334528801</v>
      </c>
      <c r="AN124" s="880">
        <v>2820539.4121710784</v>
      </c>
      <c r="AO124" s="880">
        <v>3396341.4059359706</v>
      </c>
      <c r="AP124" s="880">
        <v>2766996.1065311939</v>
      </c>
      <c r="AQ124" s="880">
        <v>3234447.3726280793</v>
      </c>
      <c r="AR124" s="880">
        <v>3593248.9817993795</v>
      </c>
      <c r="AS124" s="880">
        <v>4793055.1015505427</v>
      </c>
      <c r="AT124" s="880">
        <v>4384092.9750275612</v>
      </c>
      <c r="AU124" s="880">
        <v>4331827.6313024247</v>
      </c>
      <c r="AV124" s="880">
        <v>3933522.0193109177</v>
      </c>
      <c r="AW124" s="880">
        <v>4584721.7780604502</v>
      </c>
      <c r="AX124" s="880">
        <v>4473032.6324456166</v>
      </c>
      <c r="AY124" s="880">
        <v>4577268.6984838666</v>
      </c>
      <c r="AZ124" s="880">
        <v>5077438.7112213457</v>
      </c>
      <c r="BA124" s="880">
        <v>5653360.3984612934</v>
      </c>
      <c r="BB124" s="880">
        <v>6283007.3104680013</v>
      </c>
      <c r="BC124" s="880">
        <v>6679642.8845961513</v>
      </c>
      <c r="BD124" s="880">
        <v>7432497.1953799548</v>
      </c>
      <c r="BE124" s="880">
        <v>8201844.1970969439</v>
      </c>
      <c r="BF124" s="880">
        <v>7155928.7033107169</v>
      </c>
      <c r="BG124" s="880">
        <v>6889883.3596411394</v>
      </c>
      <c r="BH124" s="880">
        <v>7183378.1888466123</v>
      </c>
      <c r="BI124" s="880">
        <v>8365544.6474810429</v>
      </c>
      <c r="BJ124" s="880">
        <v>9677325.9309591912</v>
      </c>
      <c r="BK124" s="880">
        <v>10065742.448507661</v>
      </c>
      <c r="BL124" s="880">
        <v>9566823.9319938496</v>
      </c>
      <c r="BM124" s="880">
        <v>9124274.1635832116</v>
      </c>
      <c r="BN124" s="880">
        <v>8043369.6675199997</v>
      </c>
      <c r="BO124" s="880">
        <v>9241233.0880798418</v>
      </c>
      <c r="BP124" s="880">
        <v>9327407.0555116683</v>
      </c>
      <c r="BQ124" s="880">
        <v>10354314.833163159</v>
      </c>
      <c r="BR124" s="880">
        <v>9223782.0273315031</v>
      </c>
      <c r="BS124" s="880">
        <v>9919361</v>
      </c>
      <c r="BV124" s="882">
        <f>DataFS40!Q124</f>
        <v>1.1385924294034178E-2</v>
      </c>
      <c r="BW124" s="882">
        <f t="shared" ref="BW124:CK124" si="265">BV124+($CL124-$BV124)/16</f>
        <v>1.244509550745071E-2</v>
      </c>
      <c r="BX124" s="882">
        <f t="shared" si="265"/>
        <v>1.3504266720867242E-2</v>
      </c>
      <c r="BY124" s="882">
        <f t="shared" si="265"/>
        <v>1.4563437934283774E-2</v>
      </c>
      <c r="BZ124" s="882">
        <f t="shared" si="265"/>
        <v>1.5622609147700306E-2</v>
      </c>
      <c r="CA124" s="882">
        <f t="shared" si="265"/>
        <v>1.6681780361116838E-2</v>
      </c>
      <c r="CB124" s="882">
        <f t="shared" si="265"/>
        <v>1.774095157453337E-2</v>
      </c>
      <c r="CC124" s="882">
        <f t="shared" si="265"/>
        <v>1.8800122787949902E-2</v>
      </c>
      <c r="CD124" s="882">
        <f t="shared" si="265"/>
        <v>1.9859294001366434E-2</v>
      </c>
      <c r="CE124" s="882">
        <f t="shared" si="265"/>
        <v>2.0918465214782966E-2</v>
      </c>
      <c r="CF124" s="882">
        <f t="shared" si="265"/>
        <v>2.1977636428199498E-2</v>
      </c>
      <c r="CG124" s="882">
        <f t="shared" si="265"/>
        <v>2.3036807641616031E-2</v>
      </c>
      <c r="CH124" s="882">
        <f t="shared" si="265"/>
        <v>2.4095978855032563E-2</v>
      </c>
      <c r="CI124" s="882">
        <f t="shared" si="265"/>
        <v>2.5155150068449095E-2</v>
      </c>
      <c r="CJ124" s="882">
        <f t="shared" si="265"/>
        <v>2.6214321281865627E-2</v>
      </c>
      <c r="CK124" s="882">
        <f t="shared" si="265"/>
        <v>2.7273492495282159E-2</v>
      </c>
      <c r="CL124" s="882">
        <f t="shared" si="203"/>
        <v>2.8332663708698691E-2</v>
      </c>
      <c r="CM124" s="882">
        <f t="shared" si="204"/>
        <v>2.9389732452599127E-2</v>
      </c>
      <c r="CN124" s="882">
        <f t="shared" si="205"/>
        <v>2.9244876611196124E-2</v>
      </c>
      <c r="CO124" s="882">
        <f t="shared" si="206"/>
        <v>3.0857750345128165E-2</v>
      </c>
      <c r="CP124" s="882">
        <f t="shared" si="207"/>
        <v>3.2303813615301546E-2</v>
      </c>
      <c r="CQ124" s="882">
        <f t="shared" si="208"/>
        <v>3.0654511666241335E-2</v>
      </c>
      <c r="CR124" s="882">
        <f t="shared" si="209"/>
        <v>2.6893683806955782E-2</v>
      </c>
      <c r="CS124" s="882">
        <f t="shared" si="210"/>
        <v>2.998655624291624E-2</v>
      </c>
      <c r="CT124" s="882">
        <f t="shared" si="211"/>
        <v>4.0585251794251542E-2</v>
      </c>
      <c r="CU124" s="882">
        <f t="shared" si="212"/>
        <v>4.363309991053832E-2</v>
      </c>
      <c r="CV124" s="882">
        <f t="shared" si="213"/>
        <v>4.3786997266186178E-2</v>
      </c>
      <c r="CW124" s="882">
        <f t="shared" si="214"/>
        <v>4.2458519242015713E-2</v>
      </c>
      <c r="CX124" s="882">
        <f t="shared" si="215"/>
        <v>4.4412130963109808E-2</v>
      </c>
      <c r="CY124" s="882">
        <f t="shared" si="216"/>
        <v>4.18300792736781E-2</v>
      </c>
      <c r="CZ124" s="882">
        <f t="shared" si="217"/>
        <v>4.5816022556652847E-2</v>
      </c>
      <c r="DA124" s="882">
        <f t="shared" si="218"/>
        <v>4.3190695736103013E-2</v>
      </c>
      <c r="DB124" s="882">
        <f t="shared" si="219"/>
        <v>4.4902103556585971E-2</v>
      </c>
      <c r="DC124" s="882">
        <f t="shared" si="220"/>
        <v>3.8097576015035939E-2</v>
      </c>
      <c r="DD124" s="882">
        <f t="shared" si="221"/>
        <v>4.276080314218289E-2</v>
      </c>
    </row>
    <row r="125" spans="1:108" ht="15">
      <c r="A125" s="877">
        <f>A124</f>
        <v>99.99</v>
      </c>
      <c r="B125" s="877">
        <f>B124</f>
        <v>99.99</v>
      </c>
      <c r="C125" s="880">
        <f>DataFS40!L125</f>
        <v>1257582.7138616266</v>
      </c>
      <c r="D125">
        <f t="shared" ref="D125:R125" si="266">C125*($S125/$C125)^(1/16)</f>
        <v>1301819.3593786422</v>
      </c>
      <c r="E125">
        <f t="shared" si="266"/>
        <v>1347612.070182679</v>
      </c>
      <c r="F125">
        <f t="shared" si="266"/>
        <v>1395015.5823223044</v>
      </c>
      <c r="G125">
        <f t="shared" si="266"/>
        <v>1444086.5572376729</v>
      </c>
      <c r="H125">
        <f t="shared" si="266"/>
        <v>1494883.6494879718</v>
      </c>
      <c r="I125">
        <f t="shared" si="266"/>
        <v>1547467.5768612437</v>
      </c>
      <c r="J125">
        <f t="shared" si="266"/>
        <v>1601901.1929503863</v>
      </c>
      <c r="K125">
        <f t="shared" si="266"/>
        <v>1658249.5622820817</v>
      </c>
      <c r="L125">
        <f t="shared" si="266"/>
        <v>1716580.0380884549</v>
      </c>
      <c r="M125">
        <f t="shared" si="266"/>
        <v>1776962.3428144241</v>
      </c>
      <c r="N125">
        <f t="shared" si="266"/>
        <v>1839468.6514569717</v>
      </c>
      <c r="O125">
        <f t="shared" si="266"/>
        <v>1904173.6778359509</v>
      </c>
      <c r="P125">
        <f t="shared" si="266"/>
        <v>1971154.7638995505</v>
      </c>
      <c r="Q125">
        <f t="shared" si="266"/>
        <v>2040491.9721711613</v>
      </c>
      <c r="R125">
        <f t="shared" si="266"/>
        <v>2112268.1814481472</v>
      </c>
      <c r="S125" s="880">
        <f t="shared" ref="S125:AO125" si="267">S124</f>
        <v>2186569.1858669142</v>
      </c>
      <c r="T125" s="880">
        <f t="shared" si="267"/>
        <v>2346676.7653287612</v>
      </c>
      <c r="U125" s="880">
        <f t="shared" si="267"/>
        <v>2506784.3447906082</v>
      </c>
      <c r="V125" s="880">
        <f t="shared" si="267"/>
        <v>2644707.0849625808</v>
      </c>
      <c r="W125" s="880">
        <f t="shared" si="267"/>
        <v>2782629.8251345535</v>
      </c>
      <c r="X125" s="880">
        <f t="shared" si="267"/>
        <v>2563423.1886141459</v>
      </c>
      <c r="Y125" s="880">
        <f t="shared" si="267"/>
        <v>2794766.0613881233</v>
      </c>
      <c r="Z125" s="880">
        <f t="shared" si="267"/>
        <v>2630606.0934918588</v>
      </c>
      <c r="AA125" s="880">
        <f t="shared" si="267"/>
        <v>2162985.2877544542</v>
      </c>
      <c r="AB125" s="880">
        <f t="shared" si="267"/>
        <v>2265315.2405074215</v>
      </c>
      <c r="AC125" s="880">
        <f t="shared" si="267"/>
        <v>2344454.5146365664</v>
      </c>
      <c r="AD125" s="880">
        <f t="shared" si="267"/>
        <v>2326854.1612764122</v>
      </c>
      <c r="AE125" s="880">
        <f t="shared" si="267"/>
        <v>2082348.7635044926</v>
      </c>
      <c r="AF125" s="880">
        <f t="shared" si="267"/>
        <v>1996841.9855912554</v>
      </c>
      <c r="AG125" s="880">
        <f t="shared" si="267"/>
        <v>2014883.8847531097</v>
      </c>
      <c r="AH125" s="880">
        <f t="shared" si="267"/>
        <v>2215108.29329187</v>
      </c>
      <c r="AI125" s="880">
        <f t="shared" si="267"/>
        <v>2325684.7630142681</v>
      </c>
      <c r="AJ125" s="880">
        <f t="shared" si="267"/>
        <v>2587086.8880893239</v>
      </c>
      <c r="AK125" s="880">
        <f t="shared" si="267"/>
        <v>2388932.9893239271</v>
      </c>
      <c r="AL125" s="880">
        <f t="shared" si="267"/>
        <v>2616660.4058139282</v>
      </c>
      <c r="AM125" s="880">
        <f t="shared" si="267"/>
        <v>2703759.0334528801</v>
      </c>
      <c r="AN125" s="880">
        <f t="shared" si="267"/>
        <v>2820539.4121710784</v>
      </c>
      <c r="AO125" s="880">
        <f t="shared" si="267"/>
        <v>3396341.4059359706</v>
      </c>
      <c r="AP125" s="888">
        <f>(AO125+AQ125)/2</f>
        <v>3315394.3892820249</v>
      </c>
      <c r="AQ125" s="880">
        <f t="shared" ref="AQ125:BS125" si="268">AQ124</f>
        <v>3234447.3726280793</v>
      </c>
      <c r="AR125" s="880">
        <f t="shared" si="268"/>
        <v>3593248.9817993795</v>
      </c>
      <c r="AS125" s="880">
        <f t="shared" si="268"/>
        <v>4793055.1015505427</v>
      </c>
      <c r="AT125" s="880">
        <f t="shared" si="268"/>
        <v>4384092.9750275612</v>
      </c>
      <c r="AU125" s="880">
        <f t="shared" si="268"/>
        <v>4331827.6313024247</v>
      </c>
      <c r="AV125" s="880">
        <f t="shared" si="268"/>
        <v>3933522.0193109177</v>
      </c>
      <c r="AW125" s="880">
        <f t="shared" si="268"/>
        <v>4584721.7780604502</v>
      </c>
      <c r="AX125" s="880">
        <f t="shared" si="268"/>
        <v>4473032.6324456166</v>
      </c>
      <c r="AY125" s="880">
        <f t="shared" si="268"/>
        <v>4577268.6984838666</v>
      </c>
      <c r="AZ125" s="880">
        <f t="shared" si="268"/>
        <v>5077438.7112213457</v>
      </c>
      <c r="BA125" s="880">
        <f t="shared" si="268"/>
        <v>5653360.3984612934</v>
      </c>
      <c r="BB125" s="880">
        <f t="shared" si="268"/>
        <v>6283007.3104680013</v>
      </c>
      <c r="BC125" s="880">
        <f t="shared" si="268"/>
        <v>6679642.8845961513</v>
      </c>
      <c r="BD125" s="880">
        <f t="shared" si="268"/>
        <v>7432497.1953799548</v>
      </c>
      <c r="BE125" s="880">
        <f t="shared" si="268"/>
        <v>8201844.1970969439</v>
      </c>
      <c r="BF125" s="880">
        <f t="shared" si="268"/>
        <v>7155928.7033107169</v>
      </c>
      <c r="BG125" s="880">
        <f t="shared" si="268"/>
        <v>6889883.3596411394</v>
      </c>
      <c r="BH125" s="880">
        <f t="shared" si="268"/>
        <v>7183378.1888466123</v>
      </c>
      <c r="BI125" s="880">
        <f t="shared" si="268"/>
        <v>8365544.6474810429</v>
      </c>
      <c r="BJ125" s="880">
        <f t="shared" si="268"/>
        <v>9677325.9309591912</v>
      </c>
      <c r="BK125" s="880">
        <f t="shared" si="268"/>
        <v>10065742.448507661</v>
      </c>
      <c r="BL125" s="880">
        <f t="shared" si="268"/>
        <v>9566823.9319938496</v>
      </c>
      <c r="BM125" s="880">
        <f t="shared" si="268"/>
        <v>9124274.1635832116</v>
      </c>
      <c r="BN125" s="880">
        <f t="shared" si="268"/>
        <v>8043369.6675199997</v>
      </c>
      <c r="BO125" s="880">
        <f t="shared" si="268"/>
        <v>9241233.0880798418</v>
      </c>
      <c r="BP125" s="880">
        <f t="shared" si="268"/>
        <v>9327407.0555116683</v>
      </c>
      <c r="BQ125" s="880">
        <f t="shared" si="268"/>
        <v>10354314.833163159</v>
      </c>
      <c r="BR125" s="880">
        <f t="shared" si="268"/>
        <v>9223782.0273315031</v>
      </c>
      <c r="BS125" s="880">
        <f t="shared" si="268"/>
        <v>9919361</v>
      </c>
      <c r="BV125" s="882">
        <f>DataFS40!Q125</f>
        <v>1.1385924294034178E-2</v>
      </c>
      <c r="BW125" s="882">
        <f t="shared" ref="BW125:CK125" si="269">BV125+($CL125-$BV125)/16</f>
        <v>1.244509550745071E-2</v>
      </c>
      <c r="BX125" s="882">
        <f t="shared" si="269"/>
        <v>1.3504266720867242E-2</v>
      </c>
      <c r="BY125" s="882">
        <f t="shared" si="269"/>
        <v>1.4563437934283774E-2</v>
      </c>
      <c r="BZ125" s="882">
        <f t="shared" si="269"/>
        <v>1.5622609147700306E-2</v>
      </c>
      <c r="CA125" s="882">
        <f t="shared" si="269"/>
        <v>1.6681780361116838E-2</v>
      </c>
      <c r="CB125" s="882">
        <f t="shared" si="269"/>
        <v>1.774095157453337E-2</v>
      </c>
      <c r="CC125" s="882">
        <f t="shared" si="269"/>
        <v>1.8800122787949902E-2</v>
      </c>
      <c r="CD125" s="882">
        <f t="shared" si="269"/>
        <v>1.9859294001366434E-2</v>
      </c>
      <c r="CE125" s="882">
        <f t="shared" si="269"/>
        <v>2.0918465214782966E-2</v>
      </c>
      <c r="CF125" s="882">
        <f t="shared" si="269"/>
        <v>2.1977636428199498E-2</v>
      </c>
      <c r="CG125" s="882">
        <f t="shared" si="269"/>
        <v>2.3036807641616031E-2</v>
      </c>
      <c r="CH125" s="882">
        <f t="shared" si="269"/>
        <v>2.4095978855032563E-2</v>
      </c>
      <c r="CI125" s="882">
        <f t="shared" si="269"/>
        <v>2.5155150068449095E-2</v>
      </c>
      <c r="CJ125" s="882">
        <f t="shared" si="269"/>
        <v>2.6214321281865627E-2</v>
      </c>
      <c r="CK125" s="882">
        <f t="shared" si="269"/>
        <v>2.7273492495282159E-2</v>
      </c>
      <c r="CL125" s="882">
        <f t="shared" si="203"/>
        <v>2.8332663708698691E-2</v>
      </c>
      <c r="CM125" s="882">
        <f t="shared" si="204"/>
        <v>2.9389732452599127E-2</v>
      </c>
      <c r="CN125" s="882">
        <f t="shared" si="205"/>
        <v>2.9244876611196124E-2</v>
      </c>
      <c r="CO125" s="882">
        <f t="shared" si="206"/>
        <v>3.0857750345128165E-2</v>
      </c>
      <c r="CP125" s="882">
        <f t="shared" si="207"/>
        <v>3.2303813615301546E-2</v>
      </c>
      <c r="CQ125" s="882">
        <f t="shared" si="208"/>
        <v>3.0654511666241335E-2</v>
      </c>
      <c r="CR125" s="882">
        <f t="shared" si="209"/>
        <v>2.6893683806955782E-2</v>
      </c>
      <c r="CS125" s="882">
        <f t="shared" si="210"/>
        <v>2.998655624291624E-2</v>
      </c>
      <c r="CT125" s="882">
        <f t="shared" si="211"/>
        <v>4.0585251794251542E-2</v>
      </c>
      <c r="CU125" s="882">
        <f t="shared" si="212"/>
        <v>4.363309991053832E-2</v>
      </c>
      <c r="CV125" s="882">
        <f t="shared" si="213"/>
        <v>4.3786997266186178E-2</v>
      </c>
      <c r="CW125" s="882">
        <f t="shared" si="214"/>
        <v>4.2458519242015713E-2</v>
      </c>
      <c r="CX125" s="882">
        <f t="shared" si="215"/>
        <v>4.4412130963109808E-2</v>
      </c>
      <c r="CY125" s="882">
        <f t="shared" si="216"/>
        <v>4.18300792736781E-2</v>
      </c>
      <c r="CZ125" s="882">
        <f t="shared" si="217"/>
        <v>4.5816022556652847E-2</v>
      </c>
      <c r="DA125" s="882">
        <f t="shared" si="218"/>
        <v>4.3190695736103013E-2</v>
      </c>
      <c r="DB125" s="882">
        <f t="shared" si="219"/>
        <v>4.4902103556585971E-2</v>
      </c>
      <c r="DC125" s="882">
        <f t="shared" si="220"/>
        <v>3.8097576015035939E-2</v>
      </c>
      <c r="DD125" s="882">
        <f t="shared" si="221"/>
        <v>4.276080314218289E-2</v>
      </c>
    </row>
    <row r="126" spans="1:108" ht="15">
      <c r="A126" s="878">
        <v>99.991</v>
      </c>
      <c r="B126" s="878">
        <v>99.991</v>
      </c>
      <c r="C126" s="880">
        <f>DataFS40!L126</f>
        <v>1353859.9939543409</v>
      </c>
      <c r="D126">
        <f t="shared" ref="D126:R126" si="270">C126*($S126/$C126)^(1/16)</f>
        <v>1401483.2826431014</v>
      </c>
      <c r="E126">
        <f t="shared" si="270"/>
        <v>1450781.7649528128</v>
      </c>
      <c r="F126">
        <f t="shared" si="270"/>
        <v>1501814.3673823571</v>
      </c>
      <c r="G126">
        <f t="shared" si="270"/>
        <v>1554642.089225204</v>
      </c>
      <c r="H126">
        <f t="shared" si="270"/>
        <v>1609328.075481894</v>
      </c>
      <c r="I126">
        <f t="shared" si="270"/>
        <v>1665937.6923372883</v>
      </c>
      <c r="J126">
        <f t="shared" si="270"/>
        <v>1724538.6052927987</v>
      </c>
      <c r="K126">
        <f t="shared" si="270"/>
        <v>1785200.8600469939</v>
      </c>
      <c r="L126">
        <f t="shared" si="270"/>
        <v>1847996.9662212553</v>
      </c>
      <c r="M126">
        <f t="shared" si="270"/>
        <v>1913001.9840305608</v>
      </c>
      <c r="N126">
        <f t="shared" si="270"/>
        <v>1980293.6140029961</v>
      </c>
      <c r="O126">
        <f t="shared" si="270"/>
        <v>2049952.2898552306</v>
      </c>
      <c r="P126">
        <f t="shared" si="270"/>
        <v>2122061.2746349773</v>
      </c>
      <c r="Q126">
        <f t="shared" si="270"/>
        <v>2196706.7602453521</v>
      </c>
      <c r="R126">
        <f t="shared" si="270"/>
        <v>2273977.970470096</v>
      </c>
      <c r="S126" s="880">
        <v>2353967.267622808</v>
      </c>
      <c r="T126" s="880">
        <v>2511944.6904769419</v>
      </c>
      <c r="U126" s="880">
        <v>2669922.1133310758</v>
      </c>
      <c r="V126" s="880">
        <v>2828240.7741305539</v>
      </c>
      <c r="W126" s="880">
        <v>2986559.4349300326</v>
      </c>
      <c r="X126" s="880">
        <v>2747145.902242668</v>
      </c>
      <c r="Y126" s="880">
        <v>2981871.0748684541</v>
      </c>
      <c r="Z126" s="880">
        <v>2832704.1599579812</v>
      </c>
      <c r="AA126" s="880">
        <v>2304466.8508863398</v>
      </c>
      <c r="AB126" s="880">
        <v>2430610.959483949</v>
      </c>
      <c r="AC126" s="880">
        <v>2506369.5899694036</v>
      </c>
      <c r="AD126" s="880">
        <v>2492807.5605864595</v>
      </c>
      <c r="AE126" s="880">
        <v>2214041.0965250963</v>
      </c>
      <c r="AF126" s="880">
        <v>2127230.1041073203</v>
      </c>
      <c r="AG126" s="880">
        <v>2152822.9100389495</v>
      </c>
      <c r="AH126" s="880">
        <v>2362924.0297645489</v>
      </c>
      <c r="AI126" s="880">
        <v>2464800.9264718103</v>
      </c>
      <c r="AJ126" s="880">
        <v>2772593.4988604062</v>
      </c>
      <c r="AK126" s="880">
        <v>2557553.3884773664</v>
      </c>
      <c r="AL126" s="880">
        <v>2792190.0507428669</v>
      </c>
      <c r="AM126" s="880">
        <v>2882230.7312017502</v>
      </c>
      <c r="AN126" s="880">
        <v>3010114.8146006367</v>
      </c>
      <c r="AO126" s="880">
        <v>3634347.0090029514</v>
      </c>
      <c r="AP126" s="888">
        <f>(AO126+AQ126)/2</f>
        <v>3544018.9238340664</v>
      </c>
      <c r="AQ126" s="880">
        <v>3453690.8386651813</v>
      </c>
      <c r="AR126" s="880">
        <v>3804221.7771975179</v>
      </c>
      <c r="AS126" s="880">
        <v>5091996.5905703073</v>
      </c>
      <c r="AT126" s="880">
        <v>4709263.2136797206</v>
      </c>
      <c r="AU126" s="880">
        <v>4632352.21336836</v>
      </c>
      <c r="AV126" s="880">
        <v>4202542.3791436153</v>
      </c>
      <c r="AW126" s="880">
        <v>4941819.2357150083</v>
      </c>
      <c r="AX126" s="880">
        <v>4801642.1692348905</v>
      </c>
      <c r="AY126" s="880">
        <v>4928042.1229875702</v>
      </c>
      <c r="AZ126" s="880">
        <v>5458109.7853995468</v>
      </c>
      <c r="BA126" s="880">
        <v>6064501.7976641329</v>
      </c>
      <c r="BB126" s="880">
        <v>6754300.2204008466</v>
      </c>
      <c r="BC126" s="880">
        <v>7202472.6648415765</v>
      </c>
      <c r="BD126" s="880">
        <v>8009343.7353951028</v>
      </c>
      <c r="BE126" s="880">
        <v>8868218.1625414658</v>
      </c>
      <c r="BF126" s="880">
        <v>7720754.9545377987</v>
      </c>
      <c r="BG126" s="880">
        <v>7405268.1776101943</v>
      </c>
      <c r="BH126" s="880">
        <v>7705286.4947667904</v>
      </c>
      <c r="BI126" s="880">
        <v>9031527.0040276311</v>
      </c>
      <c r="BJ126" s="880">
        <v>10468120.445140723</v>
      </c>
      <c r="BK126" s="880">
        <v>10928094.764968457</v>
      </c>
      <c r="BL126" s="880">
        <v>10316428.349019121</v>
      </c>
      <c r="BM126" s="880">
        <v>9783485.010357976</v>
      </c>
      <c r="BN126" s="880">
        <v>8732869.2759000007</v>
      </c>
      <c r="BO126" s="880">
        <v>9970338.7723939717</v>
      </c>
      <c r="BP126" s="880">
        <v>10063059.539615408</v>
      </c>
      <c r="BQ126" s="880">
        <v>11204475.592905628</v>
      </c>
      <c r="BR126" s="880">
        <v>9967908.9955346752</v>
      </c>
      <c r="BS126" s="880">
        <v>10707546</v>
      </c>
      <c r="BV126" s="882">
        <f>DataFS40!Q126</f>
        <v>1.1385924294034178E-2</v>
      </c>
      <c r="BW126" s="882">
        <f t="shared" ref="BW126:CK126" si="271">BV126+($CL126-$BV126)/16</f>
        <v>1.2438354792462719E-2</v>
      </c>
      <c r="BX126" s="882">
        <f t="shared" si="271"/>
        <v>1.3490785290891261E-2</v>
      </c>
      <c r="BY126" s="882">
        <f t="shared" si="271"/>
        <v>1.4543215789319802E-2</v>
      </c>
      <c r="BZ126" s="882">
        <f t="shared" si="271"/>
        <v>1.5595646287748344E-2</v>
      </c>
      <c r="CA126" s="882">
        <f t="shared" si="271"/>
        <v>1.6648076786176885E-2</v>
      </c>
      <c r="CB126" s="882">
        <f t="shared" si="271"/>
        <v>1.7700507284605427E-2</v>
      </c>
      <c r="CC126" s="882">
        <f t="shared" si="271"/>
        <v>1.8752937783033968E-2</v>
      </c>
      <c r="CD126" s="882">
        <f t="shared" si="271"/>
        <v>1.980536828146251E-2</v>
      </c>
      <c r="CE126" s="882">
        <f t="shared" si="271"/>
        <v>2.0857798779891051E-2</v>
      </c>
      <c r="CF126" s="882">
        <f t="shared" si="271"/>
        <v>2.1910229278319593E-2</v>
      </c>
      <c r="CG126" s="882">
        <f t="shared" si="271"/>
        <v>2.2962659776748134E-2</v>
      </c>
      <c r="CH126" s="882">
        <f t="shared" si="271"/>
        <v>2.4015090275176676E-2</v>
      </c>
      <c r="CI126" s="882">
        <f t="shared" si="271"/>
        <v>2.5067520773605217E-2</v>
      </c>
      <c r="CJ126" s="882">
        <f t="shared" si="271"/>
        <v>2.6119951272033759E-2</v>
      </c>
      <c r="CK126" s="882">
        <f t="shared" si="271"/>
        <v>2.7172381770462301E-2</v>
      </c>
      <c r="CL126" s="882">
        <f t="shared" si="203"/>
        <v>2.8224812268890842E-2</v>
      </c>
      <c r="CM126" s="882">
        <f t="shared" si="204"/>
        <v>2.9519128498914693E-2</v>
      </c>
      <c r="CN126" s="882">
        <f t="shared" si="205"/>
        <v>2.9617632462676013E-2</v>
      </c>
      <c r="CO126" s="882">
        <f t="shared" si="206"/>
        <v>3.1089791034342174E-2</v>
      </c>
      <c r="CP126" s="882">
        <f t="shared" si="207"/>
        <v>3.2528190652028499E-2</v>
      </c>
      <c r="CQ126" s="882">
        <f t="shared" si="208"/>
        <v>3.0859207190604865E-2</v>
      </c>
      <c r="CR126" s="882">
        <f t="shared" si="209"/>
        <v>2.7115242802949746E-2</v>
      </c>
      <c r="CS126" s="882">
        <f t="shared" si="210"/>
        <v>2.9869004020019352E-2</v>
      </c>
      <c r="CT126" s="882">
        <f t="shared" si="211"/>
        <v>4.0990547165624225E-2</v>
      </c>
      <c r="CU126" s="882">
        <f t="shared" si="212"/>
        <v>4.3882378519091381E-2</v>
      </c>
      <c r="CV126" s="882">
        <f t="shared" si="213"/>
        <v>4.4260387804808232E-2</v>
      </c>
      <c r="CW126" s="882">
        <f t="shared" si="214"/>
        <v>4.2659179235872147E-2</v>
      </c>
      <c r="CX126" s="882">
        <f t="shared" si="215"/>
        <v>4.4671253557201362E-2</v>
      </c>
      <c r="CY126" s="882">
        <f t="shared" si="216"/>
        <v>4.2412198583757332E-2</v>
      </c>
      <c r="CZ126" s="882">
        <f t="shared" si="217"/>
        <v>4.611507150907368E-2</v>
      </c>
      <c r="DA126" s="882">
        <f t="shared" si="218"/>
        <v>4.3537940620195448E-2</v>
      </c>
      <c r="DB126" s="882">
        <f t="shared" si="219"/>
        <v>4.5541947059914545E-2</v>
      </c>
      <c r="DC126" s="882">
        <f t="shared" si="220"/>
        <v>3.8352093974470369E-2</v>
      </c>
      <c r="DD126" s="882">
        <f t="shared" si="221"/>
        <v>4.3014039120908842E-2</v>
      </c>
    </row>
    <row r="127" spans="1:108" ht="15">
      <c r="A127" s="878">
        <v>99.992000000000004</v>
      </c>
      <c r="B127" s="878">
        <v>99.992000000000004</v>
      </c>
      <c r="C127" s="880">
        <f>DataFS40!L127</f>
        <v>1460782.4064803072</v>
      </c>
      <c r="D127">
        <f t="shared" ref="D127:R127" si="272">C127*($S127/$C127)^(1/16)</f>
        <v>1512166.7908080269</v>
      </c>
      <c r="E127">
        <f t="shared" si="272"/>
        <v>1565358.6688055948</v>
      </c>
      <c r="F127">
        <f t="shared" si="272"/>
        <v>1620421.6207495732</v>
      </c>
      <c r="G127">
        <f t="shared" si="272"/>
        <v>1677421.4634120846</v>
      </c>
      <c r="H127">
        <f t="shared" si="272"/>
        <v>1736426.3287316302</v>
      </c>
      <c r="I127">
        <f t="shared" si="272"/>
        <v>1797506.7452512279</v>
      </c>
      <c r="J127">
        <f t="shared" si="272"/>
        <v>1860735.7224212117</v>
      </c>
      <c r="K127">
        <f t="shared" si="272"/>
        <v>1926188.837867463</v>
      </c>
      <c r="L127">
        <f t="shared" si="272"/>
        <v>1993944.3277293814</v>
      </c>
      <c r="M127">
        <f t="shared" si="272"/>
        <v>2064083.1801755785</v>
      </c>
      <c r="N127">
        <f t="shared" si="272"/>
        <v>2136689.2322090738</v>
      </c>
      <c r="O127">
        <f t="shared" si="272"/>
        <v>2211849.2698777034</v>
      </c>
      <c r="P127">
        <f t="shared" si="272"/>
        <v>2289653.1320095235</v>
      </c>
      <c r="Q127">
        <f t="shared" si="272"/>
        <v>2370193.817597203</v>
      </c>
      <c r="R127">
        <f t="shared" si="272"/>
        <v>2453567.5969597637</v>
      </c>
      <c r="S127" s="880">
        <v>2539874.1268145391</v>
      </c>
      <c r="T127" s="880">
        <v>2714514.5051614176</v>
      </c>
      <c r="U127" s="880">
        <v>2889154.8835082967</v>
      </c>
      <c r="V127" s="880">
        <v>3071729.7384172268</v>
      </c>
      <c r="W127" s="880">
        <v>3254304.5933261574</v>
      </c>
      <c r="X127" s="880">
        <v>2974994.3082231167</v>
      </c>
      <c r="Y127" s="880">
        <v>3209181.9659233275</v>
      </c>
      <c r="Z127" s="880">
        <v>3063733.7974024732</v>
      </c>
      <c r="AA127" s="880">
        <v>2473061.8301219568</v>
      </c>
      <c r="AB127" s="880">
        <v>2632364.8756040735</v>
      </c>
      <c r="AC127" s="880">
        <v>2697075.9978086497</v>
      </c>
      <c r="AD127" s="880">
        <v>2677717.0194049161</v>
      </c>
      <c r="AE127" s="880">
        <v>2361650.9388012844</v>
      </c>
      <c r="AF127" s="880">
        <v>2290655.3366015237</v>
      </c>
      <c r="AG127" s="880">
        <v>2310762.9050760143</v>
      </c>
      <c r="AH127" s="880">
        <v>2534954.7055827039</v>
      </c>
      <c r="AI127" s="880">
        <v>2630922.34866325</v>
      </c>
      <c r="AJ127" s="880">
        <v>2999648.9530589776</v>
      </c>
      <c r="AK127" s="880">
        <v>2750484.2956613759</v>
      </c>
      <c r="AL127" s="880">
        <v>3006476.5359392804</v>
      </c>
      <c r="AM127" s="880">
        <v>3094219.187344234</v>
      </c>
      <c r="AN127" s="880">
        <v>3250049.5652410155</v>
      </c>
      <c r="AO127" s="880">
        <v>3917291.5470693712</v>
      </c>
      <c r="AP127" s="880">
        <v>3314720.0719171283</v>
      </c>
      <c r="AQ127" s="880">
        <v>3697114.6308734328</v>
      </c>
      <c r="AR127" s="880">
        <v>4081896.4209410548</v>
      </c>
      <c r="AS127" s="880">
        <v>5456272.5186497644</v>
      </c>
      <c r="AT127" s="880">
        <v>5064265.6644618064</v>
      </c>
      <c r="AU127" s="880">
        <v>4975070.6853012573</v>
      </c>
      <c r="AV127" s="880">
        <v>4537342.3373032939</v>
      </c>
      <c r="AW127" s="880">
        <v>5334411.7867622618</v>
      </c>
      <c r="AX127" s="880">
        <v>5147192.9325541733</v>
      </c>
      <c r="AY127" s="880">
        <v>5330163.9180680672</v>
      </c>
      <c r="AZ127" s="880">
        <v>5890093.8281520335</v>
      </c>
      <c r="BA127" s="880">
        <v>6602992.9909293139</v>
      </c>
      <c r="BB127" s="880">
        <v>7341007.7439178042</v>
      </c>
      <c r="BC127" s="880">
        <v>7826170.3190531768</v>
      </c>
      <c r="BD127" s="880">
        <v>8654666.4734410513</v>
      </c>
      <c r="BE127" s="880">
        <v>9679727.2707585674</v>
      </c>
      <c r="BF127" s="880">
        <v>8402259.6331023537</v>
      </c>
      <c r="BG127" s="880">
        <v>8050178.1118190093</v>
      </c>
      <c r="BH127" s="880">
        <v>8377867.1669191718</v>
      </c>
      <c r="BI127" s="880">
        <v>9863597.7406903226</v>
      </c>
      <c r="BJ127" s="880">
        <v>11434310.152667088</v>
      </c>
      <c r="BK127" s="880">
        <v>11816514.393447489</v>
      </c>
      <c r="BL127" s="880">
        <v>11240185.487095343</v>
      </c>
      <c r="BM127" s="880">
        <v>10636133.2311326</v>
      </c>
      <c r="BN127" s="880">
        <v>9515276.7744100001</v>
      </c>
      <c r="BO127" s="880">
        <v>10918380.009202665</v>
      </c>
      <c r="BP127" s="880">
        <v>10976198.0159637</v>
      </c>
      <c r="BQ127" s="880">
        <v>12208223.3647021</v>
      </c>
      <c r="BR127" s="880">
        <v>10894066.544611376</v>
      </c>
      <c r="BS127" s="880">
        <v>11673727</v>
      </c>
      <c r="BV127" s="882">
        <f>DataFS40!Q127</f>
        <v>1.1385924294034178E-2</v>
      </c>
      <c r="BW127" s="882">
        <f t="shared" ref="BW127:CK127" si="273">BV127+($CL127-$BV127)/16</f>
        <v>1.245547817857974E-2</v>
      </c>
      <c r="BX127" s="882">
        <f t="shared" si="273"/>
        <v>1.3525032063125303E-2</v>
      </c>
      <c r="BY127" s="882">
        <f t="shared" si="273"/>
        <v>1.4594585947670866E-2</v>
      </c>
      <c r="BZ127" s="882">
        <f t="shared" si="273"/>
        <v>1.5664139832216428E-2</v>
      </c>
      <c r="CA127" s="882">
        <f t="shared" si="273"/>
        <v>1.6733693716761991E-2</v>
      </c>
      <c r="CB127" s="882">
        <f t="shared" si="273"/>
        <v>1.7803247601307554E-2</v>
      </c>
      <c r="CC127" s="882">
        <f t="shared" si="273"/>
        <v>1.8872801485853116E-2</v>
      </c>
      <c r="CD127" s="882">
        <f t="shared" si="273"/>
        <v>1.9942355370398679E-2</v>
      </c>
      <c r="CE127" s="882">
        <f t="shared" si="273"/>
        <v>2.1011909254944242E-2</v>
      </c>
      <c r="CF127" s="882">
        <f t="shared" si="273"/>
        <v>2.2081463139489804E-2</v>
      </c>
      <c r="CG127" s="882">
        <f t="shared" si="273"/>
        <v>2.3151017024035367E-2</v>
      </c>
      <c r="CH127" s="882">
        <f t="shared" si="273"/>
        <v>2.422057090858093E-2</v>
      </c>
      <c r="CI127" s="882">
        <f t="shared" si="273"/>
        <v>2.5290124793126492E-2</v>
      </c>
      <c r="CJ127" s="882">
        <f t="shared" si="273"/>
        <v>2.6359678677672055E-2</v>
      </c>
      <c r="CK127" s="882">
        <f t="shared" si="273"/>
        <v>2.7429232562217618E-2</v>
      </c>
      <c r="CL127" s="882">
        <f t="shared" si="203"/>
        <v>2.849878644676318E-2</v>
      </c>
      <c r="CM127" s="882">
        <f t="shared" si="204"/>
        <v>2.9692976529312132E-2</v>
      </c>
      <c r="CN127" s="882">
        <f t="shared" si="205"/>
        <v>2.9742834416223385E-2</v>
      </c>
      <c r="CO127" s="882">
        <f t="shared" si="206"/>
        <v>3.0935256608191741E-2</v>
      </c>
      <c r="CP127" s="882">
        <f t="shared" si="207"/>
        <v>3.2579917291366112E-2</v>
      </c>
      <c r="CQ127" s="882">
        <f t="shared" si="208"/>
        <v>3.1008053252431278E-2</v>
      </c>
      <c r="CR127" s="882">
        <f t="shared" si="209"/>
        <v>2.7418512215151791E-2</v>
      </c>
      <c r="CS127" s="882">
        <f t="shared" si="210"/>
        <v>3.0029074397229349E-2</v>
      </c>
      <c r="CT127" s="882">
        <f t="shared" si="211"/>
        <v>4.1527159480508669E-2</v>
      </c>
      <c r="CU127" s="882">
        <f t="shared" si="212"/>
        <v>4.4144733668389557E-2</v>
      </c>
      <c r="CV127" s="882">
        <f t="shared" si="213"/>
        <v>4.4408689716146643E-2</v>
      </c>
      <c r="CW127" s="882">
        <f t="shared" si="214"/>
        <v>4.3094818809167768E-2</v>
      </c>
      <c r="CX127" s="882">
        <f t="shared" si="215"/>
        <v>4.5255809524082258E-2</v>
      </c>
      <c r="CY127" s="882">
        <f t="shared" si="216"/>
        <v>4.277365227652008E-2</v>
      </c>
      <c r="CZ127" s="882">
        <f t="shared" si="217"/>
        <v>4.6731700364700979E-2</v>
      </c>
      <c r="DA127" s="882">
        <f t="shared" si="218"/>
        <v>4.4047002574116867E-2</v>
      </c>
      <c r="DB127" s="882">
        <f t="shared" si="219"/>
        <v>4.6174784326501461E-2</v>
      </c>
      <c r="DC127" s="882">
        <f t="shared" si="220"/>
        <v>3.8661671411987619E-2</v>
      </c>
      <c r="DD127" s="882">
        <f t="shared" si="221"/>
        <v>4.3433357506796E-2</v>
      </c>
    </row>
    <row r="128" spans="1:108" ht="15">
      <c r="A128" s="878">
        <v>99.992999999999995</v>
      </c>
      <c r="B128" s="878">
        <v>99.992999999999995</v>
      </c>
      <c r="C128" s="880">
        <f>DataFS40!L128</f>
        <v>1595477.1113407107</v>
      </c>
      <c r="D128">
        <f t="shared" ref="D128:R128" si="274">C128*($S128/$C128)^(1/16)</f>
        <v>1651599.507606931</v>
      </c>
      <c r="E128">
        <f t="shared" si="274"/>
        <v>1709696.0615343766</v>
      </c>
      <c r="F128">
        <f t="shared" si="274"/>
        <v>1769836.2159610346</v>
      </c>
      <c r="G128">
        <f t="shared" si="274"/>
        <v>1832091.8564415218</v>
      </c>
      <c r="H128">
        <f t="shared" si="274"/>
        <v>1896537.3971719204</v>
      </c>
      <c r="I128">
        <f t="shared" si="274"/>
        <v>1963249.8699371025</v>
      </c>
      <c r="J128">
        <f t="shared" si="274"/>
        <v>2032309.0161868583</v>
      </c>
      <c r="K128">
        <f t="shared" si="274"/>
        <v>2103797.3823508872</v>
      </c>
      <c r="L128">
        <f t="shared" si="274"/>
        <v>2177800.4185065841</v>
      </c>
      <c r="M128">
        <f t="shared" si="274"/>
        <v>2254406.5805175579</v>
      </c>
      <c r="N128">
        <f t="shared" si="274"/>
        <v>2333707.4357649651</v>
      </c>
      <c r="O128">
        <f t="shared" si="274"/>
        <v>2415797.772598044</v>
      </c>
      <c r="P128">
        <f t="shared" si="274"/>
        <v>2500775.7136346716</v>
      </c>
      <c r="Q128">
        <f t="shared" si="274"/>
        <v>2588742.833047376</v>
      </c>
      <c r="R128">
        <f t="shared" si="274"/>
        <v>2679804.2779749916</v>
      </c>
      <c r="S128" s="880">
        <v>2774068.8942050864</v>
      </c>
      <c r="T128" s="880">
        <v>2952414.5640175445</v>
      </c>
      <c r="U128" s="880">
        <v>3130760.2338300031</v>
      </c>
      <c r="V128" s="880">
        <v>3351008.967776143</v>
      </c>
      <c r="W128" s="880">
        <v>3571257.7017222825</v>
      </c>
      <c r="X128" s="880">
        <v>3259081.6779758479</v>
      </c>
      <c r="Y128" s="880">
        <v>3496809.8931596093</v>
      </c>
      <c r="Z128" s="880">
        <v>3368687.4886119463</v>
      </c>
      <c r="AA128" s="880">
        <v>2703434.1503830985</v>
      </c>
      <c r="AB128" s="880">
        <v>2861895.3423369005</v>
      </c>
      <c r="AC128" s="880">
        <v>2944221.1939138342</v>
      </c>
      <c r="AD128" s="880">
        <v>2895458.7848210437</v>
      </c>
      <c r="AE128" s="880">
        <v>2543001.6391946017</v>
      </c>
      <c r="AF128" s="880">
        <v>2481043.4324279563</v>
      </c>
      <c r="AG128" s="880">
        <v>2513015.5414939062</v>
      </c>
      <c r="AH128" s="880">
        <v>2741269.0978528061</v>
      </c>
      <c r="AI128" s="880">
        <v>2845201.2302257931</v>
      </c>
      <c r="AJ128" s="880">
        <v>3271829.3019795646</v>
      </c>
      <c r="AK128" s="880">
        <v>2990704.2067254558</v>
      </c>
      <c r="AL128" s="880">
        <v>3282331.0033756904</v>
      </c>
      <c r="AM128" s="880">
        <v>3380256.0381131843</v>
      </c>
      <c r="AN128" s="880">
        <v>3535227.5176007142</v>
      </c>
      <c r="AO128" s="880">
        <v>4252107.2419963395</v>
      </c>
      <c r="AP128" s="880">
        <v>3538286.6333760442</v>
      </c>
      <c r="AQ128" s="880">
        <v>4001037.5836914424</v>
      </c>
      <c r="AR128" s="880">
        <v>4438010.9004136501</v>
      </c>
      <c r="AS128" s="880">
        <v>5921570.9567112532</v>
      </c>
      <c r="AT128" s="880">
        <v>5505551.7830768991</v>
      </c>
      <c r="AU128" s="880">
        <v>5367256.9867883371</v>
      </c>
      <c r="AV128" s="880">
        <v>4932889.2468742123</v>
      </c>
      <c r="AW128" s="880">
        <v>5810265.1164192483</v>
      </c>
      <c r="AX128" s="880">
        <v>5641784.556371686</v>
      </c>
      <c r="AY128" s="880">
        <v>5846949.8620166378</v>
      </c>
      <c r="AZ128" s="880">
        <v>6419780.470831532</v>
      </c>
      <c r="BA128" s="880">
        <v>7238414.1338753672</v>
      </c>
      <c r="BB128" s="880">
        <v>8004099.1858495586</v>
      </c>
      <c r="BC128" s="880">
        <v>8596105.8487311993</v>
      </c>
      <c r="BD128" s="880">
        <v>9544256.5973870233</v>
      </c>
      <c r="BE128" s="880">
        <v>10669480.113766694</v>
      </c>
      <c r="BF128" s="880">
        <v>9279963.085089745</v>
      </c>
      <c r="BG128" s="880">
        <v>8917843.4819919392</v>
      </c>
      <c r="BH128" s="880">
        <v>9250416.4915169962</v>
      </c>
      <c r="BI128" s="880">
        <v>10944770.906678217</v>
      </c>
      <c r="BJ128" s="880">
        <v>12679444.116159741</v>
      </c>
      <c r="BK128" s="880">
        <v>12821383.010814821</v>
      </c>
      <c r="BL128" s="880">
        <v>12443365.840809882</v>
      </c>
      <c r="BM128" s="880">
        <v>11788334.458320267</v>
      </c>
      <c r="BN128" s="880">
        <v>10518358.96496</v>
      </c>
      <c r="BO128" s="880">
        <v>12157591.248609757</v>
      </c>
      <c r="BP128" s="880">
        <v>12099677.931068037</v>
      </c>
      <c r="BQ128" s="880">
        <v>13483131.098209389</v>
      </c>
      <c r="BR128" s="880">
        <v>12064964.032159634</v>
      </c>
      <c r="BS128" s="880">
        <v>12900503</v>
      </c>
      <c r="BV128" s="882">
        <f>DataFS40!Q128</f>
        <v>1.1385924294034178E-2</v>
      </c>
      <c r="BW128" s="882">
        <f t="shared" ref="BW128:CK128" si="275">BV128+($CL128-$BV128)/16</f>
        <v>1.2462433166351913E-2</v>
      </c>
      <c r="BX128" s="882">
        <f t="shared" si="275"/>
        <v>1.3538942038669649E-2</v>
      </c>
      <c r="BY128" s="882">
        <f t="shared" si="275"/>
        <v>1.4615450910987385E-2</v>
      </c>
      <c r="BZ128" s="882">
        <f t="shared" si="275"/>
        <v>1.5691959783305121E-2</v>
      </c>
      <c r="CA128" s="882">
        <f t="shared" si="275"/>
        <v>1.6768468655622856E-2</v>
      </c>
      <c r="CB128" s="882">
        <f t="shared" si="275"/>
        <v>1.7844977527940592E-2</v>
      </c>
      <c r="CC128" s="882">
        <f t="shared" si="275"/>
        <v>1.8921486400258328E-2</v>
      </c>
      <c r="CD128" s="882">
        <f t="shared" si="275"/>
        <v>1.9997995272576063E-2</v>
      </c>
      <c r="CE128" s="882">
        <f t="shared" si="275"/>
        <v>2.1074504144893799E-2</v>
      </c>
      <c r="CF128" s="882">
        <f t="shared" si="275"/>
        <v>2.2151013017211535E-2</v>
      </c>
      <c r="CG128" s="882">
        <f t="shared" si="275"/>
        <v>2.3227521889529271E-2</v>
      </c>
      <c r="CH128" s="882">
        <f t="shared" si="275"/>
        <v>2.4304030761847006E-2</v>
      </c>
      <c r="CI128" s="882">
        <f t="shared" si="275"/>
        <v>2.5380539634164742E-2</v>
      </c>
      <c r="CJ128" s="882">
        <f t="shared" si="275"/>
        <v>2.6457048506482478E-2</v>
      </c>
      <c r="CK128" s="882">
        <f t="shared" si="275"/>
        <v>2.7533557378800214E-2</v>
      </c>
      <c r="CL128" s="882">
        <f t="shared" si="203"/>
        <v>2.8610066251117949E-2</v>
      </c>
      <c r="CM128" s="882">
        <f t="shared" si="204"/>
        <v>2.9767706687692019E-2</v>
      </c>
      <c r="CN128" s="882">
        <f t="shared" si="205"/>
        <v>3.0152516572895971E-2</v>
      </c>
      <c r="CO128" s="882">
        <f t="shared" si="206"/>
        <v>3.126339695239011E-2</v>
      </c>
      <c r="CP128" s="882">
        <f t="shared" si="207"/>
        <v>3.2713991090999928E-2</v>
      </c>
      <c r="CQ128" s="882">
        <f t="shared" si="208"/>
        <v>3.1255329525835762E-2</v>
      </c>
      <c r="CR128" s="882">
        <f t="shared" si="209"/>
        <v>2.7917986479700785E-2</v>
      </c>
      <c r="CS128" s="882">
        <f t="shared" si="210"/>
        <v>3.0155908392535791E-2</v>
      </c>
      <c r="CT128" s="882">
        <f t="shared" si="211"/>
        <v>4.1985070508804512E-2</v>
      </c>
      <c r="CU128" s="882">
        <f t="shared" si="212"/>
        <v>4.4751807923591569E-2</v>
      </c>
      <c r="CV128" s="882">
        <f t="shared" si="213"/>
        <v>4.4222560036656811E-2</v>
      </c>
      <c r="CW128" s="882">
        <f t="shared" si="214"/>
        <v>4.3816438002600044E-2</v>
      </c>
      <c r="CX128" s="882">
        <f t="shared" si="215"/>
        <v>4.6143707947138513E-2</v>
      </c>
      <c r="CY128" s="882">
        <f t="shared" si="216"/>
        <v>4.3398962677859698E-2</v>
      </c>
      <c r="CZ128" s="882">
        <f t="shared" si="217"/>
        <v>4.7458521366194661E-2</v>
      </c>
      <c r="DA128" s="882">
        <f t="shared" si="218"/>
        <v>4.4636886974499523E-2</v>
      </c>
      <c r="DB128" s="882">
        <f t="shared" si="219"/>
        <v>4.6822082868474668E-2</v>
      </c>
      <c r="DC128" s="882">
        <f t="shared" si="220"/>
        <v>3.9127140364147994E-2</v>
      </c>
      <c r="DD128" s="882">
        <f t="shared" si="221"/>
        <v>4.3930446765318543E-2</v>
      </c>
    </row>
    <row r="129" spans="1:108" ht="15">
      <c r="A129" s="878">
        <v>99.994</v>
      </c>
      <c r="B129" s="878">
        <v>99.994</v>
      </c>
      <c r="C129" s="880">
        <f>DataFS40!L129</f>
        <v>1755928.2892891851</v>
      </c>
      <c r="D129">
        <f t="shared" ref="D129:R129" si="276">C129*($S129/$C129)^(1/16)</f>
        <v>1817694.7054703257</v>
      </c>
      <c r="E129">
        <f t="shared" si="276"/>
        <v>1881633.8129801117</v>
      </c>
      <c r="F129">
        <f t="shared" si="276"/>
        <v>1947822.0382635505</v>
      </c>
      <c r="G129">
        <f t="shared" si="276"/>
        <v>2016338.4961371727</v>
      </c>
      <c r="H129">
        <f t="shared" si="276"/>
        <v>2087265.0843550088</v>
      </c>
      <c r="I129">
        <f t="shared" si="276"/>
        <v>2160686.5815010136</v>
      </c>
      <c r="J129">
        <f t="shared" si="276"/>
        <v>2236690.748324946</v>
      </c>
      <c r="K129">
        <f t="shared" si="276"/>
        <v>2315368.4326428352</v>
      </c>
      <c r="L129">
        <f t="shared" si="276"/>
        <v>2396813.6779274163</v>
      </c>
      <c r="M129">
        <f t="shared" si="276"/>
        <v>2481123.8357183384</v>
      </c>
      <c r="N129">
        <f t="shared" si="276"/>
        <v>2568399.6819865042</v>
      </c>
      <c r="O129">
        <f t="shared" si="276"/>
        <v>2658745.5375916362</v>
      </c>
      <c r="P129">
        <f t="shared" si="276"/>
        <v>2752269.3929770477</v>
      </c>
      <c r="Q129">
        <f t="shared" si="276"/>
        <v>2849083.0372506711</v>
      </c>
      <c r="R129">
        <f t="shared" si="276"/>
        <v>2949302.1918066298</v>
      </c>
      <c r="S129" s="880">
        <v>3053046.6486470788</v>
      </c>
      <c r="T129" s="880">
        <v>3255713.9301199047</v>
      </c>
      <c r="U129" s="880">
        <v>3458381.2115927306</v>
      </c>
      <c r="V129" s="880">
        <v>3634840.7130084215</v>
      </c>
      <c r="W129" s="880">
        <v>3811300.2144241123</v>
      </c>
      <c r="X129" s="880">
        <v>3607977.0506037949</v>
      </c>
      <c r="Y129" s="880">
        <v>3890287.17724881</v>
      </c>
      <c r="Z129" s="880">
        <v>3781712.9459485267</v>
      </c>
      <c r="AA129" s="880">
        <v>2988231.6090583489</v>
      </c>
      <c r="AB129" s="880">
        <v>3168300.8454435626</v>
      </c>
      <c r="AC129" s="880">
        <v>3257259.1161415693</v>
      </c>
      <c r="AD129" s="880">
        <v>3184720.8796895212</v>
      </c>
      <c r="AE129" s="880">
        <v>2779021.920831379</v>
      </c>
      <c r="AF129" s="880">
        <v>2711531.7243789332</v>
      </c>
      <c r="AG129" s="880">
        <v>2757870.2778301295</v>
      </c>
      <c r="AH129" s="880">
        <v>3033668.4577224934</v>
      </c>
      <c r="AI129" s="880">
        <v>3125839.0064828922</v>
      </c>
      <c r="AJ129" s="880">
        <v>3623396.8694972987</v>
      </c>
      <c r="AK129" s="880">
        <v>3320189.5055379192</v>
      </c>
      <c r="AL129" s="880">
        <v>3604710.6076243306</v>
      </c>
      <c r="AM129" s="880">
        <v>3749481.0090571996</v>
      </c>
      <c r="AN129" s="880">
        <v>3910017.6086315298</v>
      </c>
      <c r="AO129" s="880">
        <v>4713367.5623669168</v>
      </c>
      <c r="AP129" s="880">
        <v>3832129.8269296708</v>
      </c>
      <c r="AQ129" s="880">
        <v>4405334.803137213</v>
      </c>
      <c r="AR129" s="880">
        <v>4892130.4126335746</v>
      </c>
      <c r="AS129" s="880">
        <v>6536209.153856392</v>
      </c>
      <c r="AT129" s="880">
        <v>6078473.5204748437</v>
      </c>
      <c r="AU129" s="880">
        <v>5935271.0414631153</v>
      </c>
      <c r="AV129" s="880">
        <v>5433205.3879833287</v>
      </c>
      <c r="AW129" s="880">
        <v>6452790.1651175898</v>
      </c>
      <c r="AX129" s="880">
        <v>6315695.1086689886</v>
      </c>
      <c r="AY129" s="880">
        <v>6513237.1345068775</v>
      </c>
      <c r="AZ129" s="880">
        <v>7102934.525816394</v>
      </c>
      <c r="BA129" s="880">
        <v>8036507.8852326591</v>
      </c>
      <c r="BB129" s="880">
        <v>8907040.7052359488</v>
      </c>
      <c r="BC129" s="880">
        <v>9567439.2034698091</v>
      </c>
      <c r="BD129" s="880">
        <v>10649800.452701338</v>
      </c>
      <c r="BE129" s="880">
        <v>11952479.522821166</v>
      </c>
      <c r="BF129" s="880">
        <v>10409703.727154613</v>
      </c>
      <c r="BG129" s="880">
        <v>9966511.054089196</v>
      </c>
      <c r="BH129" s="880">
        <v>10289545.024009161</v>
      </c>
      <c r="BI129" s="880">
        <v>12195992.591262966</v>
      </c>
      <c r="BJ129" s="880">
        <v>14068536.561682569</v>
      </c>
      <c r="BK129" s="880">
        <v>14343612.930975985</v>
      </c>
      <c r="BL129" s="880">
        <v>13996055.701691382</v>
      </c>
      <c r="BM129" s="880">
        <v>13286739.927251393</v>
      </c>
      <c r="BN129" s="880">
        <v>11877893.70372</v>
      </c>
      <c r="BO129" s="880">
        <v>13742233.085146798</v>
      </c>
      <c r="BP129" s="880">
        <v>13634796.442147247</v>
      </c>
      <c r="BQ129" s="880">
        <v>15164830.465152115</v>
      </c>
      <c r="BR129" s="880">
        <v>13555284.035648169</v>
      </c>
      <c r="BS129" s="880">
        <v>14506413</v>
      </c>
      <c r="BV129" s="882">
        <f>DataFS40!Q129</f>
        <v>1.1385924294034178E-2</v>
      </c>
      <c r="BW129" s="882">
        <f t="shared" ref="BW129:CK129" si="277">BV129+($CL129-$BV129)/16</f>
        <v>1.2479013454308088E-2</v>
      </c>
      <c r="BX129" s="882">
        <f t="shared" si="277"/>
        <v>1.3572102614581999E-2</v>
      </c>
      <c r="BY129" s="882">
        <f t="shared" si="277"/>
        <v>1.466519177485591E-2</v>
      </c>
      <c r="BZ129" s="882">
        <f t="shared" si="277"/>
        <v>1.575828093512982E-2</v>
      </c>
      <c r="CA129" s="882">
        <f t="shared" si="277"/>
        <v>1.6851370095403731E-2</v>
      </c>
      <c r="CB129" s="882">
        <f t="shared" si="277"/>
        <v>1.7944459255677642E-2</v>
      </c>
      <c r="CC129" s="882">
        <f t="shared" si="277"/>
        <v>1.9037548415951552E-2</v>
      </c>
      <c r="CD129" s="882">
        <f t="shared" si="277"/>
        <v>2.0130637576225463E-2</v>
      </c>
      <c r="CE129" s="882">
        <f t="shared" si="277"/>
        <v>2.1223726736499374E-2</v>
      </c>
      <c r="CF129" s="882">
        <f t="shared" si="277"/>
        <v>2.2316815896773284E-2</v>
      </c>
      <c r="CG129" s="882">
        <f t="shared" si="277"/>
        <v>2.3409905057047195E-2</v>
      </c>
      <c r="CH129" s="882">
        <f t="shared" si="277"/>
        <v>2.4502994217321106E-2</v>
      </c>
      <c r="CI129" s="882">
        <f t="shared" si="277"/>
        <v>2.5596083377595016E-2</v>
      </c>
      <c r="CJ129" s="882">
        <f t="shared" si="277"/>
        <v>2.6689172537868927E-2</v>
      </c>
      <c r="CK129" s="882">
        <f t="shared" si="277"/>
        <v>2.7782261698142838E-2</v>
      </c>
      <c r="CL129" s="882">
        <f t="shared" si="203"/>
        <v>2.8875350858416748E-2</v>
      </c>
      <c r="CM129" s="882">
        <f t="shared" si="204"/>
        <v>3.0043357649950586E-2</v>
      </c>
      <c r="CN129" s="882">
        <f t="shared" si="205"/>
        <v>3.0380736719746615E-2</v>
      </c>
      <c r="CO129" s="882">
        <f t="shared" si="206"/>
        <v>3.2122062023602016E-2</v>
      </c>
      <c r="CP129" s="882">
        <f t="shared" si="207"/>
        <v>3.4188143282355643E-2</v>
      </c>
      <c r="CQ129" s="882">
        <f t="shared" si="208"/>
        <v>3.1655141994963332E-2</v>
      </c>
      <c r="CR129" s="882">
        <f t="shared" si="209"/>
        <v>2.8055390125920843E-2</v>
      </c>
      <c r="CS129" s="882">
        <f t="shared" si="210"/>
        <v>2.987737640908672E-2</v>
      </c>
      <c r="CT129" s="882">
        <f t="shared" si="211"/>
        <v>4.2232930532124735E-2</v>
      </c>
      <c r="CU129" s="882">
        <f t="shared" si="212"/>
        <v>4.4820869068838975E-2</v>
      </c>
      <c r="CV129" s="882">
        <f t="shared" si="213"/>
        <v>4.4565019165393238E-2</v>
      </c>
      <c r="CW129" s="882">
        <f t="shared" si="214"/>
        <v>4.4503337383769104E-2</v>
      </c>
      <c r="CX129" s="882">
        <f t="shared" si="215"/>
        <v>4.7094967729636172E-2</v>
      </c>
      <c r="CY129" s="882">
        <f t="shared" si="216"/>
        <v>4.4403635339251402E-2</v>
      </c>
      <c r="CZ129" s="882">
        <f t="shared" si="217"/>
        <v>4.8369119237784863E-2</v>
      </c>
      <c r="DA129" s="882">
        <f t="shared" si="218"/>
        <v>4.5192985785028172E-2</v>
      </c>
      <c r="DB129" s="882">
        <f t="shared" si="219"/>
        <v>4.7544968193642623E-2</v>
      </c>
      <c r="DC129" s="882">
        <f t="shared" si="220"/>
        <v>3.9567579685213961E-2</v>
      </c>
      <c r="DD129" s="882">
        <f t="shared" si="221"/>
        <v>4.4323884431348493E-2</v>
      </c>
    </row>
    <row r="130" spans="1:108" ht="15">
      <c r="A130" s="878">
        <v>99.995000000000005</v>
      </c>
      <c r="B130" s="878">
        <v>99.995000000000005</v>
      </c>
      <c r="C130" s="880">
        <f>DataFS40!L130</f>
        <v>1986356.1491196428</v>
      </c>
      <c r="D130">
        <f t="shared" ref="D130:R130" si="278">C130*($S130/$C130)^(1/16)</f>
        <v>2056228.0803020701</v>
      </c>
      <c r="E130">
        <f t="shared" si="278"/>
        <v>2128557.821867256</v>
      </c>
      <c r="F130">
        <f t="shared" si="278"/>
        <v>2203431.8295890042</v>
      </c>
      <c r="G130">
        <f t="shared" si="278"/>
        <v>2280939.6004036427</v>
      </c>
      <c r="H130">
        <f t="shared" si="278"/>
        <v>2361173.7793857511</v>
      </c>
      <c r="I130">
        <f t="shared" si="278"/>
        <v>2444230.2704868624</v>
      </c>
      <c r="J130">
        <f t="shared" si="278"/>
        <v>2530208.351169501</v>
      </c>
      <c r="K130">
        <f t="shared" si="278"/>
        <v>2619210.7910735798</v>
      </c>
      <c r="L130">
        <f t="shared" si="278"/>
        <v>2711343.9748569988</v>
      </c>
      <c r="M130">
        <f t="shared" si="278"/>
        <v>2806718.0293572759</v>
      </c>
      <c r="N130">
        <f t="shared" si="278"/>
        <v>2905446.9552262076</v>
      </c>
      <c r="O130">
        <f t="shared" si="278"/>
        <v>3007648.7631949009</v>
      </c>
      <c r="P130">
        <f t="shared" si="278"/>
        <v>3113445.6151320552</v>
      </c>
      <c r="Q130">
        <f t="shared" si="278"/>
        <v>3222963.9700641013</v>
      </c>
      <c r="R130">
        <f t="shared" si="278"/>
        <v>3336334.7353317342</v>
      </c>
      <c r="S130" s="880">
        <v>3453693.4230635231</v>
      </c>
      <c r="T130" s="880">
        <v>3685450.3829393694</v>
      </c>
      <c r="U130" s="880">
        <v>3917207.3428152162</v>
      </c>
      <c r="V130" s="880">
        <v>4083453.0961385015</v>
      </c>
      <c r="W130" s="880">
        <v>4249698.8494617874</v>
      </c>
      <c r="X130" s="880">
        <v>4057248.5123634269</v>
      </c>
      <c r="Y130" s="880">
        <v>4452544.7570032571</v>
      </c>
      <c r="Z130" s="880">
        <v>4309112.3542472422</v>
      </c>
      <c r="AA130" s="880">
        <v>3343844.2141270344</v>
      </c>
      <c r="AB130" s="880">
        <v>3561197.2521142564</v>
      </c>
      <c r="AC130" s="880">
        <v>3678440.8640949307</v>
      </c>
      <c r="AD130" s="880">
        <v>3558976.5955153084</v>
      </c>
      <c r="AE130" s="880">
        <v>3086240.8978096922</v>
      </c>
      <c r="AF130" s="880">
        <v>3023502.6296455781</v>
      </c>
      <c r="AG130" s="880">
        <v>3099054.6031536623</v>
      </c>
      <c r="AH130" s="880">
        <v>3441005.3857840961</v>
      </c>
      <c r="AI130" s="880">
        <v>3514379.6658817013</v>
      </c>
      <c r="AJ130" s="880">
        <v>4067471.3113011857</v>
      </c>
      <c r="AK130" s="880">
        <v>3721909.4649265138</v>
      </c>
      <c r="AL130" s="880">
        <v>4035801.6910920464</v>
      </c>
      <c r="AM130" s="880">
        <v>4241393.2243835218</v>
      </c>
      <c r="AN130" s="880">
        <v>4433205.655941939</v>
      </c>
      <c r="AO130" s="880">
        <v>5296350.2639433676</v>
      </c>
      <c r="AP130" s="880">
        <v>4177691.3012759197</v>
      </c>
      <c r="AQ130" s="880">
        <v>4956964.9312784057</v>
      </c>
      <c r="AR130" s="880">
        <v>5442432.4409341607</v>
      </c>
      <c r="AS130" s="880">
        <v>7362861.8172955355</v>
      </c>
      <c r="AT130" s="880">
        <v>6764327.8704564702</v>
      </c>
      <c r="AU130" s="880">
        <v>6643919.0764740231</v>
      </c>
      <c r="AV130" s="880">
        <v>6127734.9903297089</v>
      </c>
      <c r="AW130" s="880">
        <v>7327165.0668102512</v>
      </c>
      <c r="AX130" s="880">
        <v>7297933.2088367576</v>
      </c>
      <c r="AY130" s="880">
        <v>7383629.578931395</v>
      </c>
      <c r="AZ130" s="880">
        <v>8048163.5411034832</v>
      </c>
      <c r="BA130" s="880">
        <v>9125298.8128393218</v>
      </c>
      <c r="BB130" s="880">
        <v>10159335.28302181</v>
      </c>
      <c r="BC130" s="880">
        <v>10899123.132599024</v>
      </c>
      <c r="BD130" s="880">
        <v>11981507.077455189</v>
      </c>
      <c r="BE130" s="880">
        <v>13592089.120771516</v>
      </c>
      <c r="BF130" s="880">
        <v>11892083.05853905</v>
      </c>
      <c r="BG130" s="880">
        <v>11228862.948121181</v>
      </c>
      <c r="BH130" s="880">
        <v>11729618.79212879</v>
      </c>
      <c r="BI130" s="880">
        <v>13888352.050401637</v>
      </c>
      <c r="BJ130" s="880">
        <v>15382898.621192602</v>
      </c>
      <c r="BK130" s="880">
        <v>16420492.363770343</v>
      </c>
      <c r="BL130" s="880">
        <v>16116610.633024776</v>
      </c>
      <c r="BM130" s="880">
        <v>15276923.481595371</v>
      </c>
      <c r="BN130" s="880">
        <v>13700953.11585</v>
      </c>
      <c r="BO130" s="880">
        <v>15975313.511678033</v>
      </c>
      <c r="BP130" s="880">
        <v>15769022.489826394</v>
      </c>
      <c r="BQ130" s="880">
        <v>17576878.393726245</v>
      </c>
      <c r="BR130" s="880">
        <v>15573727.813823897</v>
      </c>
      <c r="BS130" s="880">
        <v>16749641</v>
      </c>
      <c r="BV130" s="882">
        <f>DataFS40!Q130</f>
        <v>1.1385924294034178E-2</v>
      </c>
      <c r="BW130" s="882">
        <f t="shared" ref="BW130:CK130" si="279">BV130+($CL130-$BV130)/16</f>
        <v>1.248610963744072E-2</v>
      </c>
      <c r="BX130" s="882">
        <f t="shared" si="279"/>
        <v>1.3586294980847263E-2</v>
      </c>
      <c r="BY130" s="882">
        <f t="shared" si="279"/>
        <v>1.4686480324253806E-2</v>
      </c>
      <c r="BZ130" s="882">
        <f t="shared" si="279"/>
        <v>1.5786665667660349E-2</v>
      </c>
      <c r="CA130" s="882">
        <f t="shared" si="279"/>
        <v>1.6886851011066892E-2</v>
      </c>
      <c r="CB130" s="882">
        <f t="shared" si="279"/>
        <v>1.7987036354473435E-2</v>
      </c>
      <c r="CC130" s="882">
        <f t="shared" si="279"/>
        <v>1.9087221697879977E-2</v>
      </c>
      <c r="CD130" s="882">
        <f t="shared" si="279"/>
        <v>2.018740704128652E-2</v>
      </c>
      <c r="CE130" s="882">
        <f t="shared" si="279"/>
        <v>2.1287592384693063E-2</v>
      </c>
      <c r="CF130" s="882">
        <f t="shared" si="279"/>
        <v>2.2387777728099606E-2</v>
      </c>
      <c r="CG130" s="882">
        <f t="shared" si="279"/>
        <v>2.3487963071506149E-2</v>
      </c>
      <c r="CH130" s="882">
        <f t="shared" si="279"/>
        <v>2.4588148414912692E-2</v>
      </c>
      <c r="CI130" s="882">
        <f t="shared" si="279"/>
        <v>2.5688333758319234E-2</v>
      </c>
      <c r="CJ130" s="882">
        <f t="shared" si="279"/>
        <v>2.6788519101725777E-2</v>
      </c>
      <c r="CK130" s="882">
        <f t="shared" si="279"/>
        <v>2.788870444513232E-2</v>
      </c>
      <c r="CL130" s="882">
        <f t="shared" si="203"/>
        <v>2.8988889788538863E-2</v>
      </c>
      <c r="CM130" s="882">
        <f t="shared" si="204"/>
        <v>3.027271345334448E-2</v>
      </c>
      <c r="CN130" s="882">
        <f t="shared" si="205"/>
        <v>3.055465511507105E-2</v>
      </c>
      <c r="CO130" s="882">
        <f t="shared" si="206"/>
        <v>3.2165944572902783E-2</v>
      </c>
      <c r="CP130" s="882">
        <f t="shared" si="207"/>
        <v>3.4786669260148839E-2</v>
      </c>
      <c r="CQ130" s="882">
        <f t="shared" si="208"/>
        <v>3.2133961442300185E-2</v>
      </c>
      <c r="CR130" s="882">
        <f t="shared" si="209"/>
        <v>2.757969577615893E-2</v>
      </c>
      <c r="CS130" s="882">
        <f t="shared" si="210"/>
        <v>2.9890521507278223E-2</v>
      </c>
      <c r="CT130" s="882">
        <f t="shared" si="211"/>
        <v>4.2769627198396831E-2</v>
      </c>
      <c r="CU130" s="882">
        <f t="shared" si="212"/>
        <v>4.3973500437742841E-2</v>
      </c>
      <c r="CV130" s="882">
        <f t="shared" si="213"/>
        <v>4.4983618242731005E-2</v>
      </c>
      <c r="CW130" s="882">
        <f t="shared" si="214"/>
        <v>4.5424335289562023E-2</v>
      </c>
      <c r="CX130" s="882">
        <f t="shared" si="215"/>
        <v>4.8164847572067737E-2</v>
      </c>
      <c r="CY130" s="882">
        <f t="shared" si="216"/>
        <v>4.5444998131706216E-2</v>
      </c>
      <c r="CZ130" s="882">
        <f t="shared" si="217"/>
        <v>4.9415928462377856E-2</v>
      </c>
      <c r="DA130" s="882">
        <f t="shared" si="218"/>
        <v>4.5790491487797791E-2</v>
      </c>
      <c r="DB130" s="882">
        <f t="shared" si="219"/>
        <v>4.8483404743603575E-2</v>
      </c>
      <c r="DC130" s="882">
        <f t="shared" si="220"/>
        <v>4.0277154892263356E-2</v>
      </c>
      <c r="DD130" s="882">
        <f t="shared" si="221"/>
        <v>4.5232565650081158E-2</v>
      </c>
    </row>
    <row r="131" spans="1:108" ht="15">
      <c r="A131" s="878">
        <v>99.995999999999995</v>
      </c>
      <c r="B131" s="878">
        <v>99.995999999999995</v>
      </c>
      <c r="C131" s="880">
        <f>DataFS40!L131</f>
        <v>2324466.0055399146</v>
      </c>
      <c r="D131">
        <f t="shared" ref="D131:R131" si="280">C131*($S131/$C131)^(1/16)</f>
        <v>2406231.266440866</v>
      </c>
      <c r="E131">
        <f t="shared" si="280"/>
        <v>2490872.696696098</v>
      </c>
      <c r="F131">
        <f t="shared" si="280"/>
        <v>2578491.4682466444</v>
      </c>
      <c r="G131">
        <f t="shared" si="280"/>
        <v>2669192.3118509771</v>
      </c>
      <c r="H131">
        <f t="shared" si="280"/>
        <v>2763083.642269731</v>
      </c>
      <c r="I131">
        <f t="shared" si="280"/>
        <v>2860277.6878539165</v>
      </c>
      <c r="J131">
        <f t="shared" si="280"/>
        <v>2960890.6246915208</v>
      </c>
      <c r="K131">
        <f t="shared" si="280"/>
        <v>3065042.7154728398</v>
      </c>
      <c r="L131">
        <f t="shared" si="280"/>
        <v>3172858.4532405282</v>
      </c>
      <c r="M131">
        <f t="shared" si="280"/>
        <v>3284466.7101961905</v>
      </c>
      <c r="N131">
        <f t="shared" si="280"/>
        <v>3400000.8917413848</v>
      </c>
      <c r="O131">
        <f t="shared" si="280"/>
        <v>3519599.0959371608</v>
      </c>
      <c r="P131">
        <f t="shared" si="280"/>
        <v>3643404.2785727358</v>
      </c>
      <c r="Q131">
        <f t="shared" si="280"/>
        <v>3771564.4240406184</v>
      </c>
      <c r="R131">
        <f t="shared" si="280"/>
        <v>3904232.722222419</v>
      </c>
      <c r="S131" s="880">
        <v>4041567.7515967945</v>
      </c>
      <c r="T131" s="880">
        <v>4316253.8008463709</v>
      </c>
      <c r="U131" s="880">
        <v>4590939.8500959473</v>
      </c>
      <c r="V131" s="880">
        <v>4773005.7518509878</v>
      </c>
      <c r="W131" s="880">
        <v>4955071.6536060283</v>
      </c>
      <c r="X131" s="880">
        <v>4731641.6078205863</v>
      </c>
      <c r="Y131" s="880">
        <v>5145354.9914307194</v>
      </c>
      <c r="Z131" s="880">
        <v>5048368.5559852934</v>
      </c>
      <c r="AA131" s="880">
        <v>3871452.7498753229</v>
      </c>
      <c r="AB131" s="880">
        <v>4127514.2665257165</v>
      </c>
      <c r="AC131" s="880">
        <v>4275625.908500785</v>
      </c>
      <c r="AD131" s="880">
        <v>4090144.930573523</v>
      </c>
      <c r="AE131" s="880">
        <v>3531130.1519142641</v>
      </c>
      <c r="AF131" s="880">
        <v>3467368.4442861872</v>
      </c>
      <c r="AG131" s="880">
        <v>3577604.3384533231</v>
      </c>
      <c r="AH131" s="880">
        <v>4016655.0880497554</v>
      </c>
      <c r="AI131" s="880">
        <v>4054924.1228702036</v>
      </c>
      <c r="AJ131" s="880">
        <v>4732037.1789290383</v>
      </c>
      <c r="AK131" s="880">
        <v>4256118.3501940034</v>
      </c>
      <c r="AL131" s="880">
        <v>4628348.2599496869</v>
      </c>
      <c r="AM131" s="880">
        <v>4945265.0918687815</v>
      </c>
      <c r="AN131" s="880">
        <v>5066468.3058876041</v>
      </c>
      <c r="AO131" s="880">
        <v>6168065.9292651946</v>
      </c>
      <c r="AP131" s="880">
        <v>4559220.9286242798</v>
      </c>
      <c r="AQ131" s="880">
        <v>5678951.8775355015</v>
      </c>
      <c r="AR131" s="880">
        <v>6248757.5395897962</v>
      </c>
      <c r="AS131" s="880">
        <v>8603253.7803952899</v>
      </c>
      <c r="AT131" s="880">
        <v>7808675.4331432041</v>
      </c>
      <c r="AU131" s="880">
        <v>7699927.1296893731</v>
      </c>
      <c r="AV131" s="880">
        <v>7130183.7612832412</v>
      </c>
      <c r="AW131" s="880">
        <v>8664161.6706754752</v>
      </c>
      <c r="AX131" s="880">
        <v>8646750.2213700637</v>
      </c>
      <c r="AY131" s="880">
        <v>8616212.2311173044</v>
      </c>
      <c r="AZ131" s="880">
        <v>9394281.6821610089</v>
      </c>
      <c r="BA131" s="880">
        <v>10732194.367210465</v>
      </c>
      <c r="BB131" s="880">
        <v>11889180.976749321</v>
      </c>
      <c r="BC131" s="880">
        <v>12837541.26821137</v>
      </c>
      <c r="BD131" s="880">
        <v>14234670.490961879</v>
      </c>
      <c r="BE131" s="880">
        <v>15986794.702369059</v>
      </c>
      <c r="BF131" s="880">
        <v>13958603.055543525</v>
      </c>
      <c r="BG131" s="880">
        <v>13175685.846053829</v>
      </c>
      <c r="BH131" s="880">
        <v>13988983.431760095</v>
      </c>
      <c r="BI131" s="880">
        <v>16387353.211596876</v>
      </c>
      <c r="BJ131" s="880">
        <v>18309714.583342429</v>
      </c>
      <c r="BK131" s="880">
        <v>19363385.571520966</v>
      </c>
      <c r="BL131" s="880">
        <v>19168578.163916495</v>
      </c>
      <c r="BM131" s="880">
        <v>18166719.520771585</v>
      </c>
      <c r="BN131" s="880">
        <v>16445595.418229999</v>
      </c>
      <c r="BO131" s="880">
        <v>19387319.574492376</v>
      </c>
      <c r="BP131" s="880">
        <v>18848444.962272879</v>
      </c>
      <c r="BQ131" s="880">
        <v>21172389.806719985</v>
      </c>
      <c r="BR131" s="880">
        <v>18747728.70948416</v>
      </c>
      <c r="BS131" s="880">
        <v>20046730</v>
      </c>
      <c r="BV131" s="882">
        <f>DataFS40!Q131</f>
        <v>1.1385924294034178E-2</v>
      </c>
      <c r="BW131" s="882">
        <f t="shared" ref="BW131:CK131" si="281">BV131+($CL131-$BV131)/16</f>
        <v>1.2495584863392903E-2</v>
      </c>
      <c r="BX131" s="882">
        <f t="shared" si="281"/>
        <v>1.3605245432751628E-2</v>
      </c>
      <c r="BY131" s="882">
        <f t="shared" si="281"/>
        <v>1.4714906002110353E-2</v>
      </c>
      <c r="BZ131" s="882">
        <f t="shared" si="281"/>
        <v>1.5824566571469079E-2</v>
      </c>
      <c r="CA131" s="882">
        <f t="shared" si="281"/>
        <v>1.6934227140827804E-2</v>
      </c>
      <c r="CB131" s="882">
        <f t="shared" si="281"/>
        <v>1.8043887710186529E-2</v>
      </c>
      <c r="CC131" s="882">
        <f t="shared" si="281"/>
        <v>1.9153548279545254E-2</v>
      </c>
      <c r="CD131" s="882">
        <f t="shared" si="281"/>
        <v>2.026320884890398E-2</v>
      </c>
      <c r="CE131" s="882">
        <f t="shared" si="281"/>
        <v>2.1372869418262705E-2</v>
      </c>
      <c r="CF131" s="882">
        <f t="shared" si="281"/>
        <v>2.248252998762143E-2</v>
      </c>
      <c r="CG131" s="882">
        <f t="shared" si="281"/>
        <v>2.3592190556980155E-2</v>
      </c>
      <c r="CH131" s="882">
        <f t="shared" si="281"/>
        <v>2.4701851126338881E-2</v>
      </c>
      <c r="CI131" s="882">
        <f t="shared" si="281"/>
        <v>2.5811511695697606E-2</v>
      </c>
      <c r="CJ131" s="882">
        <f t="shared" si="281"/>
        <v>2.6921172265056331E-2</v>
      </c>
      <c r="CK131" s="882">
        <f t="shared" si="281"/>
        <v>2.8030832834415056E-2</v>
      </c>
      <c r="CL131" s="882">
        <f t="shared" si="203"/>
        <v>2.9140493403773782E-2</v>
      </c>
      <c r="CM131" s="882">
        <f t="shared" si="204"/>
        <v>3.0249705245493308E-2</v>
      </c>
      <c r="CN131" s="882">
        <f t="shared" si="205"/>
        <v>3.0705784133910452E-2</v>
      </c>
      <c r="CO131" s="882">
        <f t="shared" si="206"/>
        <v>3.2660377030471865E-2</v>
      </c>
      <c r="CP131" s="882">
        <f t="shared" si="207"/>
        <v>3.5051839986413036E-2</v>
      </c>
      <c r="CQ131" s="882">
        <f t="shared" si="208"/>
        <v>3.2329963087383451E-2</v>
      </c>
      <c r="CR131" s="882">
        <f t="shared" si="209"/>
        <v>2.8041214746352683E-2</v>
      </c>
      <c r="CS131" s="882">
        <f t="shared" si="210"/>
        <v>3.043043945766466E-2</v>
      </c>
      <c r="CT131" s="882">
        <f t="shared" si="211"/>
        <v>4.3351000414701746E-2</v>
      </c>
      <c r="CU131" s="882">
        <f t="shared" si="212"/>
        <v>4.4790477395722172E-2</v>
      </c>
      <c r="CV131" s="882">
        <f t="shared" si="213"/>
        <v>4.5426672491915232E-2</v>
      </c>
      <c r="CW131" s="882">
        <f t="shared" si="214"/>
        <v>4.6479964055026635E-2</v>
      </c>
      <c r="CX131" s="882">
        <f t="shared" si="215"/>
        <v>4.9354996802326134E-2</v>
      </c>
      <c r="CY131" s="882">
        <f t="shared" si="216"/>
        <v>4.6848444434815617E-2</v>
      </c>
      <c r="CZ131" s="882">
        <f t="shared" si="217"/>
        <v>5.095965166492733E-2</v>
      </c>
      <c r="DA131" s="882">
        <f t="shared" si="218"/>
        <v>4.6519637072406139E-2</v>
      </c>
      <c r="DB131" s="882">
        <f t="shared" si="219"/>
        <v>4.9811647145640681E-2</v>
      </c>
      <c r="DC131" s="882">
        <f t="shared" si="220"/>
        <v>4.132263626299526E-2</v>
      </c>
      <c r="DD131" s="882">
        <f t="shared" si="221"/>
        <v>4.6634377686255002E-2</v>
      </c>
    </row>
    <row r="132" spans="1:108" ht="15">
      <c r="A132" s="878">
        <v>99.997</v>
      </c>
      <c r="B132" s="878">
        <v>99.997</v>
      </c>
      <c r="C132" s="880">
        <f>DataFS40!L132</f>
        <v>2821401.9682336017</v>
      </c>
      <c r="D132">
        <f t="shared" ref="D132:R132" si="282">C132*($S132/$C132)^(1/16)</f>
        <v>2920647.415355335</v>
      </c>
      <c r="E132">
        <f t="shared" si="282"/>
        <v>3023383.9136939072</v>
      </c>
      <c r="F132">
        <f t="shared" si="282"/>
        <v>3129734.2642336655</v>
      </c>
      <c r="G132">
        <f t="shared" si="282"/>
        <v>3239825.587598179</v>
      </c>
      <c r="H132">
        <f t="shared" si="282"/>
        <v>3353789.4759975765</v>
      </c>
      <c r="I132">
        <f t="shared" si="282"/>
        <v>3471762.1505207783</v>
      </c>
      <c r="J132">
        <f t="shared" si="282"/>
        <v>3593884.6239606272</v>
      </c>
      <c r="K132">
        <f t="shared" si="282"/>
        <v>3720302.8693665452</v>
      </c>
      <c r="L132">
        <f t="shared" si="282"/>
        <v>3851167.9945261874</v>
      </c>
      <c r="M132">
        <f t="shared" si="282"/>
        <v>3986636.422584651</v>
      </c>
      <c r="N132">
        <f t="shared" si="282"/>
        <v>4126870.0790171339</v>
      </c>
      <c r="O132">
        <f t="shared" si="282"/>
        <v>4272036.5851785298</v>
      </c>
      <c r="P132">
        <f t="shared" si="282"/>
        <v>4422309.4586613141</v>
      </c>
      <c r="Q132">
        <f t="shared" si="282"/>
        <v>4577868.3207011996</v>
      </c>
      <c r="R132">
        <f t="shared" si="282"/>
        <v>4738899.1108784862</v>
      </c>
      <c r="S132" s="880">
        <v>4905594.3093717331</v>
      </c>
      <c r="T132" s="880">
        <v>5321233.4860438071</v>
      </c>
      <c r="U132" s="880">
        <v>5736872.6627158821</v>
      </c>
      <c r="V132" s="880">
        <v>5900269.3167454544</v>
      </c>
      <c r="W132" s="880">
        <v>6063665.9707750278</v>
      </c>
      <c r="X132" s="880">
        <v>5805286.7573317997</v>
      </c>
      <c r="Y132" s="880">
        <v>6069268.1936857933</v>
      </c>
      <c r="Z132" s="880">
        <v>6271582.4279711591</v>
      </c>
      <c r="AA132" s="880">
        <v>4651306.7804778526</v>
      </c>
      <c r="AB132" s="880">
        <v>5102647.1851052819</v>
      </c>
      <c r="AC132" s="880">
        <v>5211412.0337385265</v>
      </c>
      <c r="AD132" s="880">
        <v>4952422.7266062954</v>
      </c>
      <c r="AE132" s="880">
        <v>4212497.4048280595</v>
      </c>
      <c r="AF132" s="880">
        <v>4191577.0445511756</v>
      </c>
      <c r="AG132" s="880">
        <v>4344246.3521170998</v>
      </c>
      <c r="AH132" s="880">
        <v>4886239.2419665335</v>
      </c>
      <c r="AI132" s="880">
        <v>4898891.47513506</v>
      </c>
      <c r="AJ132" s="880">
        <v>5725328.1313734027</v>
      </c>
      <c r="AK132" s="880">
        <v>5145503.9120752504</v>
      </c>
      <c r="AL132" s="880">
        <v>5642000.453611129</v>
      </c>
      <c r="AM132" s="880">
        <v>6002242.7779668905</v>
      </c>
      <c r="AN132" s="880">
        <v>6166535.2916440275</v>
      </c>
      <c r="AO132" s="880">
        <v>7603836.5118420562</v>
      </c>
      <c r="AP132" s="880">
        <v>5160569.5303279124</v>
      </c>
      <c r="AQ132" s="880">
        <v>6824168.0164641803</v>
      </c>
      <c r="AR132" s="880">
        <v>7561832.7377628395</v>
      </c>
      <c r="AS132" s="880">
        <v>10523944.024023425</v>
      </c>
      <c r="AT132" s="880">
        <v>9655859.8013069388</v>
      </c>
      <c r="AU132" s="880">
        <v>9520133.9425292667</v>
      </c>
      <c r="AV132" s="880">
        <v>8783439.8994705062</v>
      </c>
      <c r="AW132" s="880">
        <v>10729341.949046703</v>
      </c>
      <c r="AX132" s="880">
        <v>10894489.772567708</v>
      </c>
      <c r="AY132" s="880">
        <v>10713625.266433982</v>
      </c>
      <c r="AZ132" s="880">
        <v>11578793.455422796</v>
      </c>
      <c r="BA132" s="880">
        <v>13217604.833311262</v>
      </c>
      <c r="BB132" s="880">
        <v>14662941.169067504</v>
      </c>
      <c r="BC132" s="880">
        <v>15856259.564094018</v>
      </c>
      <c r="BD132" s="880">
        <v>17710664.368202474</v>
      </c>
      <c r="BE132" s="880">
        <v>20061731.323356394</v>
      </c>
      <c r="BF132" s="880">
        <v>17377145.215220634</v>
      </c>
      <c r="BG132" s="880">
        <v>16587911.153296061</v>
      </c>
      <c r="BH132" s="880">
        <v>17330146.093284145</v>
      </c>
      <c r="BI132" s="880">
        <v>20394755.00398263</v>
      </c>
      <c r="BJ132" s="880">
        <v>22916879.053603791</v>
      </c>
      <c r="BK132" s="880">
        <v>24198521.225383025</v>
      </c>
      <c r="BL132" s="880">
        <v>24109296.096178651</v>
      </c>
      <c r="BM132" s="880">
        <v>22870015.966903023</v>
      </c>
      <c r="BN132" s="880">
        <v>20875932.593559999</v>
      </c>
      <c r="BO132" s="880">
        <v>25044111.671814252</v>
      </c>
      <c r="BP132" s="880">
        <v>23904810.423996609</v>
      </c>
      <c r="BQ132" s="880">
        <v>27136019.146179587</v>
      </c>
      <c r="BR132" s="880">
        <v>23825792.003348991</v>
      </c>
      <c r="BS132" s="880">
        <v>25444724</v>
      </c>
      <c r="BV132" s="882">
        <f>DataFS40!Q132</f>
        <v>1.1385924294034178E-2</v>
      </c>
      <c r="BW132" s="882">
        <f t="shared" ref="BW132:CK132" si="283">BV132+($CL132-$BV132)/16</f>
        <v>1.2523131660035616E-2</v>
      </c>
      <c r="BX132" s="882">
        <f t="shared" si="283"/>
        <v>1.3660339026037055E-2</v>
      </c>
      <c r="BY132" s="882">
        <f t="shared" si="283"/>
        <v>1.4797546392038494E-2</v>
      </c>
      <c r="BZ132" s="882">
        <f t="shared" si="283"/>
        <v>1.5934753758039932E-2</v>
      </c>
      <c r="CA132" s="882">
        <f t="shared" si="283"/>
        <v>1.7071961124041371E-2</v>
      </c>
      <c r="CB132" s="882">
        <f t="shared" si="283"/>
        <v>1.820916849004281E-2</v>
      </c>
      <c r="CC132" s="882">
        <f t="shared" si="283"/>
        <v>1.9346375856044248E-2</v>
      </c>
      <c r="CD132" s="882">
        <f t="shared" si="283"/>
        <v>2.0483583222045687E-2</v>
      </c>
      <c r="CE132" s="882">
        <f t="shared" si="283"/>
        <v>2.1620790588047126E-2</v>
      </c>
      <c r="CF132" s="882">
        <f t="shared" si="283"/>
        <v>2.2757997954048564E-2</v>
      </c>
      <c r="CG132" s="882">
        <f t="shared" si="283"/>
        <v>2.3895205320050003E-2</v>
      </c>
      <c r="CH132" s="882">
        <f t="shared" si="283"/>
        <v>2.5032412686051442E-2</v>
      </c>
      <c r="CI132" s="882">
        <f t="shared" si="283"/>
        <v>2.616962005205288E-2</v>
      </c>
      <c r="CJ132" s="882">
        <f t="shared" si="283"/>
        <v>2.7306827418054319E-2</v>
      </c>
      <c r="CK132" s="882">
        <f t="shared" si="283"/>
        <v>2.8444034784055758E-2</v>
      </c>
      <c r="CL132" s="882">
        <f t="shared" si="203"/>
        <v>2.9581242150057196E-2</v>
      </c>
      <c r="CM132" s="882">
        <f t="shared" si="204"/>
        <v>3.0261134789320465E-2</v>
      </c>
      <c r="CN132" s="882">
        <f t="shared" si="205"/>
        <v>3.0353012450941019E-2</v>
      </c>
      <c r="CO132" s="882">
        <f t="shared" si="206"/>
        <v>3.2856742051704746E-2</v>
      </c>
      <c r="CP132" s="882">
        <f t="shared" si="207"/>
        <v>3.5817699321191165E-2</v>
      </c>
      <c r="CQ132" s="882">
        <f t="shared" si="208"/>
        <v>3.2772229550229737E-2</v>
      </c>
      <c r="CR132" s="882">
        <f t="shared" si="209"/>
        <v>3.0013234780508435E-2</v>
      </c>
      <c r="CS132" s="882">
        <f t="shared" si="210"/>
        <v>3.034600341203797E-2</v>
      </c>
      <c r="CT132" s="882">
        <f t="shared" si="211"/>
        <v>4.4433255002891192E-2</v>
      </c>
      <c r="CU132" s="882">
        <f t="shared" si="212"/>
        <v>4.5170292028513748E-2</v>
      </c>
      <c r="CV132" s="882">
        <f t="shared" si="213"/>
        <v>4.6195258745042711E-2</v>
      </c>
      <c r="CW132" s="882">
        <f t="shared" si="214"/>
        <v>4.7651095025611934E-2</v>
      </c>
      <c r="CX132" s="882">
        <f t="shared" si="215"/>
        <v>5.1016689460930076E-2</v>
      </c>
      <c r="CY132" s="882">
        <f t="shared" si="216"/>
        <v>4.8353851524794766E-2</v>
      </c>
      <c r="CZ132" s="882">
        <f t="shared" si="217"/>
        <v>5.2873539749053622E-2</v>
      </c>
      <c r="DA132" s="882">
        <f t="shared" si="218"/>
        <v>4.7803205764431533E-2</v>
      </c>
      <c r="DB132" s="882">
        <f t="shared" si="219"/>
        <v>5.1637652392810152E-2</v>
      </c>
      <c r="DC132" s="882">
        <f t="shared" si="220"/>
        <v>4.2829110584639229E-2</v>
      </c>
      <c r="DD132" s="882">
        <f t="shared" si="221"/>
        <v>4.8133880869539292E-2</v>
      </c>
    </row>
    <row r="133" spans="1:108" ht="15">
      <c r="A133" s="878">
        <v>99.998000000000005</v>
      </c>
      <c r="B133" s="878">
        <v>99.998000000000005</v>
      </c>
      <c r="C133" s="880">
        <f>DataFS40!L133</f>
        <v>3853636.5406917529</v>
      </c>
      <c r="D133">
        <f t="shared" ref="D133:R133" si="284">C133*($S133/$C133)^(1/16)</f>
        <v>3989191.8021651995</v>
      </c>
      <c r="E133">
        <f t="shared" si="284"/>
        <v>4129515.3464590693</v>
      </c>
      <c r="F133">
        <f t="shared" si="284"/>
        <v>4274774.9023712585</v>
      </c>
      <c r="G133">
        <f t="shared" si="284"/>
        <v>4425144.098716653</v>
      </c>
      <c r="H133">
        <f t="shared" si="284"/>
        <v>4580802.6718657278</v>
      </c>
      <c r="I133">
        <f t="shared" si="284"/>
        <v>4741936.6805835189</v>
      </c>
      <c r="J133">
        <f t="shared" si="284"/>
        <v>4908738.7284257477</v>
      </c>
      <c r="K133">
        <f t="shared" si="284"/>
        <v>5081408.1939579444</v>
      </c>
      <c r="L133">
        <f t="shared" si="284"/>
        <v>5260151.4690727368</v>
      </c>
      <c r="M133">
        <f t="shared" si="284"/>
        <v>5445182.20569018</v>
      </c>
      <c r="N133">
        <f t="shared" si="284"/>
        <v>5636721.5711359922</v>
      </c>
      <c r="O133">
        <f t="shared" si="284"/>
        <v>5834998.5125029637</v>
      </c>
      <c r="P133">
        <f t="shared" si="284"/>
        <v>6040250.0303115239</v>
      </c>
      <c r="Q133">
        <f t="shared" si="284"/>
        <v>6252721.4617965743</v>
      </c>
      <c r="R133">
        <f t="shared" si="284"/>
        <v>6472666.7741591977</v>
      </c>
      <c r="S133" s="880">
        <v>6700348.8681337815</v>
      </c>
      <c r="T133" s="880">
        <v>7297493.7268200228</v>
      </c>
      <c r="U133" s="880">
        <v>7894638.5855062641</v>
      </c>
      <c r="V133" s="880">
        <v>8065405.5621557161</v>
      </c>
      <c r="W133" s="880">
        <v>8236172.5388051681</v>
      </c>
      <c r="X133" s="880">
        <v>7862885.1127084531</v>
      </c>
      <c r="Y133" s="880">
        <v>8289474.3453269862</v>
      </c>
      <c r="Z133" s="880">
        <v>8700957.2012128159</v>
      </c>
      <c r="AA133" s="880">
        <v>6274586.8538785875</v>
      </c>
      <c r="AB133" s="880">
        <v>7016502.0079823965</v>
      </c>
      <c r="AC133" s="880">
        <v>7123363.5855040103</v>
      </c>
      <c r="AD133" s="880">
        <v>6594762.5191893056</v>
      </c>
      <c r="AE133" s="880">
        <v>5602706.7785154982</v>
      </c>
      <c r="AF133" s="880">
        <v>5559036.8353097048</v>
      </c>
      <c r="AG133" s="880">
        <v>5808480.1484797085</v>
      </c>
      <c r="AH133" s="880">
        <v>6599592.7468680581</v>
      </c>
      <c r="AI133" s="880">
        <v>6469931.6420556866</v>
      </c>
      <c r="AJ133" s="880">
        <v>7814940.638633512</v>
      </c>
      <c r="AK133" s="880">
        <v>7091949.1406231634</v>
      </c>
      <c r="AL133" s="880">
        <v>7590077.1506590117</v>
      </c>
      <c r="AM133" s="880">
        <v>8065294.8641622588</v>
      </c>
      <c r="AN133" s="880">
        <v>8174258.8662384544</v>
      </c>
      <c r="AO133" s="880">
        <v>10210715.495405134</v>
      </c>
      <c r="AP133" s="880">
        <v>5992275.345003699</v>
      </c>
      <c r="AQ133" s="880">
        <v>9030893.5126001388</v>
      </c>
      <c r="AR133" s="880">
        <v>10334845.560392966</v>
      </c>
      <c r="AS133" s="880">
        <v>14272770.572952021</v>
      </c>
      <c r="AT133" s="880">
        <v>13273672.879004298</v>
      </c>
      <c r="AU133" s="880">
        <v>13131387.973499862</v>
      </c>
      <c r="AV133" s="880">
        <v>12123461.52741646</v>
      </c>
      <c r="AW133" s="880">
        <v>14884635.690825516</v>
      </c>
      <c r="AX133" s="880">
        <v>15544807.892980503</v>
      </c>
      <c r="AY133" s="880">
        <v>14900466.528163671</v>
      </c>
      <c r="AZ133" s="880">
        <v>15964799.633190962</v>
      </c>
      <c r="BA133" s="880">
        <v>18314547.645064753</v>
      </c>
      <c r="BB133" s="880">
        <v>20321849.382441193</v>
      </c>
      <c r="BC133" s="880">
        <v>21667085.919358358</v>
      </c>
      <c r="BD133" s="880">
        <v>24365269.027619287</v>
      </c>
      <c r="BE133" s="880">
        <v>26892311.256354284</v>
      </c>
      <c r="BF133" s="880">
        <v>24041197.008084308</v>
      </c>
      <c r="BG133" s="880">
        <v>23142053.427122612</v>
      </c>
      <c r="BH133" s="880">
        <v>24278641.010142598</v>
      </c>
      <c r="BI133" s="880">
        <v>28114330.818621606</v>
      </c>
      <c r="BJ133" s="880">
        <v>32337437.022576913</v>
      </c>
      <c r="BK133" s="880">
        <v>33959714.501192808</v>
      </c>
      <c r="BL133" s="880">
        <v>34125916.757829994</v>
      </c>
      <c r="BM133" s="880">
        <v>32438014.434893433</v>
      </c>
      <c r="BN133" s="880">
        <v>30616889.05528</v>
      </c>
      <c r="BO133" s="880">
        <v>36634239.240479916</v>
      </c>
      <c r="BP133" s="880">
        <v>34126647.935875453</v>
      </c>
      <c r="BQ133" s="880">
        <v>38752582.618980087</v>
      </c>
      <c r="BR133" s="880">
        <v>34526233.170138143</v>
      </c>
      <c r="BS133" s="880">
        <v>36613032</v>
      </c>
      <c r="BV133" s="882">
        <f>DataFS40!Q133</f>
        <v>1.1385924294034178E-2</v>
      </c>
      <c r="BW133" s="882">
        <f t="shared" ref="BW133:CK133" si="285">BV133+($CL133-$BV133)/16</f>
        <v>1.255032045092927E-2</v>
      </c>
      <c r="BX133" s="882">
        <f t="shared" si="285"/>
        <v>1.3714716607824362E-2</v>
      </c>
      <c r="BY133" s="882">
        <f t="shared" si="285"/>
        <v>1.4879112764719454E-2</v>
      </c>
      <c r="BZ133" s="882">
        <f t="shared" si="285"/>
        <v>1.6043508921614547E-2</v>
      </c>
      <c r="CA133" s="882">
        <f t="shared" si="285"/>
        <v>1.7207905078509639E-2</v>
      </c>
      <c r="CB133" s="882">
        <f t="shared" si="285"/>
        <v>1.8372301235404731E-2</v>
      </c>
      <c r="CC133" s="882">
        <f t="shared" si="285"/>
        <v>1.9536697392299823E-2</v>
      </c>
      <c r="CD133" s="882">
        <f t="shared" si="285"/>
        <v>2.0701093549194916E-2</v>
      </c>
      <c r="CE133" s="882">
        <f t="shared" si="285"/>
        <v>2.1865489706090008E-2</v>
      </c>
      <c r="CF133" s="882">
        <f t="shared" si="285"/>
        <v>2.30298858629851E-2</v>
      </c>
      <c r="CG133" s="882">
        <f t="shared" si="285"/>
        <v>2.4194282019880192E-2</v>
      </c>
      <c r="CH133" s="882">
        <f t="shared" si="285"/>
        <v>2.5358678176775284E-2</v>
      </c>
      <c r="CI133" s="882">
        <f t="shared" si="285"/>
        <v>2.6523074333670377E-2</v>
      </c>
      <c r="CJ133" s="882">
        <f t="shared" si="285"/>
        <v>2.7687470490565469E-2</v>
      </c>
      <c r="CK133" s="882">
        <f t="shared" si="285"/>
        <v>2.8851866647460561E-2</v>
      </c>
      <c r="CL133" s="882">
        <f t="shared" si="203"/>
        <v>3.0016262804355653E-2</v>
      </c>
      <c r="CM133" s="882">
        <f t="shared" si="204"/>
        <v>3.0580792594735895E-2</v>
      </c>
      <c r="CN133" s="882">
        <f t="shared" si="205"/>
        <v>3.0139701282371423E-2</v>
      </c>
      <c r="CO133" s="882">
        <f t="shared" si="206"/>
        <v>3.3051355234416713E-2</v>
      </c>
      <c r="CP133" s="882">
        <f t="shared" si="207"/>
        <v>3.5415793443503096E-2</v>
      </c>
      <c r="CQ133" s="882">
        <f t="shared" si="208"/>
        <v>3.3417259303689661E-2</v>
      </c>
      <c r="CR133" s="882">
        <f t="shared" si="209"/>
        <v>3.065655006587753E-2</v>
      </c>
      <c r="CS133" s="882">
        <f t="shared" si="210"/>
        <v>3.0641364728143383E-2</v>
      </c>
      <c r="CT133" s="882">
        <f t="shared" si="211"/>
        <v>4.5098286653047603E-2</v>
      </c>
      <c r="CU133" s="882">
        <f t="shared" si="212"/>
        <v>4.5965124596035078E-2</v>
      </c>
      <c r="CV133" s="882">
        <f t="shared" si="213"/>
        <v>4.7006505053439396E-2</v>
      </c>
      <c r="CW133" s="882">
        <f t="shared" si="214"/>
        <v>4.9534266489664303E-2</v>
      </c>
      <c r="CX133" s="882">
        <f t="shared" si="215"/>
        <v>5.3006542824445724E-2</v>
      </c>
      <c r="CY133" s="882">
        <f t="shared" si="216"/>
        <v>5.1460556344656627E-2</v>
      </c>
      <c r="CZ133" s="882">
        <f t="shared" si="217"/>
        <v>5.5660459208788371E-2</v>
      </c>
      <c r="DA133" s="882">
        <f t="shared" si="218"/>
        <v>4.9512327126546074E-2</v>
      </c>
      <c r="DB133" s="882">
        <f t="shared" si="219"/>
        <v>5.4058546820813458E-2</v>
      </c>
      <c r="DC133" s="882">
        <f t="shared" si="220"/>
        <v>4.4665283092058417E-2</v>
      </c>
      <c r="DD133" s="882">
        <f t="shared" si="221"/>
        <v>4.9462119176261421E-2</v>
      </c>
    </row>
    <row r="134" spans="1:108" ht="15">
      <c r="A134" s="878">
        <v>99.998999999999995</v>
      </c>
      <c r="B134" s="878">
        <v>99.998999999999995</v>
      </c>
      <c r="C134" s="880">
        <f>DataFS40!L134</f>
        <v>10577529.451569784</v>
      </c>
      <c r="D134">
        <f t="shared" ref="D134:R134" si="286">C134*($S134/$C134)^(1/16)</f>
        <v>10949603.920817276</v>
      </c>
      <c r="E134">
        <f t="shared" si="286"/>
        <v>11334766.456734747</v>
      </c>
      <c r="F134">
        <f t="shared" si="286"/>
        <v>11733477.444280894</v>
      </c>
      <c r="G134">
        <f t="shared" si="286"/>
        <v>12146213.462884968</v>
      </c>
      <c r="H134">
        <f t="shared" si="286"/>
        <v>12573467.856102372</v>
      </c>
      <c r="I134">
        <f t="shared" si="286"/>
        <v>13015751.321308456</v>
      </c>
      <c r="J134">
        <f t="shared" si="286"/>
        <v>13473592.520135323</v>
      </c>
      <c r="K134">
        <f t="shared" si="286"/>
        <v>13947538.71038132</v>
      </c>
      <c r="L134">
        <f t="shared" si="286"/>
        <v>14438156.400148548</v>
      </c>
      <c r="M134">
        <f t="shared" si="286"/>
        <v>14946032.024990255</v>
      </c>
      <c r="N134">
        <f t="shared" si="286"/>
        <v>15471772.648877526</v>
      </c>
      <c r="O134">
        <f t="shared" si="286"/>
        <v>16016006.68982313</v>
      </c>
      <c r="P134">
        <f t="shared" si="286"/>
        <v>16579384.671029871</v>
      </c>
      <c r="Q134">
        <f t="shared" si="286"/>
        <v>17162579.998461265</v>
      </c>
      <c r="R134">
        <f t="shared" si="286"/>
        <v>17766289.765764009</v>
      </c>
      <c r="S134" s="880">
        <v>18391235.587504353</v>
      </c>
      <c r="T134" s="880">
        <v>20318601.178869009</v>
      </c>
      <c r="U134" s="880">
        <v>22245966.770233661</v>
      </c>
      <c r="V134" s="880">
        <v>22798980.550725013</v>
      </c>
      <c r="W134" s="880">
        <v>23351994.331216365</v>
      </c>
      <c r="X134" s="880">
        <v>19784699.389879238</v>
      </c>
      <c r="Y134" s="880">
        <v>21985578.867702331</v>
      </c>
      <c r="Z134" s="880">
        <v>23667643.682757962</v>
      </c>
      <c r="AA134" s="880">
        <v>17149852.913678199</v>
      </c>
      <c r="AB134" s="880">
        <v>17450586.073998965</v>
      </c>
      <c r="AC134" s="880">
        <v>19344140.35772761</v>
      </c>
      <c r="AD134" s="880">
        <v>16206496.365674859</v>
      </c>
      <c r="AE134" s="880">
        <v>14084277.009021036</v>
      </c>
      <c r="AF134" s="880">
        <v>14560062.106392846</v>
      </c>
      <c r="AG134" s="880">
        <v>15058435.761433598</v>
      </c>
      <c r="AH134" s="880">
        <v>16596142.813445875</v>
      </c>
      <c r="AI134" s="880">
        <v>15760307.169220114</v>
      </c>
      <c r="AJ134" s="880">
        <v>23160320.012010552</v>
      </c>
      <c r="AK134" s="880">
        <v>16573222.13128748</v>
      </c>
      <c r="AL134" s="880">
        <v>19298976.134963125</v>
      </c>
      <c r="AM134" s="880">
        <v>19458925.478248533</v>
      </c>
      <c r="AN134" s="880">
        <v>19219248.854711637</v>
      </c>
      <c r="AO134" s="880">
        <v>25076691.66463073</v>
      </c>
      <c r="AP134" s="880">
        <v>7193498.3790763561</v>
      </c>
      <c r="AQ134" s="880">
        <v>22280894.253912676</v>
      </c>
      <c r="AR134" s="880">
        <v>26261532.234143399</v>
      </c>
      <c r="AS134" s="880">
        <v>39393612.245624542</v>
      </c>
      <c r="AT134" s="880">
        <v>33776521.516496509</v>
      </c>
      <c r="AU134" s="880">
        <v>35059556.065136574</v>
      </c>
      <c r="AV134" s="880">
        <v>32018818.764753867</v>
      </c>
      <c r="AW134" s="880">
        <v>39445436.796056725</v>
      </c>
      <c r="AX134" s="880">
        <v>39046645.801920183</v>
      </c>
      <c r="AY134" s="880">
        <v>40578907.464759201</v>
      </c>
      <c r="AZ134" s="880">
        <v>42389661.519058183</v>
      </c>
      <c r="BA134" s="880">
        <v>49764322.698323578</v>
      </c>
      <c r="BB134" s="880">
        <v>53114823.301700287</v>
      </c>
      <c r="BC134" s="880">
        <v>54620899.516073197</v>
      </c>
      <c r="BD134" s="880">
        <v>65656565.51754608</v>
      </c>
      <c r="BE134" s="880">
        <v>71594587.935230047</v>
      </c>
      <c r="BF134" s="880">
        <v>68540960.535296664</v>
      </c>
      <c r="BG134" s="880">
        <v>68200574.964503974</v>
      </c>
      <c r="BH134" s="880">
        <v>73949796.519412041</v>
      </c>
      <c r="BI134" s="880">
        <v>84858452.642980903</v>
      </c>
      <c r="BJ134" s="880">
        <v>95354339.414397687</v>
      </c>
      <c r="BK134" s="880">
        <v>102740979.87671101</v>
      </c>
      <c r="BL134" s="880">
        <v>111029784.92595688</v>
      </c>
      <c r="BM134" s="880">
        <v>112739028.26813404</v>
      </c>
      <c r="BN134" s="880">
        <v>117104685.7464</v>
      </c>
      <c r="BO134" s="880">
        <v>131468459.98106317</v>
      </c>
      <c r="BP134" s="880">
        <v>110965068.71523537</v>
      </c>
      <c r="BQ134" s="880">
        <v>128496355.114565</v>
      </c>
      <c r="BR134" s="880">
        <v>116296118.57518953</v>
      </c>
      <c r="BS134" s="880">
        <v>121940496</v>
      </c>
      <c r="BV134" s="882">
        <f>DataFS40!Q134</f>
        <v>1.1385924294034178E-2</v>
      </c>
      <c r="BW134" s="882">
        <f t="shared" ref="BW134:CK134" si="287">BV134+($CL134-$BV134)/16</f>
        <v>1.2531177091996998E-2</v>
      </c>
      <c r="BX134" s="882">
        <f t="shared" si="287"/>
        <v>1.3676429889959818E-2</v>
      </c>
      <c r="BY134" s="882">
        <f t="shared" si="287"/>
        <v>1.4821682687922638E-2</v>
      </c>
      <c r="BZ134" s="882">
        <f t="shared" si="287"/>
        <v>1.5966935485885458E-2</v>
      </c>
      <c r="CA134" s="882">
        <f t="shared" si="287"/>
        <v>1.7112188283848279E-2</v>
      </c>
      <c r="CB134" s="882">
        <f t="shared" si="287"/>
        <v>1.8257441081811099E-2</v>
      </c>
      <c r="CC134" s="882">
        <f t="shared" si="287"/>
        <v>1.9402693879773919E-2</v>
      </c>
      <c r="CD134" s="882">
        <f t="shared" si="287"/>
        <v>2.0547946677736739E-2</v>
      </c>
      <c r="CE134" s="882">
        <f t="shared" si="287"/>
        <v>2.1693199475699559E-2</v>
      </c>
      <c r="CF134" s="882">
        <f t="shared" si="287"/>
        <v>2.283845227366238E-2</v>
      </c>
      <c r="CG134" s="882">
        <f t="shared" si="287"/>
        <v>2.39837050716252E-2</v>
      </c>
      <c r="CH134" s="882">
        <f t="shared" si="287"/>
        <v>2.512895786958802E-2</v>
      </c>
      <c r="CI134" s="882">
        <f t="shared" si="287"/>
        <v>2.627421066755084E-2</v>
      </c>
      <c r="CJ134" s="882">
        <f t="shared" si="287"/>
        <v>2.741946346551366E-2</v>
      </c>
      <c r="CK134" s="882">
        <f t="shared" si="287"/>
        <v>2.8564716263476481E-2</v>
      </c>
      <c r="CL134" s="882">
        <f t="shared" si="203"/>
        <v>2.9709969061439301E-2</v>
      </c>
      <c r="CM134" s="882">
        <f t="shared" si="204"/>
        <v>2.866550026580228E-2</v>
      </c>
      <c r="CN134" s="882">
        <f t="shared" si="205"/>
        <v>2.6771373233132278E-2</v>
      </c>
      <c r="CO134" s="882">
        <f t="shared" si="206"/>
        <v>3.1598420758347956E-2</v>
      </c>
      <c r="CP134" s="882">
        <f t="shared" si="207"/>
        <v>3.3499990518108591E-2</v>
      </c>
      <c r="CQ134" s="882">
        <f t="shared" si="208"/>
        <v>3.7220753679556795E-2</v>
      </c>
      <c r="CR134" s="882">
        <f t="shared" si="209"/>
        <v>3.3856584294584824E-2</v>
      </c>
      <c r="CS134" s="882">
        <f t="shared" si="210"/>
        <v>3.4075885633849223E-2</v>
      </c>
      <c r="CT134" s="882">
        <f t="shared" si="211"/>
        <v>4.8152682765491006E-2</v>
      </c>
      <c r="CU134" s="882">
        <f t="shared" si="212"/>
        <v>5.1216264971221781E-2</v>
      </c>
      <c r="CV134" s="882">
        <f t="shared" si="213"/>
        <v>5.033839944521179E-2</v>
      </c>
      <c r="CW134" s="882">
        <f t="shared" si="214"/>
        <v>5.8232007153358856E-2</v>
      </c>
      <c r="CX134" s="882">
        <f t="shared" si="215"/>
        <v>6.3087019982099424E-2</v>
      </c>
      <c r="CY134" s="882">
        <f t="shared" si="216"/>
        <v>6.3236155988897647E-2</v>
      </c>
      <c r="CZ134" s="882">
        <f t="shared" si="217"/>
        <v>6.5804863036560191E-2</v>
      </c>
      <c r="DA134" s="882">
        <f t="shared" si="218"/>
        <v>5.7474671993205328E-2</v>
      </c>
      <c r="DB134" s="882">
        <f t="shared" si="219"/>
        <v>6.3662160829082381E-2</v>
      </c>
      <c r="DC134" s="882">
        <f t="shared" si="220"/>
        <v>4.8606082371174919E-2</v>
      </c>
      <c r="DD134" s="882">
        <f t="shared" si="221"/>
        <v>6.0455337952485033E-2</v>
      </c>
    </row>
    <row r="135" spans="1:108" ht="15">
      <c r="A135" s="879">
        <v>99.998999999999995</v>
      </c>
      <c r="B135" s="876">
        <v>100</v>
      </c>
      <c r="S135" s="880"/>
    </row>
    <row r="136" spans="1:108">
      <c r="S136" s="880"/>
    </row>
    <row r="137" spans="1:108">
      <c r="S137" s="880"/>
    </row>
    <row r="142" spans="1:108">
      <c r="C142" s="880"/>
    </row>
    <row r="143" spans="1:108">
      <c r="C143" s="880"/>
    </row>
    <row r="144" spans="1:108">
      <c r="C144" s="880"/>
    </row>
    <row r="145" spans="3:3">
      <c r="C145" s="880"/>
    </row>
    <row r="146" spans="3:3">
      <c r="C146" s="880"/>
    </row>
    <row r="147" spans="3:3">
      <c r="C147" s="880"/>
    </row>
    <row r="148" spans="3:3">
      <c r="C148" s="880"/>
    </row>
    <row r="149" spans="3:3">
      <c r="C149" s="880"/>
    </row>
    <row r="150" spans="3:3">
      <c r="C150" s="880"/>
    </row>
    <row r="151" spans="3:3">
      <c r="C151" s="880"/>
    </row>
    <row r="152" spans="3:3">
      <c r="C152" s="880"/>
    </row>
    <row r="153" spans="3:3">
      <c r="C153" s="880"/>
    </row>
    <row r="154" spans="3:3">
      <c r="C154" s="880"/>
    </row>
    <row r="155" spans="3:3">
      <c r="C155" s="880"/>
    </row>
  </sheetData>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DD155"/>
  <sheetViews>
    <sheetView workbookViewId="0">
      <pane xSplit="2" ySplit="4" topLeftCell="C5" activePane="bottomRight" state="frozen"/>
      <selection activeCell="BY33" sqref="BY33"/>
      <selection pane="topRight" activeCell="BY33" sqref="BY33"/>
      <selection pane="bottomLeft" activeCell="BY33" sqref="BY33"/>
      <selection pane="bottomRight" activeCell="BV129" sqref="BV129"/>
    </sheetView>
  </sheetViews>
  <sheetFormatPr baseColWidth="10" defaultRowHeight="14" x14ac:dyDescent="0"/>
  <cols>
    <col min="3" max="72" width="0" hidden="1" customWidth="1"/>
    <col min="73" max="73" width="19.1640625" customWidth="1"/>
    <col min="75" max="75" width="10.1640625" customWidth="1"/>
  </cols>
  <sheetData>
    <row r="1" spans="1:108">
      <c r="A1" s="889" t="s">
        <v>169</v>
      </c>
      <c r="BU1" s="890" t="s">
        <v>440</v>
      </c>
      <c r="BV1">
        <v>1946</v>
      </c>
      <c r="BW1">
        <v>1947</v>
      </c>
      <c r="BX1">
        <v>1948</v>
      </c>
      <c r="BY1">
        <v>1949</v>
      </c>
      <c r="BZ1">
        <v>1950</v>
      </c>
      <c r="CA1">
        <v>1951</v>
      </c>
      <c r="CB1">
        <v>1952</v>
      </c>
      <c r="CC1">
        <v>1953</v>
      </c>
      <c r="CD1">
        <v>1954</v>
      </c>
      <c r="CE1">
        <v>1955</v>
      </c>
      <c r="CF1">
        <v>1956</v>
      </c>
      <c r="CG1">
        <v>1957</v>
      </c>
      <c r="CH1">
        <v>1958</v>
      </c>
      <c r="CI1">
        <v>1959</v>
      </c>
      <c r="CJ1">
        <v>1960</v>
      </c>
      <c r="CK1">
        <v>1961</v>
      </c>
      <c r="CL1">
        <v>1962</v>
      </c>
      <c r="CM1">
        <v>1963</v>
      </c>
      <c r="CN1">
        <v>1964</v>
      </c>
      <c r="CO1">
        <v>1965</v>
      </c>
      <c r="CP1">
        <v>1966</v>
      </c>
      <c r="CQ1">
        <v>1967</v>
      </c>
      <c r="CR1">
        <v>1968</v>
      </c>
      <c r="CS1">
        <v>1969</v>
      </c>
      <c r="CT1">
        <v>1970</v>
      </c>
      <c r="CU1">
        <v>1971</v>
      </c>
      <c r="CV1">
        <v>1972</v>
      </c>
      <c r="CW1">
        <v>1973</v>
      </c>
      <c r="CX1">
        <v>1974</v>
      </c>
      <c r="CY1">
        <v>1975</v>
      </c>
      <c r="CZ1">
        <v>1976</v>
      </c>
      <c r="DA1">
        <v>1977</v>
      </c>
      <c r="DB1">
        <v>1978</v>
      </c>
      <c r="DC1">
        <v>1979</v>
      </c>
      <c r="DD1">
        <v>1980</v>
      </c>
    </row>
    <row r="2" spans="1:108">
      <c r="BU2" s="890" t="s">
        <v>438</v>
      </c>
      <c r="BV2">
        <f t="shared" ref="BV2:DD2" si="0">BV1+34</f>
        <v>1980</v>
      </c>
      <c r="BW2">
        <f t="shared" si="0"/>
        <v>1981</v>
      </c>
      <c r="BX2">
        <f t="shared" si="0"/>
        <v>1982</v>
      </c>
      <c r="BY2">
        <f t="shared" si="0"/>
        <v>1983</v>
      </c>
      <c r="BZ2">
        <f t="shared" si="0"/>
        <v>1984</v>
      </c>
      <c r="CA2">
        <f t="shared" si="0"/>
        <v>1985</v>
      </c>
      <c r="CB2">
        <f t="shared" si="0"/>
        <v>1986</v>
      </c>
      <c r="CC2">
        <f t="shared" si="0"/>
        <v>1987</v>
      </c>
      <c r="CD2">
        <f t="shared" si="0"/>
        <v>1988</v>
      </c>
      <c r="CE2">
        <f t="shared" si="0"/>
        <v>1989</v>
      </c>
      <c r="CF2">
        <f t="shared" si="0"/>
        <v>1990</v>
      </c>
      <c r="CG2">
        <f t="shared" si="0"/>
        <v>1991</v>
      </c>
      <c r="CH2">
        <f t="shared" si="0"/>
        <v>1992</v>
      </c>
      <c r="CI2">
        <f t="shared" si="0"/>
        <v>1993</v>
      </c>
      <c r="CJ2">
        <f t="shared" si="0"/>
        <v>1994</v>
      </c>
      <c r="CK2">
        <f t="shared" si="0"/>
        <v>1995</v>
      </c>
      <c r="CL2">
        <f t="shared" si="0"/>
        <v>1996</v>
      </c>
      <c r="CM2">
        <f t="shared" si="0"/>
        <v>1997</v>
      </c>
      <c r="CN2">
        <f t="shared" si="0"/>
        <v>1998</v>
      </c>
      <c r="CO2">
        <f t="shared" si="0"/>
        <v>1999</v>
      </c>
      <c r="CP2">
        <f t="shared" si="0"/>
        <v>2000</v>
      </c>
      <c r="CQ2">
        <f t="shared" si="0"/>
        <v>2001</v>
      </c>
      <c r="CR2">
        <f t="shared" si="0"/>
        <v>2002</v>
      </c>
      <c r="CS2">
        <f t="shared" si="0"/>
        <v>2003</v>
      </c>
      <c r="CT2">
        <f t="shared" si="0"/>
        <v>2004</v>
      </c>
      <c r="CU2">
        <f t="shared" si="0"/>
        <v>2005</v>
      </c>
      <c r="CV2">
        <f t="shared" si="0"/>
        <v>2006</v>
      </c>
      <c r="CW2">
        <f t="shared" si="0"/>
        <v>2007</v>
      </c>
      <c r="CX2">
        <f t="shared" si="0"/>
        <v>2008</v>
      </c>
      <c r="CY2">
        <f t="shared" si="0"/>
        <v>2009</v>
      </c>
      <c r="CZ2">
        <f t="shared" si="0"/>
        <v>2010</v>
      </c>
      <c r="DA2">
        <f t="shared" si="0"/>
        <v>2011</v>
      </c>
      <c r="DB2">
        <f t="shared" si="0"/>
        <v>2012</v>
      </c>
      <c r="DC2">
        <f t="shared" si="0"/>
        <v>2013</v>
      </c>
      <c r="DD2">
        <f t="shared" si="0"/>
        <v>2014</v>
      </c>
    </row>
    <row r="4" spans="1:108">
      <c r="C4" s="886">
        <v>1946</v>
      </c>
      <c r="D4" s="886">
        <v>1947</v>
      </c>
      <c r="E4" s="886">
        <v>1948</v>
      </c>
      <c r="F4" s="886">
        <v>1949</v>
      </c>
      <c r="G4" s="886">
        <v>1950</v>
      </c>
      <c r="H4" s="886">
        <v>1951</v>
      </c>
      <c r="I4" s="886">
        <v>1952</v>
      </c>
      <c r="J4" s="886">
        <v>1953</v>
      </c>
      <c r="K4" s="886">
        <v>1954</v>
      </c>
      <c r="L4" s="886">
        <v>1955</v>
      </c>
      <c r="M4" s="886">
        <v>1956</v>
      </c>
      <c r="N4" s="886">
        <v>1957</v>
      </c>
      <c r="O4" s="886">
        <v>1958</v>
      </c>
      <c r="P4" s="886">
        <v>1959</v>
      </c>
      <c r="Q4" s="886">
        <v>1960</v>
      </c>
      <c r="R4" s="886">
        <v>1961</v>
      </c>
      <c r="S4" s="886">
        <v>1962</v>
      </c>
      <c r="T4" s="886">
        <v>1963</v>
      </c>
      <c r="U4" s="886">
        <v>1964</v>
      </c>
      <c r="V4" s="886">
        <v>1965</v>
      </c>
      <c r="W4" s="886">
        <v>1966</v>
      </c>
      <c r="X4" s="886">
        <v>1967</v>
      </c>
      <c r="Y4" s="886">
        <v>1968</v>
      </c>
      <c r="Z4" s="886">
        <v>1969</v>
      </c>
      <c r="AA4" s="886">
        <v>1970</v>
      </c>
      <c r="AB4" s="886">
        <v>1971</v>
      </c>
      <c r="AC4" s="886">
        <v>1972</v>
      </c>
      <c r="AD4" s="886">
        <v>1973</v>
      </c>
      <c r="AE4" s="886">
        <v>1974</v>
      </c>
      <c r="AF4" s="886">
        <v>1975</v>
      </c>
      <c r="AG4" s="886">
        <v>1976</v>
      </c>
      <c r="AH4" s="886">
        <v>1977</v>
      </c>
      <c r="AI4" s="886">
        <v>1978</v>
      </c>
      <c r="AJ4" s="886">
        <v>1979</v>
      </c>
      <c r="AK4" s="886">
        <v>1980</v>
      </c>
      <c r="AL4" s="886">
        <v>1981</v>
      </c>
      <c r="AM4" s="886">
        <v>1982</v>
      </c>
      <c r="AN4" s="886">
        <v>1983</v>
      </c>
      <c r="AO4" s="886">
        <v>1984</v>
      </c>
      <c r="AP4" s="886">
        <v>1985</v>
      </c>
      <c r="AQ4" s="886">
        <v>1986</v>
      </c>
      <c r="AR4" s="886">
        <v>1987</v>
      </c>
      <c r="AS4" s="886">
        <v>1988</v>
      </c>
      <c r="AT4" s="886">
        <v>1989</v>
      </c>
      <c r="AU4" s="886">
        <v>1990</v>
      </c>
      <c r="AV4" s="886">
        <v>1991</v>
      </c>
      <c r="AW4" s="886">
        <v>1992</v>
      </c>
      <c r="AX4" s="886">
        <v>1993</v>
      </c>
      <c r="AY4" s="886">
        <v>1994</v>
      </c>
      <c r="AZ4" s="886">
        <v>1995</v>
      </c>
      <c r="BA4" s="886">
        <v>1996</v>
      </c>
      <c r="BB4" s="886">
        <v>1997</v>
      </c>
      <c r="BC4" s="886">
        <v>1998</v>
      </c>
      <c r="BD4" s="886">
        <v>1999</v>
      </c>
      <c r="BE4" s="886">
        <v>2000</v>
      </c>
      <c r="BF4" s="886">
        <v>2001</v>
      </c>
      <c r="BG4" s="886">
        <v>2002</v>
      </c>
      <c r="BH4" s="886">
        <v>2003</v>
      </c>
      <c r="BI4" s="886">
        <v>2004</v>
      </c>
      <c r="BJ4" s="886">
        <v>2005</v>
      </c>
      <c r="BK4" s="886">
        <v>2006</v>
      </c>
      <c r="BL4" s="886">
        <v>2007</v>
      </c>
      <c r="BM4" s="886">
        <v>2008</v>
      </c>
      <c r="BN4" s="886">
        <v>2009</v>
      </c>
      <c r="BO4" s="886">
        <v>2010</v>
      </c>
      <c r="BP4" s="886">
        <v>2011</v>
      </c>
      <c r="BQ4" s="886">
        <v>2012</v>
      </c>
      <c r="BR4" s="886">
        <v>2013</v>
      </c>
      <c r="BS4" s="886">
        <v>2014</v>
      </c>
      <c r="BT4" s="886"/>
      <c r="BU4" s="886"/>
      <c r="BV4" s="886"/>
      <c r="BW4" s="886"/>
      <c r="BX4" s="886"/>
      <c r="BY4" s="886"/>
      <c r="BZ4" s="886"/>
      <c r="CA4" s="886"/>
      <c r="CB4" s="886"/>
      <c r="CC4" s="886"/>
      <c r="CD4" s="886"/>
      <c r="CE4" s="886"/>
      <c r="CF4" s="886"/>
      <c r="CG4" s="886"/>
      <c r="CH4" s="886"/>
      <c r="CI4" s="886"/>
      <c r="CJ4" s="886"/>
      <c r="CK4" s="886"/>
      <c r="CL4" s="886"/>
      <c r="CM4" s="886"/>
      <c r="CN4" s="886"/>
      <c r="CO4" s="886"/>
      <c r="CP4" s="886"/>
      <c r="CQ4" s="886"/>
      <c r="CR4" s="886"/>
      <c r="CS4" s="886"/>
      <c r="CT4" s="886"/>
      <c r="CU4" s="886"/>
      <c r="CV4" s="886"/>
      <c r="CW4" s="886"/>
      <c r="CX4" s="886"/>
      <c r="CY4" s="886"/>
      <c r="CZ4" s="886"/>
      <c r="DA4" s="886"/>
      <c r="DB4" s="886"/>
      <c r="DC4" s="886"/>
      <c r="DD4" s="886"/>
    </row>
    <row r="5" spans="1:108" ht="15">
      <c r="A5" s="875">
        <v>0</v>
      </c>
      <c r="B5" s="875">
        <v>0</v>
      </c>
      <c r="C5" s="880">
        <f>DataFS40!T5</f>
        <v>-420.03016963799081</v>
      </c>
      <c r="S5" s="880">
        <v>-596.85251422598992</v>
      </c>
      <c r="T5" s="880">
        <v>-681.07452441178714</v>
      </c>
      <c r="U5" s="880">
        <v>-765.29653459758435</v>
      </c>
      <c r="V5" s="880">
        <v>-400.30451057112805</v>
      </c>
      <c r="W5" s="880">
        <v>-35.312486544671692</v>
      </c>
      <c r="X5" s="880">
        <v>703.12995974698094</v>
      </c>
      <c r="Y5" s="880">
        <v>641.14592833876225</v>
      </c>
      <c r="Z5" s="880">
        <v>678.7771570453134</v>
      </c>
      <c r="AA5" s="880">
        <v>768.43655075486242</v>
      </c>
      <c r="AB5" s="880">
        <v>891.75608387987575</v>
      </c>
      <c r="AC5" s="880">
        <v>705.3153063755891</v>
      </c>
      <c r="AD5" s="880">
        <v>801.62440707201381</v>
      </c>
      <c r="AE5" s="880">
        <v>674.73824558871286</v>
      </c>
      <c r="AF5" s="880">
        <v>796.86054985094404</v>
      </c>
      <c r="AG5" s="880">
        <v>855.27073124764422</v>
      </c>
      <c r="AH5" s="880">
        <v>974.81566711091364</v>
      </c>
      <c r="AI5" s="880">
        <v>1535.9733204044883</v>
      </c>
      <c r="AJ5" s="880">
        <v>1554.1961381853569</v>
      </c>
      <c r="AK5" s="880">
        <v>969.43743680188129</v>
      </c>
      <c r="AL5" s="880">
        <v>496.09884108452127</v>
      </c>
      <c r="AM5" s="880">
        <v>-250.37308775555687</v>
      </c>
      <c r="AN5" s="880">
        <v>-1116.1729798959871</v>
      </c>
      <c r="AO5" s="880">
        <v>-902.78198662632155</v>
      </c>
      <c r="AP5" s="880">
        <v>-659.1332767861976</v>
      </c>
      <c r="AQ5" s="880">
        <v>-1552.8472421171768</v>
      </c>
      <c r="AR5" s="880">
        <v>-1643.4690106859703</v>
      </c>
      <c r="AS5" s="880">
        <v>-1366.2507652891463</v>
      </c>
      <c r="AT5" s="880">
        <v>-2028.415712026075</v>
      </c>
      <c r="AU5" s="880">
        <v>-5019.5223522905344</v>
      </c>
      <c r="AV5" s="880">
        <v>-3151.2835827536596</v>
      </c>
      <c r="AW5" s="880">
        <v>-2712.3966985154884</v>
      </c>
      <c r="AX5" s="880">
        <v>-2170.6476434845135</v>
      </c>
      <c r="AY5" s="880">
        <v>-1704.6729758439444</v>
      </c>
      <c r="AZ5" s="880">
        <v>-1529.7670442257788</v>
      </c>
      <c r="BA5" s="880">
        <v>-1542.1332000317805</v>
      </c>
      <c r="BB5" s="880">
        <v>-2173.1854728720432</v>
      </c>
      <c r="BC5" s="880">
        <v>-3764.8253555079696</v>
      </c>
      <c r="BD5" s="880">
        <v>-5060.3479676849283</v>
      </c>
      <c r="BE5" s="880">
        <v>-8357.0504149863718</v>
      </c>
      <c r="BF5" s="880">
        <v>-8074.640753572975</v>
      </c>
      <c r="BG5" s="880">
        <v>-4803.1148095176186</v>
      </c>
      <c r="BH5" s="880">
        <v>-4132.8954167485863</v>
      </c>
      <c r="BI5" s="880">
        <v>-3946.6058546902773</v>
      </c>
      <c r="BJ5" s="880">
        <v>-4902.9952291534746</v>
      </c>
      <c r="BK5" s="880">
        <v>-5096.8244287759107</v>
      </c>
      <c r="BL5" s="880">
        <v>-5504.619856970372</v>
      </c>
      <c r="BM5" s="880">
        <v>-6082.4910632099609</v>
      </c>
      <c r="BN5" s="880">
        <v>-4001.1530899999998</v>
      </c>
      <c r="BO5" s="880">
        <v>-3368.7525713329592</v>
      </c>
      <c r="BP5" s="880">
        <v>-3725.1694252297734</v>
      </c>
      <c r="BQ5" s="880">
        <v>-3406.428281052054</v>
      </c>
      <c r="BR5" s="880">
        <v>-4860.4965626308194</v>
      </c>
      <c r="BS5" s="880">
        <v>-3884</v>
      </c>
      <c r="BT5" s="880"/>
      <c r="BV5" s="882"/>
      <c r="BW5" s="882"/>
      <c r="BX5" s="882"/>
      <c r="BY5" s="882"/>
      <c r="BZ5" s="882"/>
      <c r="CA5" s="882"/>
      <c r="CB5" s="882"/>
      <c r="CC5" s="882"/>
      <c r="CD5" s="882"/>
      <c r="CE5" s="882"/>
      <c r="CF5" s="882"/>
      <c r="CG5" s="882"/>
      <c r="CH5" s="882"/>
      <c r="CI5" s="882"/>
      <c r="CJ5" s="882"/>
      <c r="CK5" s="882"/>
      <c r="CL5" s="882"/>
      <c r="CM5" s="882"/>
      <c r="CN5" s="882"/>
      <c r="CO5" s="882"/>
      <c r="CP5" s="882"/>
      <c r="CQ5" s="882"/>
      <c r="CR5" s="882"/>
      <c r="CS5" s="882"/>
      <c r="CT5" s="882"/>
      <c r="CU5" s="882"/>
      <c r="CV5" s="882"/>
      <c r="CW5" s="882"/>
      <c r="CX5" s="882"/>
      <c r="CY5" s="882"/>
      <c r="CZ5" s="882"/>
      <c r="DA5" s="882"/>
      <c r="DB5" s="882"/>
      <c r="DC5" s="882"/>
      <c r="DD5" s="882"/>
    </row>
    <row r="6" spans="1:108" ht="15">
      <c r="A6" s="875">
        <v>1</v>
      </c>
      <c r="B6" s="875">
        <v>1</v>
      </c>
      <c r="C6" s="880">
        <f>DataFS40!T6</f>
        <v>688.13453323670831</v>
      </c>
      <c r="D6">
        <f t="shared" ref="D6:R6" si="1">C6*($S6/$C6)^(1/16)</f>
        <v>703.41238686081317</v>
      </c>
      <c r="E6">
        <f t="shared" si="1"/>
        <v>719.02943696480077</v>
      </c>
      <c r="F6">
        <f t="shared" si="1"/>
        <v>734.9932143350494</v>
      </c>
      <c r="G6">
        <f t="shared" si="1"/>
        <v>751.31141695526082</v>
      </c>
      <c r="H6">
        <f t="shared" si="1"/>
        <v>767.9919137185484</v>
      </c>
      <c r="I6">
        <f t="shared" si="1"/>
        <v>785.04274822194066</v>
      </c>
      <c r="J6">
        <f t="shared" si="1"/>
        <v>802.47214264512991</v>
      </c>
      <c r="K6">
        <f t="shared" si="1"/>
        <v>820.28850171533634</v>
      </c>
      <c r="L6">
        <f t="shared" si="1"/>
        <v>838.50041676019907</v>
      </c>
      <c r="M6">
        <f t="shared" si="1"/>
        <v>857.11666985064915</v>
      </c>
      <c r="N6">
        <f t="shared" si="1"/>
        <v>876.1462380357616</v>
      </c>
      <c r="O6">
        <f t="shared" si="1"/>
        <v>895.59829767162944</v>
      </c>
      <c r="P6">
        <f t="shared" si="1"/>
        <v>915.4822288463464</v>
      </c>
      <c r="Q6">
        <f t="shared" si="1"/>
        <v>935.80761990323231</v>
      </c>
      <c r="R6">
        <f t="shared" si="1"/>
        <v>956.58427206448289</v>
      </c>
      <c r="S6" s="880">
        <v>977.82220415747292</v>
      </c>
      <c r="T6" s="880">
        <v>1127.6868386178492</v>
      </c>
      <c r="U6" s="880">
        <v>1277.5514730782254</v>
      </c>
      <c r="V6" s="880">
        <v>1830.5721574217823</v>
      </c>
      <c r="W6" s="880">
        <v>2383.5928417653395</v>
      </c>
      <c r="X6" s="880">
        <v>3166.9430707303045</v>
      </c>
      <c r="Y6" s="880">
        <v>3293.4077173640694</v>
      </c>
      <c r="Z6" s="880">
        <v>3790.7093539607504</v>
      </c>
      <c r="AA6" s="880">
        <v>3296.8406854966679</v>
      </c>
      <c r="AB6" s="880">
        <v>3123.5054366586128</v>
      </c>
      <c r="AC6" s="880">
        <v>3268.8651699330189</v>
      </c>
      <c r="AD6" s="880">
        <v>3948.1073738680466</v>
      </c>
      <c r="AE6" s="880">
        <v>4636.3592898639627</v>
      </c>
      <c r="AF6" s="880">
        <v>4252.3376614773106</v>
      </c>
      <c r="AG6" s="880">
        <v>4496.1822779243621</v>
      </c>
      <c r="AH6" s="880">
        <v>4657.092788390345</v>
      </c>
      <c r="AI6" s="880">
        <v>5204.7379969524864</v>
      </c>
      <c r="AJ6" s="880">
        <v>5334.6732310686575</v>
      </c>
      <c r="AK6" s="880">
        <v>4970.6168841857734</v>
      </c>
      <c r="AL6" s="880">
        <v>4730.5728353651975</v>
      </c>
      <c r="AM6" s="880">
        <v>3768.8904625858604</v>
      </c>
      <c r="AN6" s="880">
        <v>3083.2687068229452</v>
      </c>
      <c r="AO6" s="880">
        <v>3572.3205760394485</v>
      </c>
      <c r="AP6" s="880">
        <v>3494.9851293064553</v>
      </c>
      <c r="AQ6" s="880">
        <v>3279.7371390171011</v>
      </c>
      <c r="AR6" s="880">
        <v>3494.2563598759048</v>
      </c>
      <c r="AS6" s="880">
        <v>3884.0817362081589</v>
      </c>
      <c r="AT6" s="880">
        <v>3965.9807633929286</v>
      </c>
      <c r="AU6" s="880">
        <v>3877.194641595232</v>
      </c>
      <c r="AV6" s="880">
        <v>3589.1871171558664</v>
      </c>
      <c r="AW6" s="880">
        <v>3248.2373050404012</v>
      </c>
      <c r="AX6" s="880">
        <v>3054.0149018059806</v>
      </c>
      <c r="AY6" s="880">
        <v>3063.8856760522576</v>
      </c>
      <c r="AZ6" s="880">
        <v>3170.3867728157443</v>
      </c>
      <c r="BA6" s="880">
        <v>3430.3413623242136</v>
      </c>
      <c r="BB6" s="880">
        <v>3404.657240832868</v>
      </c>
      <c r="BC6" s="880">
        <v>3142.262056496596</v>
      </c>
      <c r="BD6" s="880">
        <v>2792.4396995708157</v>
      </c>
      <c r="BE6" s="880">
        <v>2442.2492014749587</v>
      </c>
      <c r="BF6" s="880">
        <v>2512.6366632982049</v>
      </c>
      <c r="BG6" s="880">
        <v>1945.2873488493044</v>
      </c>
      <c r="BH6" s="880">
        <v>1556.7913886222491</v>
      </c>
      <c r="BI6" s="880">
        <v>1649.7501406295705</v>
      </c>
      <c r="BJ6" s="880">
        <v>2098.725496189873</v>
      </c>
      <c r="BK6" s="880">
        <v>1676.5259608757885</v>
      </c>
      <c r="BL6" s="880">
        <v>3138.2426859849538</v>
      </c>
      <c r="BM6" s="880">
        <v>1525.3237272534163</v>
      </c>
      <c r="BN6" s="880">
        <v>558.78360999999995</v>
      </c>
      <c r="BO6" s="880">
        <v>610.2500664363539</v>
      </c>
      <c r="BP6" s="880">
        <v>569.94249407503037</v>
      </c>
      <c r="BQ6" s="880">
        <v>525.17923119102988</v>
      </c>
      <c r="BR6" s="880">
        <v>651.05018838085482</v>
      </c>
      <c r="BS6" s="880">
        <v>558</v>
      </c>
      <c r="BV6" s="882"/>
      <c r="BW6" s="882"/>
      <c r="BX6" s="882"/>
      <c r="BY6" s="882"/>
      <c r="BZ6" s="882"/>
      <c r="CA6" s="882"/>
      <c r="CB6" s="882"/>
      <c r="CC6" s="882"/>
      <c r="CD6" s="882"/>
      <c r="CE6" s="882"/>
      <c r="CF6" s="882"/>
      <c r="CG6" s="882"/>
      <c r="CH6" s="882"/>
      <c r="CI6" s="882"/>
      <c r="CJ6" s="882"/>
      <c r="CK6" s="882"/>
      <c r="CL6" s="882"/>
      <c r="CM6" s="882"/>
      <c r="CN6" s="882"/>
      <c r="CO6" s="882"/>
      <c r="CP6" s="882"/>
      <c r="CQ6" s="882"/>
      <c r="CR6" s="882"/>
      <c r="CS6" s="882"/>
      <c r="CT6" s="882"/>
      <c r="CU6" s="882"/>
      <c r="CV6" s="882"/>
      <c r="CW6" s="882"/>
      <c r="CX6" s="882"/>
      <c r="CY6" s="882"/>
      <c r="CZ6" s="882"/>
      <c r="DA6" s="882"/>
      <c r="DB6" s="882"/>
      <c r="DC6" s="882"/>
      <c r="DD6" s="882"/>
    </row>
    <row r="7" spans="1:108" ht="15">
      <c r="A7" s="875">
        <v>2</v>
      </c>
      <c r="B7" s="875">
        <v>2</v>
      </c>
      <c r="C7" s="880">
        <f>DataFS40!T7</f>
        <v>1528.1948725126899</v>
      </c>
      <c r="D7">
        <f t="shared" ref="D7:R7" si="2">C7*($S7/$C7)^(1/16)</f>
        <v>1562.1236123792087</v>
      </c>
      <c r="E7">
        <f t="shared" si="2"/>
        <v>1596.8056327400122</v>
      </c>
      <c r="F7">
        <f t="shared" si="2"/>
        <v>1632.2576578090061</v>
      </c>
      <c r="G7">
        <f t="shared" si="2"/>
        <v>1668.4967831084368</v>
      </c>
      <c r="H7">
        <f t="shared" si="2"/>
        <v>1705.5404837126209</v>
      </c>
      <c r="I7">
        <f t="shared" si="2"/>
        <v>1743.4066226746997</v>
      </c>
      <c r="J7">
        <f t="shared" si="2"/>
        <v>1782.1134596404838</v>
      </c>
      <c r="K7">
        <f t="shared" si="2"/>
        <v>1821.6796596535398</v>
      </c>
      <c r="L7">
        <f t="shared" si="2"/>
        <v>1862.1243021557675</v>
      </c>
      <c r="M7">
        <f t="shared" si="2"/>
        <v>1903.466890187806</v>
      </c>
      <c r="N7">
        <f t="shared" si="2"/>
        <v>1945.7273597937051</v>
      </c>
      <c r="O7">
        <f t="shared" si="2"/>
        <v>1988.9260896343987</v>
      </c>
      <c r="P7">
        <f t="shared" si="2"/>
        <v>2033.0839108146142</v>
      </c>
      <c r="Q7">
        <f t="shared" si="2"/>
        <v>2078.2221169279583</v>
      </c>
      <c r="R7">
        <f t="shared" si="2"/>
        <v>2124.3624743250211</v>
      </c>
      <c r="S7" s="880">
        <v>2171.5272326094528</v>
      </c>
      <c r="T7" s="880">
        <v>2279.9965150517633</v>
      </c>
      <c r="U7" s="880">
        <v>2388.4657974940737</v>
      </c>
      <c r="V7" s="880">
        <v>2912.7739105877263</v>
      </c>
      <c r="W7" s="880">
        <v>3437.0820236813784</v>
      </c>
      <c r="X7" s="880">
        <v>4973.35825186889</v>
      </c>
      <c r="Y7" s="880">
        <v>5085.3283888749684</v>
      </c>
      <c r="Z7" s="880">
        <v>5743.4990211526519</v>
      </c>
      <c r="AA7" s="880">
        <v>5121.2577866436959</v>
      </c>
      <c r="AB7" s="880">
        <v>4798.4970227821887</v>
      </c>
      <c r="AC7" s="880">
        <v>4720.187050359712</v>
      </c>
      <c r="AD7" s="880">
        <v>5568.5032341526521</v>
      </c>
      <c r="AE7" s="880">
        <v>6281.7736080539817</v>
      </c>
      <c r="AF7" s="880">
        <v>5817.0820139118914</v>
      </c>
      <c r="AG7" s="880">
        <v>6065.8960296519663</v>
      </c>
      <c r="AH7" s="880">
        <v>6266.6721457130161</v>
      </c>
      <c r="AI7" s="880">
        <v>6755.858983238676</v>
      </c>
      <c r="AJ7" s="880">
        <v>6838.4630080155703</v>
      </c>
      <c r="AK7" s="880">
        <v>6606.0604115226342</v>
      </c>
      <c r="AL7" s="880">
        <v>6381.1007331914252</v>
      </c>
      <c r="AM7" s="880">
        <v>5229.030859319595</v>
      </c>
      <c r="AN7" s="880">
        <v>4778.7481952961271</v>
      </c>
      <c r="AO7" s="880">
        <v>5134.8278605850055</v>
      </c>
      <c r="AP7" s="880">
        <v>5150.7121329699876</v>
      </c>
      <c r="AQ7" s="880">
        <v>4952.4804322068367</v>
      </c>
      <c r="AR7" s="880">
        <v>5165.9960530851431</v>
      </c>
      <c r="AS7" s="880">
        <v>5299.4520363345982</v>
      </c>
      <c r="AT7" s="880">
        <v>5536.648915943696</v>
      </c>
      <c r="AU7" s="880">
        <v>5533.5698221034199</v>
      </c>
      <c r="AV7" s="880">
        <v>5334.3137949957727</v>
      </c>
      <c r="AW7" s="880">
        <v>5250.9218137928046</v>
      </c>
      <c r="AX7" s="880">
        <v>5139.8716217168803</v>
      </c>
      <c r="AY7" s="880">
        <v>5329.7430297846513</v>
      </c>
      <c r="AZ7" s="880">
        <v>5176.0813419117658</v>
      </c>
      <c r="BA7" s="880">
        <v>5432.9425037739338</v>
      </c>
      <c r="BB7" s="880">
        <v>5489.7789886604232</v>
      </c>
      <c r="BC7" s="880">
        <v>5361.8965212150752</v>
      </c>
      <c r="BD7" s="880">
        <v>5100.3779979803085</v>
      </c>
      <c r="BE7" s="880">
        <v>4981.5950028981215</v>
      </c>
      <c r="BF7" s="880">
        <v>4987.1233458447623</v>
      </c>
      <c r="BG7" s="880">
        <v>4753.9979196463401</v>
      </c>
      <c r="BH7" s="880">
        <v>4436.4128280153127</v>
      </c>
      <c r="BI7" s="880">
        <v>4585.0997569921019</v>
      </c>
      <c r="BJ7" s="880">
        <v>5041.4776851022953</v>
      </c>
      <c r="BK7" s="880">
        <v>4780.3018925939668</v>
      </c>
      <c r="BL7" s="880">
        <v>5624.2364426281947</v>
      </c>
      <c r="BM7" s="880">
        <v>4596.9872447173302</v>
      </c>
      <c r="BN7" s="880">
        <v>3530.9437899999998</v>
      </c>
      <c r="BO7" s="880">
        <v>3657.1952835109887</v>
      </c>
      <c r="BP7" s="880">
        <v>3572.4121948399779</v>
      </c>
      <c r="BQ7" s="880">
        <v>3483.9645848696273</v>
      </c>
      <c r="BR7" s="880">
        <v>3667.2436392390341</v>
      </c>
      <c r="BS7" s="880">
        <v>3645</v>
      </c>
      <c r="BV7" s="882"/>
      <c r="BW7" s="882"/>
      <c r="BX7" s="882"/>
      <c r="BY7" s="882"/>
      <c r="BZ7" s="882"/>
      <c r="CA7" s="882"/>
      <c r="CB7" s="882"/>
      <c r="CC7" s="882"/>
      <c r="CD7" s="882"/>
      <c r="CE7" s="882"/>
      <c r="CF7" s="882"/>
      <c r="CG7" s="882"/>
      <c r="CH7" s="882"/>
      <c r="CI7" s="882"/>
      <c r="CJ7" s="882"/>
      <c r="CK7" s="882"/>
      <c r="CL7" s="882"/>
      <c r="CM7" s="882"/>
      <c r="CN7" s="882"/>
      <c r="CO7" s="882"/>
      <c r="CP7" s="882"/>
      <c r="CQ7" s="882"/>
      <c r="CR7" s="882"/>
      <c r="CS7" s="882"/>
      <c r="CT7" s="882"/>
      <c r="CU7" s="882"/>
      <c r="CV7" s="882"/>
      <c r="CW7" s="882"/>
      <c r="CX7" s="882"/>
      <c r="CY7" s="882"/>
      <c r="CZ7" s="882"/>
      <c r="DA7" s="882"/>
      <c r="DB7" s="882"/>
      <c r="DC7" s="882"/>
      <c r="DD7" s="882"/>
    </row>
    <row r="8" spans="1:108" ht="15">
      <c r="A8" s="875">
        <v>3</v>
      </c>
      <c r="B8" s="875">
        <v>3</v>
      </c>
      <c r="C8" s="880">
        <f>DataFS40!T8</f>
        <v>2189.5189693895268</v>
      </c>
      <c r="D8">
        <f t="shared" ref="D8:R8" si="3">C8*($S8/$C8)^(1/16)</f>
        <v>2238.1303218298603</v>
      </c>
      <c r="E8">
        <f t="shared" si="3"/>
        <v>2287.8209357970936</v>
      </c>
      <c r="F8">
        <f t="shared" si="3"/>
        <v>2338.6147728842484</v>
      </c>
      <c r="G8">
        <f t="shared" si="3"/>
        <v>2390.5363266758304</v>
      </c>
      <c r="H8">
        <f t="shared" si="3"/>
        <v>2443.6106345590183</v>
      </c>
      <c r="I8">
        <f t="shared" si="3"/>
        <v>2497.8632897970847</v>
      </c>
      <c r="J8">
        <f t="shared" si="3"/>
        <v>2553.3204538708687</v>
      </c>
      <c r="K8">
        <f t="shared" si="3"/>
        <v>2610.008869094253</v>
      </c>
      <c r="L8">
        <f t="shared" si="3"/>
        <v>2667.9558715097255</v>
      </c>
      <c r="M8">
        <f t="shared" si="3"/>
        <v>2727.1894040702487</v>
      </c>
      <c r="N8">
        <f t="shared" si="3"/>
        <v>2787.7380301137882</v>
      </c>
      <c r="O8">
        <f t="shared" si="3"/>
        <v>2849.6309471370041</v>
      </c>
      <c r="P8">
        <f t="shared" si="3"/>
        <v>2912.8980008747399</v>
      </c>
      <c r="Q8">
        <f t="shared" si="3"/>
        <v>2977.5696996921042</v>
      </c>
      <c r="R8">
        <f t="shared" si="3"/>
        <v>3043.6772292960832</v>
      </c>
      <c r="S8" s="880">
        <v>3111.2524677737774</v>
      </c>
      <c r="T8" s="880">
        <v>3138.6791461794724</v>
      </c>
      <c r="U8" s="880">
        <v>3166.1058245851673</v>
      </c>
      <c r="V8" s="880">
        <v>3675.3177400643817</v>
      </c>
      <c r="W8" s="880">
        <v>4184.5296555435962</v>
      </c>
      <c r="X8" s="880">
        <v>6042.3444508338125</v>
      </c>
      <c r="Y8" s="880">
        <v>6197.7439739413685</v>
      </c>
      <c r="Z8" s="880">
        <v>6782.5502077066321</v>
      </c>
      <c r="AA8" s="880">
        <v>6316.052681688353</v>
      </c>
      <c r="AB8" s="880">
        <v>6015.8148515705907</v>
      </c>
      <c r="AC8" s="880">
        <v>5796.2450177788796</v>
      </c>
      <c r="AD8" s="880">
        <v>6828.8111254851228</v>
      </c>
      <c r="AE8" s="880">
        <v>7552.3333453613832</v>
      </c>
      <c r="AF8" s="880">
        <v>7077.5705200397479</v>
      </c>
      <c r="AG8" s="880">
        <v>7347.0847154165094</v>
      </c>
      <c r="AH8" s="880">
        <v>7545.9152969050792</v>
      </c>
      <c r="AI8" s="880">
        <v>8085.8240476520295</v>
      </c>
      <c r="AJ8" s="880">
        <v>8042.6149709339552</v>
      </c>
      <c r="AK8" s="880">
        <v>7845.500317460318</v>
      </c>
      <c r="AL8" s="880">
        <v>7610.7675288653809</v>
      </c>
      <c r="AM8" s="880">
        <v>6465.386460802787</v>
      </c>
      <c r="AN8" s="880">
        <v>6049.8273111852832</v>
      </c>
      <c r="AO8" s="880">
        <v>6419.5560723224626</v>
      </c>
      <c r="AP8" s="880">
        <v>6411.7485517316054</v>
      </c>
      <c r="AQ8" s="880">
        <v>6284.8736449325343</v>
      </c>
      <c r="AR8" s="880">
        <v>6366.5577042399173</v>
      </c>
      <c r="AS8" s="880">
        <v>6431.0205796233449</v>
      </c>
      <c r="AT8" s="880">
        <v>6759.638578663983</v>
      </c>
      <c r="AU8" s="880">
        <v>6771.6514732540645</v>
      </c>
      <c r="AV8" s="880">
        <v>6508.54401317058</v>
      </c>
      <c r="AW8" s="880">
        <v>6526.5069744583052</v>
      </c>
      <c r="AX8" s="880">
        <v>6550.4842593506373</v>
      </c>
      <c r="AY8" s="880">
        <v>6805.1148619752512</v>
      </c>
      <c r="AZ8" s="880">
        <v>6726.5408872188591</v>
      </c>
      <c r="BA8" s="880">
        <v>6892.5389973251404</v>
      </c>
      <c r="BB8" s="880">
        <v>7131.7413459415229</v>
      </c>
      <c r="BC8" s="880">
        <v>7145.4562427071187</v>
      </c>
      <c r="BD8" s="880">
        <v>6897.5883236556429</v>
      </c>
      <c r="BE8" s="880">
        <v>6825.0818380258233</v>
      </c>
      <c r="BF8" s="880">
        <v>6876.2051513401666</v>
      </c>
      <c r="BG8" s="880">
        <v>6734.1841112989214</v>
      </c>
      <c r="BH8" s="880">
        <v>6516.7717510726643</v>
      </c>
      <c r="BI8" s="880">
        <v>6586.6981751906942</v>
      </c>
      <c r="BJ8" s="880">
        <v>7134.2341099150635</v>
      </c>
      <c r="BK8" s="880">
        <v>6911.3217515771612</v>
      </c>
      <c r="BL8" s="880">
        <v>7407.2006439429115</v>
      </c>
      <c r="BM8" s="880">
        <v>6689.7446718119372</v>
      </c>
      <c r="BN8" s="880">
        <v>5822.9407499999998</v>
      </c>
      <c r="BO8" s="880">
        <v>6016.3983622208434</v>
      </c>
      <c r="BP8" s="880">
        <v>5890.1081042023934</v>
      </c>
      <c r="BQ8" s="880">
        <v>5907.2325335148516</v>
      </c>
      <c r="BR8" s="880">
        <v>5981.5236057491038</v>
      </c>
      <c r="BS8" s="880">
        <v>6118</v>
      </c>
      <c r="BV8" s="882"/>
      <c r="BW8" s="882"/>
      <c r="BX8" s="882"/>
      <c r="BY8" s="882"/>
      <c r="BZ8" s="882"/>
      <c r="CA8" s="882"/>
      <c r="CB8" s="882"/>
      <c r="CC8" s="882"/>
      <c r="CD8" s="882"/>
      <c r="CE8" s="882"/>
      <c r="CF8" s="882"/>
      <c r="CG8" s="882"/>
      <c r="CH8" s="882"/>
      <c r="CI8" s="882"/>
      <c r="CJ8" s="882"/>
      <c r="CK8" s="882"/>
      <c r="CL8" s="882"/>
      <c r="CM8" s="882"/>
      <c r="CN8" s="882"/>
      <c r="CO8" s="882"/>
      <c r="CP8" s="882"/>
      <c r="CQ8" s="882"/>
      <c r="CR8" s="882"/>
      <c r="CS8" s="882"/>
      <c r="CT8" s="882"/>
      <c r="CU8" s="882"/>
      <c r="CV8" s="882"/>
      <c r="CW8" s="882"/>
      <c r="CX8" s="882"/>
      <c r="CY8" s="882"/>
      <c r="CZ8" s="882"/>
      <c r="DA8" s="882"/>
      <c r="DB8" s="882"/>
      <c r="DC8" s="882"/>
      <c r="DD8" s="882"/>
    </row>
    <row r="9" spans="1:108" ht="15">
      <c r="A9" s="875">
        <v>4</v>
      </c>
      <c r="B9" s="875">
        <v>4</v>
      </c>
      <c r="C9" s="880">
        <f>DataFS40!T9</f>
        <v>2779.348569306705</v>
      </c>
      <c r="D9">
        <f t="shared" ref="D9:R9" si="4">C9*($S9/$C9)^(1/16)</f>
        <v>2841.0552248534145</v>
      </c>
      <c r="E9">
        <f t="shared" si="4"/>
        <v>2904.1318817669226</v>
      </c>
      <c r="F9">
        <f t="shared" si="4"/>
        <v>2968.6089566000046</v>
      </c>
      <c r="G9">
        <f t="shared" si="4"/>
        <v>3034.5175412089106</v>
      </c>
      <c r="H9">
        <f t="shared" si="4"/>
        <v>3101.8894177463449</v>
      </c>
      <c r="I9">
        <f t="shared" si="4"/>
        <v>3170.7570739873186</v>
      </c>
      <c r="J9">
        <f t="shared" si="4"/>
        <v>3241.1537189952651</v>
      </c>
      <c r="K9">
        <f t="shared" si="4"/>
        <v>3313.1132991359691</v>
      </c>
      <c r="L9">
        <f t="shared" si="4"/>
        <v>3386.6705144470384</v>
      </c>
      <c r="M9">
        <f t="shared" si="4"/>
        <v>3461.8608353708041</v>
      </c>
      <c r="N9">
        <f t="shared" si="4"/>
        <v>3538.7205198587258</v>
      </c>
      <c r="O9">
        <f t="shared" si="4"/>
        <v>3617.2866308555426</v>
      </c>
      <c r="P9">
        <f t="shared" si="4"/>
        <v>3697.5970541716074</v>
      </c>
      <c r="Q9">
        <f t="shared" si="4"/>
        <v>3779.6905167520167</v>
      </c>
      <c r="R9">
        <f t="shared" si="4"/>
        <v>3863.6066053513532</v>
      </c>
      <c r="S9" s="880">
        <v>3949.3857856230397</v>
      </c>
      <c r="T9" s="880">
        <v>3860.1613711950845</v>
      </c>
      <c r="U9" s="880">
        <v>3770.9369567671292</v>
      </c>
      <c r="V9" s="880">
        <v>4289.660270633296</v>
      </c>
      <c r="W9" s="880">
        <v>4808.3835844994628</v>
      </c>
      <c r="X9" s="880">
        <v>6859.8044853363999</v>
      </c>
      <c r="Y9" s="880">
        <v>7074.5247306439487</v>
      </c>
      <c r="Z9" s="880">
        <v>7591.8614334145059</v>
      </c>
      <c r="AA9" s="880">
        <v>7312.5413700865938</v>
      </c>
      <c r="AB9" s="880">
        <v>7016.0915170866419</v>
      </c>
      <c r="AC9" s="880">
        <v>6885.8667410898861</v>
      </c>
      <c r="AD9" s="880">
        <v>7951.9426476929711</v>
      </c>
      <c r="AE9" s="880">
        <v>8759.7596795727641</v>
      </c>
      <c r="AF9" s="880">
        <v>8099.000861212322</v>
      </c>
      <c r="AG9" s="880">
        <v>8521.7939125518278</v>
      </c>
      <c r="AH9" s="880">
        <v>8659.9903450318379</v>
      </c>
      <c r="AI9" s="880">
        <v>9237.0466546613097</v>
      </c>
      <c r="AJ9" s="880">
        <v>9137.5531511690442</v>
      </c>
      <c r="AK9" s="880">
        <v>8881.7955085243975</v>
      </c>
      <c r="AL9" s="880">
        <v>8654.6911565503451</v>
      </c>
      <c r="AM9" s="880">
        <v>7517.8397057929596</v>
      </c>
      <c r="AN9" s="880">
        <v>7117.1942482341074</v>
      </c>
      <c r="AO9" s="880">
        <v>7547.0123090141587</v>
      </c>
      <c r="AP9" s="880">
        <v>7447.8113370991314</v>
      </c>
      <c r="AQ9" s="880">
        <v>7443.2242028754845</v>
      </c>
      <c r="AR9" s="880">
        <v>7444.61306446053</v>
      </c>
      <c r="AS9" s="880">
        <v>7438.8806648033542</v>
      </c>
      <c r="AT9" s="880">
        <v>7834.1223537682345</v>
      </c>
      <c r="AU9" s="880">
        <v>7887.1008848741831</v>
      </c>
      <c r="AV9" s="880">
        <v>7635.7401480207045</v>
      </c>
      <c r="AW9" s="880">
        <v>7674.0594238302428</v>
      </c>
      <c r="AX9" s="880">
        <v>7702.0991667959006</v>
      </c>
      <c r="AY9" s="880">
        <v>7916.9236966628505</v>
      </c>
      <c r="AZ9" s="880">
        <v>7817.3313013624575</v>
      </c>
      <c r="BA9" s="880">
        <v>8023.4366773484462</v>
      </c>
      <c r="BB9" s="880">
        <v>8397.3022977905366</v>
      </c>
      <c r="BC9" s="880">
        <v>8383.5719927680257</v>
      </c>
      <c r="BD9" s="880">
        <v>8236.5238197424896</v>
      </c>
      <c r="BE9" s="880">
        <v>8330.0791372229814</v>
      </c>
      <c r="BF9" s="880">
        <v>8394.311281940234</v>
      </c>
      <c r="BG9" s="880">
        <v>8184.4249122350802</v>
      </c>
      <c r="BH9" s="880">
        <v>8114.0321278638103</v>
      </c>
      <c r="BI9" s="880">
        <v>8206.9225862340536</v>
      </c>
      <c r="BJ9" s="880">
        <v>8763.7905958645388</v>
      </c>
      <c r="BK9" s="880">
        <v>8613.3550230610181</v>
      </c>
      <c r="BL9" s="880">
        <v>8804.2320877578604</v>
      </c>
      <c r="BM9" s="880">
        <v>8378.772468415249</v>
      </c>
      <c r="BN9" s="880">
        <v>7494.9175399999995</v>
      </c>
      <c r="BO9" s="880">
        <v>7807.326246788909</v>
      </c>
      <c r="BP9" s="880">
        <v>7623.1125455211086</v>
      </c>
      <c r="BQ9" s="880">
        <v>7627.5046608807452</v>
      </c>
      <c r="BR9" s="880">
        <v>7751.566305409553</v>
      </c>
      <c r="BS9" s="880">
        <v>8018</v>
      </c>
      <c r="BV9" s="882"/>
      <c r="BW9" s="882"/>
      <c r="BX9" s="882"/>
      <c r="BY9" s="882"/>
      <c r="BZ9" s="882"/>
      <c r="CA9" s="882"/>
      <c r="CB9" s="882"/>
      <c r="CC9" s="882"/>
      <c r="CD9" s="882"/>
      <c r="CE9" s="882"/>
      <c r="CF9" s="882"/>
      <c r="CG9" s="882"/>
      <c r="CH9" s="882"/>
      <c r="CI9" s="882"/>
      <c r="CJ9" s="882"/>
      <c r="CK9" s="882"/>
      <c r="CL9" s="882"/>
      <c r="CM9" s="882"/>
      <c r="CN9" s="882"/>
      <c r="CO9" s="882"/>
      <c r="CP9" s="882"/>
      <c r="CQ9" s="882"/>
      <c r="CR9" s="882"/>
      <c r="CS9" s="882"/>
      <c r="CT9" s="882"/>
      <c r="CU9" s="882"/>
      <c r="CV9" s="882"/>
      <c r="CW9" s="882"/>
      <c r="CX9" s="882"/>
      <c r="CY9" s="882"/>
      <c r="CZ9" s="882"/>
      <c r="DA9" s="882"/>
      <c r="DB9" s="882"/>
      <c r="DC9" s="882"/>
      <c r="DD9" s="882"/>
    </row>
    <row r="10" spans="1:108" ht="15">
      <c r="A10" s="875">
        <v>5</v>
      </c>
      <c r="B10" s="875">
        <v>5</v>
      </c>
      <c r="C10" s="880">
        <f>DataFS40!T10</f>
        <v>3279.8100480243111</v>
      </c>
      <c r="D10">
        <f t="shared" ref="D10:R10" si="5">C10*($S10/$C10)^(1/16)</f>
        <v>3352.627869843097</v>
      </c>
      <c r="E10">
        <f t="shared" si="5"/>
        <v>3427.062381377687</v>
      </c>
      <c r="F10">
        <f t="shared" si="5"/>
        <v>3503.1494761164045</v>
      </c>
      <c r="G10">
        <f t="shared" si="5"/>
        <v>3580.9258444491006</v>
      </c>
      <c r="H10">
        <f t="shared" si="5"/>
        <v>3660.428991359835</v>
      </c>
      <c r="I10">
        <f t="shared" si="5"/>
        <v>3741.6972545123667</v>
      </c>
      <c r="J10">
        <f t="shared" si="5"/>
        <v>3824.7698227371779</v>
      </c>
      <c r="K10">
        <f t="shared" si="5"/>
        <v>3909.6867549289414</v>
      </c>
      <c r="L10">
        <f t="shared" si="5"/>
        <v>3996.488999363547</v>
      </c>
      <c r="M10">
        <f t="shared" si="5"/>
        <v>4085.218413444004</v>
      </c>
      <c r="N10">
        <f t="shared" si="5"/>
        <v>4175.9177838847345</v>
      </c>
      <c r="O10">
        <f t="shared" si="5"/>
        <v>4268.6308473440004</v>
      </c>
      <c r="P10">
        <f t="shared" si="5"/>
        <v>4363.4023115144046</v>
      </c>
      <c r="Q10">
        <f t="shared" si="5"/>
        <v>4460.27787668164</v>
      </c>
      <c r="R10">
        <f t="shared" si="5"/>
        <v>4559.3042577618862</v>
      </c>
      <c r="S10" s="880">
        <v>4660.5292068284743</v>
      </c>
      <c r="T10" s="880">
        <v>4493.4616629017637</v>
      </c>
      <c r="U10" s="880">
        <v>4326.3941189750531</v>
      </c>
      <c r="V10" s="880">
        <v>4814.5762575499593</v>
      </c>
      <c r="W10" s="880">
        <v>5302.7583961248665</v>
      </c>
      <c r="X10" s="880">
        <v>7522.9189189189183</v>
      </c>
      <c r="Y10" s="880">
        <v>7797.8688549235785</v>
      </c>
      <c r="Z10" s="880">
        <v>8328.0735806713456</v>
      </c>
      <c r="AA10" s="880">
        <v>8120.6391621707398</v>
      </c>
      <c r="AB10" s="880">
        <v>7988.0584656541259</v>
      </c>
      <c r="AC10" s="880">
        <v>7866.9784172661866</v>
      </c>
      <c r="AD10" s="880">
        <v>9057.9271237602406</v>
      </c>
      <c r="AE10" s="880">
        <v>9718.598239093566</v>
      </c>
      <c r="AF10" s="880">
        <v>9015.3904935409064</v>
      </c>
      <c r="AG10" s="880">
        <v>9511.0227101394648</v>
      </c>
      <c r="AH10" s="880">
        <v>9660.71473419221</v>
      </c>
      <c r="AI10" s="880">
        <v>10206.497271090178</v>
      </c>
      <c r="AJ10" s="880">
        <v>10145.680375937925</v>
      </c>
      <c r="AK10" s="880">
        <v>9874.376014109348</v>
      </c>
      <c r="AL10" s="880">
        <v>9599.8652518867311</v>
      </c>
      <c r="AM10" s="880">
        <v>8443.9985613843128</v>
      </c>
      <c r="AN10" s="880">
        <v>8074.2170884110847</v>
      </c>
      <c r="AO10" s="880">
        <v>8441.6243229108295</v>
      </c>
      <c r="AP10" s="880">
        <v>8393.0952879392171</v>
      </c>
      <c r="AQ10" s="880">
        <v>8369.5178877747712</v>
      </c>
      <c r="AR10" s="880">
        <v>8405.8162702516365</v>
      </c>
      <c r="AS10" s="880">
        <v>8353.9594064018111</v>
      </c>
      <c r="AT10" s="880">
        <v>8793.2956749588593</v>
      </c>
      <c r="AU10" s="880">
        <v>8905.1164623467612</v>
      </c>
      <c r="AV10" s="880">
        <v>8665.6243863370073</v>
      </c>
      <c r="AW10" s="880">
        <v>8612.9659733163735</v>
      </c>
      <c r="AX10" s="880">
        <v>8755.0482722645957</v>
      </c>
      <c r="AY10" s="880">
        <v>8965.3730048146572</v>
      </c>
      <c r="AZ10" s="880">
        <v>8856.3904628027685</v>
      </c>
      <c r="BA10" s="880">
        <v>9063.109576524801</v>
      </c>
      <c r="BB10" s="880">
        <v>9383.0478652239981</v>
      </c>
      <c r="BC10" s="880">
        <v>9415.5688127508438</v>
      </c>
      <c r="BD10" s="880">
        <v>9346.3219010350931</v>
      </c>
      <c r="BE10" s="880">
        <v>9367.1247672253248</v>
      </c>
      <c r="BF10" s="880">
        <v>9459.8797098310952</v>
      </c>
      <c r="BG10" s="880">
        <v>9261.1188402028347</v>
      </c>
      <c r="BH10" s="880">
        <v>9171.2844437762396</v>
      </c>
      <c r="BI10" s="880">
        <v>9433.4706027945904</v>
      </c>
      <c r="BJ10" s="880">
        <v>10078.180113102906</v>
      </c>
      <c r="BK10" s="880">
        <v>10066.112304511476</v>
      </c>
      <c r="BL10" s="880">
        <v>10027.480944862387</v>
      </c>
      <c r="BM10" s="880">
        <v>9839.9418982207335</v>
      </c>
      <c r="BN10" s="880">
        <v>8935.0702099999999</v>
      </c>
      <c r="BO10" s="880">
        <v>9237.7007411344366</v>
      </c>
      <c r="BP10" s="880">
        <v>9133.8288791691557</v>
      </c>
      <c r="BQ10" s="880">
        <v>9128.6075027889638</v>
      </c>
      <c r="BR10" s="880">
        <v>9236.7745476533782</v>
      </c>
      <c r="BS10" s="880">
        <v>9592</v>
      </c>
      <c r="BV10" s="882">
        <f>DataFS40!Y10</f>
        <v>3.2947535479262324E-2</v>
      </c>
      <c r="BW10" s="882">
        <f t="shared" ref="BW10:BW41" si="6">(AL10/D10)^(1/34)-1</f>
        <v>3.1424969144739467E-2</v>
      </c>
      <c r="BX10" s="882">
        <f t="shared" ref="BX10:BX41" si="7">(AM10/E10)^(1/34)-1</f>
        <v>2.6876974635920536E-2</v>
      </c>
      <c r="BY10" s="882">
        <f t="shared" ref="BY10:BY41" si="8">(AN10/F10)^(1/34)-1</f>
        <v>2.4863282172482126E-2</v>
      </c>
      <c r="BZ10" s="882">
        <f t="shared" ref="BZ10:BZ41" si="9">(AO10/G10)^(1/34)-1</f>
        <v>2.5542927503118928E-2</v>
      </c>
      <c r="CA10" s="882">
        <f t="shared" ref="CA10:CA41" si="10">(AP10/H10)^(1/34)-1</f>
        <v>2.4707018465600861E-2</v>
      </c>
      <c r="CB10" s="882">
        <f t="shared" ref="CB10:CB41" si="11">(AQ10/I10)^(1/34)-1</f>
        <v>2.3960698970852068E-2</v>
      </c>
      <c r="CC10" s="882">
        <f t="shared" ref="CC10:CC41" si="12">(AR10/J10)^(1/34)-1</f>
        <v>2.3429841567257359E-2</v>
      </c>
      <c r="CD10" s="882">
        <f t="shared" ref="CD10:CD41" si="13">(AS10/K10)^(1/34)-1</f>
        <v>2.2582935515564895E-2</v>
      </c>
      <c r="CE10" s="882">
        <f t="shared" ref="CE10:CE41" si="14">(AT10/L10)^(1/34)-1</f>
        <v>2.3464390719718731E-2</v>
      </c>
      <c r="CF10" s="882">
        <f t="shared" ref="CF10:CF41" si="15">(AU10/M10)^(1/34)-1</f>
        <v>2.3183802790791797E-2</v>
      </c>
      <c r="CG10" s="882">
        <f t="shared" ref="CG10:CG41" si="16">(AV10/N10)^(1/34)-1</f>
        <v>2.1703635800099486E-2</v>
      </c>
      <c r="CH10" s="882">
        <f t="shared" ref="CH10:CH41" si="17">(AW10/O10)^(1/34)-1</f>
        <v>2.0860951545521589E-2</v>
      </c>
      <c r="CI10" s="882">
        <f t="shared" ref="CI10:CI41" si="18">(AX10/P10)^(1/34)-1</f>
        <v>2.0692906794493648E-2</v>
      </c>
      <c r="CJ10" s="882">
        <f t="shared" ref="CJ10:CJ41" si="19">(AY10/Q10)^(1/34)-1</f>
        <v>2.0746352425401904E-2</v>
      </c>
      <c r="CK10" s="882">
        <f t="shared" ref="CK10:CK41" si="20">(AZ10/R10)^(1/34)-1</f>
        <v>1.9720435910706158E-2</v>
      </c>
      <c r="CL10" s="882">
        <f t="shared" ref="CL10:CL41" si="21">(BA10/S10)^(1/34)-1</f>
        <v>1.9753848148469588E-2</v>
      </c>
      <c r="CM10" s="882">
        <f t="shared" ref="CM10:CM41" si="22">(BB10/T10)^(1/34)-1</f>
        <v>2.1891509805729292E-2</v>
      </c>
      <c r="CN10" s="882">
        <f t="shared" ref="CN10:CN41" si="23">(BC10/U10)^(1/34)-1</f>
        <v>2.3135032599562289E-2</v>
      </c>
      <c r="CO10" s="882">
        <f t="shared" ref="CO10:CO41" si="24">(BD10/V10)^(1/34)-1</f>
        <v>1.9701409359226707E-2</v>
      </c>
      <c r="CP10" s="882">
        <f t="shared" ref="CP10:CP41" si="25">(BE10/W10)^(1/34)-1</f>
        <v>1.6875487233981579E-2</v>
      </c>
      <c r="CQ10" s="882">
        <f t="shared" ref="CQ10:CQ41" si="26">(BF10/X10)^(1/34)-1</f>
        <v>6.7611496722714826E-3</v>
      </c>
      <c r="CR10" s="882">
        <f t="shared" ref="CR10:CR41" si="27">(BG10/Y10)^(1/34)-1</f>
        <v>5.070884038969492E-3</v>
      </c>
      <c r="CS10" s="882">
        <f t="shared" ref="CS10:CS41" si="28">(BH10/Z10)^(1/34)-1</f>
        <v>2.8406499644750838E-3</v>
      </c>
      <c r="CT10" s="882">
        <f t="shared" ref="CT10:CT41" si="29">(BI10/AA10)^(1/34)-1</f>
        <v>4.4172332748229071E-3</v>
      </c>
      <c r="CU10" s="882">
        <f t="shared" ref="CU10:CU41" si="30">(BJ10/AB10)^(1/34)-1</f>
        <v>6.8594474262084759E-3</v>
      </c>
      <c r="CV10" s="882">
        <f t="shared" ref="CV10:CV41" si="31">(BK10/AC10)^(1/34)-1</f>
        <v>7.2763600827376873E-3</v>
      </c>
      <c r="CW10" s="882">
        <f t="shared" ref="CW10:CW41" si="32">(BL10/AD10)^(1/34)-1</f>
        <v>2.9953335081795984E-3</v>
      </c>
      <c r="CX10" s="882">
        <f t="shared" ref="CX10:CX41" si="33">(BM10/AE10)^(1/34)-1</f>
        <v>3.6501990964499242E-4</v>
      </c>
      <c r="CY10" s="882">
        <f t="shared" ref="CY10:CY41" si="34">(BN10/AF10)^(1/34)-1</f>
        <v>-2.6317610580406381E-4</v>
      </c>
      <c r="CZ10" s="882">
        <f t="shared" ref="CZ10:CZ41" si="35">(BO10/AG10)^(1/34)-1</f>
        <v>-8.5723219356892422E-4</v>
      </c>
      <c r="DA10" s="882">
        <f t="shared" ref="DA10:DA41" si="36">(BP10/AH10)^(1/34)-1</f>
        <v>-1.6481301757006461E-3</v>
      </c>
      <c r="DB10" s="882">
        <f t="shared" ref="DB10:DB41" si="37">(BQ10/AI10)^(1/34)-1</f>
        <v>-3.2773043682021719E-3</v>
      </c>
      <c r="DC10" s="882">
        <f t="shared" ref="DC10:DC41" si="38">(BR10/AJ10)^(1/34)-1</f>
        <v>-2.7566430622373295E-3</v>
      </c>
      <c r="DD10" s="882">
        <f t="shared" ref="DD10:DD41" si="39">(BS10/AK10)^(1/34)-1</f>
        <v>-8.5298020011925768E-4</v>
      </c>
    </row>
    <row r="11" spans="1:108" ht="15">
      <c r="A11" s="875">
        <v>6</v>
      </c>
      <c r="B11" s="875">
        <v>6</v>
      </c>
      <c r="C11" s="880">
        <f>DataFS40!T11</f>
        <v>3753.4610903820453</v>
      </c>
      <c r="D11">
        <f t="shared" ref="D11:R11" si="40">C11*($S11/$C11)^(1/16)</f>
        <v>3836.7948374226175</v>
      </c>
      <c r="E11">
        <f t="shared" si="40"/>
        <v>3921.9787470807314</v>
      </c>
      <c r="F11">
        <f t="shared" si="40"/>
        <v>4009.0538963729969</v>
      </c>
      <c r="G11">
        <f t="shared" si="40"/>
        <v>4098.0622743014228</v>
      </c>
      <c r="H11">
        <f t="shared" si="40"/>
        <v>4189.0468021011729</v>
      </c>
      <c r="I11">
        <f t="shared" si="40"/>
        <v>4282.051353937858</v>
      </c>
      <c r="J11">
        <f t="shared" si="40"/>
        <v>4377.1207780643454</v>
      </c>
      <c r="K11">
        <f t="shared" si="40"/>
        <v>4474.3009184472894</v>
      </c>
      <c r="L11">
        <f t="shared" si="40"/>
        <v>4573.638636873814</v>
      </c>
      <c r="M11">
        <f t="shared" si="40"/>
        <v>4675.1818355489959</v>
      </c>
      <c r="N11">
        <f t="shared" si="40"/>
        <v>4778.9794801950638</v>
      </c>
      <c r="O11">
        <f t="shared" si="40"/>
        <v>4885.0816236634337</v>
      </c>
      <c r="P11">
        <f t="shared" si="40"/>
        <v>4993.5394300709804</v>
      </c>
      <c r="Q11">
        <f t="shared" si="40"/>
        <v>5104.4051994721767</v>
      </c>
      <c r="R11">
        <f t="shared" si="40"/>
        <v>5217.732393078998</v>
      </c>
      <c r="S11" s="880">
        <v>5333.5756590407609</v>
      </c>
      <c r="T11" s="880">
        <v>5055.2536270144537</v>
      </c>
      <c r="U11" s="880">
        <v>4776.9315949881475</v>
      </c>
      <c r="V11" s="880">
        <v>5275.2615725209853</v>
      </c>
      <c r="W11" s="880">
        <v>5773.5915500538222</v>
      </c>
      <c r="X11" s="880">
        <v>8146.0178263369744</v>
      </c>
      <c r="Y11" s="880">
        <v>8482.8538210974693</v>
      </c>
      <c r="Z11" s="880">
        <v>9074.7284534211904</v>
      </c>
      <c r="AA11" s="880">
        <v>8998.1441265811318</v>
      </c>
      <c r="AB11" s="880">
        <v>8917.5608387987577</v>
      </c>
      <c r="AC11" s="880">
        <v>8929.4726287935155</v>
      </c>
      <c r="AD11" s="880">
        <v>9975.2940922811558</v>
      </c>
      <c r="AE11" s="880">
        <v>10606.411720131346</v>
      </c>
      <c r="AF11" s="880">
        <v>9920.9138456442524</v>
      </c>
      <c r="AG11" s="880">
        <v>10438.424707877874</v>
      </c>
      <c r="AH11" s="880">
        <v>10612.860269509847</v>
      </c>
      <c r="AI11" s="880">
        <v>11130.504889873944</v>
      </c>
      <c r="AJ11" s="880">
        <v>11103.401239468361</v>
      </c>
      <c r="AK11" s="880">
        <v>10787.24150499706</v>
      </c>
      <c r="AL11" s="880">
        <v>10502.718119073726</v>
      </c>
      <c r="AM11" s="880">
        <v>9310.3337588393806</v>
      </c>
      <c r="AN11" s="880">
        <v>8899.6758130870148</v>
      </c>
      <c r="AO11" s="880">
        <v>9232.0691845044639</v>
      </c>
      <c r="AP11" s="880">
        <v>9235.7596867048051</v>
      </c>
      <c r="AQ11" s="880">
        <v>9206.8564380073221</v>
      </c>
      <c r="AR11" s="880">
        <v>9278.4380041365039</v>
      </c>
      <c r="AS11" s="880">
        <v>9254.4842117521803</v>
      </c>
      <c r="AT11" s="880">
        <v>9707.0436658198723</v>
      </c>
      <c r="AU11" s="880">
        <v>9832.4177804405954</v>
      </c>
      <c r="AV11" s="880">
        <v>9573.8687539860275</v>
      </c>
      <c r="AW11" s="880">
        <v>9518.6788569115797</v>
      </c>
      <c r="AX11" s="880">
        <v>9718.5814946920254</v>
      </c>
      <c r="AY11" s="880">
        <v>9962.5312676755839</v>
      </c>
      <c r="AZ11" s="880">
        <v>9815.6356915008655</v>
      </c>
      <c r="BA11" s="880">
        <v>10098.438438517969</v>
      </c>
      <c r="BB11" s="880">
        <v>10316.23927416317</v>
      </c>
      <c r="BC11" s="880">
        <v>10524.6849603139</v>
      </c>
      <c r="BD11" s="880">
        <v>10456.119982327695</v>
      </c>
      <c r="BE11" s="880">
        <v>10510.706944393058</v>
      </c>
      <c r="BF11" s="880">
        <v>10709.620458591982</v>
      </c>
      <c r="BG11" s="880">
        <v>10424.413600312053</v>
      </c>
      <c r="BH11" s="880">
        <v>10281.652306660346</v>
      </c>
      <c r="BI11" s="880">
        <v>10473.02233197579</v>
      </c>
      <c r="BJ11" s="880">
        <v>11063.076890325116</v>
      </c>
      <c r="BK11" s="880">
        <v>11348.434374171658</v>
      </c>
      <c r="BL11" s="880">
        <v>11173.994633809067</v>
      </c>
      <c r="BM11" s="880">
        <v>11163.953864516847</v>
      </c>
      <c r="BN11" s="880">
        <v>10193.700220000001</v>
      </c>
      <c r="BO11" s="880">
        <v>10528.158994498084</v>
      </c>
      <c r="BP11" s="880">
        <v>10485.466993583692</v>
      </c>
      <c r="BQ11" s="880">
        <v>10425.014502618789</v>
      </c>
      <c r="BR11" s="880">
        <v>10558.202976882645</v>
      </c>
      <c r="BS11" s="880">
        <v>10934</v>
      </c>
      <c r="BV11" s="882">
        <f>DataFS40!Y11</f>
        <v>3.1536646263603973E-2</v>
      </c>
      <c r="BW11" s="882">
        <f t="shared" si="6"/>
        <v>3.0060513539152511E-2</v>
      </c>
      <c r="BX11" s="882">
        <f t="shared" si="7"/>
        <v>2.5753344304011883E-2</v>
      </c>
      <c r="BY11" s="882">
        <f t="shared" si="8"/>
        <v>2.373191781006101E-2</v>
      </c>
      <c r="BZ11" s="882">
        <f t="shared" si="9"/>
        <v>2.4174909702252556E-2</v>
      </c>
      <c r="CA11" s="882">
        <f t="shared" si="10"/>
        <v>2.3525689250727622E-2</v>
      </c>
      <c r="CB11" s="882">
        <f t="shared" si="11"/>
        <v>2.2770564769688306E-2</v>
      </c>
      <c r="CC11" s="882">
        <f t="shared" si="12"/>
        <v>2.2343069081268929E-2</v>
      </c>
      <c r="CD11" s="882">
        <f t="shared" si="13"/>
        <v>2.1605324908363199E-2</v>
      </c>
      <c r="CE11" s="882">
        <f t="shared" si="14"/>
        <v>2.2380373914430374E-2</v>
      </c>
      <c r="CF11" s="882">
        <f t="shared" si="15"/>
        <v>2.2105995475268481E-2</v>
      </c>
      <c r="CG11" s="882">
        <f t="shared" si="16"/>
        <v>2.0645835227359965E-2</v>
      </c>
      <c r="CH11" s="882">
        <f t="shared" si="17"/>
        <v>1.9813439298484115E-2</v>
      </c>
      <c r="CI11" s="882">
        <f t="shared" si="18"/>
        <v>1.977818552325239E-2</v>
      </c>
      <c r="CJ11" s="882">
        <f t="shared" si="19"/>
        <v>1.9863146873865034E-2</v>
      </c>
      <c r="CK11" s="882">
        <f t="shared" si="20"/>
        <v>1.8759485908299789E-2</v>
      </c>
      <c r="CL11" s="882">
        <f t="shared" si="21"/>
        <v>1.8952626264440164E-2</v>
      </c>
      <c r="CM11" s="882">
        <f t="shared" si="22"/>
        <v>2.1200764110674397E-2</v>
      </c>
      <c r="CN11" s="882">
        <f t="shared" si="23"/>
        <v>2.3505079700588238E-2</v>
      </c>
      <c r="CO11" s="882">
        <f t="shared" si="24"/>
        <v>2.0326147866818856E-2</v>
      </c>
      <c r="CP11" s="882">
        <f t="shared" si="25"/>
        <v>1.7776749867148389E-2</v>
      </c>
      <c r="CQ11" s="882">
        <f t="shared" si="26"/>
        <v>8.0799162260960511E-3</v>
      </c>
      <c r="CR11" s="882">
        <f t="shared" si="27"/>
        <v>6.0802805532829129E-3</v>
      </c>
      <c r="CS11" s="882">
        <f t="shared" si="28"/>
        <v>3.6793262848056063E-3</v>
      </c>
      <c r="CT11" s="882">
        <f t="shared" si="29"/>
        <v>4.474223736128824E-3</v>
      </c>
      <c r="CU11" s="882">
        <f t="shared" si="30"/>
        <v>6.3610489251157976E-3</v>
      </c>
      <c r="CV11" s="882">
        <f t="shared" si="31"/>
        <v>7.0755749205719809E-3</v>
      </c>
      <c r="CW11" s="882">
        <f t="shared" si="32"/>
        <v>3.3431560846906017E-3</v>
      </c>
      <c r="CX11" s="882">
        <f t="shared" si="33"/>
        <v>1.5079442071550542E-3</v>
      </c>
      <c r="CY11" s="882">
        <f t="shared" si="34"/>
        <v>7.9810847804506757E-4</v>
      </c>
      <c r="CZ11" s="882">
        <f t="shared" si="35"/>
        <v>2.5179038536382592E-4</v>
      </c>
      <c r="DA11" s="882">
        <f t="shared" si="36"/>
        <v>-3.5512211007504568E-4</v>
      </c>
      <c r="DB11" s="882">
        <f t="shared" si="37"/>
        <v>-1.9240692013234861E-3</v>
      </c>
      <c r="DC11" s="882">
        <f t="shared" si="38"/>
        <v>-1.4797390519606379E-3</v>
      </c>
      <c r="DD11" s="882">
        <f t="shared" si="39"/>
        <v>3.9752330931586144E-4</v>
      </c>
    </row>
    <row r="12" spans="1:108" ht="15">
      <c r="A12" s="875">
        <v>7</v>
      </c>
      <c r="B12" s="875">
        <v>7</v>
      </c>
      <c r="C12" s="880">
        <f>DataFS40!T12</f>
        <v>4151.149229720143</v>
      </c>
      <c r="D12">
        <f t="shared" ref="D12:R12" si="41">C12*($S12/$C12)^(1/16)</f>
        <v>4243.3123856733473</v>
      </c>
      <c r="E12">
        <f t="shared" si="41"/>
        <v>4337.5217333785713</v>
      </c>
      <c r="F12">
        <f t="shared" si="41"/>
        <v>4433.8227020601362</v>
      </c>
      <c r="G12">
        <f t="shared" si="41"/>
        <v>4532.2617295547889</v>
      </c>
      <c r="H12">
        <f t="shared" si="41"/>
        <v>4632.8862847047512</v>
      </c>
      <c r="I12">
        <f t="shared" si="41"/>
        <v>4735.7448902479418</v>
      </c>
      <c r="J12">
        <f t="shared" si="41"/>
        <v>4840.8871462164016</v>
      </c>
      <c r="K12">
        <f t="shared" si="41"/>
        <v>4948.3637538542052</v>
      </c>
      <c r="L12">
        <f t="shared" si="41"/>
        <v>5058.2265400663973</v>
      </c>
      <c r="M12">
        <f t="shared" si="41"/>
        <v>5170.5284824107357</v>
      </c>
      <c r="N12">
        <f t="shared" si="41"/>
        <v>5285.3237346443038</v>
      </c>
      <c r="O12">
        <f t="shared" si="41"/>
        <v>5402.6676528372991</v>
      </c>
      <c r="P12">
        <f t="shared" si="41"/>
        <v>5522.6168220665986</v>
      </c>
      <c r="Q12">
        <f t="shared" si="41"/>
        <v>5645.2290837019691</v>
      </c>
      <c r="R12">
        <f t="shared" si="41"/>
        <v>5770.5635632980848</v>
      </c>
      <c r="S12" s="880">
        <v>5898.6806991057947</v>
      </c>
      <c r="T12" s="880">
        <v>5538.3879000664992</v>
      </c>
      <c r="U12" s="880">
        <v>5178.0951010272038</v>
      </c>
      <c r="V12" s="880">
        <v>5684.7755375964871</v>
      </c>
      <c r="W12" s="880">
        <v>6191.4559741657704</v>
      </c>
      <c r="X12" s="880">
        <v>8769.1167337550305</v>
      </c>
      <c r="Y12" s="880">
        <v>9173.3186670007526</v>
      </c>
      <c r="Z12" s="880">
        <v>9774.3910614525139</v>
      </c>
      <c r="AA12" s="880">
        <v>9811.1995738314363</v>
      </c>
      <c r="AB12" s="880">
        <v>9776.2889195719727</v>
      </c>
      <c r="AC12" s="880">
        <v>9815.638013726948</v>
      </c>
      <c r="AD12" s="880">
        <v>10854.080206985769</v>
      </c>
      <c r="AE12" s="880">
        <v>11427.145960379605</v>
      </c>
      <c r="AF12" s="880">
        <v>10757.617422987743</v>
      </c>
      <c r="AG12" s="880">
        <v>11266.21686141475</v>
      </c>
      <c r="AH12" s="880">
        <v>11438.700784836368</v>
      </c>
      <c r="AI12" s="880">
        <v>11942.419781133121</v>
      </c>
      <c r="AJ12" s="880">
        <v>11979.91185433686</v>
      </c>
      <c r="AK12" s="880">
        <v>11635.820693709584</v>
      </c>
      <c r="AL12" s="880">
        <v>11344.44032337827</v>
      </c>
      <c r="AM12" s="880">
        <v>10081.394241484812</v>
      </c>
      <c r="AN12" s="880">
        <v>9703.9145191337429</v>
      </c>
      <c r="AO12" s="880">
        <v>9981.6641824498492</v>
      </c>
      <c r="AP12" s="880">
        <v>10025.140856508635</v>
      </c>
      <c r="AQ12" s="880">
        <v>9912.6960935151292</v>
      </c>
      <c r="AR12" s="880">
        <v>10086.979524301963</v>
      </c>
      <c r="AS12" s="880">
        <v>10162.285985226592</v>
      </c>
      <c r="AT12" s="880">
        <v>10592.83760724728</v>
      </c>
      <c r="AU12" s="880">
        <v>10690.843457154271</v>
      </c>
      <c r="AV12" s="880">
        <v>10402.64173946576</v>
      </c>
      <c r="AW12" s="880">
        <v>10402.262629912837</v>
      </c>
      <c r="AX12" s="880">
        <v>10618.906937728216</v>
      </c>
      <c r="AY12" s="880">
        <v>10912.924165712473</v>
      </c>
      <c r="AZ12" s="880">
        <v>10811.831814987025</v>
      </c>
      <c r="BA12" s="880">
        <v>11122.183201355967</v>
      </c>
      <c r="BB12" s="880">
        <v>11307.666372244665</v>
      </c>
      <c r="BC12" s="880">
        <v>11602.95337684486</v>
      </c>
      <c r="BD12" s="880">
        <v>11549.353913153245</v>
      </c>
      <c r="BE12" s="880">
        <v>11634.06066323825</v>
      </c>
      <c r="BF12" s="880">
        <v>11871.221596650787</v>
      </c>
      <c r="BG12" s="880">
        <v>11521.788324015084</v>
      </c>
      <c r="BH12" s="880">
        <v>11389.490857783896</v>
      </c>
      <c r="BI12" s="880">
        <v>11567.934804131135</v>
      </c>
      <c r="BJ12" s="880">
        <v>12148.254066682679</v>
      </c>
      <c r="BK12" s="880">
        <v>12176.262545724434</v>
      </c>
      <c r="BL12" s="880">
        <v>12221.203987492647</v>
      </c>
      <c r="BM12" s="880">
        <v>12153.921040653036</v>
      </c>
      <c r="BN12" s="880">
        <v>11103.500539999999</v>
      </c>
      <c r="BO12" s="880">
        <v>11433.309445773171</v>
      </c>
      <c r="BP12" s="880">
        <v>11429.401327578567</v>
      </c>
      <c r="BQ12" s="880">
        <v>11324.435626902641</v>
      </c>
      <c r="BR12" s="880">
        <v>11644.642978743195</v>
      </c>
      <c r="BS12" s="880">
        <v>11929</v>
      </c>
      <c r="BV12" s="882">
        <f>DataFS40!Y12</f>
        <v>3.0778969441875415E-2</v>
      </c>
      <c r="BW12" s="882">
        <f t="shared" si="6"/>
        <v>2.9345380190527015E-2</v>
      </c>
      <c r="BX12" s="882">
        <f t="shared" si="7"/>
        <v>2.5115758784522102E-2</v>
      </c>
      <c r="BY12" s="882">
        <f t="shared" si="8"/>
        <v>2.330467915903367E-2</v>
      </c>
      <c r="BZ12" s="882">
        <f t="shared" si="9"/>
        <v>2.3493150013548902E-2</v>
      </c>
      <c r="CA12" s="882">
        <f t="shared" si="10"/>
        <v>2.296309459148782E-2</v>
      </c>
      <c r="CB12" s="882">
        <f t="shared" si="11"/>
        <v>2.1963527833140262E-2</v>
      </c>
      <c r="CC12" s="882">
        <f t="shared" si="12"/>
        <v>2.1827378249414275E-2</v>
      </c>
      <c r="CD12" s="882">
        <f t="shared" si="13"/>
        <v>2.1391061297919345E-2</v>
      </c>
      <c r="CE12" s="882">
        <f t="shared" si="14"/>
        <v>2.1978099947507435E-2</v>
      </c>
      <c r="CF12" s="882">
        <f t="shared" si="15"/>
        <v>2.1594947423468014E-2</v>
      </c>
      <c r="CG12" s="882">
        <f t="shared" si="16"/>
        <v>2.0115104086474656E-2</v>
      </c>
      <c r="CH12" s="882">
        <f t="shared" si="17"/>
        <v>1.9455380657266375E-2</v>
      </c>
      <c r="CI12" s="882">
        <f t="shared" si="18"/>
        <v>1.94150162412976E-2</v>
      </c>
      <c r="CJ12" s="882">
        <f t="shared" si="19"/>
        <v>1.9575518857257279E-2</v>
      </c>
      <c r="CK12" s="882">
        <f t="shared" si="20"/>
        <v>1.8638369585130432E-2</v>
      </c>
      <c r="CL12" s="882">
        <f t="shared" si="21"/>
        <v>1.8828380113112164E-2</v>
      </c>
      <c r="CM12" s="882">
        <f t="shared" si="22"/>
        <v>2.1215367762838389E-2</v>
      </c>
      <c r="CN12" s="882">
        <f t="shared" si="23"/>
        <v>2.4013869711522862E-2</v>
      </c>
      <c r="CO12" s="882">
        <f t="shared" si="24"/>
        <v>2.106701348586193E-2</v>
      </c>
      <c r="CP12" s="882">
        <f t="shared" si="25"/>
        <v>1.8725121150650725E-2</v>
      </c>
      <c r="CQ12" s="882">
        <f t="shared" si="26"/>
        <v>8.9480623056992226E-3</v>
      </c>
      <c r="CR12" s="882">
        <f t="shared" si="27"/>
        <v>6.7266628758440028E-3</v>
      </c>
      <c r="CS12" s="882">
        <f t="shared" si="28"/>
        <v>4.5079322707965996E-3</v>
      </c>
      <c r="CT12" s="882">
        <f t="shared" si="29"/>
        <v>4.8562382739534282E-3</v>
      </c>
      <c r="CU12" s="882">
        <f t="shared" si="30"/>
        <v>6.4094385521458186E-3</v>
      </c>
      <c r="CV12" s="882">
        <f t="shared" si="31"/>
        <v>6.3587058015910358E-3</v>
      </c>
      <c r="CW12" s="882">
        <f t="shared" si="32"/>
        <v>3.4952533083056903E-3</v>
      </c>
      <c r="CX12" s="882">
        <f t="shared" si="33"/>
        <v>1.8151774362296091E-3</v>
      </c>
      <c r="CY12" s="882">
        <f t="shared" si="34"/>
        <v>9.3120746473118743E-4</v>
      </c>
      <c r="CZ12" s="882">
        <f t="shared" si="35"/>
        <v>4.3310513736405376E-4</v>
      </c>
      <c r="DA12" s="882">
        <f t="shared" si="36"/>
        <v>-2.3920672661437159E-5</v>
      </c>
      <c r="DB12" s="882">
        <f t="shared" si="37"/>
        <v>-1.5615416792389425E-3</v>
      </c>
      <c r="DC12" s="882">
        <f t="shared" si="38"/>
        <v>-8.3450427860909393E-4</v>
      </c>
      <c r="DD12" s="882">
        <f t="shared" si="39"/>
        <v>7.3215258122849569E-4</v>
      </c>
    </row>
    <row r="13" spans="1:108" ht="15">
      <c r="A13" s="875">
        <v>8</v>
      </c>
      <c r="B13" s="875">
        <v>8</v>
      </c>
      <c r="C13" s="880">
        <f>DataFS40!T13</f>
        <v>4562.2425872381764</v>
      </c>
      <c r="D13">
        <f t="shared" ref="D13:R13" si="42">C13*($S13/$C13)^(1/16)</f>
        <v>4663.532772629158</v>
      </c>
      <c r="E13">
        <f t="shared" si="42"/>
        <v>4767.0717866302703</v>
      </c>
      <c r="F13">
        <f t="shared" si="42"/>
        <v>4872.9095573771783</v>
      </c>
      <c r="G13">
        <f t="shared" si="42"/>
        <v>4981.0971215020863</v>
      </c>
      <c r="H13">
        <f t="shared" si="42"/>
        <v>5091.6866487444022</v>
      </c>
      <c r="I13">
        <f t="shared" si="42"/>
        <v>5204.7314671078011</v>
      </c>
      <c r="J13">
        <f t="shared" si="42"/>
        <v>5320.2860885758291</v>
      </c>
      <c r="K13">
        <f t="shared" si="42"/>
        <v>5438.4062353984318</v>
      </c>
      <c r="L13">
        <f t="shared" si="42"/>
        <v>5559.1488669621003</v>
      </c>
      <c r="M13">
        <f t="shared" si="42"/>
        <v>5682.5722072565777</v>
      </c>
      <c r="N13">
        <f t="shared" si="42"/>
        <v>5808.7357729513815</v>
      </c>
      <c r="O13">
        <f t="shared" si="42"/>
        <v>5937.7004020956738</v>
      </c>
      <c r="P13">
        <f t="shared" si="42"/>
        <v>6069.5282834553236</v>
      </c>
      <c r="Q13">
        <f t="shared" si="42"/>
        <v>6204.2829865013009</v>
      </c>
      <c r="R13">
        <f t="shared" si="42"/>
        <v>6342.0294920638771</v>
      </c>
      <c r="S13" s="880">
        <v>6482.8342236674016</v>
      </c>
      <c r="T13" s="880">
        <v>6052.6475272304724</v>
      </c>
      <c r="U13" s="880">
        <v>5622.4608307935432</v>
      </c>
      <c r="V13" s="880">
        <v>6145.3176866561907</v>
      </c>
      <c r="W13" s="880">
        <v>6668.1745425188383</v>
      </c>
      <c r="X13" s="880">
        <v>9380.7826336975268</v>
      </c>
      <c r="Y13" s="880">
        <v>9776.1054372337767</v>
      </c>
      <c r="Z13" s="880">
        <v>10374.847777300291</v>
      </c>
      <c r="AA13" s="880">
        <v>10515.186607426214</v>
      </c>
      <c r="AB13" s="880">
        <v>10507.623274076632</v>
      </c>
      <c r="AC13" s="880">
        <v>10602.335855453568</v>
      </c>
      <c r="AD13" s="880">
        <v>11574.256144890038</v>
      </c>
      <c r="AE13" s="880">
        <v>12105.830043661819</v>
      </c>
      <c r="AF13" s="880">
        <v>11442.193077177873</v>
      </c>
      <c r="AG13" s="880">
        <v>11990.964348536249</v>
      </c>
      <c r="AH13" s="880">
        <v>12209.485265807789</v>
      </c>
      <c r="AI13" s="880">
        <v>12699.803075218175</v>
      </c>
      <c r="AJ13" s="880">
        <v>12744.408333119927</v>
      </c>
      <c r="AK13" s="880">
        <v>12358.398730158731</v>
      </c>
      <c r="AL13" s="880">
        <v>12085.061815992603</v>
      </c>
      <c r="AM13" s="880">
        <v>10819.219358498975</v>
      </c>
      <c r="AN13" s="880">
        <v>10457.225180470388</v>
      </c>
      <c r="AO13" s="880">
        <v>10716.961728118345</v>
      </c>
      <c r="AP13" s="880">
        <v>10810.575120463445</v>
      </c>
      <c r="AQ13" s="880">
        <v>10661.079509080942</v>
      </c>
      <c r="AR13" s="880">
        <v>10859.711513271284</v>
      </c>
      <c r="AS13" s="880">
        <v>10993.67959339855</v>
      </c>
      <c r="AT13" s="880">
        <v>11443.68898688268</v>
      </c>
      <c r="AU13" s="880">
        <v>11513.991366331767</v>
      </c>
      <c r="AV13" s="880">
        <v>11233.036589887724</v>
      </c>
      <c r="AW13" s="880">
        <v>11216.297769618826</v>
      </c>
      <c r="AX13" s="880">
        <v>11513.06576814087</v>
      </c>
      <c r="AY13" s="880">
        <v>11831.637300481467</v>
      </c>
      <c r="AZ13" s="880">
        <v>11745.950435229241</v>
      </c>
      <c r="BA13" s="880">
        <v>12131.447840250006</v>
      </c>
      <c r="BB13" s="880">
        <v>12270.685817086001</v>
      </c>
      <c r="BC13" s="880">
        <v>12647.569723158989</v>
      </c>
      <c r="BD13" s="880">
        <v>12609.459543044686</v>
      </c>
      <c r="BE13" s="880">
        <v>12710.214645997507</v>
      </c>
      <c r="BF13" s="880">
        <v>12972.308972138011</v>
      </c>
      <c r="BG13" s="880">
        <v>12593.31205304902</v>
      </c>
      <c r="BH13" s="880">
        <v>12479.624226583554</v>
      </c>
      <c r="BI13" s="880">
        <v>12673.919424881309</v>
      </c>
      <c r="BJ13" s="880">
        <v>13240.594128692766</v>
      </c>
      <c r="BK13" s="880">
        <v>13195.395546837724</v>
      </c>
      <c r="BL13" s="880">
        <v>13283.08329979464</v>
      </c>
      <c r="BM13" s="880">
        <v>13306.486177562436</v>
      </c>
      <c r="BN13" s="880">
        <v>12057.04126</v>
      </c>
      <c r="BO13" s="880">
        <v>12503.130549896161</v>
      </c>
      <c r="BP13" s="880">
        <v>12399.673115088923</v>
      </c>
      <c r="BQ13" s="880">
        <v>12269.344716092801</v>
      </c>
      <c r="BR13" s="880">
        <v>12610.028336201682</v>
      </c>
      <c r="BS13" s="880">
        <v>12905</v>
      </c>
      <c r="BV13" s="882">
        <f>DataFS40!Y13</f>
        <v>2.9743208082800177E-2</v>
      </c>
      <c r="BW13" s="882">
        <f t="shared" si="6"/>
        <v>2.8401638928564399E-2</v>
      </c>
      <c r="BX13" s="882">
        <f t="shared" si="7"/>
        <v>2.4398533480378459E-2</v>
      </c>
      <c r="BY13" s="882">
        <f t="shared" si="8"/>
        <v>2.2712979961389435E-2</v>
      </c>
      <c r="BZ13" s="882">
        <f t="shared" si="9"/>
        <v>2.2790455861689596E-2</v>
      </c>
      <c r="CA13" s="882">
        <f t="shared" si="10"/>
        <v>2.239159032012128E-2</v>
      </c>
      <c r="CB13" s="882">
        <f t="shared" si="11"/>
        <v>2.1313111804254214E-2</v>
      </c>
      <c r="CC13" s="882">
        <f t="shared" si="12"/>
        <v>2.1208015098219013E-2</v>
      </c>
      <c r="CD13" s="882">
        <f t="shared" si="13"/>
        <v>2.0916766263637143E-2</v>
      </c>
      <c r="CE13" s="882">
        <f t="shared" si="14"/>
        <v>2.1462168649748481E-2</v>
      </c>
      <c r="CF13" s="882">
        <f t="shared" si="15"/>
        <v>2.0986565547878255E-2</v>
      </c>
      <c r="CG13" s="882">
        <f t="shared" si="16"/>
        <v>1.9586289476021257E-2</v>
      </c>
      <c r="CH13" s="882">
        <f t="shared" si="17"/>
        <v>1.8883310612455517E-2</v>
      </c>
      <c r="CI13" s="882">
        <f t="shared" si="18"/>
        <v>1.900785264595406E-2</v>
      </c>
      <c r="CJ13" s="882">
        <f t="shared" si="19"/>
        <v>1.9167776240446743E-2</v>
      </c>
      <c r="CK13" s="882">
        <f t="shared" si="20"/>
        <v>1.8292043045270878E-2</v>
      </c>
      <c r="CL13" s="882">
        <f t="shared" si="21"/>
        <v>1.860157808992402E-2</v>
      </c>
      <c r="CM13" s="882">
        <f t="shared" si="22"/>
        <v>2.1003334310393917E-2</v>
      </c>
      <c r="CN13" s="882">
        <f t="shared" si="23"/>
        <v>2.4130530270034756E-2</v>
      </c>
      <c r="CO13" s="882">
        <f t="shared" si="24"/>
        <v>2.1364938094267094E-2</v>
      </c>
      <c r="CP13" s="882">
        <f t="shared" si="25"/>
        <v>1.9153466606065983E-2</v>
      </c>
      <c r="CQ13" s="882">
        <f t="shared" si="26"/>
        <v>9.5795283470490045E-3</v>
      </c>
      <c r="CR13" s="882">
        <f t="shared" si="27"/>
        <v>7.4755889084563432E-3</v>
      </c>
      <c r="CS13" s="882">
        <f t="shared" si="28"/>
        <v>5.4475151764932228E-3</v>
      </c>
      <c r="CT13" s="882">
        <f t="shared" si="29"/>
        <v>5.507041770303811E-3</v>
      </c>
      <c r="CU13" s="882">
        <f t="shared" si="30"/>
        <v>6.8227698670395576E-3</v>
      </c>
      <c r="CV13" s="882">
        <f t="shared" si="31"/>
        <v>6.4558558379714803E-3</v>
      </c>
      <c r="CW13" s="882">
        <f t="shared" si="32"/>
        <v>4.0584473806590804E-3</v>
      </c>
      <c r="CX13" s="882">
        <f t="shared" si="33"/>
        <v>2.7851784969712412E-3</v>
      </c>
      <c r="CY13" s="882">
        <f t="shared" si="34"/>
        <v>1.5406313219283874E-3</v>
      </c>
      <c r="CZ13" s="882">
        <f t="shared" si="35"/>
        <v>1.2309234868606023E-3</v>
      </c>
      <c r="DA13" s="882">
        <f t="shared" si="36"/>
        <v>4.5472041622307557E-4</v>
      </c>
      <c r="DB13" s="882">
        <f t="shared" si="37"/>
        <v>-1.0136810405750873E-3</v>
      </c>
      <c r="DC13" s="882">
        <f t="shared" si="38"/>
        <v>-3.1172246927357872E-4</v>
      </c>
      <c r="DD13" s="882">
        <f t="shared" si="39"/>
        <v>1.2737205559261167E-3</v>
      </c>
    </row>
    <row r="14" spans="1:108" ht="15">
      <c r="A14" s="875">
        <v>9</v>
      </c>
      <c r="B14" s="875">
        <v>9</v>
      </c>
      <c r="C14" s="880">
        <f>DataFS40!T14</f>
        <v>4950.9939144563168</v>
      </c>
      <c r="D14">
        <f t="shared" ref="D14:R14" si="43">C14*($S14/$C14)^(1/16)</f>
        <v>5060.9150950764997</v>
      </c>
      <c r="E14">
        <f t="shared" si="43"/>
        <v>5173.2767282922023</v>
      </c>
      <c r="F14">
        <f t="shared" si="43"/>
        <v>5288.1329966443809</v>
      </c>
      <c r="G14">
        <f t="shared" si="43"/>
        <v>5405.5392856261624</v>
      </c>
      <c r="H14">
        <f t="shared" si="43"/>
        <v>5525.5522103905951</v>
      </c>
      <c r="I14">
        <f t="shared" si="43"/>
        <v>5648.2296430513652</v>
      </c>
      <c r="J14">
        <f t="shared" si="43"/>
        <v>5773.6307405896359</v>
      </c>
      <c r="K14">
        <f t="shared" si="43"/>
        <v>5901.8159733804723</v>
      </c>
      <c r="L14">
        <f t="shared" si="43"/>
        <v>6032.847154352602</v>
      </c>
      <c r="M14">
        <f t="shared" si="43"/>
        <v>6166.78746879558</v>
      </c>
      <c r="N14">
        <f t="shared" si="43"/>
        <v>6303.7015048287267</v>
      </c>
      <c r="O14">
        <f t="shared" si="43"/>
        <v>6443.6552845465294</v>
      </c>
      <c r="P14">
        <f t="shared" si="43"/>
        <v>6586.7162958555318</v>
      </c>
      <c r="Q14">
        <f t="shared" si="43"/>
        <v>6732.9535250180616</v>
      </c>
      <c r="R14">
        <f t="shared" si="43"/>
        <v>6882.4374899184877</v>
      </c>
      <c r="S14" s="880">
        <v>7035.2402740680518</v>
      </c>
      <c r="T14" s="880">
        <v>6554.1192904373438</v>
      </c>
      <c r="U14" s="880">
        <v>6072.9983068066367</v>
      </c>
      <c r="V14" s="880">
        <v>6626.6019521116068</v>
      </c>
      <c r="W14" s="880">
        <v>7180.2055974165778</v>
      </c>
      <c r="X14" s="880">
        <v>9958.1495112133398</v>
      </c>
      <c r="Y14" s="880">
        <v>10417.251365572538</v>
      </c>
      <c r="Z14" s="880">
        <v>11058.846297092106</v>
      </c>
      <c r="AA14" s="880">
        <v>11159.681779027067</v>
      </c>
      <c r="AB14" s="880">
        <v>11220.084483948913</v>
      </c>
      <c r="AC14" s="880">
        <v>11343.821177540725</v>
      </c>
      <c r="AD14" s="880">
        <v>12315.86589047003</v>
      </c>
      <c r="AE14" s="880">
        <v>12812.134990798542</v>
      </c>
      <c r="AF14" s="880">
        <v>12126.768731368002</v>
      </c>
      <c r="AG14" s="880">
        <v>12636.710924739289</v>
      </c>
      <c r="AH14" s="880">
        <v>12928.452302680289</v>
      </c>
      <c r="AI14" s="880">
        <v>13387.507106247403</v>
      </c>
      <c r="AJ14" s="880">
        <v>13427.694563241057</v>
      </c>
      <c r="AK14" s="880">
        <v>13016.690464432688</v>
      </c>
      <c r="AL14" s="880">
        <v>12785.713259799179</v>
      </c>
      <c r="AM14" s="880">
        <v>11521.593418839786</v>
      </c>
      <c r="AN14" s="880">
        <v>11187.193821314911</v>
      </c>
      <c r="AO14" s="880">
        <v>11376.687026037582</v>
      </c>
      <c r="AP14" s="880">
        <v>11536.805796682967</v>
      </c>
      <c r="AQ14" s="880">
        <v>11364.985357313386</v>
      </c>
      <c r="AR14" s="880">
        <v>11624.904653567735</v>
      </c>
      <c r="AS14" s="880">
        <v>11801.423055167366</v>
      </c>
      <c r="AT14" s="880">
        <v>12250.862164278069</v>
      </c>
      <c r="AU14" s="880">
        <v>12280.0228899745</v>
      </c>
      <c r="AV14" s="880">
        <v>12022.884816753927</v>
      </c>
      <c r="AW14" s="880">
        <v>12000.300544947313</v>
      </c>
      <c r="AX14" s="880">
        <v>12271.559120835744</v>
      </c>
      <c r="AY14" s="880">
        <v>12690.008029025894</v>
      </c>
      <c r="AZ14" s="880">
        <v>12638.684053308825</v>
      </c>
      <c r="BA14" s="880">
        <v>12985.775152943668</v>
      </c>
      <c r="BB14" s="880">
        <v>13253.590619195449</v>
      </c>
      <c r="BC14" s="880">
        <v>13619.273250669985</v>
      </c>
      <c r="BD14" s="880">
        <v>13604.688916940167</v>
      </c>
      <c r="BE14" s="880">
        <v>13801.202831526631</v>
      </c>
      <c r="BF14" s="880">
        <v>14027.353267407729</v>
      </c>
      <c r="BG14" s="880">
        <v>13649.325185281499</v>
      </c>
      <c r="BH14" s="880">
        <v>13564.698971862099</v>
      </c>
      <c r="BI14" s="880">
        <v>13740.536406183201</v>
      </c>
      <c r="BJ14" s="880">
        <v>14288.763062512282</v>
      </c>
      <c r="BK14" s="880">
        <v>14256.26778349149</v>
      </c>
      <c r="BL14" s="880">
        <v>14324.650361701908</v>
      </c>
      <c r="BM14" s="880">
        <v>14402.63977706072</v>
      </c>
      <c r="BN14" s="880">
        <v>13024.79761</v>
      </c>
      <c r="BO14" s="880">
        <v>13525.595387840669</v>
      </c>
      <c r="BP14" s="880">
        <v>13406.817337520955</v>
      </c>
      <c r="BQ14" s="880">
        <v>13254.572683268099</v>
      </c>
      <c r="BR14" s="880">
        <v>13648.656839853014</v>
      </c>
      <c r="BS14" s="880">
        <v>13966</v>
      </c>
      <c r="BV14" s="882">
        <f>DataFS40!Y14</f>
        <v>2.8838717970577799E-2</v>
      </c>
      <c r="BW14" s="882">
        <f t="shared" si="6"/>
        <v>2.7633172297177877E-2</v>
      </c>
      <c r="BX14" s="882">
        <f t="shared" si="7"/>
        <v>2.3829993189502963E-2</v>
      </c>
      <c r="BY14" s="882">
        <f t="shared" si="8"/>
        <v>2.2283005181510163E-2</v>
      </c>
      <c r="BZ14" s="882">
        <f t="shared" si="9"/>
        <v>2.2127797721793074E-2</v>
      </c>
      <c r="CA14" s="882">
        <f t="shared" si="10"/>
        <v>2.1887842200439156E-2</v>
      </c>
      <c r="CB14" s="882">
        <f t="shared" si="11"/>
        <v>2.0777466619277041E-2</v>
      </c>
      <c r="CC14" s="882">
        <f t="shared" si="12"/>
        <v>2.0797090118050976E-2</v>
      </c>
      <c r="CD14" s="882">
        <f t="shared" si="13"/>
        <v>2.0590291691367169E-2</v>
      </c>
      <c r="CE14" s="882">
        <f t="shared" si="14"/>
        <v>2.1053181036635449E-2</v>
      </c>
      <c r="CF14" s="882">
        <f t="shared" si="15"/>
        <v>2.0465298873463489E-2</v>
      </c>
      <c r="CG14" s="882">
        <f t="shared" si="16"/>
        <v>1.9171903500661891E-2</v>
      </c>
      <c r="CH14" s="882">
        <f t="shared" si="17"/>
        <v>1.8457559322465844E-2</v>
      </c>
      <c r="CI14" s="882">
        <f t="shared" si="18"/>
        <v>1.8469351179910554E-2</v>
      </c>
      <c r="CJ14" s="882">
        <f t="shared" si="19"/>
        <v>1.8816038053987016E-2</v>
      </c>
      <c r="CK14" s="882">
        <f t="shared" si="20"/>
        <v>1.8036893638335494E-2</v>
      </c>
      <c r="CL14" s="882">
        <f t="shared" si="21"/>
        <v>1.8190607769890121E-2</v>
      </c>
      <c r="CM14" s="882">
        <f t="shared" si="22"/>
        <v>2.0926983764995022E-2</v>
      </c>
      <c r="CN14" s="882">
        <f t="shared" si="23"/>
        <v>2.4038298232404109E-2</v>
      </c>
      <c r="CO14" s="882">
        <f t="shared" si="24"/>
        <v>2.1381926247278971E-2</v>
      </c>
      <c r="CP14" s="882">
        <f t="shared" si="25"/>
        <v>1.9404326141071238E-2</v>
      </c>
      <c r="CQ14" s="882">
        <f t="shared" si="26"/>
        <v>1.0127942929724743E-2</v>
      </c>
      <c r="CR14" s="882">
        <f t="shared" si="27"/>
        <v>7.9795170055803055E-3</v>
      </c>
      <c r="CS14" s="882">
        <f t="shared" si="28"/>
        <v>6.0251396547825742E-3</v>
      </c>
      <c r="CT14" s="882">
        <f t="shared" si="29"/>
        <v>6.1376671041537545E-3</v>
      </c>
      <c r="CU14" s="882">
        <f t="shared" si="30"/>
        <v>7.1361654285440057E-3</v>
      </c>
      <c r="CV14" s="882">
        <f t="shared" si="31"/>
        <v>6.7439163743143737E-3</v>
      </c>
      <c r="CW14" s="882">
        <f t="shared" si="32"/>
        <v>4.4538157622593388E-3</v>
      </c>
      <c r="CX14" s="882">
        <f t="shared" si="33"/>
        <v>3.4476571823847113E-3</v>
      </c>
      <c r="CY14" s="882">
        <f t="shared" si="34"/>
        <v>2.1033780614867492E-3</v>
      </c>
      <c r="CZ14" s="882">
        <f t="shared" si="35"/>
        <v>2.0013441929627174E-3</v>
      </c>
      <c r="DA14" s="882">
        <f t="shared" si="36"/>
        <v>1.0691843076526819E-3</v>
      </c>
      <c r="DB14" s="882">
        <f t="shared" si="37"/>
        <v>-2.9346768047999738E-4</v>
      </c>
      <c r="DC14" s="882">
        <f t="shared" si="38"/>
        <v>4.8016771945347259E-4</v>
      </c>
      <c r="DD14" s="882">
        <f t="shared" si="39"/>
        <v>2.0725385261179952E-3</v>
      </c>
    </row>
    <row r="15" spans="1:108" ht="15">
      <c r="A15" s="875">
        <v>10</v>
      </c>
      <c r="B15" s="875">
        <v>10</v>
      </c>
      <c r="C15" s="880">
        <f>DataFS40!T15</f>
        <v>5290.592775014693</v>
      </c>
      <c r="D15">
        <f t="shared" ref="D15:R15" si="44">C15*($S15/$C15)^(1/16)</f>
        <v>5408.0536756052134</v>
      </c>
      <c r="E15">
        <f t="shared" si="44"/>
        <v>5528.1224244566502</v>
      </c>
      <c r="F15">
        <f t="shared" si="44"/>
        <v>5650.8569206019383</v>
      </c>
      <c r="G15">
        <f t="shared" si="44"/>
        <v>5776.3163485391487</v>
      </c>
      <c r="H15">
        <f t="shared" si="44"/>
        <v>5904.5612067711781</v>
      </c>
      <c r="I15">
        <f t="shared" si="44"/>
        <v>6035.6533369790768</v>
      </c>
      <c r="J15">
        <f t="shared" si="44"/>
        <v>6169.6559538430774</v>
      </c>
      <c r="K15">
        <f t="shared" si="44"/>
        <v>6306.6336755257034</v>
      </c>
      <c r="L15">
        <f t="shared" si="44"/>
        <v>6446.6525548316613</v>
      </c>
      <c r="M15">
        <f t="shared" si="44"/>
        <v>6589.7801110595374</v>
      </c>
      <c r="N15">
        <f t="shared" si="44"/>
        <v>6736.0853625606615</v>
      </c>
      <c r="O15">
        <f t="shared" si="44"/>
        <v>6885.6388600208402</v>
      </c>
      <c r="P15">
        <f t="shared" si="44"/>
        <v>7038.5127204810015</v>
      </c>
      <c r="Q15">
        <f t="shared" si="44"/>
        <v>7194.780662113164</v>
      </c>
      <c r="R15">
        <f t="shared" si="44"/>
        <v>7354.5180397684926</v>
      </c>
      <c r="S15" s="880">
        <v>7517.8018813145973</v>
      </c>
      <c r="T15" s="880">
        <v>6995.9818470801456</v>
      </c>
      <c r="U15" s="880">
        <v>6474.161812845693</v>
      </c>
      <c r="V15" s="880">
        <v>7106.7408902764528</v>
      </c>
      <c r="W15" s="880">
        <v>7739.3199677072134</v>
      </c>
      <c r="X15" s="880">
        <v>10546.949396204715</v>
      </c>
      <c r="Y15" s="880">
        <v>11009.078376346781</v>
      </c>
      <c r="Z15" s="880">
        <v>11695.852552165401</v>
      </c>
      <c r="AA15" s="880">
        <v>11824.007571292561</v>
      </c>
      <c r="AB15" s="880">
        <v>11861.771401449776</v>
      </c>
      <c r="AC15" s="880">
        <v>12012.966468204746</v>
      </c>
      <c r="AD15" s="880">
        <v>12933.159551530833</v>
      </c>
      <c r="AE15" s="880">
        <v>13419.793995597734</v>
      </c>
      <c r="AF15" s="880">
        <v>12764.257171248757</v>
      </c>
      <c r="AG15" s="880">
        <v>13296.196789797714</v>
      </c>
      <c r="AH15" s="880">
        <v>13585.886124685325</v>
      </c>
      <c r="AI15" s="880">
        <v>13999.472807868126</v>
      </c>
      <c r="AJ15" s="880">
        <v>14150.185740992089</v>
      </c>
      <c r="AK15" s="880">
        <v>13680.12510288066</v>
      </c>
      <c r="AL15" s="880">
        <v>13479.311165580855</v>
      </c>
      <c r="AM15" s="880">
        <v>12223.967479180596</v>
      </c>
      <c r="AN15" s="880">
        <v>11832.28238764263</v>
      </c>
      <c r="AO15" s="880">
        <v>12020.072378497516</v>
      </c>
      <c r="AP15" s="880">
        <v>12243.301943657396</v>
      </c>
      <c r="AQ15" s="880">
        <v>12094.030700125559</v>
      </c>
      <c r="AR15" s="880">
        <v>12365.596535677352</v>
      </c>
      <c r="AS15" s="880">
        <v>12581.87788647102</v>
      </c>
      <c r="AT15" s="880">
        <v>13044.058316956654</v>
      </c>
      <c r="AU15" s="880">
        <v>13039.334838848436</v>
      </c>
      <c r="AV15" s="880">
        <v>12778.673879833292</v>
      </c>
      <c r="AW15" s="880">
        <v>12790.625923302641</v>
      </c>
      <c r="AX15" s="880">
        <v>13023.885860907079</v>
      </c>
      <c r="AY15" s="880">
        <v>13474.459309945232</v>
      </c>
      <c r="AZ15" s="880">
        <v>13516.637313473186</v>
      </c>
      <c r="BA15" s="880">
        <v>13900.918986201963</v>
      </c>
      <c r="BB15" s="880">
        <v>14151.272461584424</v>
      </c>
      <c r="BC15" s="880">
        <v>14550.31386000231</v>
      </c>
      <c r="BD15" s="880">
        <v>14555.747222923505</v>
      </c>
      <c r="BE15" s="880">
        <v>14827.459950423618</v>
      </c>
      <c r="BF15" s="880">
        <v>14949.530388335499</v>
      </c>
      <c r="BG15" s="880">
        <v>14622.615134572878</v>
      </c>
      <c r="BH15" s="880">
        <v>14519.514161472007</v>
      </c>
      <c r="BI15" s="880">
        <v>14708.734288864389</v>
      </c>
      <c r="BJ15" s="880">
        <v>15265.303139806547</v>
      </c>
      <c r="BK15" s="880">
        <v>15306.705211260138</v>
      </c>
      <c r="BL15" s="880">
        <v>15342.519798148664</v>
      </c>
      <c r="BM15" s="880">
        <v>15476.671205025237</v>
      </c>
      <c r="BN15" s="880">
        <v>13920.382299999999</v>
      </c>
      <c r="BO15" s="880">
        <v>14506.085353490615</v>
      </c>
      <c r="BP15" s="880">
        <v>14351.805169656449</v>
      </c>
      <c r="BQ15" s="880">
        <v>14150.892355399246</v>
      </c>
      <c r="BR15" s="880">
        <v>14629.301186101677</v>
      </c>
      <c r="BS15" s="880">
        <v>14936</v>
      </c>
      <c r="BV15" s="882">
        <f>DataFS40!Y15</f>
        <v>2.8335608562820136E-2</v>
      </c>
      <c r="BW15" s="882">
        <f t="shared" si="6"/>
        <v>2.7224789214199241E-2</v>
      </c>
      <c r="BX15" s="882">
        <f t="shared" si="7"/>
        <v>2.3614218481586846E-2</v>
      </c>
      <c r="BY15" s="882">
        <f t="shared" si="8"/>
        <v>2.197395947011227E-2</v>
      </c>
      <c r="BZ15" s="882">
        <f t="shared" si="9"/>
        <v>2.1787237555020766E-2</v>
      </c>
      <c r="CA15" s="882">
        <f t="shared" si="10"/>
        <v>2.1680318770661122E-2</v>
      </c>
      <c r="CB15" s="882">
        <f t="shared" si="11"/>
        <v>2.0652365495760439E-2</v>
      </c>
      <c r="CC15" s="882">
        <f t="shared" si="12"/>
        <v>2.0659785510451778E-2</v>
      </c>
      <c r="CD15" s="882">
        <f t="shared" si="13"/>
        <v>2.0521117388777377E-2</v>
      </c>
      <c r="CE15" s="882">
        <f t="shared" si="14"/>
        <v>2.0944909051767491E-2</v>
      </c>
      <c r="CF15" s="882">
        <f t="shared" si="15"/>
        <v>2.0274874138735743E-2</v>
      </c>
      <c r="CG15" s="882">
        <f t="shared" si="16"/>
        <v>1.9010762035474471E-2</v>
      </c>
      <c r="CH15" s="882">
        <f t="shared" si="17"/>
        <v>1.838084569377374E-2</v>
      </c>
      <c r="CI15" s="882">
        <f t="shared" si="18"/>
        <v>1.8264443150241894E-2</v>
      </c>
      <c r="CJ15" s="882">
        <f t="shared" si="19"/>
        <v>1.8625451223376999E-2</v>
      </c>
      <c r="CK15" s="882">
        <f t="shared" si="20"/>
        <v>1.8061359710310754E-2</v>
      </c>
      <c r="CL15" s="882">
        <f t="shared" si="21"/>
        <v>1.8243269487769886E-2</v>
      </c>
      <c r="CM15" s="882">
        <f t="shared" si="22"/>
        <v>2.0935806704892146E-2</v>
      </c>
      <c r="CN15" s="882">
        <f t="shared" si="23"/>
        <v>2.4103354224911611E-2</v>
      </c>
      <c r="CO15" s="882">
        <f t="shared" si="24"/>
        <v>2.1310425979320646E-2</v>
      </c>
      <c r="CP15" s="882">
        <f t="shared" si="25"/>
        <v>1.9306567157758359E-2</v>
      </c>
      <c r="CQ15" s="882">
        <f t="shared" si="26"/>
        <v>1.031291012641633E-2</v>
      </c>
      <c r="CR15" s="882">
        <f t="shared" si="27"/>
        <v>8.3834480643818488E-3</v>
      </c>
      <c r="CS15" s="882">
        <f t="shared" si="28"/>
        <v>6.3808376120921828E-3</v>
      </c>
      <c r="CT15" s="882">
        <f t="shared" si="29"/>
        <v>6.4415250784555234E-3</v>
      </c>
      <c r="CU15" s="882">
        <f t="shared" si="30"/>
        <v>7.4470554358359031E-3</v>
      </c>
      <c r="CV15" s="882">
        <f t="shared" si="31"/>
        <v>7.1520539368898906E-3</v>
      </c>
      <c r="CW15" s="882">
        <f t="shared" si="32"/>
        <v>5.0371594737115277E-3</v>
      </c>
      <c r="CX15" s="882">
        <f t="shared" si="33"/>
        <v>4.2030146336113905E-3</v>
      </c>
      <c r="CY15" s="882">
        <f t="shared" si="34"/>
        <v>2.5534091818617544E-3</v>
      </c>
      <c r="CZ15" s="882">
        <f t="shared" si="35"/>
        <v>2.5647599208185046E-3</v>
      </c>
      <c r="DA15" s="882">
        <f t="shared" si="36"/>
        <v>1.6143681965308243E-3</v>
      </c>
      <c r="DB15" s="882">
        <f t="shared" si="37"/>
        <v>3.1646223305847876E-4</v>
      </c>
      <c r="DC15" s="882">
        <f t="shared" si="38"/>
        <v>9.7985319865467879E-4</v>
      </c>
      <c r="DD15" s="882">
        <f t="shared" si="39"/>
        <v>2.5865850166670867E-3</v>
      </c>
    </row>
    <row r="16" spans="1:108" ht="15">
      <c r="A16" s="875">
        <v>11</v>
      </c>
      <c r="B16" s="875">
        <v>11</v>
      </c>
      <c r="C16" s="880">
        <f>DataFS40!T16</f>
        <v>5652.5336658729611</v>
      </c>
      <c r="D16">
        <f t="shared" ref="D16:R16" si="45">C16*($S16/$C16)^(1/16)</f>
        <v>5778.0303206423941</v>
      </c>
      <c r="E16">
        <f t="shared" si="45"/>
        <v>5906.3132322108631</v>
      </c>
      <c r="F16">
        <f t="shared" si="45"/>
        <v>6037.4442606093344</v>
      </c>
      <c r="G16">
        <f t="shared" si="45"/>
        <v>6171.4866392753574</v>
      </c>
      <c r="H16">
        <f t="shared" si="45"/>
        <v>6308.5050055452193</v>
      </c>
      <c r="I16">
        <f t="shared" si="45"/>
        <v>6448.5654318230845</v>
      </c>
      <c r="J16">
        <f t="shared" si="45"/>
        <v>6591.7354574421397</v>
      </c>
      <c r="K16">
        <f t="shared" si="45"/>
        <v>6738.0841212331216</v>
      </c>
      <c r="L16">
        <f t="shared" si="45"/>
        <v>6887.6819948159227</v>
      </c>
      <c r="M16">
        <f t="shared" si="45"/>
        <v>7040.6012166303335</v>
      </c>
      <c r="N16">
        <f t="shared" si="45"/>
        <v>7196.9155267223287</v>
      </c>
      <c r="O16">
        <f t="shared" si="45"/>
        <v>7356.7003023026718</v>
      </c>
      <c r="P16">
        <f t="shared" si="45"/>
        <v>7520.0325940949897</v>
      </c>
      <c r="Q16">
        <f t="shared" si="45"/>
        <v>7686.9911634908385</v>
      </c>
      <c r="R16">
        <f t="shared" si="45"/>
        <v>7857.656520529682</v>
      </c>
      <c r="S16" s="880">
        <v>8032.1109627220985</v>
      </c>
      <c r="T16" s="880">
        <v>7462.9757601735564</v>
      </c>
      <c r="U16" s="880">
        <v>6893.8405576250134</v>
      </c>
      <c r="V16" s="880">
        <v>7584.3666189632067</v>
      </c>
      <c r="W16" s="880">
        <v>8274.8926803014001</v>
      </c>
      <c r="X16" s="880">
        <v>11095.733755031626</v>
      </c>
      <c r="Y16" s="880">
        <v>11524.187070909547</v>
      </c>
      <c r="Z16" s="880">
        <v>12285.866542520173</v>
      </c>
      <c r="AA16" s="880">
        <v>12438.75681189645</v>
      </c>
      <c r="AB16" s="880">
        <v>12479.866888160166</v>
      </c>
      <c r="AC16" s="880">
        <v>12691.154262796659</v>
      </c>
      <c r="AD16" s="880">
        <v>13494.725312634757</v>
      </c>
      <c r="AE16" s="880">
        <v>13995.886298848916</v>
      </c>
      <c r="AF16" s="880">
        <v>13347.414210003311</v>
      </c>
      <c r="AG16" s="880">
        <v>13969.421943711521</v>
      </c>
      <c r="AH16" s="880">
        <v>14311.33034207019</v>
      </c>
      <c r="AI16" s="880">
        <v>14578.113644549107</v>
      </c>
      <c r="AJ16" s="880">
        <v>14858.675151732439</v>
      </c>
      <c r="AK16" s="880">
        <v>14374.417166372723</v>
      </c>
      <c r="AL16" s="880">
        <v>14118.831946504977</v>
      </c>
      <c r="AM16" s="880">
        <v>12897.537555974306</v>
      </c>
      <c r="AN16" s="880">
        <v>12454.028933478228</v>
      </c>
      <c r="AO16" s="880">
        <v>12681.840169599163</v>
      </c>
      <c r="AP16" s="880">
        <v>12945.851184782803</v>
      </c>
      <c r="AQ16" s="880">
        <v>12749.591366473907</v>
      </c>
      <c r="AR16" s="880">
        <v>13076.133023095483</v>
      </c>
      <c r="AS16" s="880">
        <v>13311.39394090637</v>
      </c>
      <c r="AT16" s="880">
        <v>13781.346370768028</v>
      </c>
      <c r="AU16" s="880">
        <v>13802.00657510677</v>
      </c>
      <c r="AV16" s="880">
        <v>13523.109888317043</v>
      </c>
      <c r="AW16" s="880">
        <v>13512.983319119412</v>
      </c>
      <c r="AX16" s="880">
        <v>13797.795745160791</v>
      </c>
      <c r="AY16" s="880">
        <v>14304.167395532993</v>
      </c>
      <c r="AZ16" s="880">
        <v>14331.035034602079</v>
      </c>
      <c r="BA16" s="880">
        <v>14691.5337535422</v>
      </c>
      <c r="BB16" s="880">
        <v>14936.744073674776</v>
      </c>
      <c r="BC16" s="880">
        <v>15383.202597868878</v>
      </c>
      <c r="BD16" s="880">
        <v>15483.339649078516</v>
      </c>
      <c r="BE16" s="880">
        <v>15752.574777707892</v>
      </c>
      <c r="BF16" s="880">
        <v>15849.343727443338</v>
      </c>
      <c r="BG16" s="880">
        <v>15557.128591860617</v>
      </c>
      <c r="BH16" s="880">
        <v>15454.094856997468</v>
      </c>
      <c r="BI16" s="880">
        <v>15699.076468735235</v>
      </c>
      <c r="BJ16" s="880">
        <v>16234.680331448284</v>
      </c>
      <c r="BK16" s="880">
        <v>16292.214939299156</v>
      </c>
      <c r="BL16" s="880">
        <v>16287.039441503359</v>
      </c>
      <c r="BM16" s="880">
        <v>16464.426164008051</v>
      </c>
      <c r="BN16" s="880">
        <v>14796.283809999999</v>
      </c>
      <c r="BO16" s="880">
        <v>15434.913937854941</v>
      </c>
      <c r="BP16" s="880">
        <v>15287.311518526369</v>
      </c>
      <c r="BQ16" s="880">
        <v>15005.859332161021</v>
      </c>
      <c r="BR16" s="880">
        <v>15575.358491092607</v>
      </c>
      <c r="BS16" s="880">
        <v>15920</v>
      </c>
      <c r="BV16" s="882">
        <f>DataFS40!Y16</f>
        <v>2.7831617737965164E-2</v>
      </c>
      <c r="BW16" s="882">
        <f t="shared" si="6"/>
        <v>2.6626149549391132E-2</v>
      </c>
      <c r="BX16" s="882">
        <f t="shared" si="7"/>
        <v>2.3236882938628023E-2</v>
      </c>
      <c r="BY16" s="882">
        <f t="shared" si="8"/>
        <v>2.1524359867799214E-2</v>
      </c>
      <c r="BZ16" s="882">
        <f t="shared" si="9"/>
        <v>2.1409231968773312E-2</v>
      </c>
      <c r="CA16" s="882">
        <f t="shared" si="10"/>
        <v>2.1368536656271253E-2</v>
      </c>
      <c r="CB16" s="882">
        <f t="shared" si="11"/>
        <v>2.0250596806659082E-2</v>
      </c>
      <c r="CC16" s="882">
        <f t="shared" si="12"/>
        <v>2.0350540406595119E-2</v>
      </c>
      <c r="CD16" s="882">
        <f t="shared" si="13"/>
        <v>2.0226687131716714E-2</v>
      </c>
      <c r="CE16" s="882">
        <f t="shared" si="14"/>
        <v>2.0608942879489778E-2</v>
      </c>
      <c r="CF16" s="882">
        <f t="shared" si="15"/>
        <v>1.999493273967845E-2</v>
      </c>
      <c r="CG16" s="882">
        <f t="shared" si="16"/>
        <v>1.8724544177854074E-2</v>
      </c>
      <c r="CH16" s="882">
        <f t="shared" si="17"/>
        <v>1.8044380693544637E-2</v>
      </c>
      <c r="CI16" s="882">
        <f t="shared" si="18"/>
        <v>1.8011412507374258E-2</v>
      </c>
      <c r="CJ16" s="882">
        <f t="shared" si="19"/>
        <v>1.8433169210144484E-2</v>
      </c>
      <c r="CK16" s="882">
        <f t="shared" si="20"/>
        <v>1.7831799637028078E-2</v>
      </c>
      <c r="CL16" s="882">
        <f t="shared" si="21"/>
        <v>1.7918168018973057E-2</v>
      </c>
      <c r="CM16" s="882">
        <f t="shared" si="22"/>
        <v>2.0617606831595969E-2</v>
      </c>
      <c r="CN16" s="882">
        <f t="shared" si="23"/>
        <v>2.3888147018307659E-2</v>
      </c>
      <c r="CO16" s="882">
        <f t="shared" si="24"/>
        <v>2.1212304408068761E-2</v>
      </c>
      <c r="CP16" s="882">
        <f t="shared" si="25"/>
        <v>1.9115040613550072E-2</v>
      </c>
      <c r="CQ16" s="882">
        <f t="shared" si="26"/>
        <v>1.0542460881161286E-2</v>
      </c>
      <c r="CR16" s="882">
        <f t="shared" si="27"/>
        <v>8.8646756757111422E-3</v>
      </c>
      <c r="CS16" s="882">
        <f t="shared" si="28"/>
        <v>6.7705960036175128E-3</v>
      </c>
      <c r="CT16" s="882">
        <f t="shared" si="29"/>
        <v>6.8701015983552161E-3</v>
      </c>
      <c r="CU16" s="882">
        <f t="shared" si="30"/>
        <v>7.7662674656040487E-3</v>
      </c>
      <c r="CV16" s="882">
        <f t="shared" si="31"/>
        <v>7.3735857076147049E-3</v>
      </c>
      <c r="CW16" s="882">
        <f t="shared" si="32"/>
        <v>5.546820301666866E-3</v>
      </c>
      <c r="CX16" s="882">
        <f t="shared" si="33"/>
        <v>4.7890372139991477E-3</v>
      </c>
      <c r="CY16" s="882">
        <f t="shared" si="34"/>
        <v>3.0355798747581098E-3</v>
      </c>
      <c r="CZ16" s="882">
        <f t="shared" si="35"/>
        <v>2.9384643814163169E-3</v>
      </c>
      <c r="DA16" s="882">
        <f t="shared" si="36"/>
        <v>1.9422253476031326E-3</v>
      </c>
      <c r="DB16" s="882">
        <f t="shared" si="37"/>
        <v>8.509326739447598E-4</v>
      </c>
      <c r="DC16" s="882">
        <f t="shared" si="38"/>
        <v>1.3864367310607584E-3</v>
      </c>
      <c r="DD16" s="882">
        <f t="shared" si="39"/>
        <v>3.0082256423231701E-3</v>
      </c>
    </row>
    <row r="17" spans="1:108" ht="15">
      <c r="A17" s="875">
        <v>12</v>
      </c>
      <c r="B17" s="875">
        <v>12</v>
      </c>
      <c r="C17" s="880">
        <f>DataFS40!T17</f>
        <v>5987.664120371358</v>
      </c>
      <c r="D17">
        <f t="shared" ref="D17:R17" si="46">C17*($S17/$C17)^(1/16)</f>
        <v>6120.601288269414</v>
      </c>
      <c r="E17">
        <f t="shared" si="46"/>
        <v>6256.489906057358</v>
      </c>
      <c r="F17">
        <f t="shared" si="46"/>
        <v>6395.3955013569239</v>
      </c>
      <c r="G17">
        <f t="shared" si="46"/>
        <v>6537.3850566236988</v>
      </c>
      <c r="H17">
        <f t="shared" si="46"/>
        <v>6682.5270414471106</v>
      </c>
      <c r="I17">
        <f t="shared" si="46"/>
        <v>6830.8914455675367</v>
      </c>
      <c r="J17">
        <f t="shared" si="46"/>
        <v>6982.5498126264565</v>
      </c>
      <c r="K17">
        <f t="shared" si="46"/>
        <v>7137.5752746659155</v>
      </c>
      <c r="L17">
        <f t="shared" si="46"/>
        <v>7296.0425873939421</v>
      </c>
      <c r="M17">
        <f t="shared" si="46"/>
        <v>7458.0281662329235</v>
      </c>
      <c r="N17">
        <f t="shared" si="46"/>
        <v>7623.6101231683178</v>
      </c>
      <c r="O17">
        <f t="shared" si="46"/>
        <v>7792.8683044154795</v>
      </c>
      <c r="P17">
        <f t="shared" si="46"/>
        <v>7965.884328922757</v>
      </c>
      <c r="Q17">
        <f t="shared" si="46"/>
        <v>8142.7416277294269</v>
      </c>
      <c r="R17">
        <f t="shared" si="46"/>
        <v>8323.5254841974511</v>
      </c>
      <c r="S17" s="880">
        <v>8508.3230751364517</v>
      </c>
      <c r="T17" s="880">
        <v>7920.1788081405248</v>
      </c>
      <c r="U17" s="880">
        <v>7332.0345411445987</v>
      </c>
      <c r="V17" s="880">
        <v>8065.3645525959819</v>
      </c>
      <c r="W17" s="880">
        <v>8798.6945640473641</v>
      </c>
      <c r="X17" s="880">
        <v>11621.652098907418</v>
      </c>
      <c r="Y17" s="880">
        <v>12050.255524931095</v>
      </c>
      <c r="Z17" s="880">
        <v>12823.666905409922</v>
      </c>
      <c r="AA17" s="880">
        <v>12979.141225007934</v>
      </c>
      <c r="AB17" s="880">
        <v>13022.469796341044</v>
      </c>
      <c r="AC17" s="880">
        <v>13283.438270073595</v>
      </c>
      <c r="AD17" s="880">
        <v>14069.151358344114</v>
      </c>
      <c r="AE17" s="880">
        <v>14635.112005196117</v>
      </c>
      <c r="AF17" s="880">
        <v>13955.92590261676</v>
      </c>
      <c r="AG17" s="880">
        <v>14611.733697700716</v>
      </c>
      <c r="AH17" s="880">
        <v>14965.525573819043</v>
      </c>
      <c r="AI17" s="880">
        <v>15247.640476520293</v>
      </c>
      <c r="AJ17" s="880">
        <v>15544.761735255706</v>
      </c>
      <c r="AK17" s="880">
        <v>15040.423256907703</v>
      </c>
      <c r="AL17" s="880">
        <v>14793.620417553591</v>
      </c>
      <c r="AM17" s="880">
        <v>13533.440885052578</v>
      </c>
      <c r="AN17" s="880">
        <v>13080.019483039665</v>
      </c>
      <c r="AO17" s="880">
        <v>13339.522974335987</v>
      </c>
      <c r="AP17" s="880">
        <v>13616.825179116058</v>
      </c>
      <c r="AQ17" s="880">
        <v>13447.695792880259</v>
      </c>
      <c r="AR17" s="880">
        <v>13745.205842812822</v>
      </c>
      <c r="AS17" s="880">
        <v>14029.994543155653</v>
      </c>
      <c r="AT17" s="880">
        <v>14600.749444790619</v>
      </c>
      <c r="AU17" s="880">
        <v>14484.043414139554</v>
      </c>
      <c r="AV17" s="880">
        <v>14205.91502899604</v>
      </c>
      <c r="AW17" s="880">
        <v>14208.469652072101</v>
      </c>
      <c r="AX17" s="880">
        <v>14523.914381582103</v>
      </c>
      <c r="AY17" s="880">
        <v>15053.921792873205</v>
      </c>
      <c r="AZ17" s="880">
        <v>15115.872039900521</v>
      </c>
      <c r="BA17" s="880">
        <v>15451.74026060012</v>
      </c>
      <c r="BB17" s="880">
        <v>15703.750711159028</v>
      </c>
      <c r="BC17" s="880">
        <v>16206.27614858887</v>
      </c>
      <c r="BD17" s="880">
        <v>16358.478932087857</v>
      </c>
      <c r="BE17" s="880">
        <v>16641.27838001159</v>
      </c>
      <c r="BF17" s="880">
        <v>16697.851920023099</v>
      </c>
      <c r="BG17" s="880">
        <v>16482.594201014173</v>
      </c>
      <c r="BH17" s="880">
        <v>16357.059155515979</v>
      </c>
      <c r="BI17" s="880">
        <v>16594.69026618365</v>
      </c>
      <c r="BJ17" s="880">
        <v>17174.212166204503</v>
      </c>
      <c r="BK17" s="880">
        <v>17223.231776493663</v>
      </c>
      <c r="BL17" s="880">
        <v>17206.733001042277</v>
      </c>
      <c r="BM17" s="880">
        <v>17452.181122990864</v>
      </c>
      <c r="BN17" s="880">
        <v>15664.53075</v>
      </c>
      <c r="BO17" s="880">
        <v>16370.20019487997</v>
      </c>
      <c r="BP17" s="880">
        <v>16207.015395287001</v>
      </c>
      <c r="BQ17" s="880">
        <v>15871.16448276514</v>
      </c>
      <c r="BR17" s="880">
        <v>16455.293511326105</v>
      </c>
      <c r="BS17" s="880">
        <v>16863</v>
      </c>
      <c r="BV17" s="882">
        <f>DataFS40!Y17</f>
        <v>2.7459668278015936E-2</v>
      </c>
      <c r="BW17" s="882">
        <f t="shared" si="6"/>
        <v>2.629674714104846E-2</v>
      </c>
      <c r="BX17" s="882">
        <f t="shared" si="7"/>
        <v>2.2951915862009953E-2</v>
      </c>
      <c r="BY17" s="882">
        <f t="shared" si="8"/>
        <v>2.1267333538125044E-2</v>
      </c>
      <c r="BZ17" s="882">
        <f t="shared" si="9"/>
        <v>2.1197843967664776E-2</v>
      </c>
      <c r="CA17" s="882">
        <f t="shared" si="10"/>
        <v>2.1156273780079227E-2</v>
      </c>
      <c r="CB17" s="882">
        <f t="shared" si="11"/>
        <v>2.0121905162288733E-2</v>
      </c>
      <c r="CC17" s="882">
        <f t="shared" si="12"/>
        <v>2.0119605507872507E-2</v>
      </c>
      <c r="CD17" s="882">
        <f t="shared" si="13"/>
        <v>2.007605450970007E-2</v>
      </c>
      <c r="CE17" s="882">
        <f t="shared" si="14"/>
        <v>2.061372780367754E-2</v>
      </c>
      <c r="CF17" s="882">
        <f t="shared" si="15"/>
        <v>1.9714056172373873E-2</v>
      </c>
      <c r="CG17" s="882">
        <f t="shared" si="16"/>
        <v>1.847471380413479E-2</v>
      </c>
      <c r="CH17" s="882">
        <f t="shared" si="17"/>
        <v>1.7822525055280591E-2</v>
      </c>
      <c r="CI17" s="882">
        <f t="shared" si="18"/>
        <v>1.7822505562472779E-2</v>
      </c>
      <c r="CJ17" s="882">
        <f t="shared" si="19"/>
        <v>1.8238191731849929E-2</v>
      </c>
      <c r="CK17" s="882">
        <f t="shared" si="20"/>
        <v>1.7703691436366409E-2</v>
      </c>
      <c r="CL17" s="882">
        <f t="shared" si="21"/>
        <v>1.7704210657883968E-2</v>
      </c>
      <c r="CM17" s="882">
        <f t="shared" si="22"/>
        <v>2.033594947825268E-2</v>
      </c>
      <c r="CN17" s="882">
        <f t="shared" si="23"/>
        <v>2.3602031622029118E-2</v>
      </c>
      <c r="CO17" s="882">
        <f t="shared" si="24"/>
        <v>2.101684986628527E-2</v>
      </c>
      <c r="CP17" s="882">
        <f t="shared" si="25"/>
        <v>1.8920378705544083E-2</v>
      </c>
      <c r="CQ17" s="882">
        <f t="shared" si="26"/>
        <v>1.071613333100796E-2</v>
      </c>
      <c r="CR17" s="882">
        <f t="shared" si="27"/>
        <v>9.2548894294872674E-3</v>
      </c>
      <c r="CS17" s="882">
        <f t="shared" si="28"/>
        <v>7.1835350423927746E-3</v>
      </c>
      <c r="CT17" s="882">
        <f t="shared" si="29"/>
        <v>7.2538068193930272E-3</v>
      </c>
      <c r="CU17" s="882">
        <f t="shared" si="30"/>
        <v>8.1724090317532028E-3</v>
      </c>
      <c r="CV17" s="882">
        <f t="shared" si="31"/>
        <v>7.6687003278070875E-3</v>
      </c>
      <c r="CW17" s="882">
        <f t="shared" si="32"/>
        <v>5.9386290699796618E-3</v>
      </c>
      <c r="CX17" s="882">
        <f t="shared" si="33"/>
        <v>5.1911055813818052E-3</v>
      </c>
      <c r="CY17" s="882">
        <f t="shared" si="34"/>
        <v>3.4026805682330075E-3</v>
      </c>
      <c r="CZ17" s="882">
        <f t="shared" si="35"/>
        <v>3.3478780441207334E-3</v>
      </c>
      <c r="DA17" s="882">
        <f t="shared" si="36"/>
        <v>2.346717968843226E-3</v>
      </c>
      <c r="DB17" s="882">
        <f t="shared" si="37"/>
        <v>1.1794932901525446E-3</v>
      </c>
      <c r="DC17" s="882">
        <f t="shared" si="38"/>
        <v>1.6756229803776002E-3</v>
      </c>
      <c r="DD17" s="882">
        <f t="shared" si="39"/>
        <v>3.3697948142854539E-3</v>
      </c>
    </row>
    <row r="18" spans="1:108" ht="15">
      <c r="A18" s="875">
        <v>13</v>
      </c>
      <c r="B18" s="875">
        <v>13</v>
      </c>
      <c r="C18" s="880">
        <f>DataFS40!T18</f>
        <v>6300.4525445698619</v>
      </c>
      <c r="D18">
        <f t="shared" ref="D18:R18" si="47">C18*($S18/$C18)^(1/16)</f>
        <v>6440.3341913879649</v>
      </c>
      <c r="E18">
        <f t="shared" si="47"/>
        <v>6583.321468314085</v>
      </c>
      <c r="F18">
        <f t="shared" si="47"/>
        <v>6729.4833260546729</v>
      </c>
      <c r="G18">
        <f t="shared" si="47"/>
        <v>6878.8902461488169</v>
      </c>
      <c r="H18">
        <f t="shared" si="47"/>
        <v>7031.6142749555411</v>
      </c>
      <c r="I18">
        <f t="shared" si="47"/>
        <v>7187.729058395691</v>
      </c>
      <c r="J18">
        <f t="shared" si="47"/>
        <v>7347.3098774651517</v>
      </c>
      <c r="K18">
        <f t="shared" si="47"/>
        <v>7510.4336845365224</v>
      </c>
      <c r="L18">
        <f t="shared" si="47"/>
        <v>7677.1791404667592</v>
      </c>
      <c r="M18">
        <f t="shared" si="47"/>
        <v>7847.6266525286719</v>
      </c>
      <c r="N18">
        <f t="shared" si="47"/>
        <v>8021.8584131845719</v>
      </c>
      <c r="O18">
        <f t="shared" si="47"/>
        <v>8199.9584397207636</v>
      </c>
      <c r="P18">
        <f t="shared" si="47"/>
        <v>8382.0126147620031</v>
      </c>
      <c r="Q18">
        <f t="shared" si="47"/>
        <v>8568.1087276854396</v>
      </c>
      <c r="R18">
        <f t="shared" si="47"/>
        <v>8758.336516954032</v>
      </c>
      <c r="S18" s="880">
        <v>8952.7877133898492</v>
      </c>
      <c r="T18" s="880">
        <v>8392.3668502607907</v>
      </c>
      <c r="U18" s="880">
        <v>7831.9459871317304</v>
      </c>
      <c r="V18" s="880">
        <v>8594.8774607348641</v>
      </c>
      <c r="W18" s="880">
        <v>9357.8089343379997</v>
      </c>
      <c r="X18" s="880">
        <v>12159.003450258768</v>
      </c>
      <c r="Y18" s="880">
        <v>12559.88433976447</v>
      </c>
      <c r="Z18" s="880">
        <v>13335.360454567159</v>
      </c>
      <c r="AA18" s="880">
        <v>13534.398603617899</v>
      </c>
      <c r="AB18" s="880">
        <v>13560.354418363826</v>
      </c>
      <c r="AC18" s="880">
        <v>13857.637269494748</v>
      </c>
      <c r="AD18" s="880">
        <v>14699.30530401035</v>
      </c>
      <c r="AE18" s="880">
        <v>15191.475119979794</v>
      </c>
      <c r="AF18" s="880">
        <v>14499.239913878768</v>
      </c>
      <c r="AG18" s="880">
        <v>15233.436518406836</v>
      </c>
      <c r="AH18" s="880">
        <v>15597.050673774618</v>
      </c>
      <c r="AI18" s="880">
        <v>15871.724310846377</v>
      </c>
      <c r="AJ18" s="880">
        <v>16174.841250736255</v>
      </c>
      <c r="AK18" s="880">
        <v>15667.857566137567</v>
      </c>
      <c r="AL18" s="880">
        <v>15430.79001913608</v>
      </c>
      <c r="AM18" s="880">
        <v>14175.991287257106</v>
      </c>
      <c r="AN18" s="880">
        <v>13689.034017697742</v>
      </c>
      <c r="AO18" s="880">
        <v>13968.610874519034</v>
      </c>
      <c r="AP18" s="880">
        <v>14264.117738355199</v>
      </c>
      <c r="AQ18" s="880">
        <v>14155.469255663431</v>
      </c>
      <c r="AR18" s="880">
        <v>14451.972905894518</v>
      </c>
      <c r="AS18" s="880">
        <v>14735.860451187862</v>
      </c>
      <c r="AT18" s="880">
        <v>15294.359296361981</v>
      </c>
      <c r="AU18" s="880">
        <v>15213.117276553909</v>
      </c>
      <c r="AV18" s="880">
        <v>14914.670008750723</v>
      </c>
      <c r="AW18" s="880">
        <v>14897.633381997948</v>
      </c>
      <c r="AX18" s="880">
        <v>15245.408058535761</v>
      </c>
      <c r="AY18" s="880">
        <v>15768.979306634294</v>
      </c>
      <c r="AZ18" s="880">
        <v>15894.796902032875</v>
      </c>
      <c r="BA18" s="880">
        <v>16198.914656108476</v>
      </c>
      <c r="BB18" s="880">
        <v>16442.349695403122</v>
      </c>
      <c r="BC18" s="880">
        <v>16980.273763575984</v>
      </c>
      <c r="BD18" s="880">
        <v>17214.293372885637</v>
      </c>
      <c r="BE18" s="880">
        <v>17477.387990676678</v>
      </c>
      <c r="BF18" s="880">
        <v>17512.15668158414</v>
      </c>
      <c r="BG18" s="880">
        <v>17333.091925627359</v>
      </c>
      <c r="BH18" s="880">
        <v>17198.055315900863</v>
      </c>
      <c r="BI18" s="880">
        <v>17460.778334045855</v>
      </c>
      <c r="BJ18" s="880">
        <v>17995.556387694054</v>
      </c>
      <c r="BK18" s="880">
        <v>18125.263033451731</v>
      </c>
      <c r="BL18" s="880">
        <v>18071.132101173338</v>
      </c>
      <c r="BM18" s="880">
        <v>18365.82680733555</v>
      </c>
      <c r="BN18" s="880">
        <v>16478.102190000001</v>
      </c>
      <c r="BO18" s="880">
        <v>17247.367397958682</v>
      </c>
      <c r="BP18" s="880">
        <v>17070.883870594811</v>
      </c>
      <c r="BQ18" s="880">
        <v>16694.083120615651</v>
      </c>
      <c r="BR18" s="880">
        <v>17304.710553979254</v>
      </c>
      <c r="BS18" s="880">
        <v>17776</v>
      </c>
      <c r="BV18" s="882">
        <f>DataFS40!Y18</f>
        <v>2.7156001353082049E-2</v>
      </c>
      <c r="BW18" s="882">
        <f t="shared" si="6"/>
        <v>2.6032622610291378E-2</v>
      </c>
      <c r="BX18" s="882">
        <f t="shared" si="7"/>
        <v>2.2815510219831969E-2</v>
      </c>
      <c r="BY18" s="882">
        <f t="shared" si="8"/>
        <v>2.1104819273066955E-2</v>
      </c>
      <c r="BZ18" s="882">
        <f t="shared" si="9"/>
        <v>2.1052524662691585E-2</v>
      </c>
      <c r="CA18" s="882">
        <f t="shared" si="10"/>
        <v>2.1021756435392058E-2</v>
      </c>
      <c r="CB18" s="882">
        <f t="shared" si="11"/>
        <v>2.0133102680655268E-2</v>
      </c>
      <c r="CC18" s="882">
        <f t="shared" si="12"/>
        <v>2.009622555716839E-2</v>
      </c>
      <c r="CD18" s="882">
        <f t="shared" si="13"/>
        <v>2.0021044309779024E-2</v>
      </c>
      <c r="CE18" s="882">
        <f t="shared" si="14"/>
        <v>2.0478389508731487E-2</v>
      </c>
      <c r="CF18" s="882">
        <f t="shared" si="15"/>
        <v>1.9659783477294468E-2</v>
      </c>
      <c r="CG18" s="882">
        <f t="shared" si="16"/>
        <v>1.840781938544267E-2</v>
      </c>
      <c r="CH18" s="882">
        <f t="shared" si="17"/>
        <v>1.7716079417269937E-2</v>
      </c>
      <c r="CI18" s="882">
        <f t="shared" si="18"/>
        <v>1.7749515272081462E-2</v>
      </c>
      <c r="CJ18" s="882">
        <f t="shared" si="19"/>
        <v>1.8103015905603037E-2</v>
      </c>
      <c r="CK18" s="882">
        <f t="shared" si="20"/>
        <v>1.7683529313689883E-2</v>
      </c>
      <c r="CL18" s="882">
        <f t="shared" si="21"/>
        <v>1.7593541875561058E-2</v>
      </c>
      <c r="CM18" s="882">
        <f t="shared" si="22"/>
        <v>1.9977452022271525E-2</v>
      </c>
      <c r="CN18" s="882">
        <f t="shared" si="23"/>
        <v>2.302102400118522E-2</v>
      </c>
      <c r="CO18" s="882">
        <f t="shared" si="24"/>
        <v>2.0638730075158485E-2</v>
      </c>
      <c r="CP18" s="882">
        <f t="shared" si="25"/>
        <v>1.8543264056565478E-2</v>
      </c>
      <c r="CQ18" s="882">
        <f t="shared" si="26"/>
        <v>1.0787933055951937E-2</v>
      </c>
      <c r="CR18" s="882">
        <f t="shared" si="27"/>
        <v>9.5188288904617391E-3</v>
      </c>
      <c r="CS18" s="882">
        <f t="shared" si="28"/>
        <v>7.509737887187784E-3</v>
      </c>
      <c r="CT18" s="882">
        <f t="shared" si="29"/>
        <v>7.5199763637316952E-3</v>
      </c>
      <c r="CU18" s="882">
        <f t="shared" si="30"/>
        <v>8.35750827099635E-3</v>
      </c>
      <c r="CV18" s="882">
        <f t="shared" si="31"/>
        <v>7.9274395586235169E-3</v>
      </c>
      <c r="CW18" s="882">
        <f t="shared" si="32"/>
        <v>6.0924699121480685E-3</v>
      </c>
      <c r="CX18" s="882">
        <f t="shared" si="33"/>
        <v>5.5966996834624361E-3</v>
      </c>
      <c r="CY18" s="882">
        <f t="shared" si="34"/>
        <v>3.7699157098434188E-3</v>
      </c>
      <c r="CZ18" s="882">
        <f t="shared" si="35"/>
        <v>3.6586393167579168E-3</v>
      </c>
      <c r="DA18" s="882">
        <f t="shared" si="36"/>
        <v>2.6591904985349135E-3</v>
      </c>
      <c r="DB18" s="882">
        <f t="shared" si="37"/>
        <v>1.4868446008793335E-3</v>
      </c>
      <c r="DC18" s="882">
        <f t="shared" si="38"/>
        <v>1.9879063576864198E-3</v>
      </c>
      <c r="DD18" s="882">
        <f t="shared" si="39"/>
        <v>3.7197809198441512E-3</v>
      </c>
    </row>
    <row r="19" spans="1:108" ht="15">
      <c r="A19" s="875">
        <v>14</v>
      </c>
      <c r="B19" s="875">
        <v>14</v>
      </c>
      <c r="C19" s="880">
        <f>DataFS40!T19</f>
        <v>6581.962126348516</v>
      </c>
      <c r="D19">
        <f t="shared" ref="D19:R19" si="48">C19*($S19/$C19)^(1/16)</f>
        <v>6728.093804194662</v>
      </c>
      <c r="E19">
        <f t="shared" si="48"/>
        <v>6877.4698743451399</v>
      </c>
      <c r="F19">
        <f t="shared" si="48"/>
        <v>7030.1623682826485</v>
      </c>
      <c r="G19">
        <f t="shared" si="48"/>
        <v>7186.2449167214245</v>
      </c>
      <c r="H19">
        <f t="shared" si="48"/>
        <v>7345.7927851131299</v>
      </c>
      <c r="I19">
        <f t="shared" si="48"/>
        <v>7508.8829099410314</v>
      </c>
      <c r="J19">
        <f t="shared" si="48"/>
        <v>7675.5939358199785</v>
      </c>
      <c r="K19">
        <f t="shared" si="48"/>
        <v>7846.0062534200706</v>
      </c>
      <c r="L19">
        <f t="shared" si="48"/>
        <v>8020.2020382322971</v>
      </c>
      <c r="M19">
        <f t="shared" si="48"/>
        <v>8198.2652901948495</v>
      </c>
      <c r="N19">
        <f t="shared" si="48"/>
        <v>8380.281874199205</v>
      </c>
      <c r="O19">
        <f t="shared" si="48"/>
        <v>8566.3395614955261</v>
      </c>
      <c r="P19">
        <f t="shared" si="48"/>
        <v>8756.5280720173323</v>
      </c>
      <c r="Q19">
        <f t="shared" si="48"/>
        <v>8950.9391176458594</v>
      </c>
      <c r="R19">
        <f t="shared" si="48"/>
        <v>9149.6664464349633</v>
      </c>
      <c r="S19" s="880">
        <v>9352.8058878179072</v>
      </c>
      <c r="T19" s="880">
        <v>8857.7610260852707</v>
      </c>
      <c r="U19" s="880">
        <v>8362.716164352636</v>
      </c>
      <c r="V19" s="880">
        <v>9142.7624417026909</v>
      </c>
      <c r="W19" s="880">
        <v>9922.8087190527458</v>
      </c>
      <c r="X19" s="880">
        <v>12644.906267970096</v>
      </c>
      <c r="Y19" s="880">
        <v>13069.513154597846</v>
      </c>
      <c r="Z19" s="880">
        <v>13878.382180203409</v>
      </c>
      <c r="AA19" s="880">
        <v>14124.359568390988</v>
      </c>
      <c r="AB19" s="880">
        <v>14084.084181912323</v>
      </c>
      <c r="AC19" s="880">
        <v>14490.6125444472</v>
      </c>
      <c r="AD19" s="880">
        <v>15278.018111254851</v>
      </c>
      <c r="AE19" s="880">
        <v>15724.16320860246</v>
      </c>
      <c r="AF19" s="880">
        <v>15031.687644915535</v>
      </c>
      <c r="AG19" s="880">
        <v>15786.442894836035</v>
      </c>
      <c r="AH19" s="880">
        <v>16235.052954242559</v>
      </c>
      <c r="AI19" s="880">
        <v>16465.512813409059</v>
      </c>
      <c r="AJ19" s="880">
        <v>16810.521473021076</v>
      </c>
      <c r="AK19" s="880">
        <v>16272.148806584362</v>
      </c>
      <c r="AL19" s="880">
        <v>16049.150185985507</v>
      </c>
      <c r="AM19" s="880">
        <v>14743.208194030756</v>
      </c>
      <c r="AN19" s="880">
        <v>14255.608515097416</v>
      </c>
      <c r="AO19" s="880">
        <v>14548.678938324181</v>
      </c>
      <c r="AP19" s="880">
        <v>14913.383750518849</v>
      </c>
      <c r="AQ19" s="880">
        <v>14772.3537765045</v>
      </c>
      <c r="AR19" s="880">
        <v>15139.892847294035</v>
      </c>
      <c r="AS19" s="880">
        <v>15416.25697078592</v>
      </c>
      <c r="AT19" s="880">
        <v>15940.796689514133</v>
      </c>
      <c r="AU19" s="880">
        <v>15891.794328202293</v>
      </c>
      <c r="AV19" s="880">
        <v>15553.684795989499</v>
      </c>
      <c r="AW19" s="880">
        <v>15588.377762680506</v>
      </c>
      <c r="AX19" s="880">
        <v>15925.277100280557</v>
      </c>
      <c r="AY19" s="880">
        <v>16459.899857905555</v>
      </c>
      <c r="AZ19" s="880">
        <v>16639.726940960209</v>
      </c>
      <c r="BA19" s="880">
        <v>16927.264890489681</v>
      </c>
      <c r="BB19" s="880">
        <v>17115.611077194852</v>
      </c>
      <c r="BC19" s="880">
        <v>17712.206290792055</v>
      </c>
      <c r="BD19" s="880">
        <v>18023.176054026761</v>
      </c>
      <c r="BE19" s="880">
        <v>18221.79525694624</v>
      </c>
      <c r="BF19" s="880">
        <v>18342.247642076898</v>
      </c>
      <c r="BG19" s="880">
        <v>18104.744116499805</v>
      </c>
      <c r="BH19" s="880">
        <v>18006.170423398522</v>
      </c>
      <c r="BI19" s="880">
        <v>18297.34067232185</v>
      </c>
      <c r="BJ19" s="880">
        <v>18803.768652153976</v>
      </c>
      <c r="BK19" s="880">
        <v>18984.395631659863</v>
      </c>
      <c r="BL19" s="880">
        <v>18965.999576896484</v>
      </c>
      <c r="BM19" s="880">
        <v>19249.607560109649</v>
      </c>
      <c r="BN19" s="880">
        <v>17321.198400000001</v>
      </c>
      <c r="BO19" s="880">
        <v>18123.458322260605</v>
      </c>
      <c r="BP19" s="880">
        <v>17888.398427715372</v>
      </c>
      <c r="BQ19" s="880">
        <v>17534.576653998145</v>
      </c>
      <c r="BR19" s="880">
        <v>18137.851341922877</v>
      </c>
      <c r="BS19" s="880">
        <v>18664</v>
      </c>
      <c r="BV19" s="882">
        <f>DataFS40!Y19</f>
        <v>2.6978748438017952E-2</v>
      </c>
      <c r="BW19" s="882">
        <f t="shared" si="6"/>
        <v>2.5899235026954681E-2</v>
      </c>
      <c r="BX19" s="882">
        <f t="shared" si="7"/>
        <v>2.2680787305686678E-2</v>
      </c>
      <c r="BY19" s="882">
        <f t="shared" si="8"/>
        <v>2.1010038132265096E-2</v>
      </c>
      <c r="BZ19" s="882">
        <f t="shared" si="9"/>
        <v>2.0961715982862783E-2</v>
      </c>
      <c r="CA19" s="882">
        <f t="shared" si="10"/>
        <v>2.1045795180674176E-2</v>
      </c>
      <c r="CB19" s="882">
        <f t="shared" si="11"/>
        <v>2.0101447346355883E-2</v>
      </c>
      <c r="CC19" s="882">
        <f t="shared" si="12"/>
        <v>2.0179960859668222E-2</v>
      </c>
      <c r="CD19" s="882">
        <f t="shared" si="13"/>
        <v>2.0063860814794943E-2</v>
      </c>
      <c r="CE19" s="882">
        <f t="shared" si="14"/>
        <v>2.0408943291965631E-2</v>
      </c>
      <c r="CF19" s="882">
        <f t="shared" si="15"/>
        <v>1.9657787000764149E-2</v>
      </c>
      <c r="CG19" s="882">
        <f t="shared" si="16"/>
        <v>1.8355128594686354E-2</v>
      </c>
      <c r="CH19" s="882">
        <f t="shared" si="17"/>
        <v>1.7764326929500918E-2</v>
      </c>
      <c r="CI19" s="882">
        <f t="shared" si="18"/>
        <v>1.7747055367090647E-2</v>
      </c>
      <c r="CJ19" s="882">
        <f t="shared" si="19"/>
        <v>1.8078192551954642E-2</v>
      </c>
      <c r="CK19" s="882">
        <f t="shared" si="20"/>
        <v>1.7746082123436091E-2</v>
      </c>
      <c r="CL19" s="882">
        <f t="shared" si="21"/>
        <v>1.7601621376750254E-2</v>
      </c>
      <c r="CM19" s="882">
        <f t="shared" si="22"/>
        <v>1.9562322548841049E-2</v>
      </c>
      <c r="CN19" s="882">
        <f t="shared" si="23"/>
        <v>2.2318072677741219E-2</v>
      </c>
      <c r="CO19" s="882">
        <f t="shared" si="24"/>
        <v>2.0162210413132486E-2</v>
      </c>
      <c r="CP19" s="882">
        <f t="shared" si="25"/>
        <v>1.8036684129465241E-2</v>
      </c>
      <c r="CQ19" s="882">
        <f t="shared" si="26"/>
        <v>1.0999838971247566E-2</v>
      </c>
      <c r="CR19" s="882">
        <f t="shared" si="27"/>
        <v>9.6311346608763948E-3</v>
      </c>
      <c r="CS19" s="882">
        <f t="shared" si="28"/>
        <v>7.6876971086778934E-3</v>
      </c>
      <c r="CT19" s="882">
        <f t="shared" si="29"/>
        <v>7.6424317665131358E-3</v>
      </c>
      <c r="CU19" s="882">
        <f t="shared" si="30"/>
        <v>8.5365814959847963E-3</v>
      </c>
      <c r="CV19" s="882">
        <f t="shared" si="31"/>
        <v>7.9762400027272307E-3</v>
      </c>
      <c r="CW19" s="882">
        <f t="shared" si="32"/>
        <v>6.3800549128318895E-3</v>
      </c>
      <c r="CX19" s="882">
        <f t="shared" si="33"/>
        <v>5.9675022840237624E-3</v>
      </c>
      <c r="CY19" s="882">
        <f t="shared" si="34"/>
        <v>4.1784292136906043E-3</v>
      </c>
      <c r="CZ19" s="882">
        <f t="shared" si="35"/>
        <v>4.068714008958807E-3</v>
      </c>
      <c r="DA19" s="882">
        <f t="shared" si="36"/>
        <v>2.8564160072963585E-3</v>
      </c>
      <c r="DB19" s="882">
        <f t="shared" si="37"/>
        <v>1.8519091217865657E-3</v>
      </c>
      <c r="DC19" s="882">
        <f t="shared" si="38"/>
        <v>2.2376769443153144E-3</v>
      </c>
      <c r="DD19" s="882">
        <f t="shared" si="39"/>
        <v>4.0417208271876781E-3</v>
      </c>
    </row>
    <row r="20" spans="1:108" ht="15">
      <c r="A20" s="875">
        <v>15</v>
      </c>
      <c r="B20" s="875">
        <v>15</v>
      </c>
      <c r="C20" s="880">
        <f>DataFS40!T20</f>
        <v>6899.2189566069974</v>
      </c>
      <c r="D20">
        <f t="shared" ref="D20:R20" si="49">C20*($S20/$C20)^(1/16)</f>
        <v>7052.3943202149067</v>
      </c>
      <c r="E20">
        <f t="shared" si="49"/>
        <v>7208.9704589198209</v>
      </c>
      <c r="F20">
        <f t="shared" si="49"/>
        <v>7369.0228761903663</v>
      </c>
      <c r="G20">
        <f t="shared" si="49"/>
        <v>7532.6287518111876</v>
      </c>
      <c r="H20">
        <f t="shared" si="49"/>
        <v>7699.866979100253</v>
      </c>
      <c r="I20">
        <f t="shared" si="49"/>
        <v>7870.8182029524451</v>
      </c>
      <c r="J20">
        <f t="shared" si="49"/>
        <v>8045.5648587277974</v>
      </c>
      <c r="K20">
        <f t="shared" si="49"/>
        <v>8224.1912120031138</v>
      </c>
      <c r="L20">
        <f t="shared" si="49"/>
        <v>8406.7833992061533</v>
      </c>
      <c r="M20">
        <f t="shared" si="49"/>
        <v>8593.4294691519644</v>
      </c>
      <c r="N20">
        <f t="shared" si="49"/>
        <v>8784.2194255014037</v>
      </c>
      <c r="O20">
        <f t="shared" si="49"/>
        <v>8979.2452701623133</v>
      </c>
      <c r="P20">
        <f t="shared" si="49"/>
        <v>9178.6010476542815</v>
      </c>
      <c r="Q20">
        <f t="shared" si="49"/>
        <v>9382.3828904583843</v>
      </c>
      <c r="R20">
        <f t="shared" si="49"/>
        <v>9590.6890653737792</v>
      </c>
      <c r="S20" s="880">
        <v>9803.6200209034942</v>
      </c>
      <c r="T20" s="880">
        <v>9345.4673081151413</v>
      </c>
      <c r="U20" s="880">
        <v>8887.3145953267867</v>
      </c>
      <c r="V20" s="880">
        <v>9672.8480134868605</v>
      </c>
      <c r="W20" s="880">
        <v>10458.381431646934</v>
      </c>
      <c r="X20" s="880">
        <v>13165.108108108107</v>
      </c>
      <c r="Y20" s="880">
        <v>13617.501127536958</v>
      </c>
      <c r="Z20" s="880">
        <v>14410.961180346654</v>
      </c>
      <c r="AA20" s="880">
        <v>14620.125085007028</v>
      </c>
      <c r="AB20" s="880">
        <v>14579.504228512254</v>
      </c>
      <c r="AC20" s="880">
        <v>15069.332795832299</v>
      </c>
      <c r="AD20" s="880">
        <v>15843.870633893919</v>
      </c>
      <c r="AE20" s="880">
        <v>16268.688810305634</v>
      </c>
      <c r="AF20" s="880">
        <v>15553.269095727061</v>
      </c>
      <c r="AG20" s="880">
        <v>16370.362671189849</v>
      </c>
      <c r="AH20" s="880">
        <v>16782.37470753739</v>
      </c>
      <c r="AI20" s="880">
        <v>17098.685247264166</v>
      </c>
      <c r="AJ20" s="880">
        <v>17376.192860252504</v>
      </c>
      <c r="AK20" s="880">
        <v>16879.011499118165</v>
      </c>
      <c r="AL20" s="880">
        <v>16625.189124685545</v>
      </c>
      <c r="AM20" s="880">
        <v>15361.385994772352</v>
      </c>
      <c r="AN20" s="880">
        <v>14860.379046029651</v>
      </c>
      <c r="AO20" s="880">
        <v>15196.149277148941</v>
      </c>
      <c r="AP20" s="880">
        <v>15521.207251267797</v>
      </c>
      <c r="AQ20" s="880">
        <v>15400.841140997754</v>
      </c>
      <c r="AR20" s="880">
        <v>15825.928076525335</v>
      </c>
      <c r="AS20" s="880">
        <v>16087.557280228923</v>
      </c>
      <c r="AT20" s="880">
        <v>16632.659412995894</v>
      </c>
      <c r="AU20" s="880">
        <v>16536.873506006701</v>
      </c>
      <c r="AV20" s="880">
        <v>16213.783827477269</v>
      </c>
      <c r="AW20" s="880">
        <v>16219.057414608058</v>
      </c>
      <c r="AX20" s="880">
        <v>16561.979853660599</v>
      </c>
      <c r="AY20" s="880">
        <v>17120.649206064536</v>
      </c>
      <c r="AZ20" s="880">
        <v>17331.447691392736</v>
      </c>
      <c r="BA20" s="880">
        <v>17587.558542334278</v>
      </c>
      <c r="BB20" s="880">
        <v>17820.120877550755</v>
      </c>
      <c r="BC20" s="880">
        <v>18393.660712682886</v>
      </c>
      <c r="BD20" s="880">
        <v>18761.66109568291</v>
      </c>
      <c r="BE20" s="880">
        <v>18921.69991490621</v>
      </c>
      <c r="BF20" s="880">
        <v>19103.931740532218</v>
      </c>
      <c r="BG20" s="880">
        <v>18847.960213236252</v>
      </c>
      <c r="BH20" s="880">
        <v>18767.493263325894</v>
      </c>
      <c r="BI20" s="880">
        <v>19065.009641563352</v>
      </c>
      <c r="BJ20" s="880">
        <v>19586.910816830063</v>
      </c>
      <c r="BK20" s="880">
        <v>19822.658612097755</v>
      </c>
      <c r="BL20" s="880">
        <v>19816.857176764392</v>
      </c>
      <c r="BM20" s="880">
        <v>20096.886729853024</v>
      </c>
      <c r="BN20" s="880">
        <v>18094.309969999998</v>
      </c>
      <c r="BO20" s="880">
        <v>18925.286010964457</v>
      </c>
      <c r="BP20" s="880">
        <v>18685.896520164166</v>
      </c>
      <c r="BQ20" s="880">
        <v>18313.04114432658</v>
      </c>
      <c r="BR20" s="880">
        <v>18949.629545560256</v>
      </c>
      <c r="BS20" s="880">
        <v>19461</v>
      </c>
      <c r="BV20" s="882">
        <f>DataFS40!Y20</f>
        <v>2.6662869024088875E-2</v>
      </c>
      <c r="BW20" s="882">
        <f t="shared" si="6"/>
        <v>2.554287986594006E-2</v>
      </c>
      <c r="BX20" s="882">
        <f t="shared" si="7"/>
        <v>2.2500303931883847E-2</v>
      </c>
      <c r="BY20" s="882">
        <f t="shared" si="8"/>
        <v>2.0844072127658819E-2</v>
      </c>
      <c r="BZ20" s="882">
        <f t="shared" si="9"/>
        <v>2.0855618041532464E-2</v>
      </c>
      <c r="CA20" s="882">
        <f t="shared" si="10"/>
        <v>2.0831786483062054E-2</v>
      </c>
      <c r="CB20" s="882">
        <f t="shared" si="11"/>
        <v>1.9939125144040615E-2</v>
      </c>
      <c r="CC20" s="882">
        <f t="shared" si="12"/>
        <v>2.0097183452141953E-2</v>
      </c>
      <c r="CD20" s="882">
        <f t="shared" si="13"/>
        <v>1.9930307774767009E-2</v>
      </c>
      <c r="CE20" s="882">
        <f t="shared" si="14"/>
        <v>2.0271234300264229E-2</v>
      </c>
      <c r="CF20" s="882">
        <f t="shared" si="15"/>
        <v>1.943931679877986E-2</v>
      </c>
      <c r="CG20" s="882">
        <f t="shared" si="16"/>
        <v>1.8190073942964347E-2</v>
      </c>
      <c r="CH20" s="882">
        <f t="shared" si="17"/>
        <v>1.7542418601907528E-2</v>
      </c>
      <c r="CI20" s="882">
        <f t="shared" si="18"/>
        <v>1.7511407828579406E-2</v>
      </c>
      <c r="CJ20" s="882">
        <f t="shared" si="19"/>
        <v>1.7847140941450013E-2</v>
      </c>
      <c r="CK20" s="882">
        <f t="shared" si="20"/>
        <v>1.7556149437117252E-2</v>
      </c>
      <c r="CL20" s="882">
        <f t="shared" si="21"/>
        <v>1.7338001170734252E-2</v>
      </c>
      <c r="CM20" s="882">
        <f t="shared" si="22"/>
        <v>1.9164765095847747E-2</v>
      </c>
      <c r="CN20" s="882">
        <f t="shared" si="23"/>
        <v>2.1624046046072154E-2</v>
      </c>
      <c r="CO20" s="882">
        <f t="shared" si="24"/>
        <v>1.9676152506442168E-2</v>
      </c>
      <c r="CP20" s="882">
        <f t="shared" si="25"/>
        <v>1.7591339565200315E-2</v>
      </c>
      <c r="CQ20" s="882">
        <f t="shared" si="26"/>
        <v>1.1010889068579388E-2</v>
      </c>
      <c r="CR20" s="882">
        <f t="shared" si="27"/>
        <v>9.6061065573269655E-3</v>
      </c>
      <c r="CS20" s="882">
        <f t="shared" si="28"/>
        <v>7.7989955920845233E-3</v>
      </c>
      <c r="CT20" s="882">
        <f t="shared" si="29"/>
        <v>7.8380784270704051E-3</v>
      </c>
      <c r="CU20" s="882">
        <f t="shared" si="30"/>
        <v>8.7214831812412186E-3</v>
      </c>
      <c r="CV20" s="882">
        <f t="shared" si="31"/>
        <v>8.0962434444171727E-3</v>
      </c>
      <c r="CW20" s="882">
        <f t="shared" si="32"/>
        <v>6.6025908458386962E-3</v>
      </c>
      <c r="CX20" s="882">
        <f t="shared" si="33"/>
        <v>6.2347256526331662E-3</v>
      </c>
      <c r="CY20" s="882">
        <f t="shared" si="34"/>
        <v>4.4607040050188562E-3</v>
      </c>
      <c r="CZ20" s="882">
        <f t="shared" si="35"/>
        <v>4.274591476164824E-3</v>
      </c>
      <c r="DA20" s="882">
        <f t="shared" si="36"/>
        <v>3.1649930883355104E-3</v>
      </c>
      <c r="DB20" s="882">
        <f t="shared" si="37"/>
        <v>2.0200334787743301E-3</v>
      </c>
      <c r="DC20" s="882">
        <f t="shared" si="38"/>
        <v>2.5527627457337942E-3</v>
      </c>
      <c r="DD20" s="882">
        <f t="shared" si="39"/>
        <v>4.1952914618677006E-3</v>
      </c>
    </row>
    <row r="21" spans="1:108" ht="15">
      <c r="A21" s="875">
        <v>16</v>
      </c>
      <c r="B21" s="875">
        <v>16</v>
      </c>
      <c r="C21" s="880">
        <f>DataFS40!T21</f>
        <v>7238.8178171653735</v>
      </c>
      <c r="D21">
        <f t="shared" ref="D21:R21" si="50">C21*($S21/$C21)^(1/16)</f>
        <v>7399.5329007436203</v>
      </c>
      <c r="E21">
        <f t="shared" si="50"/>
        <v>7563.8161550842688</v>
      </c>
      <c r="F21">
        <f t="shared" si="50"/>
        <v>7731.7468001479238</v>
      </c>
      <c r="G21">
        <f t="shared" si="50"/>
        <v>7903.405814724174</v>
      </c>
      <c r="H21">
        <f t="shared" si="50"/>
        <v>8078.8759754808352</v>
      </c>
      <c r="I21">
        <f t="shared" si="50"/>
        <v>8258.2418968801558</v>
      </c>
      <c r="J21">
        <f t="shared" si="50"/>
        <v>8441.590071981238</v>
      </c>
      <c r="K21">
        <f t="shared" si="50"/>
        <v>8629.0089141483459</v>
      </c>
      <c r="L21">
        <f t="shared" si="50"/>
        <v>8820.5887996852143</v>
      </c>
      <c r="M21">
        <f t="shared" si="50"/>
        <v>9016.4221114159227</v>
      </c>
      <c r="N21">
        <f t="shared" si="50"/>
        <v>9216.6032832333385</v>
      </c>
      <c r="O21">
        <f t="shared" si="50"/>
        <v>9421.2288456366241</v>
      </c>
      <c r="P21">
        <f t="shared" si="50"/>
        <v>9630.3974722797502</v>
      </c>
      <c r="Q21">
        <f t="shared" si="50"/>
        <v>9844.2100275534849</v>
      </c>
      <c r="R21">
        <f t="shared" si="50"/>
        <v>10062.769615223782</v>
      </c>
      <c r="S21" s="880">
        <v>10286.18162815004</v>
      </c>
      <c r="T21" s="880">
        <v>9830.5320884852226</v>
      </c>
      <c r="U21" s="880">
        <v>9374.8825488204075</v>
      </c>
      <c r="V21" s="880">
        <v>10193.246468166932</v>
      </c>
      <c r="W21" s="880">
        <v>11011.610387513456</v>
      </c>
      <c r="X21" s="880">
        <v>13685.309948246118</v>
      </c>
      <c r="Y21" s="880">
        <v>14138.089701829116</v>
      </c>
      <c r="Z21" s="880">
        <v>14917.433366757388</v>
      </c>
      <c r="AA21" s="880">
        <v>15135.72122228771</v>
      </c>
      <c r="AB21" s="880">
        <v>15098.515705902659</v>
      </c>
      <c r="AC21" s="880">
        <v>15566.670511866369</v>
      </c>
      <c r="AD21" s="880">
        <v>16409.723156532989</v>
      </c>
      <c r="AE21" s="880">
        <v>16797.431061234798</v>
      </c>
      <c r="AF21" s="880">
        <v>16071.228453130176</v>
      </c>
      <c r="AG21" s="880">
        <v>16933.673514260587</v>
      </c>
      <c r="AH21" s="880">
        <v>17381.51390493114</v>
      </c>
      <c r="AI21" s="880">
        <v>17659.148884887105</v>
      </c>
      <c r="AJ21" s="880">
        <v>17958.666367896745</v>
      </c>
      <c r="AK21" s="880">
        <v>17424.159341563787</v>
      </c>
      <c r="AL21" s="880">
        <v>17196.525704702315</v>
      </c>
      <c r="AM21" s="880">
        <v>15979.563795513948</v>
      </c>
      <c r="AN21" s="880">
        <v>15418.465535977646</v>
      </c>
      <c r="AO21" s="880">
        <v>15786.429806866152</v>
      </c>
      <c r="AP21" s="880">
        <v>16136.924563714785</v>
      </c>
      <c r="AQ21" s="880">
        <v>16008.056625462006</v>
      </c>
      <c r="AR21" s="880">
        <v>16432.805394691484</v>
      </c>
      <c r="AS21" s="880">
        <v>16724.291991082719</v>
      </c>
      <c r="AT21" s="880">
        <v>17286.085318506448</v>
      </c>
      <c r="AU21" s="880">
        <v>17156.754278428121</v>
      </c>
      <c r="AV21" s="880">
        <v>16830.092505524819</v>
      </c>
      <c r="AW21" s="880">
        <v>16826.027305184951</v>
      </c>
      <c r="AX21" s="880">
        <v>17158.599624987666</v>
      </c>
      <c r="AY21" s="880">
        <v>17751.227351111233</v>
      </c>
      <c r="AZ21" s="880">
        <v>17972.915224913497</v>
      </c>
      <c r="BA21" s="880">
        <v>18197.171760375008</v>
      </c>
      <c r="BB21" s="880">
        <v>18455.031927468273</v>
      </c>
      <c r="BC21" s="880">
        <v>19089.136830497391</v>
      </c>
      <c r="BD21" s="880">
        <v>19505.667520828076</v>
      </c>
      <c r="BE21" s="880">
        <v>19664.758617287604</v>
      </c>
      <c r="BF21" s="880">
        <v>19876.139971608682</v>
      </c>
      <c r="BG21" s="880">
        <v>19602.80925757379</v>
      </c>
      <c r="BH21" s="880">
        <v>19570.549747302441</v>
      </c>
      <c r="BI21" s="880">
        <v>19849.901953063476</v>
      </c>
      <c r="BJ21" s="880">
        <v>20321.106596213893</v>
      </c>
      <c r="BK21" s="880">
        <v>20631.936012299211</v>
      </c>
      <c r="BL21" s="880">
        <v>20613.548775579704</v>
      </c>
      <c r="BM21" s="880">
        <v>20946.37811674978</v>
      </c>
      <c r="BN21" s="880">
        <v>18824.774649999999</v>
      </c>
      <c r="BO21" s="880">
        <v>19710.969518016555</v>
      </c>
      <c r="BP21" s="880">
        <v>19486.555107034819</v>
      </c>
      <c r="BQ21" s="880">
        <v>19116.317251876641</v>
      </c>
      <c r="BR21" s="880">
        <v>19732.924303455973</v>
      </c>
      <c r="BS21" s="880">
        <v>20225</v>
      </c>
      <c r="BV21" s="882">
        <f>DataFS40!Y21</f>
        <v>2.6171912055285906E-2</v>
      </c>
      <c r="BW21" s="882">
        <f t="shared" si="6"/>
        <v>2.5112806393829068E-2</v>
      </c>
      <c r="BX21" s="882">
        <f t="shared" si="7"/>
        <v>2.2241824103802488E-2</v>
      </c>
      <c r="BY21" s="882">
        <f t="shared" si="8"/>
        <v>2.0508377948913914E-2</v>
      </c>
      <c r="BZ21" s="882">
        <f t="shared" si="9"/>
        <v>2.0557179753015076E-2</v>
      </c>
      <c r="CA21" s="882">
        <f t="shared" si="10"/>
        <v>2.0557192679495184E-2</v>
      </c>
      <c r="CB21" s="882">
        <f t="shared" si="11"/>
        <v>1.9657790030471745E-2</v>
      </c>
      <c r="CC21" s="882">
        <f t="shared" si="12"/>
        <v>1.978461223511907E-2</v>
      </c>
      <c r="CD21" s="882">
        <f t="shared" si="13"/>
        <v>1.9653357558953255E-2</v>
      </c>
      <c r="CE21" s="882">
        <f t="shared" si="14"/>
        <v>1.998571733470289E-2</v>
      </c>
      <c r="CF21" s="882">
        <f t="shared" si="15"/>
        <v>1.9102045782139809E-2</v>
      </c>
      <c r="CG21" s="882">
        <f t="shared" si="16"/>
        <v>1.7868408833058957E-2</v>
      </c>
      <c r="CH21" s="882">
        <f t="shared" si="17"/>
        <v>1.7204001370546118E-2</v>
      </c>
      <c r="CI21" s="882">
        <f t="shared" si="18"/>
        <v>1.7132607623167706E-2</v>
      </c>
      <c r="CJ21" s="882">
        <f t="shared" si="19"/>
        <v>1.7491545472120507E-2</v>
      </c>
      <c r="CK21" s="882">
        <f t="shared" si="20"/>
        <v>1.7205858588444034E-2</v>
      </c>
      <c r="CL21" s="882">
        <f t="shared" si="21"/>
        <v>1.6919923345385834E-2</v>
      </c>
      <c r="CM21" s="882">
        <f t="shared" si="22"/>
        <v>1.8697472665041071E-2</v>
      </c>
      <c r="CN21" s="882">
        <f t="shared" si="23"/>
        <v>2.1134511948404766E-2</v>
      </c>
      <c r="CO21" s="882">
        <f t="shared" si="24"/>
        <v>1.9270971075109333E-2</v>
      </c>
      <c r="CP21" s="882">
        <f t="shared" si="25"/>
        <v>1.720150395818365E-2</v>
      </c>
      <c r="CQ21" s="882">
        <f t="shared" si="26"/>
        <v>1.1036844593738993E-2</v>
      </c>
      <c r="CR21" s="882">
        <f t="shared" si="27"/>
        <v>9.6581159592599164E-3</v>
      </c>
      <c r="CS21" s="882">
        <f t="shared" si="28"/>
        <v>8.0171228235086378E-3</v>
      </c>
      <c r="CT21" s="882">
        <f t="shared" si="29"/>
        <v>8.0066322380449861E-3</v>
      </c>
      <c r="CU21" s="882">
        <f t="shared" si="30"/>
        <v>8.775446273094456E-3</v>
      </c>
      <c r="CV21" s="882">
        <f t="shared" si="31"/>
        <v>8.3199507174980258E-3</v>
      </c>
      <c r="CW21" s="882">
        <f t="shared" si="32"/>
        <v>6.7306240131759232E-3</v>
      </c>
      <c r="CX21" s="882">
        <f t="shared" si="33"/>
        <v>6.5134676565929972E-3</v>
      </c>
      <c r="CY21" s="882">
        <f t="shared" si="34"/>
        <v>4.66210400977074E-3</v>
      </c>
      <c r="CZ21" s="882">
        <f t="shared" si="35"/>
        <v>4.4767896613342462E-3</v>
      </c>
      <c r="DA21" s="882">
        <f t="shared" si="36"/>
        <v>3.3679389183172148E-3</v>
      </c>
      <c r="DB21" s="882">
        <f t="shared" si="37"/>
        <v>2.3347293994813167E-3</v>
      </c>
      <c r="DC21" s="882">
        <f t="shared" si="38"/>
        <v>2.7748935186602264E-3</v>
      </c>
      <c r="DD21" s="882">
        <f t="shared" si="39"/>
        <v>4.3937937017233253E-3</v>
      </c>
    </row>
    <row r="22" spans="1:108" ht="15">
      <c r="A22" s="875">
        <v>17</v>
      </c>
      <c r="B22" s="875">
        <v>17</v>
      </c>
      <c r="C22" s="880">
        <f>DataFS40!T22</f>
        <v>7560.5430534838351</v>
      </c>
      <c r="D22">
        <f t="shared" ref="D22:R22" si="51">C22*($S22/$C22)^(1/16)</f>
        <v>7728.4010296655588</v>
      </c>
      <c r="E22">
        <f t="shared" si="51"/>
        <v>7899.9857619769027</v>
      </c>
      <c r="F22">
        <f t="shared" si="51"/>
        <v>8075.3799912656086</v>
      </c>
      <c r="G22">
        <f t="shared" si="51"/>
        <v>8254.6682953785821</v>
      </c>
      <c r="H22">
        <f t="shared" si="51"/>
        <v>8437.9371299466511</v>
      </c>
      <c r="I22">
        <f t="shared" si="51"/>
        <v>8625.2748700748307</v>
      </c>
      <c r="J22">
        <f t="shared" si="51"/>
        <v>8816.7718529581834</v>
      </c>
      <c r="K22">
        <f t="shared" si="51"/>
        <v>9012.520421443829</v>
      </c>
      <c r="L22">
        <f t="shared" si="51"/>
        <v>9212.614968560114</v>
      </c>
      <c r="M22">
        <f t="shared" si="51"/>
        <v>9417.1519830344096</v>
      </c>
      <c r="N22">
        <f t="shared" si="51"/>
        <v>9626.2300958214892</v>
      </c>
      <c r="O22">
        <f t="shared" si="51"/>
        <v>9839.9501276649207</v>
      </c>
      <c r="P22">
        <f t="shared" si="51"/>
        <v>10058.415137714408</v>
      </c>
      <c r="Q22">
        <f t="shared" si="51"/>
        <v>10281.730473222531</v>
      </c>
      <c r="R22">
        <f t="shared" si="51"/>
        <v>10510.003820344842</v>
      </c>
      <c r="S22" s="880">
        <v>10743.34525606782</v>
      </c>
      <c r="T22" s="880">
        <v>10321.413117931188</v>
      </c>
      <c r="U22" s="880">
        <v>9899.4809797945582</v>
      </c>
      <c r="V22" s="880">
        <v>10764.529940919885</v>
      </c>
      <c r="W22" s="880">
        <v>11629.578902045212</v>
      </c>
      <c r="X22" s="880">
        <v>14182.645773433007</v>
      </c>
      <c r="Y22" s="880">
        <v>14658.678276121273</v>
      </c>
      <c r="Z22" s="880">
        <v>15423.905553168122</v>
      </c>
      <c r="AA22" s="880">
        <v>15671.147980233032</v>
      </c>
      <c r="AB22" s="880">
        <v>15612.808897134968</v>
      </c>
      <c r="AC22" s="880">
        <v>16104.699495575951</v>
      </c>
      <c r="AD22" s="880">
        <v>17035.590340664079</v>
      </c>
      <c r="AE22" s="880">
        <v>17322.227474470466</v>
      </c>
      <c r="AF22" s="880">
        <v>16578.321530308047</v>
      </c>
      <c r="AG22" s="880">
        <v>17469.505779620555</v>
      </c>
      <c r="AH22" s="880">
        <v>17951.505790019251</v>
      </c>
      <c r="AI22" s="880">
        <v>18162.051392159578</v>
      </c>
      <c r="AJ22" s="880">
        <v>18532.738815334582</v>
      </c>
      <c r="AK22" s="880">
        <v>17961.592827748384</v>
      </c>
      <c r="AL22" s="880">
        <v>17758.457567352554</v>
      </c>
      <c r="AM22" s="880">
        <v>16524.623791866754</v>
      </c>
      <c r="AN22" s="880">
        <v>15951.088003570598</v>
      </c>
      <c r="AO22" s="880">
        <v>16384.880309313012</v>
      </c>
      <c r="AP22" s="880">
        <v>16693.438288426485</v>
      </c>
      <c r="AQ22" s="880">
        <v>16601.735458998708</v>
      </c>
      <c r="AR22" s="880">
        <v>17052.875698035161</v>
      </c>
      <c r="AS22" s="880">
        <v>17333.738071471351</v>
      </c>
      <c r="AT22" s="880">
        <v>17913.304302672994</v>
      </c>
      <c r="AU22" s="880">
        <v>17781.674731926141</v>
      </c>
      <c r="AV22" s="880">
        <v>17433.42626403453</v>
      </c>
      <c r="AW22" s="880">
        <v>17417.190688194736</v>
      </c>
      <c r="AX22" s="880">
        <v>17759.844355782381</v>
      </c>
      <c r="AY22" s="880">
        <v>18324.480210244597</v>
      </c>
      <c r="AZ22" s="880">
        <v>18571.519720480108</v>
      </c>
      <c r="BA22" s="880">
        <v>18790.856842077384</v>
      </c>
      <c r="BB22" s="880">
        <v>19064.37608946965</v>
      </c>
      <c r="BC22" s="880">
        <v>19729.928334209551</v>
      </c>
      <c r="BD22" s="880">
        <v>20199.981494572079</v>
      </c>
      <c r="BE22" s="880">
        <v>20363.314711359402</v>
      </c>
      <c r="BF22" s="880">
        <v>20585.203406958281</v>
      </c>
      <c r="BG22" s="880">
        <v>20318.881809907685</v>
      </c>
      <c r="BH22" s="880">
        <v>20350.842425433981</v>
      </c>
      <c r="BI22" s="880">
        <v>20548.677553270481</v>
      </c>
      <c r="BJ22" s="880">
        <v>21089.922989584924</v>
      </c>
      <c r="BK22" s="880">
        <v>21380.923405608864</v>
      </c>
      <c r="BL22" s="880">
        <v>21354.945914987151</v>
      </c>
      <c r="BM22" s="880">
        <v>21750.519052002306</v>
      </c>
      <c r="BN22" s="880">
        <v>19595.699199999999</v>
      </c>
      <c r="BO22" s="880">
        <v>20423.466068247359</v>
      </c>
      <c r="BP22" s="880">
        <v>20229.27129617141</v>
      </c>
      <c r="BQ22" s="880">
        <v>19852.395229451471</v>
      </c>
      <c r="BR22" s="880">
        <v>20443.993181078189</v>
      </c>
      <c r="BS22" s="880">
        <v>21011</v>
      </c>
      <c r="BV22" s="882">
        <f>DataFS40!Y22</f>
        <v>2.5776396712795968E-2</v>
      </c>
      <c r="BW22" s="882">
        <f t="shared" si="6"/>
        <v>2.4771241563428026E-2</v>
      </c>
      <c r="BX22" s="882">
        <f t="shared" si="7"/>
        <v>2.1942888079250933E-2</v>
      </c>
      <c r="BY22" s="882">
        <f t="shared" si="8"/>
        <v>2.0222557871291125E-2</v>
      </c>
      <c r="BZ22" s="882">
        <f t="shared" si="9"/>
        <v>2.0368789299215928E-2</v>
      </c>
      <c r="CA22" s="882">
        <f t="shared" si="10"/>
        <v>2.0269691680328883E-2</v>
      </c>
      <c r="CB22" s="882">
        <f t="shared" si="11"/>
        <v>1.9445782905923581E-2</v>
      </c>
      <c r="CC22" s="882">
        <f t="shared" si="12"/>
        <v>1.9591293628320017E-2</v>
      </c>
      <c r="CD22" s="882">
        <f t="shared" si="13"/>
        <v>1.9422683941115348E-2</v>
      </c>
      <c r="CE22" s="882">
        <f t="shared" si="14"/>
        <v>1.9750449395173675E-2</v>
      </c>
      <c r="CF22" s="882">
        <f t="shared" si="15"/>
        <v>1.8871016782641359E-2</v>
      </c>
      <c r="CG22" s="882">
        <f t="shared" si="16"/>
        <v>1.7621030906356694E-2</v>
      </c>
      <c r="CH22" s="882">
        <f t="shared" si="17"/>
        <v>1.6936142364472273E-2</v>
      </c>
      <c r="CI22" s="882">
        <f t="shared" si="18"/>
        <v>1.6862067729085384E-2</v>
      </c>
      <c r="CJ22" s="882">
        <f t="shared" si="19"/>
        <v>1.7141412380581311E-2</v>
      </c>
      <c r="CK22" s="882">
        <f t="shared" si="20"/>
        <v>1.6885135761930847E-2</v>
      </c>
      <c r="CL22" s="882">
        <f t="shared" si="21"/>
        <v>1.6579584824854221E-2</v>
      </c>
      <c r="CM22" s="882">
        <f t="shared" si="22"/>
        <v>1.8210914626278107E-2</v>
      </c>
      <c r="CN22" s="882">
        <f t="shared" si="23"/>
        <v>2.0491069076758794E-2</v>
      </c>
      <c r="CO22" s="882">
        <f t="shared" si="24"/>
        <v>1.8684925360740623E-2</v>
      </c>
      <c r="CP22" s="882">
        <f t="shared" si="25"/>
        <v>1.6612454637141116E-2</v>
      </c>
      <c r="CQ22" s="882">
        <f t="shared" si="26"/>
        <v>1.101770712489647E-2</v>
      </c>
      <c r="CR22" s="882">
        <f t="shared" si="27"/>
        <v>9.6497336136489587E-3</v>
      </c>
      <c r="CS22" s="882">
        <f t="shared" si="28"/>
        <v>8.1863764254217486E-3</v>
      </c>
      <c r="CT22" s="882">
        <f t="shared" si="29"/>
        <v>8.0017048475307107E-3</v>
      </c>
      <c r="CU22" s="882">
        <f t="shared" si="30"/>
        <v>8.8834516764715321E-3</v>
      </c>
      <c r="CV22" s="882">
        <f t="shared" si="31"/>
        <v>8.3697726551112961E-3</v>
      </c>
      <c r="CW22" s="882">
        <f t="shared" si="32"/>
        <v>6.6685679096547545E-3</v>
      </c>
      <c r="CX22" s="882">
        <f t="shared" si="33"/>
        <v>6.7179685166274261E-3</v>
      </c>
      <c r="CY22" s="882">
        <f t="shared" si="34"/>
        <v>4.9301783429218649E-3</v>
      </c>
      <c r="CZ22" s="882">
        <f t="shared" si="35"/>
        <v>4.6055053351838904E-3</v>
      </c>
      <c r="DA22" s="882">
        <f t="shared" si="36"/>
        <v>3.5196096292628987E-3</v>
      </c>
      <c r="DB22" s="882">
        <f t="shared" si="37"/>
        <v>2.6207911494924296E-3</v>
      </c>
      <c r="DC22" s="882">
        <f t="shared" si="38"/>
        <v>2.8909434937627321E-3</v>
      </c>
      <c r="DD22" s="882">
        <f t="shared" si="39"/>
        <v>4.6227214813550077E-3</v>
      </c>
    </row>
    <row r="23" spans="1:108" ht="15">
      <c r="A23" s="875">
        <v>18</v>
      </c>
      <c r="B23" s="875">
        <v>18</v>
      </c>
      <c r="C23" s="880">
        <f>DataFS40!T23</f>
        <v>7850.9894473824452</v>
      </c>
      <c r="D23">
        <f t="shared" ref="D23:R23" si="52">C23*($S23/$C23)^(1/16)</f>
        <v>8025.2958682756416</v>
      </c>
      <c r="E23">
        <f t="shared" si="52"/>
        <v>8203.4722126438628</v>
      </c>
      <c r="F23">
        <f t="shared" si="52"/>
        <v>8385.6043999135181</v>
      </c>
      <c r="G23">
        <f t="shared" si="52"/>
        <v>8571.7802570804761</v>
      </c>
      <c r="H23">
        <f t="shared" si="52"/>
        <v>8762.0895610616208</v>
      </c>
      <c r="I23">
        <f t="shared" si="52"/>
        <v>8956.6240819866871</v>
      </c>
      <c r="J23">
        <f t="shared" si="52"/>
        <v>9155.4776274512551</v>
      </c>
      <c r="K23">
        <f t="shared" si="52"/>
        <v>9358.7460877522462</v>
      </c>
      <c r="L23">
        <f t="shared" si="52"/>
        <v>9566.5274821277253</v>
      </c>
      <c r="M23">
        <f t="shared" si="52"/>
        <v>9778.9220060233147</v>
      </c>
      <c r="N23">
        <f t="shared" si="52"/>
        <v>9996.0320794080071</v>
      </c>
      <c r="O23">
        <f t="shared" si="52"/>
        <v>10217.96239616268</v>
      </c>
      <c r="P23">
        <f t="shared" si="52"/>
        <v>10444.819974565133</v>
      </c>
      <c r="Q23">
        <f t="shared" si="52"/>
        <v>10676.714208895968</v>
      </c>
      <c r="R23">
        <f t="shared" si="52"/>
        <v>10913.756922190236</v>
      </c>
      <c r="S23" s="880">
        <v>11156.062420160259</v>
      </c>
      <c r="T23" s="880">
        <v>10814.757900451503</v>
      </c>
      <c r="U23" s="880">
        <v>10473.453380742747</v>
      </c>
      <c r="V23" s="880">
        <v>11354.614984235744</v>
      </c>
      <c r="W23" s="880">
        <v>12235.776587728742</v>
      </c>
      <c r="X23" s="880">
        <v>14725.713628522139</v>
      </c>
      <c r="Y23" s="880">
        <v>15223.105888248559</v>
      </c>
      <c r="Z23" s="880">
        <v>15966.927278804373</v>
      </c>
      <c r="AA23" s="880">
        <v>16216.490048510677</v>
      </c>
      <c r="AB23" s="880">
        <v>16065.764368312048</v>
      </c>
      <c r="AC23" s="880">
        <v>16733.153518564457</v>
      </c>
      <c r="AD23" s="880">
        <v>17532.854678740838</v>
      </c>
      <c r="AE23" s="880">
        <v>17807.565510771117</v>
      </c>
      <c r="AF23" s="880">
        <v>17074.548327260683</v>
      </c>
      <c r="AG23" s="880">
        <v>17995.033578338986</v>
      </c>
      <c r="AH23" s="880">
        <v>18450.248689471344</v>
      </c>
      <c r="AI23" s="880">
        <v>18704.337830724478</v>
      </c>
      <c r="AJ23" s="880">
        <v>19056.404901533973</v>
      </c>
      <c r="AK23" s="880">
        <v>18514.455026455027</v>
      </c>
      <c r="AL23" s="880">
        <v>18278.068201853403</v>
      </c>
      <c r="AM23" s="880">
        <v>17067.468097177476</v>
      </c>
      <c r="AN23" s="880">
        <v>16470.978459986029</v>
      </c>
      <c r="AO23" s="880">
        <v>16920.013523105084</v>
      </c>
      <c r="AP23" s="880">
        <v>17273.6334482323</v>
      </c>
      <c r="AQ23" s="880">
        <v>17160.605761578863</v>
      </c>
      <c r="AR23" s="880">
        <v>17644.675318855567</v>
      </c>
      <c r="AS23" s="880">
        <v>17930.44945764291</v>
      </c>
      <c r="AT23" s="880">
        <v>18510.822109316334</v>
      </c>
      <c r="AU23" s="880">
        <v>18440.193059268138</v>
      </c>
      <c r="AV23" s="880">
        <v>17991.347804161785</v>
      </c>
      <c r="AW23" s="880">
        <v>17990.966912880704</v>
      </c>
      <c r="AX23" s="880">
        <v>18288.631388250556</v>
      </c>
      <c r="AY23" s="880">
        <v>18923.378592023397</v>
      </c>
      <c r="AZ23" s="880">
        <v>19133.173321258651</v>
      </c>
      <c r="BA23" s="880">
        <v>19378.749874202174</v>
      </c>
      <c r="BB23" s="880">
        <v>19672.299868809019</v>
      </c>
      <c r="BC23" s="880">
        <v>20348.285124443821</v>
      </c>
      <c r="BD23" s="880">
        <v>20859.786821509722</v>
      </c>
      <c r="BE23" s="880">
        <v>21051.082294325846</v>
      </c>
      <c r="BF23" s="880">
        <v>21287.689259419662</v>
      </c>
      <c r="BG23" s="880">
        <v>20983.252372903396</v>
      </c>
      <c r="BH23" s="880">
        <v>20992.022956734942</v>
      </c>
      <c r="BI23" s="880">
        <v>21232.690288684382</v>
      </c>
      <c r="BJ23" s="880">
        <v>21789.498154981549</v>
      </c>
      <c r="BK23" s="880">
        <v>22124.11368287123</v>
      </c>
      <c r="BL23" s="880">
        <v>22105.370721236701</v>
      </c>
      <c r="BM23" s="880">
        <v>22460.64075823631</v>
      </c>
      <c r="BN23" s="880">
        <v>20345.84706</v>
      </c>
      <c r="BO23" s="880">
        <v>21079.996122085409</v>
      </c>
      <c r="BP23" s="880">
        <v>20936.168548526948</v>
      </c>
      <c r="BQ23" s="880">
        <v>20564.695407188912</v>
      </c>
      <c r="BR23" s="880">
        <v>21171.338313409924</v>
      </c>
      <c r="BS23" s="880">
        <v>21741</v>
      </c>
      <c r="BV23" s="882">
        <f>DataFS40!Y23</f>
        <v>2.5553751532350066E-2</v>
      </c>
      <c r="BW23" s="882">
        <f t="shared" si="6"/>
        <v>2.4504336954425776E-2</v>
      </c>
      <c r="BX23" s="882">
        <f t="shared" si="7"/>
        <v>2.1781374762923411E-2</v>
      </c>
      <c r="BY23" s="882">
        <f t="shared" si="8"/>
        <v>2.0053825896500399E-2</v>
      </c>
      <c r="BZ23" s="882">
        <f t="shared" si="9"/>
        <v>2.0201991488467241E-2</v>
      </c>
      <c r="CA23" s="882">
        <f t="shared" si="10"/>
        <v>2.0163738796053821E-2</v>
      </c>
      <c r="CB23" s="882">
        <f t="shared" si="11"/>
        <v>1.9308245278986114E-2</v>
      </c>
      <c r="CC23" s="882">
        <f t="shared" si="12"/>
        <v>1.9483902016220522E-2</v>
      </c>
      <c r="CD23" s="882">
        <f t="shared" si="13"/>
        <v>1.9307226670407296E-2</v>
      </c>
      <c r="CE23" s="882">
        <f t="shared" si="14"/>
        <v>1.9603954711407301E-2</v>
      </c>
      <c r="CF23" s="882">
        <f t="shared" si="15"/>
        <v>1.8831093466565196E-2</v>
      </c>
      <c r="CG23" s="882">
        <f t="shared" si="16"/>
        <v>1.7435631371543137E-2</v>
      </c>
      <c r="CH23" s="882">
        <f t="shared" si="17"/>
        <v>1.6778097545937065E-2</v>
      </c>
      <c r="CI23" s="882">
        <f t="shared" si="18"/>
        <v>1.6612162999404267E-2</v>
      </c>
      <c r="CJ23" s="882">
        <f t="shared" si="19"/>
        <v>1.6975802031802933E-2</v>
      </c>
      <c r="CK23" s="882">
        <f t="shared" si="20"/>
        <v>1.6648823990579098E-2</v>
      </c>
      <c r="CL23" s="882">
        <f t="shared" si="21"/>
        <v>1.6373602930392028E-2</v>
      </c>
      <c r="CM23" s="882">
        <f t="shared" si="22"/>
        <v>1.7752795493011231E-2</v>
      </c>
      <c r="CN23" s="882">
        <f t="shared" si="23"/>
        <v>1.9725941971384664E-2</v>
      </c>
      <c r="CO23" s="882">
        <f t="shared" si="24"/>
        <v>1.8049156988856341E-2</v>
      </c>
      <c r="CP23" s="882">
        <f t="shared" si="25"/>
        <v>1.6086481278870135E-2</v>
      </c>
      <c r="CQ23" s="882">
        <f t="shared" si="26"/>
        <v>1.0898185032894414E-2</v>
      </c>
      <c r="CR23" s="882">
        <f t="shared" si="27"/>
        <v>9.4832192040075203E-3</v>
      </c>
      <c r="CS23" s="882">
        <f t="shared" si="28"/>
        <v>8.080204426205162E-3</v>
      </c>
      <c r="CT23" s="882">
        <f t="shared" si="29"/>
        <v>7.9583642917773201E-3</v>
      </c>
      <c r="CU23" s="882">
        <f t="shared" si="30"/>
        <v>9.0031557984464605E-3</v>
      </c>
      <c r="CV23" s="882">
        <f t="shared" si="31"/>
        <v>8.2478315609979536E-3</v>
      </c>
      <c r="CW23" s="882">
        <f t="shared" si="32"/>
        <v>6.8392837796800166E-3</v>
      </c>
      <c r="CX23" s="882">
        <f t="shared" si="33"/>
        <v>6.8510406224724374E-3</v>
      </c>
      <c r="CY23" s="882">
        <f t="shared" si="34"/>
        <v>5.1688379583845201E-3</v>
      </c>
      <c r="CZ23" s="882">
        <f t="shared" si="35"/>
        <v>4.6646319223473398E-3</v>
      </c>
      <c r="DA23" s="882">
        <f t="shared" si="36"/>
        <v>3.7245768953231284E-3</v>
      </c>
      <c r="DB23" s="882">
        <f t="shared" si="37"/>
        <v>2.7927254663715484E-3</v>
      </c>
      <c r="DC23" s="882">
        <f t="shared" si="38"/>
        <v>3.1002381885252284E-3</v>
      </c>
      <c r="DD23" s="882">
        <f t="shared" si="39"/>
        <v>4.7361242389376557E-3</v>
      </c>
    </row>
    <row r="24" spans="1:108" ht="15">
      <c r="A24" s="875">
        <v>19</v>
      </c>
      <c r="B24" s="875">
        <v>19</v>
      </c>
      <c r="C24" s="880">
        <f>DataFS40!T24</f>
        <v>8141.4358412810561</v>
      </c>
      <c r="D24">
        <f t="shared" ref="D24:R24" si="53">C24*($S24/$C24)^(1/16)</f>
        <v>8322.1907068857254</v>
      </c>
      <c r="E24">
        <f t="shared" si="53"/>
        <v>8506.9586633108247</v>
      </c>
      <c r="F24">
        <f t="shared" si="53"/>
        <v>8695.8288085614295</v>
      </c>
      <c r="G24">
        <f t="shared" si="53"/>
        <v>8888.8922187823737</v>
      </c>
      <c r="H24">
        <f t="shared" si="53"/>
        <v>9086.2419921765941</v>
      </c>
      <c r="I24">
        <f t="shared" si="53"/>
        <v>9287.9732938985471</v>
      </c>
      <c r="J24">
        <f t="shared" si="53"/>
        <v>9494.1834019443322</v>
      </c>
      <c r="K24">
        <f t="shared" si="53"/>
        <v>9704.9717540606707</v>
      </c>
      <c r="L24">
        <f t="shared" si="53"/>
        <v>9920.4399956953457</v>
      </c>
      <c r="M24">
        <f t="shared" si="53"/>
        <v>10140.692029012229</v>
      </c>
      <c r="N24">
        <f t="shared" si="53"/>
        <v>10365.834062994534</v>
      </c>
      <c r="O24">
        <f t="shared" si="53"/>
        <v>10595.974664660451</v>
      </c>
      <c r="P24">
        <f t="shared" si="53"/>
        <v>10831.224811415868</v>
      </c>
      <c r="Q24">
        <f t="shared" si="53"/>
        <v>11071.697944569416</v>
      </c>
      <c r="R24">
        <f t="shared" si="53"/>
        <v>11317.510024035641</v>
      </c>
      <c r="S24" s="880">
        <v>11568.779584252699</v>
      </c>
      <c r="T24" s="880">
        <v>11280.329824861421</v>
      </c>
      <c r="U24" s="880">
        <v>10991.880065470143</v>
      </c>
      <c r="V24" s="880">
        <v>11893.38551174476</v>
      </c>
      <c r="W24" s="880">
        <v>12794.890958019378</v>
      </c>
      <c r="X24" s="880">
        <v>15217.332949971247</v>
      </c>
      <c r="Y24" s="880">
        <v>15732.734703081935</v>
      </c>
      <c r="Z24" s="880">
        <v>16452.514014229098</v>
      </c>
      <c r="AA24" s="880">
        <v>16776.705082286804</v>
      </c>
      <c r="AB24" s="880">
        <v>16537.592984121507</v>
      </c>
      <c r="AC24" s="880">
        <v>17262.139998346149</v>
      </c>
      <c r="AD24" s="880">
        <v>18068.699870633893</v>
      </c>
      <c r="AE24" s="880">
        <v>18296.849384765272</v>
      </c>
      <c r="AF24" s="880">
        <v>17545.42047035442</v>
      </c>
      <c r="AG24" s="880">
        <v>18499.952443774342</v>
      </c>
      <c r="AH24" s="880">
        <v>18948.99158892344</v>
      </c>
      <c r="AI24" s="880">
        <v>19207.240337996951</v>
      </c>
      <c r="AJ24" s="880">
        <v>19563.268867320548</v>
      </c>
      <c r="AK24" s="880">
        <v>19018.459635508527</v>
      </c>
      <c r="AL24" s="880">
        <v>18776.518222279559</v>
      </c>
      <c r="AM24" s="880">
        <v>17610.312402488194</v>
      </c>
      <c r="AN24" s="880">
        <v>17001.478925716059</v>
      </c>
      <c r="AO24" s="880">
        <v>17418.381859613732</v>
      </c>
      <c r="AP24" s="880">
        <v>17824.22681417047</v>
      </c>
      <c r="AQ24" s="880">
        <v>17763.953631492386</v>
      </c>
      <c r="AR24" s="880">
        <v>18228.936091003103</v>
      </c>
      <c r="AS24" s="880">
        <v>18536.257053969523</v>
      </c>
      <c r="AT24" s="880">
        <v>19076.891610346865</v>
      </c>
      <c r="AU24" s="880">
        <v>19024.796064153379</v>
      </c>
      <c r="AV24" s="880">
        <v>18549.269344289041</v>
      </c>
      <c r="AW24" s="880">
        <v>18555.259233026409</v>
      </c>
      <c r="AX24" s="880">
        <v>18832.834952277568</v>
      </c>
      <c r="AY24" s="880">
        <v>19540.37969566957</v>
      </c>
      <c r="AZ24" s="880">
        <v>19687.436743079586</v>
      </c>
      <c r="BA24" s="880">
        <v>19927.546571678275</v>
      </c>
      <c r="BB24" s="880">
        <v>20258.917908218271</v>
      </c>
      <c r="BC24" s="880">
        <v>20935.794183645994</v>
      </c>
      <c r="BD24" s="880">
        <v>21530.634915425399</v>
      </c>
      <c r="BE24" s="880">
        <v>21725.364238410595</v>
      </c>
      <c r="BF24" s="880">
        <v>21983.597528992828</v>
      </c>
      <c r="BG24" s="880">
        <v>21665.718632167471</v>
      </c>
      <c r="BH24" s="880">
        <v>21601.587091028949</v>
      </c>
      <c r="BI24" s="880">
        <v>21948.689231150012</v>
      </c>
      <c r="BJ24" s="880">
        <v>22487.879506102752</v>
      </c>
      <c r="BK24" s="880">
        <v>22844.115495944439</v>
      </c>
      <c r="BL24" s="880">
        <v>22853.538610775722</v>
      </c>
      <c r="BM24" s="880">
        <v>23179.611333083823</v>
      </c>
      <c r="BN24" s="880">
        <v>21026.010279999999</v>
      </c>
      <c r="BO24" s="880">
        <v>21764.509424119839</v>
      </c>
      <c r="BP24" s="880">
        <v>21617.781845507623</v>
      </c>
      <c r="BQ24" s="880">
        <v>21264.589776315537</v>
      </c>
      <c r="BR24" s="880">
        <v>21882.40719103214</v>
      </c>
      <c r="BS24" s="880">
        <v>22382</v>
      </c>
      <c r="BV24" s="882">
        <f>DataFS40!Y24</f>
        <v>2.5268183563240454E-2</v>
      </c>
      <c r="BW24" s="882">
        <f t="shared" si="6"/>
        <v>2.4220473678030263E-2</v>
      </c>
      <c r="BX24" s="882">
        <f t="shared" si="7"/>
        <v>2.1630627201944641E-2</v>
      </c>
      <c r="BY24" s="882">
        <f t="shared" si="8"/>
        <v>1.9915029872436874E-2</v>
      </c>
      <c r="BZ24" s="882">
        <f t="shared" si="9"/>
        <v>1.9983029659726759E-2</v>
      </c>
      <c r="CA24" s="882">
        <f t="shared" si="10"/>
        <v>2.0015235922827612E-2</v>
      </c>
      <c r="CB24" s="882">
        <f t="shared" si="11"/>
        <v>1.9255121016602317E-2</v>
      </c>
      <c r="CC24" s="882">
        <f t="shared" si="12"/>
        <v>1.9371440578667576E-2</v>
      </c>
      <c r="CD24" s="882">
        <f t="shared" si="13"/>
        <v>1.9214333358492208E-2</v>
      </c>
      <c r="CE24" s="882">
        <f t="shared" si="14"/>
        <v>1.941790025500767E-2</v>
      </c>
      <c r="CF24" s="882">
        <f t="shared" si="15"/>
        <v>1.8677786116024775E-2</v>
      </c>
      <c r="CG24" s="882">
        <f t="shared" si="16"/>
        <v>1.7262455985854741E-2</v>
      </c>
      <c r="CH24" s="882">
        <f t="shared" si="17"/>
        <v>1.6615320877075845E-2</v>
      </c>
      <c r="CI24" s="882">
        <f t="shared" si="18"/>
        <v>1.6402740508659086E-2</v>
      </c>
      <c r="CJ24" s="882">
        <f t="shared" si="19"/>
        <v>1.684892631203927E-2</v>
      </c>
      <c r="CK24" s="882">
        <f t="shared" si="20"/>
        <v>1.6416518240147671E-2</v>
      </c>
      <c r="CL24" s="882">
        <f t="shared" si="21"/>
        <v>1.6122498091270865E-2</v>
      </c>
      <c r="CM24" s="882">
        <f t="shared" si="22"/>
        <v>1.7370752740267337E-2</v>
      </c>
      <c r="CN24" s="882">
        <f t="shared" si="23"/>
        <v>1.9130796022023056E-2</v>
      </c>
      <c r="CO24" s="882">
        <f t="shared" si="24"/>
        <v>1.7608958869641755E-2</v>
      </c>
      <c r="CP24" s="882">
        <f t="shared" si="25"/>
        <v>1.5693471781930812E-2</v>
      </c>
      <c r="CQ24" s="882">
        <f t="shared" si="26"/>
        <v>1.0878197992544081E-2</v>
      </c>
      <c r="CR24" s="882">
        <f t="shared" si="27"/>
        <v>9.4558285706152212E-3</v>
      </c>
      <c r="CS24" s="882">
        <f t="shared" si="28"/>
        <v>8.0406388493556857E-3</v>
      </c>
      <c r="CT24" s="882">
        <f t="shared" si="29"/>
        <v>7.9347291208669013E-3</v>
      </c>
      <c r="CU24" s="882">
        <f t="shared" si="30"/>
        <v>9.0804002272422135E-3</v>
      </c>
      <c r="CV24" s="882">
        <f t="shared" si="31"/>
        <v>8.2745728480051461E-3</v>
      </c>
      <c r="CW24" s="882">
        <f t="shared" si="32"/>
        <v>6.9334794371205266E-3</v>
      </c>
      <c r="CX24" s="882">
        <f t="shared" si="33"/>
        <v>6.9814394768514809E-3</v>
      </c>
      <c r="CY24" s="882">
        <f t="shared" si="34"/>
        <v>5.3367571447391349E-3</v>
      </c>
      <c r="CZ24" s="882">
        <f t="shared" si="35"/>
        <v>4.791219999223717E-3</v>
      </c>
      <c r="DA24" s="882">
        <f t="shared" si="36"/>
        <v>3.8829749888560361E-3</v>
      </c>
      <c r="DB24" s="882">
        <f t="shared" si="37"/>
        <v>2.9973043907718377E-3</v>
      </c>
      <c r="DC24" s="882">
        <f t="shared" si="38"/>
        <v>3.3004114251882211E-3</v>
      </c>
      <c r="DD24" s="882">
        <f t="shared" si="39"/>
        <v>4.8011061152843926E-3</v>
      </c>
    </row>
    <row r="25" spans="1:108" ht="15">
      <c r="A25" s="875">
        <v>20</v>
      </c>
      <c r="B25" s="875">
        <v>20</v>
      </c>
      <c r="C25" s="880">
        <f>DataFS40!T25</f>
        <v>8414.0086109397525</v>
      </c>
      <c r="D25">
        <f t="shared" ref="D25:R25" si="54">C25*($S25/$C25)^(1/16)</f>
        <v>8600.8150938890358</v>
      </c>
      <c r="E25">
        <f t="shared" si="54"/>
        <v>8791.7690247059745</v>
      </c>
      <c r="F25">
        <f t="shared" si="54"/>
        <v>8986.9624843694692</v>
      </c>
      <c r="G25">
        <f t="shared" si="54"/>
        <v>9186.4895982256912</v>
      </c>
      <c r="H25">
        <f t="shared" si="54"/>
        <v>9390.4465813767983</v>
      </c>
      <c r="I25">
        <f t="shared" si="54"/>
        <v>9598.9317850773677</v>
      </c>
      <c r="J25">
        <f t="shared" si="54"/>
        <v>9812.0457441609087</v>
      </c>
      <c r="K25">
        <f t="shared" si="54"/>
        <v>10029.891225519343</v>
      </c>
      <c r="L25">
        <f t="shared" si="54"/>
        <v>10252.573277658801</v>
      </c>
      <c r="M25">
        <f t="shared" si="54"/>
        <v>10480.199281355668</v>
      </c>
      <c r="N25">
        <f t="shared" si="54"/>
        <v>10712.87900143727</v>
      </c>
      <c r="O25">
        <f t="shared" si="54"/>
        <v>10950.7246397122</v>
      </c>
      <c r="P25">
        <f t="shared" si="54"/>
        <v>11193.850889075784</v>
      </c>
      <c r="Q25">
        <f t="shared" si="54"/>
        <v>11442.374988816799</v>
      </c>
      <c r="R25">
        <f t="shared" si="54"/>
        <v>11696.416781152089</v>
      </c>
      <c r="S25" s="880">
        <v>11956.098769016373</v>
      </c>
      <c r="T25" s="880">
        <v>11742.460378977088</v>
      </c>
      <c r="U25" s="880">
        <v>11528.821988937803</v>
      </c>
      <c r="V25" s="880">
        <v>12450.241780260076</v>
      </c>
      <c r="W25" s="880">
        <v>13371.661571582348</v>
      </c>
      <c r="X25" s="880">
        <v>15766.117308798159</v>
      </c>
      <c r="Y25" s="880">
        <v>16258.803157103483</v>
      </c>
      <c r="Z25" s="880">
        <v>17011.199828104855</v>
      </c>
      <c r="AA25" s="880">
        <v>17371.62370222605</v>
      </c>
      <c r="AB25" s="880">
        <v>17080.195892302385</v>
      </c>
      <c r="AC25" s="880">
        <v>17877.030265442816</v>
      </c>
      <c r="AD25" s="880">
        <v>18604.545062526951</v>
      </c>
      <c r="AE25" s="880">
        <v>18786.133258759426</v>
      </c>
      <c r="AF25" s="880">
        <v>18027.158893673401</v>
      </c>
      <c r="AG25" s="880">
        <v>18984.262375926624</v>
      </c>
      <c r="AH25" s="880">
        <v>19415.34858581371</v>
      </c>
      <c r="AI25" s="880">
        <v>19707.113312093086</v>
      </c>
      <c r="AJ25" s="880">
        <v>20067.332479704986</v>
      </c>
      <c r="AK25" s="880">
        <v>19507.035532039979</v>
      </c>
      <c r="AL25" s="880">
        <v>19270.265884022447</v>
      </c>
      <c r="AM25" s="880">
        <v>18115.48996008348</v>
      </c>
      <c r="AN25" s="880">
        <v>17506.515369091052</v>
      </c>
      <c r="AO25" s="880">
        <v>17929.005155216855</v>
      </c>
      <c r="AP25" s="880">
        <v>18374.82018010864</v>
      </c>
      <c r="AQ25" s="880">
        <v>18330.559163173999</v>
      </c>
      <c r="AR25" s="880">
        <v>18800.003877973111</v>
      </c>
      <c r="AS25" s="880">
        <v>19111.13753576895</v>
      </c>
      <c r="AT25" s="880">
        <v>19625.489830481394</v>
      </c>
      <c r="AU25" s="880">
        <v>19600.99960057763</v>
      </c>
      <c r="AV25" s="880">
        <v>19103.947154531837</v>
      </c>
      <c r="AW25" s="880">
        <v>19064.22877668724</v>
      </c>
      <c r="AX25" s="880">
        <v>19407.871579422259</v>
      </c>
      <c r="AY25" s="880">
        <v>20124.192475892229</v>
      </c>
      <c r="AZ25" s="880">
        <v>20286.041238646198</v>
      </c>
      <c r="BA25" s="880">
        <v>20489.375380703936</v>
      </c>
      <c r="BB25" s="880">
        <v>20815.707911725356</v>
      </c>
      <c r="BC25" s="880">
        <v>21538.727108364215</v>
      </c>
      <c r="BD25" s="880">
        <v>22200.102663468821</v>
      </c>
      <c r="BE25" s="880">
        <v>22357.840701962086</v>
      </c>
      <c r="BF25" s="880">
        <v>22634.778234926136</v>
      </c>
      <c r="BG25" s="880">
        <v>22301.653101027176</v>
      </c>
      <c r="BH25" s="880">
        <v>22228.85640764685</v>
      </c>
      <c r="BI25" s="880">
        <v>22611.787908107013</v>
      </c>
      <c r="BJ25" s="880">
        <v>23148.05880041049</v>
      </c>
      <c r="BK25" s="880">
        <v>23531.65345915284</v>
      </c>
      <c r="BL25" s="880">
        <v>23555.439707748985</v>
      </c>
      <c r="BM25" s="880">
        <v>23870.929193514123</v>
      </c>
      <c r="BN25" s="880">
        <v>21708.360519999998</v>
      </c>
      <c r="BO25" s="880">
        <v>22405.97157508292</v>
      </c>
      <c r="BP25" s="880">
        <v>22312.037120175726</v>
      </c>
      <c r="BQ25" s="880">
        <v>21968.619414979104</v>
      </c>
      <c r="BR25" s="880">
        <v>22533.457379412994</v>
      </c>
      <c r="BS25" s="880">
        <v>23073</v>
      </c>
      <c r="BV25" s="882">
        <f>DataFS40!Y25</f>
        <v>2.5040046940408844E-2</v>
      </c>
      <c r="BW25" s="882">
        <f t="shared" si="6"/>
        <v>2.4010372511043876E-2</v>
      </c>
      <c r="BX25" s="882">
        <f t="shared" si="7"/>
        <v>2.1490951537045389E-2</v>
      </c>
      <c r="BY25" s="882">
        <f t="shared" si="8"/>
        <v>1.9805284871885931E-2</v>
      </c>
      <c r="BZ25" s="882">
        <f t="shared" si="9"/>
        <v>1.9861907057428185E-2</v>
      </c>
      <c r="CA25" s="882">
        <f t="shared" si="10"/>
        <v>1.993997415198745E-2</v>
      </c>
      <c r="CB25" s="882">
        <f t="shared" si="11"/>
        <v>1.9209159304728107E-2</v>
      </c>
      <c r="CC25" s="882">
        <f t="shared" si="12"/>
        <v>1.9308942991505429E-2</v>
      </c>
      <c r="CD25" s="882">
        <f t="shared" si="13"/>
        <v>1.914272636864256E-2</v>
      </c>
      <c r="CE25" s="882">
        <f t="shared" si="14"/>
        <v>1.9280588898878737E-2</v>
      </c>
      <c r="CF25" s="882">
        <f t="shared" si="15"/>
        <v>1.8585088552090845E-2</v>
      </c>
      <c r="CG25" s="882">
        <f t="shared" si="16"/>
        <v>1.7158734023549504E-2</v>
      </c>
      <c r="CH25" s="882">
        <f t="shared" si="17"/>
        <v>1.6439791200466125E-2</v>
      </c>
      <c r="CI25" s="882">
        <f t="shared" si="18"/>
        <v>1.6317408053717397E-2</v>
      </c>
      <c r="CJ25" s="882">
        <f t="shared" si="19"/>
        <v>1.6744500335741375E-2</v>
      </c>
      <c r="CK25" s="882">
        <f t="shared" si="20"/>
        <v>1.6327462274982274E-2</v>
      </c>
      <c r="CL25" s="882">
        <f t="shared" si="21"/>
        <v>1.5969254540314948E-2</v>
      </c>
      <c r="CM25" s="882">
        <f t="shared" si="22"/>
        <v>1.69806934775103E-2</v>
      </c>
      <c r="CN25" s="882">
        <f t="shared" si="23"/>
        <v>1.8552420804115677E-2</v>
      </c>
      <c r="CO25" s="882">
        <f t="shared" si="24"/>
        <v>1.7155998533768368E-2</v>
      </c>
      <c r="CP25" s="882">
        <f t="shared" si="25"/>
        <v>1.523367361465966E-2</v>
      </c>
      <c r="CQ25" s="882">
        <f t="shared" si="26"/>
        <v>1.0692775804458821E-2</v>
      </c>
      <c r="CR25" s="882">
        <f t="shared" si="27"/>
        <v>9.3382231534875348E-3</v>
      </c>
      <c r="CS25" s="882">
        <f t="shared" si="28"/>
        <v>7.8992517108533722E-3</v>
      </c>
      <c r="CT25" s="882">
        <f t="shared" si="29"/>
        <v>7.7840602541550119E-3</v>
      </c>
      <c r="CU25" s="882">
        <f t="shared" si="30"/>
        <v>8.9810090143742638E-3</v>
      </c>
      <c r="CV25" s="882">
        <f t="shared" si="31"/>
        <v>8.1159871242060255E-3</v>
      </c>
      <c r="CW25" s="882">
        <f t="shared" si="32"/>
        <v>6.9638672121228318E-3</v>
      </c>
      <c r="CX25" s="882">
        <f t="shared" si="33"/>
        <v>7.0702405439806437E-3</v>
      </c>
      <c r="CY25" s="882">
        <f t="shared" si="34"/>
        <v>5.4801973971378981E-3</v>
      </c>
      <c r="CZ25" s="882">
        <f t="shared" si="35"/>
        <v>4.8859318855305478E-3</v>
      </c>
      <c r="DA25" s="882">
        <f t="shared" si="36"/>
        <v>4.0984462396962407E-3</v>
      </c>
      <c r="DB25" s="882">
        <f t="shared" si="37"/>
        <v>3.2002685620982074E-3</v>
      </c>
      <c r="DC25" s="882">
        <f t="shared" si="38"/>
        <v>3.414874981350291E-3</v>
      </c>
      <c r="DD25" s="882">
        <f t="shared" si="39"/>
        <v>4.9500909988962061E-3</v>
      </c>
    </row>
    <row r="26" spans="1:108" ht="15">
      <c r="A26" s="875">
        <v>21</v>
      </c>
      <c r="B26" s="875">
        <v>21</v>
      </c>
      <c r="C26" s="880">
        <f>DataFS40!T26</f>
        <v>8677.6445684784921</v>
      </c>
      <c r="D26">
        <f t="shared" ref="D26:R26" si="55">C26*($S26/$C26)^(1/16)</f>
        <v>8870.3042550889586</v>
      </c>
      <c r="E26">
        <f t="shared" si="55"/>
        <v>9067.2413414652165</v>
      </c>
      <c r="F26">
        <f t="shared" si="55"/>
        <v>9268.550793757573</v>
      </c>
      <c r="G26">
        <f t="shared" si="55"/>
        <v>9474.3296865397206</v>
      </c>
      <c r="H26">
        <f t="shared" si="55"/>
        <v>9684.677249619619</v>
      </c>
      <c r="I26">
        <f t="shared" si="55"/>
        <v>9899.6949158896696</v>
      </c>
      <c r="J26">
        <f t="shared" si="55"/>
        <v>10119.486370239238</v>
      </c>
      <c r="K26">
        <f t="shared" si="55"/>
        <v>10344.15759955314</v>
      </c>
      <c r="L26">
        <f t="shared" si="55"/>
        <v>10573.816943820177</v>
      </c>
      <c r="M26">
        <f t="shared" si="55"/>
        <v>10808.575148376372</v>
      </c>
      <c r="N26">
        <f t="shared" si="55"/>
        <v>11048.545417308114</v>
      </c>
      <c r="O26">
        <f t="shared" si="55"/>
        <v>11293.843468040941</v>
      </c>
      <c r="P26">
        <f t="shared" si="55"/>
        <v>11544.587587140293</v>
      </c>
      <c r="Q26">
        <f t="shared" si="55"/>
        <v>11800.898687351153</v>
      </c>
      <c r="R26">
        <f t="shared" si="55"/>
        <v>12062.900365904066</v>
      </c>
      <c r="S26" s="880">
        <v>12330.718964115666</v>
      </c>
      <c r="T26" s="880">
        <v>12204.413184507319</v>
      </c>
      <c r="U26" s="880">
        <v>12078.107404898972</v>
      </c>
      <c r="V26" s="880">
        <v>13039.75415993065</v>
      </c>
      <c r="W26" s="880">
        <v>14001.400914962327</v>
      </c>
      <c r="X26" s="880">
        <v>16246.303622771708</v>
      </c>
      <c r="Y26" s="880">
        <v>16779.391731395641</v>
      </c>
      <c r="Z26" s="880">
        <v>17569.885641980614</v>
      </c>
      <c r="AA26" s="880">
        <v>17877.304529174413</v>
      </c>
      <c r="AB26" s="880">
        <v>17575.615938902312</v>
      </c>
      <c r="AC26" s="880">
        <v>18424.101753080293</v>
      </c>
      <c r="AD26" s="880">
        <v>19127.529969814575</v>
      </c>
      <c r="AE26" s="880">
        <v>19318.821347382094</v>
      </c>
      <c r="AF26" s="880">
        <v>18498.031036767141</v>
      </c>
      <c r="AG26" s="880">
        <v>19451.398197009676</v>
      </c>
      <c r="AH26" s="880">
        <v>19910.852895009626</v>
      </c>
      <c r="AI26" s="880">
        <v>20185.779553954842</v>
      </c>
      <c r="AJ26" s="880">
        <v>20582.59750569797</v>
      </c>
      <c r="AK26" s="880">
        <v>20011.040141093476</v>
      </c>
      <c r="AL26" s="880">
        <v>19766.364725106967</v>
      </c>
      <c r="AM26" s="880">
        <v>18571.922314752901</v>
      </c>
      <c r="AN26" s="880">
        <v>17988.209791973921</v>
      </c>
      <c r="AO26" s="880">
        <v>18443.713437184804</v>
      </c>
      <c r="AP26" s="880">
        <v>18848.448881990938</v>
      </c>
      <c r="AQ26" s="880">
        <v>18873.959007551242</v>
      </c>
      <c r="AR26" s="880">
        <v>19327.723285074113</v>
      </c>
      <c r="AS26" s="880">
        <v>19678.741049444336</v>
      </c>
      <c r="AT26" s="880">
        <v>20153.122513540719</v>
      </c>
      <c r="AU26" s="880">
        <v>20182.242818078474</v>
      </c>
      <c r="AV26" s="880">
        <v>19632.675125698945</v>
      </c>
      <c r="AW26" s="880">
        <v>19574.778971104784</v>
      </c>
      <c r="AX26" s="880">
        <v>19945.908530825734</v>
      </c>
      <c r="AY26" s="880">
        <v>20676.325492846994</v>
      </c>
      <c r="AZ26" s="880">
        <v>20829.958409926472</v>
      </c>
      <c r="BA26" s="880">
        <v>21080.164437617521</v>
      </c>
      <c r="BB26" s="880">
        <v>21406.587099120632</v>
      </c>
      <c r="BC26" s="880">
        <v>22157.083898598488</v>
      </c>
      <c r="BD26" s="880">
        <v>22800.553117899522</v>
      </c>
      <c r="BE26" s="880">
        <v>23021.33413494148</v>
      </c>
      <c r="BF26" s="880">
        <v>23267.541708772435</v>
      </c>
      <c r="BG26" s="880">
        <v>22953.098166688338</v>
      </c>
      <c r="BH26" s="880">
        <v>22873.830906588642</v>
      </c>
      <c r="BI26" s="880">
        <v>23257.663242805393</v>
      </c>
      <c r="BJ26" s="880">
        <v>23842.858708705429</v>
      </c>
      <c r="BK26" s="880">
        <v>24211.075459895033</v>
      </c>
      <c r="BL26" s="880">
        <v>24228.000887485425</v>
      </c>
      <c r="BM26" s="880">
        <v>24529.063796643772</v>
      </c>
      <c r="BN26" s="880">
        <v>22331.661219999998</v>
      </c>
      <c r="BO26" s="880">
        <v>23023.755592956761</v>
      </c>
      <c r="BP26" s="880">
        <v>22951.51049153163</v>
      </c>
      <c r="BQ26" s="880">
        <v>22627.16108873636</v>
      </c>
      <c r="BR26" s="880">
        <v>23173.317642681053</v>
      </c>
      <c r="BS26" s="880">
        <v>23724</v>
      </c>
      <c r="BV26" s="882">
        <f>DataFS40!Y26</f>
        <v>2.4878971873915745E-2</v>
      </c>
      <c r="BW26" s="882">
        <f t="shared" si="6"/>
        <v>2.3846734923011592E-2</v>
      </c>
      <c r="BX26" s="882">
        <f t="shared" si="7"/>
        <v>2.1311647418755131E-2</v>
      </c>
      <c r="BY26" s="882">
        <f t="shared" si="8"/>
        <v>1.9694050970689991E-2</v>
      </c>
      <c r="BZ26" s="882">
        <f t="shared" si="9"/>
        <v>1.9785469951300927E-2</v>
      </c>
      <c r="CA26" s="882">
        <f t="shared" si="10"/>
        <v>1.9777913885334009E-2</v>
      </c>
      <c r="CB26" s="882">
        <f t="shared" si="11"/>
        <v>1.9160042243669961E-2</v>
      </c>
      <c r="CC26" s="882">
        <f t="shared" si="12"/>
        <v>1.9213951078981495E-2</v>
      </c>
      <c r="CD26" s="882">
        <f t="shared" si="13"/>
        <v>1.9095232911084725E-2</v>
      </c>
      <c r="CE26" s="882">
        <f t="shared" si="14"/>
        <v>1.9151025489343443E-2</v>
      </c>
      <c r="CF26" s="882">
        <f t="shared" si="15"/>
        <v>1.8536271461992992E-2</v>
      </c>
      <c r="CG26" s="882">
        <f t="shared" si="16"/>
        <v>1.7052481943292674E-2</v>
      </c>
      <c r="CH26" s="882">
        <f t="shared" si="17"/>
        <v>1.6307545742338281E-2</v>
      </c>
      <c r="CI26" s="882">
        <f t="shared" si="18"/>
        <v>1.6212588707704478E-2</v>
      </c>
      <c r="CJ26" s="882">
        <f t="shared" si="19"/>
        <v>1.6631305070223368E-2</v>
      </c>
      <c r="CK26" s="882">
        <f t="shared" si="20"/>
        <v>1.6196158637451052E-2</v>
      </c>
      <c r="CL26" s="882">
        <f t="shared" si="21"/>
        <v>1.5896762533331721E-2</v>
      </c>
      <c r="CM26" s="882">
        <f t="shared" si="22"/>
        <v>1.6663819822483994E-2</v>
      </c>
      <c r="CN26" s="882">
        <f t="shared" si="23"/>
        <v>1.8006153989705176E-2</v>
      </c>
      <c r="CO26" s="882">
        <f t="shared" si="24"/>
        <v>1.6570561084368274E-2</v>
      </c>
      <c r="CP26" s="882">
        <f t="shared" si="25"/>
        <v>1.4732885432555243E-2</v>
      </c>
      <c r="CQ26" s="882">
        <f t="shared" si="26"/>
        <v>1.062052859605922E-2</v>
      </c>
      <c r="CR26" s="882">
        <f t="shared" si="27"/>
        <v>9.2573357148981739E-3</v>
      </c>
      <c r="CS26" s="882">
        <f t="shared" si="28"/>
        <v>7.7892118993152515E-3</v>
      </c>
      <c r="CT26" s="882">
        <f t="shared" si="29"/>
        <v>7.768332089901131E-3</v>
      </c>
      <c r="CU26" s="882">
        <f t="shared" si="30"/>
        <v>9.0101214266065099E-3</v>
      </c>
      <c r="CV26" s="882">
        <f t="shared" si="31"/>
        <v>8.0661963081336552E-3</v>
      </c>
      <c r="CW26" s="882">
        <f t="shared" si="32"/>
        <v>6.9765875738188043E-3</v>
      </c>
      <c r="CX26" s="882">
        <f t="shared" si="33"/>
        <v>7.0476264447389969E-3</v>
      </c>
      <c r="CY26" s="882">
        <f t="shared" si="34"/>
        <v>5.554817017491942E-3</v>
      </c>
      <c r="CZ26" s="882">
        <f t="shared" si="35"/>
        <v>4.9713629087877464E-3</v>
      </c>
      <c r="DA26" s="882">
        <f t="shared" si="36"/>
        <v>4.1887128335593715E-3</v>
      </c>
      <c r="DB26" s="882">
        <f t="shared" si="37"/>
        <v>3.3636629527793449E-3</v>
      </c>
      <c r="DC26" s="882">
        <f t="shared" si="38"/>
        <v>3.4930151641723306E-3</v>
      </c>
      <c r="DD26" s="882">
        <f t="shared" si="39"/>
        <v>5.0185233343424951E-3</v>
      </c>
    </row>
    <row r="27" spans="1:108" ht="15">
      <c r="A27" s="875">
        <v>22</v>
      </c>
      <c r="B27" s="875">
        <v>22</v>
      </c>
      <c r="C27" s="880">
        <f>DataFS40!T27</f>
        <v>8936.8121199572506</v>
      </c>
      <c r="D27">
        <f t="shared" ref="D27:R27" si="56">C27*($S27/$C27)^(1/16)</f>
        <v>9135.225803387184</v>
      </c>
      <c r="E27">
        <f t="shared" si="56"/>
        <v>9338.0446359065027</v>
      </c>
      <c r="F27">
        <f t="shared" si="56"/>
        <v>9545.3664199357063</v>
      </c>
      <c r="G27">
        <f t="shared" si="56"/>
        <v>9757.2911292891022</v>
      </c>
      <c r="H27">
        <f t="shared" si="56"/>
        <v>9973.9209573837452</v>
      </c>
      <c r="I27">
        <f t="shared" si="56"/>
        <v>10195.360366518709</v>
      </c>
      <c r="J27">
        <f t="shared" si="56"/>
        <v>10421.716138248441</v>
      </c>
      <c r="K27">
        <f t="shared" si="56"/>
        <v>10653.097424874499</v>
      </c>
      <c r="L27">
        <f t="shared" si="56"/>
        <v>10889.615802080509</v>
      </c>
      <c r="M27">
        <f t="shared" si="56"/>
        <v>11131.385322735705</v>
      </c>
      <c r="N27">
        <f t="shared" si="56"/>
        <v>11378.522571893009</v>
      </c>
      <c r="O27">
        <f t="shared" si="56"/>
        <v>11631.146723008176</v>
      </c>
      <c r="P27">
        <f t="shared" si="56"/>
        <v>11889.379595407097</v>
      </c>
      <c r="Q27">
        <f t="shared" si="56"/>
        <v>12153.345713028993</v>
      </c>
      <c r="R27">
        <f t="shared" si="56"/>
        <v>12423.172364473805</v>
      </c>
      <c r="S27" s="880">
        <v>12698.989664382765</v>
      </c>
      <c r="T27" s="880">
        <v>12675.534735114963</v>
      </c>
      <c r="U27" s="880">
        <v>12652.079805847161</v>
      </c>
      <c r="V27" s="880">
        <v>13641.610032094733</v>
      </c>
      <c r="W27" s="880">
        <v>14631.140258342306</v>
      </c>
      <c r="X27" s="880">
        <v>16766.505462909718</v>
      </c>
      <c r="Y27" s="880">
        <v>17272.580907040843</v>
      </c>
      <c r="Z27" s="880">
        <v>18170.342357828391</v>
      </c>
      <c r="AA27" s="880">
        <v>18333.408804461171</v>
      </c>
      <c r="AB27" s="880">
        <v>18089.909130134623</v>
      </c>
      <c r="AC27" s="880">
        <v>18948.566980898038</v>
      </c>
      <c r="AD27" s="880">
        <v>19616.220784821042</v>
      </c>
      <c r="AE27" s="880">
        <v>19851.509436004762</v>
      </c>
      <c r="AF27" s="880">
        <v>18954.414806227225</v>
      </c>
      <c r="AG27" s="880">
        <v>19915.09919587888</v>
      </c>
      <c r="AH27" s="880">
        <v>20403.118613949355</v>
      </c>
      <c r="AI27" s="880">
        <v>20688.682061227319</v>
      </c>
      <c r="AJ27" s="880">
        <v>21061.45793746319</v>
      </c>
      <c r="AK27" s="880">
        <v>20502.187489711934</v>
      </c>
      <c r="AL27" s="880">
        <v>20269.517104216389</v>
      </c>
      <c r="AM27" s="880">
        <v>19008.413450043561</v>
      </c>
      <c r="AN27" s="880">
        <v>18455.050201816346</v>
      </c>
      <c r="AO27" s="880">
        <v>18899.189416862788</v>
      </c>
      <c r="AP27" s="880">
        <v>19298.39614877912</v>
      </c>
      <c r="AQ27" s="880">
        <v>19423.160273754576</v>
      </c>
      <c r="AR27" s="880">
        <v>19844.134419165803</v>
      </c>
      <c r="AS27" s="880">
        <v>20213.598206561524</v>
      </c>
      <c r="AT27" s="880">
        <v>20682.502324689642</v>
      </c>
      <c r="AU27" s="880">
        <v>20729.88816173534</v>
      </c>
      <c r="AV27" s="880">
        <v>20167.890556634975</v>
      </c>
      <c r="AW27" s="880">
        <v>20056.877451901535</v>
      </c>
      <c r="AX27" s="880">
        <v>20496.278707476282</v>
      </c>
      <c r="AY27" s="880">
        <v>21210.35578793439</v>
      </c>
      <c r="AZ27" s="880">
        <v>21342.836829584779</v>
      </c>
      <c r="BA27" s="880">
        <v>21620.273060727242</v>
      </c>
      <c r="BB27" s="880">
        <v>21988.943990543859</v>
      </c>
      <c r="BC27" s="880">
        <v>22792.266723941171</v>
      </c>
      <c r="BD27" s="880">
        <v>23454.837061348146</v>
      </c>
      <c r="BE27" s="880">
        <v>23682.130440144534</v>
      </c>
      <c r="BF27" s="880">
        <v>23954.241362302102</v>
      </c>
      <c r="BG27" s="880">
        <v>23601.958132882592</v>
      </c>
      <c r="BH27" s="880">
        <v>23527.657996692382</v>
      </c>
      <c r="BI27" s="880">
        <v>23926.913113426188</v>
      </c>
      <c r="BJ27" s="880">
        <v>24510.200888665691</v>
      </c>
      <c r="BK27" s="880">
        <v>24895.135153475057</v>
      </c>
      <c r="BL27" s="880">
        <v>24897.176692156074</v>
      </c>
      <c r="BM27" s="880">
        <v>25171.712879699779</v>
      </c>
      <c r="BN27" s="880">
        <v>22954.961919999998</v>
      </c>
      <c r="BO27" s="880">
        <v>23637.234495723467</v>
      </c>
      <c r="BP27" s="880">
        <v>23614.160821981157</v>
      </c>
      <c r="BQ27" s="880">
        <v>23324.987823094521</v>
      </c>
      <c r="BR27" s="880">
        <v>23854.885808642259</v>
      </c>
      <c r="BS27" s="880">
        <v>24405</v>
      </c>
      <c r="BV27" s="882">
        <f>DataFS40!Y27</f>
        <v>2.4722799702295184E-2</v>
      </c>
      <c r="BW27" s="882">
        <f t="shared" si="6"/>
        <v>2.3717484972703762E-2</v>
      </c>
      <c r="BX27" s="882">
        <f t="shared" si="7"/>
        <v>2.112548517358781E-2</v>
      </c>
      <c r="BY27" s="882">
        <f t="shared" si="8"/>
        <v>1.9579873052153474E-2</v>
      </c>
      <c r="BZ27" s="882">
        <f t="shared" si="9"/>
        <v>1.9634512238866586E-2</v>
      </c>
      <c r="CA27" s="882">
        <f t="shared" si="10"/>
        <v>1.960284377206456E-2</v>
      </c>
      <c r="CB27" s="882">
        <f t="shared" si="11"/>
        <v>1.9137687818197024E-2</v>
      </c>
      <c r="CC27" s="882">
        <f t="shared" si="12"/>
        <v>1.9122200552737167E-2</v>
      </c>
      <c r="CD27" s="882">
        <f t="shared" si="13"/>
        <v>1.9016940248566261E-2</v>
      </c>
      <c r="CE27" s="882">
        <f t="shared" si="14"/>
        <v>1.9046118102236553E-2</v>
      </c>
      <c r="CF27" s="882">
        <f t="shared" si="15"/>
        <v>1.8456726027501924E-2</v>
      </c>
      <c r="CG27" s="882">
        <f t="shared" si="16"/>
        <v>1.6976734580876229E-2</v>
      </c>
      <c r="CH27" s="882">
        <f t="shared" si="17"/>
        <v>1.6155151357126085E-2</v>
      </c>
      <c r="CI27" s="882">
        <f t="shared" si="18"/>
        <v>1.6146551871353942E-2</v>
      </c>
      <c r="CJ27" s="882">
        <f t="shared" si="19"/>
        <v>1.6513842576971527E-2</v>
      </c>
      <c r="CK27" s="882">
        <f t="shared" si="20"/>
        <v>1.6043594292104446E-2</v>
      </c>
      <c r="CL27" s="882">
        <f t="shared" si="21"/>
        <v>1.5773371651936596E-2</v>
      </c>
      <c r="CM27" s="882">
        <f t="shared" si="22"/>
        <v>1.6333905675664617E-2</v>
      </c>
      <c r="CN27" s="882">
        <f t="shared" si="23"/>
        <v>1.7462472391774675E-2</v>
      </c>
      <c r="CO27" s="882">
        <f t="shared" si="24"/>
        <v>1.6067482289109591E-2</v>
      </c>
      <c r="CP27" s="882">
        <f t="shared" si="25"/>
        <v>1.4264564633117427E-2</v>
      </c>
      <c r="CQ27" s="882">
        <f t="shared" si="26"/>
        <v>1.0548251320429136E-2</v>
      </c>
      <c r="CR27" s="882">
        <f t="shared" si="27"/>
        <v>9.224917755895623E-3</v>
      </c>
      <c r="CS27" s="882">
        <f t="shared" si="28"/>
        <v>7.6285366466579685E-3</v>
      </c>
      <c r="CT27" s="882">
        <f t="shared" si="29"/>
        <v>7.8624801104230091E-3</v>
      </c>
      <c r="CU27" s="882">
        <f t="shared" si="30"/>
        <v>8.9734075881231501E-3</v>
      </c>
      <c r="CV27" s="882">
        <f t="shared" si="31"/>
        <v>8.0600766139251601E-3</v>
      </c>
      <c r="CW27" s="882">
        <f t="shared" si="32"/>
        <v>7.0363334853402737E-3</v>
      </c>
      <c r="CX27" s="882">
        <f t="shared" si="33"/>
        <v>7.0079951931385498E-3</v>
      </c>
      <c r="CY27" s="882">
        <f t="shared" si="34"/>
        <v>5.6481629193334548E-3</v>
      </c>
      <c r="CZ27" s="882">
        <f t="shared" si="35"/>
        <v>5.0522788771019123E-3</v>
      </c>
      <c r="DA27" s="882">
        <f t="shared" si="36"/>
        <v>4.3080414129641476E-3</v>
      </c>
      <c r="DB27" s="882">
        <f t="shared" si="37"/>
        <v>3.533830314860209E-3</v>
      </c>
      <c r="DC27" s="882">
        <f t="shared" si="38"/>
        <v>3.6697854677485431E-3</v>
      </c>
      <c r="DD27" s="882">
        <f t="shared" si="39"/>
        <v>5.1383457227689444E-3</v>
      </c>
    </row>
    <row r="28" spans="1:108" ht="15">
      <c r="A28" s="875">
        <v>23</v>
      </c>
      <c r="B28" s="875">
        <v>23</v>
      </c>
      <c r="C28" s="880">
        <f>DataFS40!T28</f>
        <v>9204.9164835559677</v>
      </c>
      <c r="D28">
        <f t="shared" ref="D28:R28" si="57">C28*($S28/$C28)^(1/16)</f>
        <v>9409.2825774887988</v>
      </c>
      <c r="E28">
        <f t="shared" si="57"/>
        <v>9618.1859749836967</v>
      </c>
      <c r="F28">
        <f t="shared" si="57"/>
        <v>9831.7274125337754</v>
      </c>
      <c r="G28">
        <f t="shared" si="57"/>
        <v>10050.009863167772</v>
      </c>
      <c r="H28">
        <f t="shared" si="57"/>
        <v>10273.138586105255</v>
      </c>
      <c r="I28">
        <f t="shared" si="57"/>
        <v>10501.221177514268</v>
      </c>
      <c r="J28">
        <f t="shared" si="57"/>
        <v>10734.36762239589</v>
      </c>
      <c r="K28">
        <f t="shared" si="57"/>
        <v>10972.69034762073</v>
      </c>
      <c r="L28">
        <f t="shared" si="57"/>
        <v>11216.304276142921</v>
      </c>
      <c r="M28">
        <f t="shared" si="57"/>
        <v>11465.326882417772</v>
      </c>
      <c r="N28">
        <f t="shared" si="57"/>
        <v>11719.878249049796</v>
      </c>
      <c r="O28">
        <f t="shared" si="57"/>
        <v>11980.081124698418</v>
      </c>
      <c r="P28">
        <f t="shared" si="57"/>
        <v>12246.060983269306</v>
      </c>
      <c r="Q28">
        <f t="shared" si="57"/>
        <v>12517.946084419858</v>
      </c>
      <c r="R28">
        <f t="shared" si="57"/>
        <v>12795.867535408015</v>
      </c>
      <c r="S28" s="880">
        <v>13079.959354314247</v>
      </c>
      <c r="T28" s="880">
        <v>13125.232922444402</v>
      </c>
      <c r="U28" s="880">
        <v>13170.506490574557</v>
      </c>
      <c r="V28" s="880">
        <v>14248.062825481036</v>
      </c>
      <c r="W28" s="880">
        <v>15325.619160387516</v>
      </c>
      <c r="X28" s="880">
        <v>17246.691776883265</v>
      </c>
      <c r="Y28" s="880">
        <v>17793.169481333</v>
      </c>
      <c r="Z28" s="880">
        <v>18713.364083464643</v>
      </c>
      <c r="AA28" s="880">
        <v>18779.597769415606</v>
      </c>
      <c r="AB28" s="880">
        <v>18608.920607525026</v>
      </c>
      <c r="AC28" s="880">
        <v>19454.947200859999</v>
      </c>
      <c r="AD28" s="880">
        <v>20164.926261319535</v>
      </c>
      <c r="AE28" s="880">
        <v>20340.793309998917</v>
      </c>
      <c r="AF28" s="880">
        <v>19360.089267969524</v>
      </c>
      <c r="AG28" s="880">
        <v>20337.582328181932</v>
      </c>
      <c r="AH28" s="880">
        <v>20888.90715237672</v>
      </c>
      <c r="AI28" s="880">
        <v>21140.08250450201</v>
      </c>
      <c r="AJ28" s="880">
        <v>21543.118722630541</v>
      </c>
      <c r="AK28" s="880">
        <v>20970.191769547328</v>
      </c>
      <c r="AL28" s="880">
        <v>20744.455331226214</v>
      </c>
      <c r="AM28" s="880">
        <v>19462.630113670901</v>
      </c>
      <c r="AN28" s="880">
        <v>18915.524606070016</v>
      </c>
      <c r="AO28" s="880">
        <v>19346.495423811124</v>
      </c>
      <c r="AP28" s="880">
        <v>19730.582339246717</v>
      </c>
      <c r="AQ28" s="880">
        <v>19941.420623552091</v>
      </c>
      <c r="AR28" s="880">
        <v>20349.237280248188</v>
      </c>
      <c r="AS28" s="880">
        <v>20717.528249151528</v>
      </c>
      <c r="AT28" s="880">
        <v>21229.353416734572</v>
      </c>
      <c r="AU28" s="880">
        <v>21284.253080161001</v>
      </c>
      <c r="AV28" s="880">
        <v>20727.433961704461</v>
      </c>
      <c r="AW28" s="880">
        <v>20580.072852372763</v>
      </c>
      <c r="AX28" s="880">
        <v>21065.148721997437</v>
      </c>
      <c r="AY28" s="880">
        <v>21753.43744395547</v>
      </c>
      <c r="AZ28" s="880">
        <v>21877.885786115919</v>
      </c>
      <c r="BA28" s="880">
        <v>22177.757832569718</v>
      </c>
      <c r="BB28" s="880">
        <v>22568.460116643069</v>
      </c>
      <c r="BC28" s="880">
        <v>23378.373613550979</v>
      </c>
      <c r="BD28" s="880">
        <v>24077.373049734917</v>
      </c>
      <c r="BE28" s="880">
        <v>24384.732225880842</v>
      </c>
      <c r="BF28" s="880">
        <v>24611.999651123624</v>
      </c>
      <c r="BG28" s="880">
        <v>24226.259654141206</v>
      </c>
      <c r="BH28" s="880">
        <v>24149.868689789171</v>
      </c>
      <c r="BI28" s="880">
        <v>24559.255822064217</v>
      </c>
      <c r="BJ28" s="880">
        <v>25141.728640363326</v>
      </c>
      <c r="BK28" s="880">
        <v>25554.846959656468</v>
      </c>
      <c r="BL28" s="880">
        <v>25566.352496826723</v>
      </c>
      <c r="BM28" s="880">
        <v>25791.13368264533</v>
      </c>
      <c r="BN28" s="880">
        <v>23602.31984</v>
      </c>
      <c r="BO28" s="880">
        <v>24270.086416472277</v>
      </c>
      <c r="BP28" s="880">
        <v>24226.243241680957</v>
      </c>
      <c r="BQ28" s="880">
        <v>23960.78551439862</v>
      </c>
      <c r="BR28" s="880">
        <v>24505.935997023116</v>
      </c>
      <c r="BS28" s="880">
        <v>25024</v>
      </c>
      <c r="BV28" s="882">
        <f>DataFS40!Y28</f>
        <v>2.4512198626200687E-2</v>
      </c>
      <c r="BW28" s="882">
        <f t="shared" si="6"/>
        <v>2.3524865322691824E-2</v>
      </c>
      <c r="BX28" s="882">
        <f t="shared" si="7"/>
        <v>2.0946975786264144E-2</v>
      </c>
      <c r="BY28" s="882">
        <f t="shared" si="8"/>
        <v>1.9432528429240703E-2</v>
      </c>
      <c r="BZ28" s="882">
        <f t="shared" si="9"/>
        <v>1.9449598875314056E-2</v>
      </c>
      <c r="CA28" s="882">
        <f t="shared" si="10"/>
        <v>1.9380625801783458E-2</v>
      </c>
      <c r="CB28" s="882">
        <f t="shared" si="11"/>
        <v>1.9040994886112994E-2</v>
      </c>
      <c r="CC28" s="882">
        <f t="shared" si="12"/>
        <v>1.8989608211428921E-2</v>
      </c>
      <c r="CD28" s="882">
        <f t="shared" si="13"/>
        <v>1.8869066402372958E-2</v>
      </c>
      <c r="CE28" s="882">
        <f t="shared" si="14"/>
        <v>1.8942359685779619E-2</v>
      </c>
      <c r="CF28" s="882">
        <f t="shared" si="15"/>
        <v>1.8361839445296013E-2</v>
      </c>
      <c r="CG28" s="882">
        <f t="shared" si="16"/>
        <v>1.6911158728729392E-2</v>
      </c>
      <c r="CH28" s="882">
        <f t="shared" si="17"/>
        <v>1.6041359055287696E-2</v>
      </c>
      <c r="CI28" s="882">
        <f t="shared" si="18"/>
        <v>1.6081335589746448E-2</v>
      </c>
      <c r="CJ28" s="882">
        <f t="shared" si="19"/>
        <v>1.6385992407339067E-2</v>
      </c>
      <c r="CK28" s="882">
        <f t="shared" si="20"/>
        <v>1.5900203935044877E-2</v>
      </c>
      <c r="CL28" s="882">
        <f t="shared" si="21"/>
        <v>1.565087804929588E-2</v>
      </c>
      <c r="CM28" s="882">
        <f t="shared" si="22"/>
        <v>1.6069417146721054E-2</v>
      </c>
      <c r="CN28" s="882">
        <f t="shared" si="23"/>
        <v>1.7020622495315552E-2</v>
      </c>
      <c r="CO28" s="882">
        <f t="shared" si="24"/>
        <v>1.5550599956837496E-2</v>
      </c>
      <c r="CP28" s="882">
        <f t="shared" si="25"/>
        <v>1.3753465414838129E-2</v>
      </c>
      <c r="CQ28" s="882">
        <f t="shared" si="26"/>
        <v>1.0514117478366503E-2</v>
      </c>
      <c r="CR28" s="882">
        <f t="shared" si="27"/>
        <v>9.1184546868920968E-3</v>
      </c>
      <c r="CS28" s="882">
        <f t="shared" si="28"/>
        <v>7.5294109190826575E-3</v>
      </c>
      <c r="CT28" s="882">
        <f t="shared" si="29"/>
        <v>7.9229199664194727E-3</v>
      </c>
      <c r="CU28" s="882">
        <f t="shared" si="30"/>
        <v>8.8889177797430996E-3</v>
      </c>
      <c r="CV28" s="882">
        <f t="shared" si="31"/>
        <v>8.0535986510370527E-3</v>
      </c>
      <c r="CW28" s="882">
        <f t="shared" si="32"/>
        <v>7.0047830474750938E-3</v>
      </c>
      <c r="CX28" s="882">
        <f t="shared" si="33"/>
        <v>7.0068570357317839E-3</v>
      </c>
      <c r="CY28" s="882">
        <f t="shared" si="34"/>
        <v>5.8444038263789633E-3</v>
      </c>
      <c r="CZ28" s="882">
        <f t="shared" si="35"/>
        <v>5.2127765385818758E-3</v>
      </c>
      <c r="DA28" s="882">
        <f t="shared" si="36"/>
        <v>4.3688751605848175E-3</v>
      </c>
      <c r="DB28" s="882">
        <f t="shared" si="37"/>
        <v>3.6905484801665889E-3</v>
      </c>
      <c r="DC28" s="882">
        <f t="shared" si="38"/>
        <v>3.7971593958470162E-3</v>
      </c>
      <c r="DD28" s="882">
        <f t="shared" si="39"/>
        <v>5.2115736785274258E-3</v>
      </c>
    </row>
    <row r="29" spans="1:108" ht="15">
      <c r="A29" s="875">
        <v>24</v>
      </c>
      <c r="B29" s="875">
        <v>24</v>
      </c>
      <c r="C29" s="880">
        <f>DataFS40!T29</f>
        <v>9473.0208471546866</v>
      </c>
      <c r="D29">
        <f t="shared" ref="D29:R29" si="58">C29*($S29/$C29)^(1/16)</f>
        <v>9683.3393515904172</v>
      </c>
      <c r="E29">
        <f t="shared" si="58"/>
        <v>9898.3273140608944</v>
      </c>
      <c r="F29">
        <f t="shared" si="58"/>
        <v>10118.08840513185</v>
      </c>
      <c r="G29">
        <f t="shared" si="58"/>
        <v>10342.728597046449</v>
      </c>
      <c r="H29">
        <f t="shared" si="58"/>
        <v>10572.356214826772</v>
      </c>
      <c r="I29">
        <f t="shared" si="58"/>
        <v>10807.081988509834</v>
      </c>
      <c r="J29">
        <f t="shared" si="58"/>
        <v>11047.019106543348</v>
      </c>
      <c r="K29">
        <f t="shared" si="58"/>
        <v>11292.28327036697</v>
      </c>
      <c r="L29">
        <f t="shared" si="58"/>
        <v>11542.992750205342</v>
      </c>
      <c r="M29">
        <f t="shared" si="58"/>
        <v>11799.268442099848</v>
      </c>
      <c r="N29">
        <f t="shared" si="58"/>
        <v>12061.233926206591</v>
      </c>
      <c r="O29">
        <f t="shared" si="58"/>
        <v>12329.015526388668</v>
      </c>
      <c r="P29">
        <f t="shared" si="58"/>
        <v>12602.742371131524</v>
      </c>
      <c r="Q29">
        <f t="shared" si="58"/>
        <v>12882.546455810734</v>
      </c>
      <c r="R29">
        <f t="shared" si="58"/>
        <v>13168.562706342234</v>
      </c>
      <c r="S29" s="880">
        <v>13460.929044245731</v>
      </c>
      <c r="T29" s="880">
        <v>13578.016982897219</v>
      </c>
      <c r="U29" s="880">
        <v>13695.104921548707</v>
      </c>
      <c r="V29" s="880">
        <v>14825.2317126581</v>
      </c>
      <c r="W29" s="880">
        <v>15955.358503767493</v>
      </c>
      <c r="X29" s="880">
        <v>17726.878090856811</v>
      </c>
      <c r="Y29" s="880">
        <v>18286.358656978202</v>
      </c>
      <c r="Z29" s="880">
        <v>19298.156711072912</v>
      </c>
      <c r="AA29" s="880">
        <v>19275.363286031647</v>
      </c>
      <c r="AB29" s="880">
        <v>19090.185795650676</v>
      </c>
      <c r="AC29" s="880">
        <v>19902.551145290661</v>
      </c>
      <c r="AD29" s="880">
        <v>20602.175937904271</v>
      </c>
      <c r="AE29" s="880">
        <v>20802.456320138564</v>
      </c>
      <c r="AF29" s="880">
        <v>19780.25210334548</v>
      </c>
      <c r="AG29" s="880">
        <v>20794.413682623446</v>
      </c>
      <c r="AH29" s="880">
        <v>21326.116836961352</v>
      </c>
      <c r="AI29" s="880">
        <v>21621.778279540104</v>
      </c>
      <c r="AJ29" s="880">
        <v>22002.376680580812</v>
      </c>
      <c r="AK29" s="880">
        <v>21481.910734861849</v>
      </c>
      <c r="AL29" s="880">
        <v>21181.774688769914</v>
      </c>
      <c r="AM29" s="880">
        <v>19857.023119161953</v>
      </c>
      <c r="AN29" s="880">
        <v>19378.121012186602</v>
      </c>
      <c r="AO29" s="880">
        <v>19759.079046658448</v>
      </c>
      <c r="AP29" s="880">
        <v>20210.131399902544</v>
      </c>
      <c r="AQ29" s="880">
        <v>20451.945744248147</v>
      </c>
      <c r="AR29" s="880">
        <v>20869.417838676316</v>
      </c>
      <c r="AS29" s="880">
        <v>21214.181323617489</v>
      </c>
      <c r="AT29" s="880">
        <v>21736.020562718692</v>
      </c>
      <c r="AU29" s="880">
        <v>21830.218530125669</v>
      </c>
      <c r="AV29" s="880">
        <v>21241.565148391499</v>
      </c>
      <c r="AW29" s="880">
        <v>21077.977840736618</v>
      </c>
      <c r="AX29" s="880">
        <v>21606.26897971268</v>
      </c>
      <c r="AY29" s="880">
        <v>22267.85645701988</v>
      </c>
      <c r="AZ29" s="880">
        <v>22387.808134191178</v>
      </c>
      <c r="BA29" s="880">
        <v>22748.274715961754</v>
      </c>
      <c r="BB29" s="880">
        <v>23165.020834686376</v>
      </c>
      <c r="BC29" s="880">
        <v>23991.121725415778</v>
      </c>
      <c r="BD29" s="880">
        <v>24615.707939914166</v>
      </c>
      <c r="BE29" s="880">
        <v>25061.711297741927</v>
      </c>
      <c r="BF29" s="880">
        <v>25238.185542081708</v>
      </c>
      <c r="BG29" s="880">
        <v>24891.922766870368</v>
      </c>
      <c r="BH29" s="880">
        <v>24783.461285808462</v>
      </c>
      <c r="BI29" s="880">
        <v>25218.663782822943</v>
      </c>
      <c r="BJ29" s="880">
        <v>25794.745049018537</v>
      </c>
      <c r="BK29" s="880">
        <v>26215.71818904734</v>
      </c>
      <c r="BL29" s="880">
        <v>26224.243717944748</v>
      </c>
      <c r="BM29" s="880">
        <v>26399.493399823994</v>
      </c>
      <c r="BN29" s="880">
        <v>24207.030869999999</v>
      </c>
      <c r="BO29" s="880">
        <v>24913.701124988926</v>
      </c>
      <c r="BP29" s="880">
        <v>24854.128133490049</v>
      </c>
      <c r="BQ29" s="880">
        <v>24631.732996766688</v>
      </c>
      <c r="BR29" s="880">
        <v>25128.502739662308</v>
      </c>
      <c r="BS29" s="880">
        <v>25642</v>
      </c>
      <c r="BV29" s="882">
        <f>DataFS40!Y29</f>
        <v>2.4373571139355343E-2</v>
      </c>
      <c r="BW29" s="882">
        <f t="shared" si="6"/>
        <v>2.3288639673871625E-2</v>
      </c>
      <c r="BX29" s="882">
        <f t="shared" si="7"/>
        <v>2.0687310702504735E-2</v>
      </c>
      <c r="BY29" s="882">
        <f t="shared" si="8"/>
        <v>1.9296159914027333E-2</v>
      </c>
      <c r="BZ29" s="882">
        <f t="shared" si="9"/>
        <v>1.9221498274395676E-2</v>
      </c>
      <c r="CA29" s="882">
        <f t="shared" si="10"/>
        <v>1.9239843835465065E-2</v>
      </c>
      <c r="CB29" s="882">
        <f t="shared" si="11"/>
        <v>1.8938164199839402E-2</v>
      </c>
      <c r="CC29" s="882">
        <f t="shared" si="12"/>
        <v>1.8885655267351531E-2</v>
      </c>
      <c r="CD29" s="882">
        <f t="shared" si="13"/>
        <v>1.8718634456157845E-2</v>
      </c>
      <c r="CE29" s="882">
        <f t="shared" si="14"/>
        <v>1.8788807446569189E-2</v>
      </c>
      <c r="CF29" s="882">
        <f t="shared" si="15"/>
        <v>1.8260534490408542E-2</v>
      </c>
      <c r="CG29" s="882">
        <f t="shared" si="16"/>
        <v>1.6785298085668865E-2</v>
      </c>
      <c r="CH29" s="882">
        <f t="shared" si="17"/>
        <v>1.5897791049347409E-2</v>
      </c>
      <c r="CI29" s="882">
        <f t="shared" si="18"/>
        <v>1.5981329469208827E-2</v>
      </c>
      <c r="CJ29" s="882">
        <f t="shared" si="19"/>
        <v>1.6226442190188317E-2</v>
      </c>
      <c r="CK29" s="882">
        <f t="shared" si="20"/>
        <v>1.573080414845851E-2</v>
      </c>
      <c r="CL29" s="882">
        <f t="shared" si="21"/>
        <v>1.5551985734924667E-2</v>
      </c>
      <c r="CM29" s="882">
        <f t="shared" si="22"/>
        <v>1.5835584471832975E-2</v>
      </c>
      <c r="CN29" s="882">
        <f t="shared" si="23"/>
        <v>1.6626273014068715E-2</v>
      </c>
      <c r="CO29" s="882">
        <f t="shared" si="24"/>
        <v>1.5025117796237053E-2</v>
      </c>
      <c r="CP29" s="882">
        <f t="shared" si="25"/>
        <v>1.3369360849696754E-2</v>
      </c>
      <c r="CQ29" s="882">
        <f t="shared" si="26"/>
        <v>1.0444642630013989E-2</v>
      </c>
      <c r="CR29" s="882">
        <f t="shared" si="27"/>
        <v>9.1114948444388499E-3</v>
      </c>
      <c r="CS29" s="882">
        <f t="shared" si="28"/>
        <v>7.3849873546041334E-3</v>
      </c>
      <c r="CT29" s="882">
        <f t="shared" si="29"/>
        <v>7.9359291633327445E-3</v>
      </c>
      <c r="CU29" s="882">
        <f t="shared" si="30"/>
        <v>8.892138145030648E-3</v>
      </c>
      <c r="CV29" s="882">
        <f t="shared" si="31"/>
        <v>8.1361921318889863E-3</v>
      </c>
      <c r="CW29" s="882">
        <f t="shared" si="32"/>
        <v>7.1219358407157429E-3</v>
      </c>
      <c r="CX29" s="882">
        <f t="shared" si="33"/>
        <v>7.0326652842069848E-3</v>
      </c>
      <c r="CY29" s="882">
        <f t="shared" si="34"/>
        <v>5.9576487136676626E-3</v>
      </c>
      <c r="CZ29" s="882">
        <f t="shared" si="35"/>
        <v>5.3298451343666287E-3</v>
      </c>
      <c r="DA29" s="882">
        <f t="shared" si="36"/>
        <v>4.5128404680154777E-3</v>
      </c>
      <c r="DB29" s="882">
        <f t="shared" si="37"/>
        <v>3.8407247066567507E-3</v>
      </c>
      <c r="DC29" s="882">
        <f t="shared" si="38"/>
        <v>3.9150642350265219E-3</v>
      </c>
      <c r="DD29" s="882">
        <f t="shared" si="39"/>
        <v>5.2200599991747421E-3</v>
      </c>
    </row>
    <row r="30" spans="1:108" ht="15">
      <c r="A30" s="875">
        <v>25</v>
      </c>
      <c r="B30" s="875">
        <v>25</v>
      </c>
      <c r="C30" s="880">
        <f>DataFS40!T30</f>
        <v>9727.7199925734676</v>
      </c>
      <c r="D30">
        <f t="shared" ref="D30:R30" si="59">C30*($S30/$C30)^(1/16)</f>
        <v>9943.6932869869506</v>
      </c>
      <c r="E30">
        <f t="shared" si="59"/>
        <v>10164.461586184229</v>
      </c>
      <c r="F30">
        <f t="shared" si="59"/>
        <v>10390.131348100016</v>
      </c>
      <c r="G30">
        <f t="shared" si="59"/>
        <v>10620.811394231187</v>
      </c>
      <c r="H30">
        <f t="shared" si="59"/>
        <v>10856.612962112207</v>
      </c>
      <c r="I30">
        <f t="shared" si="59"/>
        <v>11097.649758955617</v>
      </c>
      <c r="J30">
        <f t="shared" si="59"/>
        <v>11344.03801648343</v>
      </c>
      <c r="K30">
        <f t="shared" si="59"/>
        <v>11595.896546975893</v>
      </c>
      <c r="L30">
        <f t="shared" si="59"/>
        <v>11853.346800564635</v>
      </c>
      <c r="M30">
        <f t="shared" si="59"/>
        <v>12116.512923797816</v>
      </c>
      <c r="N30">
        <f t="shared" si="59"/>
        <v>12385.521819505542</v>
      </c>
      <c r="O30">
        <f t="shared" si="59"/>
        <v>12660.503207994401</v>
      </c>
      <c r="P30">
        <f t="shared" si="59"/>
        <v>12941.589689600627</v>
      </c>
      <c r="Q30">
        <f t="shared" si="59"/>
        <v>13228.916808632061</v>
      </c>
      <c r="R30">
        <f t="shared" si="59"/>
        <v>13522.623118729738</v>
      </c>
      <c r="S30" s="880">
        <v>13822.85024968064</v>
      </c>
      <c r="T30" s="880">
        <v>14033.620293595257</v>
      </c>
      <c r="U30" s="880">
        <v>14244.390337509876</v>
      </c>
      <c r="V30" s="880">
        <v>15394.145141844281</v>
      </c>
      <c r="W30" s="880">
        <v>16543.899946178688</v>
      </c>
      <c r="X30" s="880">
        <v>18189.91489361702</v>
      </c>
      <c r="Y30" s="880">
        <v>18768.588073164621</v>
      </c>
      <c r="Z30" s="880">
        <v>19820.292985723154</v>
      </c>
      <c r="AA30" s="880">
        <v>19761.213492315364</v>
      </c>
      <c r="AB30" s="880">
        <v>19505.394977562999</v>
      </c>
      <c r="AC30" s="880">
        <v>20404.410113288679</v>
      </c>
      <c r="AD30" s="880">
        <v>21103.727037516172</v>
      </c>
      <c r="AE30" s="880">
        <v>21256.227654891205</v>
      </c>
      <c r="AF30" s="880">
        <v>20193.170751904603</v>
      </c>
      <c r="AG30" s="880">
        <v>21237.505748209573</v>
      </c>
      <c r="AH30" s="880">
        <v>21779.519472826891</v>
      </c>
      <c r="AI30" s="880">
        <v>22085.296855520155</v>
      </c>
      <c r="AJ30" s="880">
        <v>22453.233578324671</v>
      </c>
      <c r="AK30" s="880">
        <v>21949.915014697239</v>
      </c>
      <c r="AL30" s="880">
        <v>21619.094046313618</v>
      </c>
      <c r="AM30" s="880">
        <v>20295.729945494699</v>
      </c>
      <c r="AN30" s="880">
        <v>19823.741403399828</v>
      </c>
      <c r="AO30" s="880">
        <v>20202.300067241958</v>
      </c>
      <c r="AP30" s="880">
        <v>20683.760101784843</v>
      </c>
      <c r="AQ30" s="880">
        <v>20941.198984915205</v>
      </c>
      <c r="AR30" s="880">
        <v>21359.443002412962</v>
      </c>
      <c r="AS30" s="880">
        <v>21698.099703866374</v>
      </c>
      <c r="AT30" s="880">
        <v>22228.710683986006</v>
      </c>
      <c r="AU30" s="880">
        <v>22381.223661166932</v>
      </c>
      <c r="AV30" s="880">
        <v>21767.049389674146</v>
      </c>
      <c r="AW30" s="880">
        <v>21594.850638181004</v>
      </c>
      <c r="AX30" s="880">
        <v>22138.13931849262</v>
      </c>
      <c r="AY30" s="880">
        <v>22792.83539117359</v>
      </c>
      <c r="AZ30" s="880">
        <v>22900.686553849482</v>
      </c>
      <c r="BA30" s="880">
        <v>23265.215140761142</v>
      </c>
      <c r="BB30" s="880">
        <v>23751.638874095624</v>
      </c>
      <c r="BC30" s="880">
        <v>24589.848141356895</v>
      </c>
      <c r="BD30" s="880">
        <v>25221.679777833881</v>
      </c>
      <c r="BE30" s="880">
        <v>25737.341805714845</v>
      </c>
      <c r="BF30" s="880">
        <v>25905.152446946729</v>
      </c>
      <c r="BG30" s="880">
        <v>25498.128591860619</v>
      </c>
      <c r="BH30" s="880">
        <v>25415.789225947472</v>
      </c>
      <c r="BI30" s="880">
        <v>25851.006491460972</v>
      </c>
      <c r="BJ30" s="880">
        <v>26420.30372933907</v>
      </c>
      <c r="BK30" s="880">
        <v>26856.879223877429</v>
      </c>
      <c r="BL30" s="880">
        <v>26874.235730575936</v>
      </c>
      <c r="BM30" s="880">
        <v>27047.673025763444</v>
      </c>
      <c r="BN30" s="880">
        <v>24831.425080000001</v>
      </c>
      <c r="BO30" s="880">
        <v>25472.28981013966</v>
      </c>
      <c r="BP30" s="880">
        <v>25454.62207364304</v>
      </c>
      <c r="BQ30" s="880">
        <v>25266.496870686555</v>
      </c>
      <c r="BR30" s="880">
        <v>25794.81191683334</v>
      </c>
      <c r="BS30" s="880">
        <v>26278</v>
      </c>
      <c r="BV30" s="882">
        <f>DataFS40!Y30</f>
        <v>2.4223552202247145E-2</v>
      </c>
      <c r="BW30" s="882">
        <f t="shared" si="6"/>
        <v>2.3105189099136947E-2</v>
      </c>
      <c r="BX30" s="882">
        <f t="shared" si="7"/>
        <v>2.0546857844896405E-2</v>
      </c>
      <c r="BY30" s="882">
        <f t="shared" si="8"/>
        <v>1.9182363045026074E-2</v>
      </c>
      <c r="BZ30" s="882">
        <f t="shared" si="9"/>
        <v>1.9091156716872781E-2</v>
      </c>
      <c r="CA30" s="882">
        <f t="shared" si="10"/>
        <v>1.913891799337808E-2</v>
      </c>
      <c r="CB30" s="882">
        <f t="shared" si="11"/>
        <v>1.8851520498171404E-2</v>
      </c>
      <c r="CC30" s="882">
        <f t="shared" si="12"/>
        <v>1.8786091553382178E-2</v>
      </c>
      <c r="CD30" s="882">
        <f t="shared" si="13"/>
        <v>1.8599484407514355E-2</v>
      </c>
      <c r="CE30" s="882">
        <f t="shared" si="14"/>
        <v>1.8665428076939383E-2</v>
      </c>
      <c r="CF30" s="882">
        <f t="shared" si="15"/>
        <v>1.8212482810960884E-2</v>
      </c>
      <c r="CG30" s="882">
        <f t="shared" si="16"/>
        <v>1.6722670660498373E-2</v>
      </c>
      <c r="CH30" s="882">
        <f t="shared" si="17"/>
        <v>1.5828903715682241E-2</v>
      </c>
      <c r="CI30" s="882">
        <f t="shared" si="18"/>
        <v>1.5915193790264182E-2</v>
      </c>
      <c r="CJ30" s="882">
        <f t="shared" si="19"/>
        <v>1.6129915175038922E-2</v>
      </c>
      <c r="CK30" s="882">
        <f t="shared" si="20"/>
        <v>1.5614858107570129E-2</v>
      </c>
      <c r="CL30" s="882">
        <f t="shared" si="21"/>
        <v>1.5430674341088357E-2</v>
      </c>
      <c r="CM30" s="882">
        <f t="shared" si="22"/>
        <v>1.5596720937393282E-2</v>
      </c>
      <c r="CN30" s="882">
        <f t="shared" si="23"/>
        <v>1.6187578102829336E-2</v>
      </c>
      <c r="CO30" s="882">
        <f t="shared" si="24"/>
        <v>1.4627021922815064E-2</v>
      </c>
      <c r="CP30" s="882">
        <f t="shared" si="25"/>
        <v>1.3082646779044138E-2</v>
      </c>
      <c r="CQ30" s="882">
        <f t="shared" si="26"/>
        <v>1.0453512245019558E-2</v>
      </c>
      <c r="CR30" s="882">
        <f t="shared" si="27"/>
        <v>9.05309940027621E-3</v>
      </c>
      <c r="CS30" s="882">
        <f t="shared" si="28"/>
        <v>7.3404657716771293E-3</v>
      </c>
      <c r="CT30" s="882">
        <f t="shared" si="29"/>
        <v>7.9321302644919101E-3</v>
      </c>
      <c r="CU30" s="882">
        <f t="shared" si="30"/>
        <v>8.9647003301087658E-3</v>
      </c>
      <c r="CV30" s="882">
        <f t="shared" si="31"/>
        <v>8.1142416313004784E-3</v>
      </c>
      <c r="CW30" s="882">
        <f t="shared" si="32"/>
        <v>7.1346958304343566E-3</v>
      </c>
      <c r="CX30" s="882">
        <f t="shared" si="33"/>
        <v>7.1119665894656681E-3</v>
      </c>
      <c r="CY30" s="882">
        <f t="shared" si="34"/>
        <v>6.0998678740280532E-3</v>
      </c>
      <c r="CZ30" s="882">
        <f t="shared" si="35"/>
        <v>5.3620430855321199E-3</v>
      </c>
      <c r="DA30" s="882">
        <f t="shared" si="36"/>
        <v>4.5966288801737587E-3</v>
      </c>
      <c r="DB30" s="882">
        <f t="shared" si="37"/>
        <v>3.9657014115939138E-3</v>
      </c>
      <c r="DC30" s="882">
        <f t="shared" si="38"/>
        <v>4.0888881006990729E-3</v>
      </c>
      <c r="DD30" s="882">
        <f t="shared" si="39"/>
        <v>5.3072343091093988E-3</v>
      </c>
    </row>
    <row r="31" spans="1:108" ht="15">
      <c r="A31" s="875">
        <v>26</v>
      </c>
      <c r="B31" s="875">
        <v>26</v>
      </c>
      <c r="C31" s="880">
        <f>DataFS40!T31</f>
        <v>10018.166386472079</v>
      </c>
      <c r="D31">
        <f t="shared" ref="D31:R31" si="60">C31*($S31/$C31)^(1/16)</f>
        <v>10240.588125597034</v>
      </c>
      <c r="E31">
        <f t="shared" si="60"/>
        <v>10467.94803685119</v>
      </c>
      <c r="F31">
        <f t="shared" si="60"/>
        <v>10700.355756747927</v>
      </c>
      <c r="G31">
        <f t="shared" si="60"/>
        <v>10937.923355933084</v>
      </c>
      <c r="H31">
        <f t="shared" si="60"/>
        <v>11180.765393227181</v>
      </c>
      <c r="I31">
        <f t="shared" si="60"/>
        <v>11428.998970867475</v>
      </c>
      <c r="J31">
        <f t="shared" si="60"/>
        <v>11682.743790976503</v>
      </c>
      <c r="K31">
        <f t="shared" si="60"/>
        <v>11942.122213284314</v>
      </c>
      <c r="L31">
        <f t="shared" si="60"/>
        <v>12207.259314132252</v>
      </c>
      <c r="M31">
        <f t="shared" si="60"/>
        <v>12478.282946786727</v>
      </c>
      <c r="N31">
        <f t="shared" si="60"/>
        <v>12755.323803092066</v>
      </c>
      <c r="O31">
        <f t="shared" si="60"/>
        <v>13038.515476492168</v>
      </c>
      <c r="P31">
        <f t="shared" si="60"/>
        <v>13327.994526451359</v>
      </c>
      <c r="Q31">
        <f t="shared" si="60"/>
        <v>13623.900544305505</v>
      </c>
      <c r="R31">
        <f t="shared" si="60"/>
        <v>13926.376220575139</v>
      </c>
      <c r="S31" s="880">
        <v>14235.56741377308</v>
      </c>
      <c r="T31" s="880">
        <v>14489.934598635045</v>
      </c>
      <c r="U31" s="880">
        <v>14744.301783497009</v>
      </c>
      <c r="V31" s="880">
        <v>15950.14241489167</v>
      </c>
      <c r="W31" s="880">
        <v>17155.983046286332</v>
      </c>
      <c r="X31" s="880">
        <v>18704.400230017251</v>
      </c>
      <c r="Y31" s="880">
        <v>19316.576046103735</v>
      </c>
      <c r="Z31" s="880">
        <v>20279.772907415365</v>
      </c>
      <c r="AA31" s="880">
        <v>20217.317767602122</v>
      </c>
      <c r="AB31" s="880">
        <v>19944.195590265794</v>
      </c>
      <c r="AC31" s="880">
        <v>20874.620317539069</v>
      </c>
      <c r="AD31" s="880">
        <v>21596.704614057784</v>
      </c>
      <c r="AE31" s="880">
        <v>21713.944827337349</v>
      </c>
      <c r="AF31" s="880">
        <v>20620.577774097383</v>
      </c>
      <c r="AG31" s="880">
        <v>21649.684413871088</v>
      </c>
      <c r="AH31" s="880">
        <v>22194.059025618244</v>
      </c>
      <c r="AI31" s="880">
        <v>22530.638232442168</v>
      </c>
      <c r="AJ31" s="880">
        <v>22915.291889677075</v>
      </c>
      <c r="AK31" s="880">
        <v>22376.776061140506</v>
      </c>
      <c r="AL31" s="880">
        <v>22042.306327807521</v>
      </c>
      <c r="AM31" s="880">
        <v>20723.358316617021</v>
      </c>
      <c r="AN31" s="880">
        <v>20231.165761080494</v>
      </c>
      <c r="AO31" s="880">
        <v>20639.393608278231</v>
      </c>
      <c r="AP31" s="880">
        <v>21175.149879987726</v>
      </c>
      <c r="AQ31" s="880">
        <v>21430.452225582259</v>
      </c>
      <c r="AR31" s="880">
        <v>21832.505756635641</v>
      </c>
      <c r="AS31" s="880">
        <v>22205.6682305184</v>
      </c>
      <c r="AT31" s="880">
        <v>22738.872086149324</v>
      </c>
      <c r="AU31" s="880">
        <v>22908.710280517407</v>
      </c>
      <c r="AV31" s="880">
        <v>22287.668036130104</v>
      </c>
      <c r="AW31" s="880">
        <v>22114.884737138811</v>
      </c>
      <c r="AX31" s="880">
        <v>22686.967841987287</v>
      </c>
      <c r="AY31" s="880">
        <v>23308.762964393616</v>
      </c>
      <c r="AZ31" s="880">
        <v>23425.389259839969</v>
      </c>
      <c r="BA31" s="880">
        <v>23841.524073730765</v>
      </c>
      <c r="BB31" s="880">
        <v>24348.199592138932</v>
      </c>
      <c r="BC31" s="880">
        <v>25178.759370151438</v>
      </c>
      <c r="BD31" s="880">
        <v>25882.865450643778</v>
      </c>
      <c r="BE31" s="880">
        <v>26419.715133128611</v>
      </c>
      <c r="BF31" s="880">
        <v>26547.124536836534</v>
      </c>
      <c r="BG31" s="880">
        <v>26095.286568716685</v>
      </c>
      <c r="BH31" s="880">
        <v>26013.971457318978</v>
      </c>
      <c r="BI31" s="880">
        <v>26477.19800643521</v>
      </c>
      <c r="BJ31" s="880">
        <v>27060.188180964651</v>
      </c>
      <c r="BK31" s="880">
        <v>27507.315644383183</v>
      </c>
      <c r="BL31" s="880">
        <v>27512.9431596545</v>
      </c>
      <c r="BM31" s="880">
        <v>27662.669394402241</v>
      </c>
      <c r="BN31" s="880">
        <v>25427.388029999998</v>
      </c>
      <c r="BO31" s="880">
        <v>26095.45522189742</v>
      </c>
      <c r="BP31" s="880">
        <v>26073.025482186556</v>
      </c>
      <c r="BQ31" s="880">
        <v>25905.39601414336</v>
      </c>
      <c r="BR31" s="880">
        <v>26411.275063956458</v>
      </c>
      <c r="BS31" s="880">
        <v>26875</v>
      </c>
      <c r="BV31" s="882">
        <f>DataFS40!Y31</f>
        <v>2.3917530647409535E-2</v>
      </c>
      <c r="BW31" s="882">
        <f t="shared" si="6"/>
        <v>2.2803302408244353E-2</v>
      </c>
      <c r="BX31" s="882">
        <f t="shared" si="7"/>
        <v>2.0289665216058239E-2</v>
      </c>
      <c r="BY31" s="882">
        <f t="shared" si="8"/>
        <v>1.891032120171432E-2</v>
      </c>
      <c r="BZ31" s="882">
        <f t="shared" si="9"/>
        <v>1.8850935963134585E-2</v>
      </c>
      <c r="CA31" s="882">
        <f t="shared" si="10"/>
        <v>1.8960851616433461E-2</v>
      </c>
      <c r="CB31" s="882">
        <f t="shared" si="11"/>
        <v>1.8661969042750304E-2</v>
      </c>
      <c r="CC31" s="882">
        <f t="shared" si="12"/>
        <v>1.8560948811885414E-2</v>
      </c>
      <c r="CD31" s="882">
        <f t="shared" si="13"/>
        <v>1.8410831913798331E-2</v>
      </c>
      <c r="CE31" s="882">
        <f t="shared" si="14"/>
        <v>1.8463830677156512E-2</v>
      </c>
      <c r="CF31" s="882">
        <f t="shared" si="15"/>
        <v>1.8029049774707318E-2</v>
      </c>
      <c r="CG31" s="882">
        <f t="shared" si="16"/>
        <v>1.6549712432612385E-2</v>
      </c>
      <c r="CH31" s="882">
        <f t="shared" si="17"/>
        <v>1.5660871639721297E-2</v>
      </c>
      <c r="CI31" s="882">
        <f t="shared" si="18"/>
        <v>1.5767843923370828E-2</v>
      </c>
      <c r="CJ31" s="882">
        <f t="shared" si="19"/>
        <v>1.5919615710633161E-2</v>
      </c>
      <c r="CK31" s="882">
        <f t="shared" si="20"/>
        <v>1.541274135971249E-2</v>
      </c>
      <c r="CL31" s="882">
        <f t="shared" si="21"/>
        <v>1.5282817326608855E-2</v>
      </c>
      <c r="CM31" s="882">
        <f t="shared" si="22"/>
        <v>1.5381916043641919E-2</v>
      </c>
      <c r="CN31" s="882">
        <f t="shared" si="23"/>
        <v>1.5864050285141706E-2</v>
      </c>
      <c r="CO31" s="882">
        <f t="shared" si="24"/>
        <v>1.4340482312711567E-2</v>
      </c>
      <c r="CP31" s="882">
        <f t="shared" si="25"/>
        <v>1.2779901376548608E-2</v>
      </c>
      <c r="CQ31" s="882">
        <f t="shared" si="26"/>
        <v>1.0352117258886517E-2</v>
      </c>
      <c r="CR31" s="882">
        <f t="shared" si="27"/>
        <v>8.8860461280921843E-3</v>
      </c>
      <c r="CS31" s="882">
        <f t="shared" si="28"/>
        <v>7.3507017001865904E-3</v>
      </c>
      <c r="CT31" s="882">
        <f t="shared" si="29"/>
        <v>7.9652124325768625E-3</v>
      </c>
      <c r="CU31" s="882">
        <f t="shared" si="30"/>
        <v>9.0146667274306758E-3</v>
      </c>
      <c r="CV31" s="882">
        <f t="shared" si="31"/>
        <v>8.1482504185812488E-3</v>
      </c>
      <c r="CW31" s="882">
        <f t="shared" si="32"/>
        <v>7.1464683865116729E-3</v>
      </c>
      <c r="CX31" s="882">
        <f t="shared" si="33"/>
        <v>7.1468635622033982E-3</v>
      </c>
      <c r="CY31" s="882">
        <f t="shared" si="34"/>
        <v>6.1818931552304335E-3</v>
      </c>
      <c r="CZ31" s="882">
        <f t="shared" si="35"/>
        <v>5.508359415206554E-3</v>
      </c>
      <c r="DA31" s="882">
        <f t="shared" si="36"/>
        <v>4.7487879192040783E-3</v>
      </c>
      <c r="DB31" s="882">
        <f t="shared" si="37"/>
        <v>4.1135907759910495E-3</v>
      </c>
      <c r="DC31" s="882">
        <f t="shared" si="38"/>
        <v>4.1848069202459204E-3</v>
      </c>
      <c r="DD31" s="882">
        <f t="shared" si="39"/>
        <v>5.4019750513176756E-3</v>
      </c>
    </row>
    <row r="32" spans="1:108" ht="15">
      <c r="A32" s="875">
        <v>27</v>
      </c>
      <c r="B32" s="875">
        <v>27</v>
      </c>
      <c r="C32" s="880">
        <f>DataFS40!T32</f>
        <v>10326.486404610603</v>
      </c>
      <c r="D32">
        <f t="shared" ref="D32:R32" si="61">C32*($S32/$C32)^(1/16)</f>
        <v>10555.753415813891</v>
      </c>
      <c r="E32">
        <f t="shared" si="61"/>
        <v>10790.110576789964</v>
      </c>
      <c r="F32">
        <f t="shared" si="61"/>
        <v>11029.670898235709</v>
      </c>
      <c r="G32">
        <f t="shared" si="61"/>
        <v>11274.549899893556</v>
      </c>
      <c r="H32">
        <f t="shared" si="61"/>
        <v>11524.865666256917</v>
      </c>
      <c r="I32">
        <f t="shared" si="61"/>
        <v>11780.738903512369</v>
      </c>
      <c r="J32">
        <f t="shared" si="61"/>
        <v>12042.292997746074</v>
      </c>
      <c r="K32">
        <f t="shared" si="61"/>
        <v>12309.654074442484</v>
      </c>
      <c r="L32">
        <f t="shared" si="61"/>
        <v>12582.951059304029</v>
      </c>
      <c r="M32">
        <f t="shared" si="61"/>
        <v>12862.315740421107</v>
      </c>
      <c r="N32">
        <f t="shared" si="61"/>
        <v>13147.882831822371</v>
      </c>
      <c r="O32">
        <f t="shared" si="61"/>
        <v>13439.790038435947</v>
      </c>
      <c r="P32">
        <f t="shared" si="61"/>
        <v>13738.178122492902</v>
      </c>
      <c r="Q32">
        <f t="shared" si="61"/>
        <v>14043.190971405002</v>
      </c>
      <c r="R32">
        <f t="shared" si="61"/>
        <v>14354.975667149482</v>
      </c>
      <c r="S32" s="880">
        <v>14673.682557194285</v>
      </c>
      <c r="T32" s="880">
        <v>14971.291385832721</v>
      </c>
      <c r="U32" s="880">
        <v>15268.900214471158</v>
      </c>
      <c r="V32" s="880">
        <v>16489.056108312005</v>
      </c>
      <c r="W32" s="880">
        <v>17709.212002152854</v>
      </c>
      <c r="X32" s="880">
        <v>19213.169062679699</v>
      </c>
      <c r="Y32" s="880">
        <v>19837.164620395892</v>
      </c>
      <c r="Z32" s="880">
        <v>20739.252829107576</v>
      </c>
      <c r="AA32" s="880">
        <v>20698.210318719681</v>
      </c>
      <c r="AB32" s="880">
        <v>20439.615636865725</v>
      </c>
      <c r="AC32" s="880">
        <v>21313.181758041839</v>
      </c>
      <c r="AD32" s="880">
        <v>22033.954290642519</v>
      </c>
      <c r="AE32" s="880">
        <v>22183.499512864</v>
      </c>
      <c r="AF32" s="880">
        <v>21040.740609473334</v>
      </c>
      <c r="AG32" s="880">
        <v>22075.602368387987</v>
      </c>
      <c r="AH32" s="880">
        <v>22615.075758921961</v>
      </c>
      <c r="AI32" s="880">
        <v>22979.009142540519</v>
      </c>
      <c r="AJ32" s="880">
        <v>23321.343132986764</v>
      </c>
      <c r="AK32" s="880">
        <v>22798.494203409762</v>
      </c>
      <c r="AL32" s="880">
        <v>22444.357995226728</v>
      </c>
      <c r="AM32" s="880">
        <v>21104.457175855568</v>
      </c>
      <c r="AN32" s="880">
        <v>20657.688135527442</v>
      </c>
      <c r="AO32" s="880">
        <v>21096.912081138631</v>
      </c>
      <c r="AP32" s="880">
        <v>21615.229882153362</v>
      </c>
      <c r="AQ32" s="880">
        <v>21915.837851698587</v>
      </c>
      <c r="AR32" s="880">
        <v>22290.490813512581</v>
      </c>
      <c r="AS32" s="880">
        <v>22704.140547015373</v>
      </c>
      <c r="AT32" s="880">
        <v>23278.734665835851</v>
      </c>
      <c r="AU32" s="880">
        <v>23384.12019540972</v>
      </c>
      <c r="AV32" s="880">
        <v>22787.202438337066</v>
      </c>
      <c r="AW32" s="880">
        <v>22620.692979286221</v>
      </c>
      <c r="AX32" s="880">
        <v>23189.546770805431</v>
      </c>
      <c r="AY32" s="880">
        <v>23835.25045870294</v>
      </c>
      <c r="AZ32" s="880">
        <v>23936.78964370675</v>
      </c>
      <c r="BA32" s="880">
        <v>24378.736672051695</v>
      </c>
      <c r="BB32" s="880">
        <v>24904.989595646017</v>
      </c>
      <c r="BC32" s="880">
        <v>25776.083616500189</v>
      </c>
      <c r="BD32" s="880">
        <v>26506.781784902803</v>
      </c>
      <c r="BE32" s="880">
        <v>27141.196813299292</v>
      </c>
      <c r="BF32" s="880">
        <v>27191.727659881624</v>
      </c>
      <c r="BG32" s="880">
        <v>26711.832791574569</v>
      </c>
      <c r="BH32" s="880">
        <v>26680.445106225499</v>
      </c>
      <c r="BI32" s="880">
        <v>27131.6850122629</v>
      </c>
      <c r="BJ32" s="880">
        <v>27698.87881831481</v>
      </c>
      <c r="BK32" s="880">
        <v>28143.838986375442</v>
      </c>
      <c r="BL32" s="880">
        <v>28162.935172285688</v>
      </c>
      <c r="BM32" s="880">
        <v>28308.636803188314</v>
      </c>
      <c r="BN32" s="880">
        <v>26028.81853</v>
      </c>
      <c r="BO32" s="880">
        <v>26692.789943012369</v>
      </c>
      <c r="BP32" s="880">
        <v>26677.733414902024</v>
      </c>
      <c r="BQ32" s="880">
        <v>26479.164662393403</v>
      </c>
      <c r="BR32" s="880">
        <v>27002.306563095954</v>
      </c>
      <c r="BS32" s="880">
        <v>27511</v>
      </c>
      <c r="BV32" s="882">
        <f>DataFS40!Y32</f>
        <v>2.3567014707153833E-2</v>
      </c>
      <c r="BW32" s="882">
        <f t="shared" si="6"/>
        <v>2.24352689523446E-2</v>
      </c>
      <c r="BX32" s="882">
        <f t="shared" si="7"/>
        <v>1.9926949717004261E-2</v>
      </c>
      <c r="BY32" s="882">
        <f t="shared" si="8"/>
        <v>1.8627201631228552E-2</v>
      </c>
      <c r="BZ32" s="882">
        <f t="shared" si="9"/>
        <v>1.8599643866861415E-2</v>
      </c>
      <c r="CA32" s="882">
        <f t="shared" si="10"/>
        <v>1.8668926035333433E-2</v>
      </c>
      <c r="CB32" s="882">
        <f t="shared" si="11"/>
        <v>1.8424847544840972E-2</v>
      </c>
      <c r="CC32" s="882">
        <f t="shared" si="12"/>
        <v>1.8274839612111071E-2</v>
      </c>
      <c r="CD32" s="882">
        <f t="shared" si="13"/>
        <v>1.8167871734759755E-2</v>
      </c>
      <c r="CE32" s="882">
        <f t="shared" si="14"/>
        <v>1.8258731974262865E-2</v>
      </c>
      <c r="CF32" s="882">
        <f t="shared" si="15"/>
        <v>1.7736497136592089E-2</v>
      </c>
      <c r="CG32" s="882">
        <f t="shared" si="16"/>
        <v>1.6306174879322732E-2</v>
      </c>
      <c r="CH32" s="882">
        <f t="shared" si="17"/>
        <v>1.5430946071206986E-2</v>
      </c>
      <c r="CI32" s="882">
        <f t="shared" si="18"/>
        <v>1.5516888987323174E-2</v>
      </c>
      <c r="CJ32" s="882">
        <f t="shared" si="19"/>
        <v>1.5681327062808004E-2</v>
      </c>
      <c r="CK32" s="882">
        <f t="shared" si="20"/>
        <v>1.5152474833044938E-2</v>
      </c>
      <c r="CL32" s="882">
        <f t="shared" si="21"/>
        <v>1.5043075503919479E-2</v>
      </c>
      <c r="CM32" s="882">
        <f t="shared" si="22"/>
        <v>1.5081229650539152E-2</v>
      </c>
      <c r="CN32" s="882">
        <f t="shared" si="23"/>
        <v>1.5520056534687132E-2</v>
      </c>
      <c r="CO32" s="882">
        <f t="shared" si="24"/>
        <v>1.4059796335953889E-2</v>
      </c>
      <c r="CP32" s="882">
        <f t="shared" si="25"/>
        <v>1.2637057551866837E-2</v>
      </c>
      <c r="CQ32" s="882">
        <f t="shared" si="26"/>
        <v>1.0267555180418331E-2</v>
      </c>
      <c r="CR32" s="882">
        <f t="shared" si="27"/>
        <v>8.7898607460690226E-3</v>
      </c>
      <c r="CS32" s="882">
        <f t="shared" si="28"/>
        <v>7.436417584390842E-3</v>
      </c>
      <c r="CT32" s="882">
        <f t="shared" si="29"/>
        <v>7.9922095831763684E-3</v>
      </c>
      <c r="CU32" s="882">
        <f t="shared" si="30"/>
        <v>8.9788043724337019E-3</v>
      </c>
      <c r="CV32" s="882">
        <f t="shared" si="31"/>
        <v>8.2100699838627555E-3</v>
      </c>
      <c r="CW32" s="882">
        <f t="shared" si="32"/>
        <v>7.2444122773975828E-3</v>
      </c>
      <c r="CX32" s="882">
        <f t="shared" si="33"/>
        <v>7.1968975537350932E-3</v>
      </c>
      <c r="CY32" s="882">
        <f t="shared" si="34"/>
        <v>6.2767858540726529E-3</v>
      </c>
      <c r="CZ32" s="882">
        <f t="shared" si="35"/>
        <v>5.6015259661756911E-3</v>
      </c>
      <c r="DA32" s="882">
        <f t="shared" si="36"/>
        <v>4.8710164902701081E-3</v>
      </c>
      <c r="DB32" s="882">
        <f t="shared" si="37"/>
        <v>4.1786188698469395E-3</v>
      </c>
      <c r="DC32" s="882">
        <f t="shared" si="38"/>
        <v>4.3196953094331025E-3</v>
      </c>
      <c r="DD32" s="882">
        <f t="shared" si="39"/>
        <v>5.5415163783167909E-3</v>
      </c>
    </row>
    <row r="33" spans="1:108" ht="15">
      <c r="A33" s="875">
        <v>28</v>
      </c>
      <c r="B33" s="875">
        <v>28</v>
      </c>
      <c r="C33" s="880">
        <f>DataFS40!T33</f>
        <v>10648.211640929065</v>
      </c>
      <c r="D33">
        <f t="shared" ref="D33:R33" si="62">C33*($S33/$C33)^(1/16)</f>
        <v>10884.62154473583</v>
      </c>
      <c r="E33">
        <f t="shared" si="62"/>
        <v>11126.280183682598</v>
      </c>
      <c r="F33">
        <f t="shared" si="62"/>
        <v>11373.304089353394</v>
      </c>
      <c r="G33">
        <f t="shared" si="62"/>
        <v>11625.812380547964</v>
      </c>
      <c r="H33">
        <f t="shared" si="62"/>
        <v>11883.926820722732</v>
      </c>
      <c r="I33">
        <f t="shared" si="62"/>
        <v>12147.771876707042</v>
      </c>
      <c r="J33">
        <f t="shared" si="62"/>
        <v>12417.474778723017</v>
      </c>
      <c r="K33">
        <f t="shared" si="62"/>
        <v>12693.165581737965</v>
      </c>
      <c r="L33">
        <f t="shared" si="62"/>
        <v>12974.977228178926</v>
      </c>
      <c r="M33">
        <f t="shared" si="62"/>
        <v>13263.045612039592</v>
      </c>
      <c r="N33">
        <f t="shared" si="62"/>
        <v>13557.50964441052</v>
      </c>
      <c r="O33">
        <f t="shared" si="62"/>
        <v>13858.511320464242</v>
      </c>
      <c r="P33">
        <f t="shared" si="62"/>
        <v>14166.195787927558</v>
      </c>
      <c r="Q33">
        <f t="shared" si="62"/>
        <v>14480.711417074046</v>
      </c>
      <c r="R33">
        <f t="shared" si="62"/>
        <v>14802.20987227054</v>
      </c>
      <c r="S33" s="880">
        <v>15130.846185112065</v>
      </c>
      <c r="T33" s="880">
        <v>15459.08654215531</v>
      </c>
      <c r="U33" s="880">
        <v>15787.326899198555</v>
      </c>
      <c r="V33" s="880">
        <v>17033.712050245136</v>
      </c>
      <c r="W33" s="880">
        <v>18280.097201291715</v>
      </c>
      <c r="X33" s="880">
        <v>19716.221391604369</v>
      </c>
      <c r="Y33" s="880">
        <v>20363.23307441744</v>
      </c>
      <c r="Z33" s="880">
        <v>21282.274554743828</v>
      </c>
      <c r="AA33" s="880">
        <v>21154.314594006439</v>
      </c>
      <c r="AB33" s="880">
        <v>20868.979677252333</v>
      </c>
      <c r="AC33" s="880">
        <v>21774.349458364341</v>
      </c>
      <c r="AD33" s="880">
        <v>22492.637774902974</v>
      </c>
      <c r="AE33" s="880">
        <v>22609.649983762134</v>
      </c>
      <c r="AF33" s="880">
        <v>21421.060417356741</v>
      </c>
      <c r="AG33" s="880">
        <v>22525.564078401811</v>
      </c>
      <c r="AH33" s="880">
        <v>23016.660950688583</v>
      </c>
      <c r="AI33" s="880">
        <v>23412.232386757169</v>
      </c>
      <c r="AJ33" s="880">
        <v>23735.795436502856</v>
      </c>
      <c r="AK33" s="880">
        <v>23222.78379776602</v>
      </c>
      <c r="AL33" s="880">
        <v>22853.463200670838</v>
      </c>
      <c r="AM33" s="880">
        <v>21505.497254472877</v>
      </c>
      <c r="AN33" s="880">
        <v>21075.722502522705</v>
      </c>
      <c r="AO33" s="880">
        <v>21536.048115357316</v>
      </c>
      <c r="AP33" s="880">
        <v>22041.495713847431</v>
      </c>
      <c r="AQ33" s="880">
        <v>22387.68682688737</v>
      </c>
      <c r="AR33" s="880">
        <v>22769.207704239918</v>
      </c>
      <c r="AS33" s="880">
        <v>23229.901493977508</v>
      </c>
      <c r="AT33" s="880">
        <v>23785.401811819971</v>
      </c>
      <c r="AU33" s="880">
        <v>23889.768196761608</v>
      </c>
      <c r="AV33" s="880">
        <v>23289.980570428488</v>
      </c>
      <c r="AW33" s="880">
        <v>23126.501221433631</v>
      </c>
      <c r="AX33" s="880">
        <v>23685.959087000043</v>
      </c>
      <c r="AY33" s="880">
        <v>24343.635231144897</v>
      </c>
      <c r="AZ33" s="880">
        <v>24451.146099156576</v>
      </c>
      <c r="BA33" s="880">
        <v>24875.404923329534</v>
      </c>
      <c r="BB33" s="880">
        <v>25434.792328574953</v>
      </c>
      <c r="BC33" s="880">
        <v>26387.429558772619</v>
      </c>
      <c r="BD33" s="880">
        <v>27154.163998990156</v>
      </c>
      <c r="BE33" s="880">
        <v>27814.130193495872</v>
      </c>
      <c r="BF33" s="880">
        <v>27828.437683460852</v>
      </c>
      <c r="BG33" s="880">
        <v>27351.64490963464</v>
      </c>
      <c r="BH33" s="880">
        <v>27306.44976696312</v>
      </c>
      <c r="BI33" s="880">
        <v>27773.869630763002</v>
      </c>
      <c r="BJ33" s="880">
        <v>28300.561213126923</v>
      </c>
      <c r="BK33" s="880">
        <v>28738.623092827227</v>
      </c>
      <c r="BL33" s="880">
        <v>28818.569476693188</v>
      </c>
      <c r="BM33" s="880">
        <v>28957.922537704453</v>
      </c>
      <c r="BN33" s="880">
        <v>26646.651679999999</v>
      </c>
      <c r="BO33" s="880">
        <v>27267.522809814862</v>
      </c>
      <c r="BP33" s="880">
        <v>27246.622410836433</v>
      </c>
      <c r="BQ33" s="880">
        <v>27104.62417985516</v>
      </c>
      <c r="BR33" s="880">
        <v>27635.045964928599</v>
      </c>
      <c r="BS33" s="880">
        <v>28151</v>
      </c>
      <c r="BV33" s="882">
        <f>DataFS40!Y33</f>
        <v>2.3198581857659661E-2</v>
      </c>
      <c r="BW33" s="882">
        <f t="shared" si="6"/>
        <v>2.2055941666121681E-2</v>
      </c>
      <c r="BX33" s="882">
        <f t="shared" si="7"/>
        <v>1.9571371080811417E-2</v>
      </c>
      <c r="BY33" s="882">
        <f t="shared" si="8"/>
        <v>1.8308312249783354E-2</v>
      </c>
      <c r="BZ33" s="882">
        <f t="shared" si="9"/>
        <v>1.8297752846989201E-2</v>
      </c>
      <c r="CA33" s="882">
        <f t="shared" si="10"/>
        <v>1.8334882139200648E-2</v>
      </c>
      <c r="CB33" s="882">
        <f t="shared" si="11"/>
        <v>1.8143971182452701E-2</v>
      </c>
      <c r="CC33" s="882">
        <f t="shared" si="12"/>
        <v>1.7992428821407946E-2</v>
      </c>
      <c r="CD33" s="882">
        <f t="shared" si="13"/>
        <v>1.7934711900199574E-2</v>
      </c>
      <c r="CE33" s="882">
        <f t="shared" si="14"/>
        <v>1.7984793974453295E-2</v>
      </c>
      <c r="CF33" s="882">
        <f t="shared" si="15"/>
        <v>1.7458550061676625E-2</v>
      </c>
      <c r="CG33" s="882">
        <f t="shared" si="16"/>
        <v>1.6041500480173498E-2</v>
      </c>
      <c r="CH33" s="882">
        <f t="shared" si="17"/>
        <v>1.5175156183418137E-2</v>
      </c>
      <c r="CI33" s="882">
        <f t="shared" si="18"/>
        <v>1.5233209782492541E-2</v>
      </c>
      <c r="CJ33" s="882">
        <f t="shared" si="19"/>
        <v>1.5395332507403658E-2</v>
      </c>
      <c r="CK33" s="882">
        <f t="shared" si="20"/>
        <v>1.487127571138247E-2</v>
      </c>
      <c r="CL33" s="882">
        <f t="shared" si="21"/>
        <v>1.4729308214274539E-2</v>
      </c>
      <c r="CM33" s="882">
        <f t="shared" si="22"/>
        <v>1.4752496533601667E-2</v>
      </c>
      <c r="CN33" s="882">
        <f t="shared" si="23"/>
        <v>1.522294820653225E-2</v>
      </c>
      <c r="CO33" s="882">
        <f t="shared" si="24"/>
        <v>1.3810256209574989E-2</v>
      </c>
      <c r="CP33" s="882">
        <f t="shared" si="25"/>
        <v>1.2421552412554382E-2</v>
      </c>
      <c r="CQ33" s="882">
        <f t="shared" si="26"/>
        <v>1.0187326898591031E-2</v>
      </c>
      <c r="CR33" s="882">
        <f t="shared" si="27"/>
        <v>8.715575956983912E-3</v>
      </c>
      <c r="CS33" s="882">
        <f t="shared" si="28"/>
        <v>7.3577711676162671E-3</v>
      </c>
      <c r="CT33" s="882">
        <f t="shared" si="29"/>
        <v>8.0395495034524256E-3</v>
      </c>
      <c r="CU33" s="882">
        <f t="shared" si="30"/>
        <v>8.999602282772079E-3</v>
      </c>
      <c r="CV33" s="882">
        <f t="shared" si="31"/>
        <v>8.1954391829597295E-3</v>
      </c>
      <c r="CW33" s="882">
        <f t="shared" si="32"/>
        <v>7.3158044340133621E-3</v>
      </c>
      <c r="CX33" s="882">
        <f t="shared" si="33"/>
        <v>7.3049941148632946E-3</v>
      </c>
      <c r="CY33" s="882">
        <f t="shared" si="34"/>
        <v>6.4409167837509163E-3</v>
      </c>
      <c r="CZ33" s="882">
        <f t="shared" si="35"/>
        <v>5.6348016332927742E-3</v>
      </c>
      <c r="DA33" s="882">
        <f t="shared" si="36"/>
        <v>4.974426355798478E-3</v>
      </c>
      <c r="DB33" s="882">
        <f t="shared" si="37"/>
        <v>4.3165161961316034E-3</v>
      </c>
      <c r="DC33" s="882">
        <f t="shared" si="38"/>
        <v>4.4835648783689841E-3</v>
      </c>
      <c r="DD33" s="882">
        <f t="shared" si="39"/>
        <v>5.6763148901970428E-3</v>
      </c>
    </row>
    <row r="34" spans="1:108" ht="15">
      <c r="A34" s="875">
        <v>29</v>
      </c>
      <c r="B34" s="875">
        <v>29</v>
      </c>
      <c r="C34" s="880">
        <f>DataFS40!T34</f>
        <v>10965.468471187547</v>
      </c>
      <c r="D34">
        <f t="shared" ref="D34:R34" si="63">C34*($S34/$C34)^(1/16)</f>
        <v>11208.922060756076</v>
      </c>
      <c r="E34">
        <f t="shared" si="63"/>
        <v>11457.78076825728</v>
      </c>
      <c r="F34">
        <f t="shared" si="63"/>
        <v>11712.164597261113</v>
      </c>
      <c r="G34">
        <f t="shared" si="63"/>
        <v>11972.19621563773</v>
      </c>
      <c r="H34">
        <f t="shared" si="63"/>
        <v>12238.001014709858</v>
      </c>
      <c r="I34">
        <f t="shared" si="63"/>
        <v>12509.70716971846</v>
      </c>
      <c r="J34">
        <f t="shared" si="63"/>
        <v>12787.445701630841</v>
      </c>
      <c r="K34">
        <f t="shared" si="63"/>
        <v>13071.350540321015</v>
      </c>
      <c r="L34">
        <f t="shared" si="63"/>
        <v>13361.55858915279</v>
      </c>
      <c r="M34">
        <f t="shared" si="63"/>
        <v>13658.209790996714</v>
      </c>
      <c r="N34">
        <f t="shared" si="63"/>
        <v>13961.447195712726</v>
      </c>
      <c r="O34">
        <f t="shared" si="63"/>
        <v>14271.417029131037</v>
      </c>
      <c r="P34">
        <f t="shared" si="63"/>
        <v>14588.268763564512</v>
      </c>
      <c r="Q34">
        <f t="shared" si="63"/>
        <v>14912.155189886578</v>
      </c>
      <c r="R34">
        <f t="shared" si="63"/>
        <v>15243.232491209363</v>
      </c>
      <c r="S34" s="880">
        <v>15581.660318197653</v>
      </c>
      <c r="T34" s="880">
        <v>15952.964570431934</v>
      </c>
      <c r="U34" s="880">
        <v>16324.268822666214</v>
      </c>
      <c r="V34" s="880">
        <v>17596.45373318456</v>
      </c>
      <c r="W34" s="880">
        <v>18868.638643702907</v>
      </c>
      <c r="X34" s="880">
        <v>20230.706728004599</v>
      </c>
      <c r="Y34" s="880">
        <v>20905.741167627162</v>
      </c>
      <c r="Z34" s="880">
        <v>21804.41082939407</v>
      </c>
      <c r="AA34" s="880">
        <v>21630.249489957838</v>
      </c>
      <c r="AB34" s="880">
        <v>21350.244865377979</v>
      </c>
      <c r="AC34" s="880">
        <v>22267.165922434466</v>
      </c>
      <c r="AD34" s="880">
        <v>22942.747736093144</v>
      </c>
      <c r="AE34" s="880">
        <v>23023.962941579764</v>
      </c>
      <c r="AF34" s="880">
        <v>21808.624412056972</v>
      </c>
      <c r="AG34" s="880">
        <v>22954.916855132553</v>
      </c>
      <c r="AH34" s="880">
        <v>23463.586406041759</v>
      </c>
      <c r="AI34" s="880">
        <v>23836.367031444799</v>
      </c>
      <c r="AJ34" s="880">
        <v>24141.846679812545</v>
      </c>
      <c r="AK34" s="880">
        <v>23654.787748383304</v>
      </c>
      <c r="AL34" s="880">
        <v>23246.110150723514</v>
      </c>
      <c r="AM34" s="880">
        <v>21979.655137478974</v>
      </c>
      <c r="AN34" s="880">
        <v>21470.414849025849</v>
      </c>
      <c r="AO34" s="880">
        <v>21960.886697299116</v>
      </c>
      <c r="AP34" s="880">
        <v>22459.867733843461</v>
      </c>
      <c r="AQ34" s="880">
        <v>22863.403416626876</v>
      </c>
      <c r="AR34" s="880">
        <v>23232.846897621508</v>
      </c>
      <c r="AS34" s="880">
        <v>23746.566230784589</v>
      </c>
      <c r="AT34" s="880">
        <v>24278.091933087286</v>
      </c>
      <c r="AU34" s="880">
        <v>24413.895028727689</v>
      </c>
      <c r="AV34" s="880">
        <v>23821.952271480059</v>
      </c>
      <c r="AW34" s="880">
        <v>23651.277272661569</v>
      </c>
      <c r="AX34" s="880">
        <v>24191.621322129959</v>
      </c>
      <c r="AY34" s="880">
        <v>24861.071364520536</v>
      </c>
      <c r="AZ34" s="880">
        <v>24935.941838775954</v>
      </c>
      <c r="BA34" s="880">
        <v>25408.273484467278</v>
      </c>
      <c r="BB34" s="880">
        <v>25971.696974813931</v>
      </c>
      <c r="BC34" s="880">
        <v>27004.384179414519</v>
      </c>
      <c r="BD34" s="880">
        <v>27743.571686442818</v>
      </c>
      <c r="BE34" s="880">
        <v>28508.640595903162</v>
      </c>
      <c r="BF34" s="880">
        <v>28441.468408642511</v>
      </c>
      <c r="BG34" s="880">
        <v>27924.244441555067</v>
      </c>
      <c r="BH34" s="880">
        <v>27893.250095412124</v>
      </c>
      <c r="BI34" s="880">
        <v>28468.954514771729</v>
      </c>
      <c r="BJ34" s="880">
        <v>28946.414736129609</v>
      </c>
      <c r="BK34" s="880">
        <v>29380.943550866774</v>
      </c>
      <c r="BL34" s="880">
        <v>29471.946864390164</v>
      </c>
      <c r="BM34" s="880">
        <v>29570.706689189872</v>
      </c>
      <c r="BN34" s="880">
        <v>27246.988669999999</v>
      </c>
      <c r="BO34" s="880">
        <v>27868.086367260163</v>
      </c>
      <c r="BP34" s="880">
        <v>27860.811826817473</v>
      </c>
      <c r="BQ34" s="880">
        <v>27712.508801784934</v>
      </c>
      <c r="BR34" s="880">
        <v>28241.336452858268</v>
      </c>
      <c r="BS34" s="880">
        <v>28798</v>
      </c>
      <c r="BV34" s="882">
        <f>DataFS40!Y34</f>
        <v>2.286978261764161E-2</v>
      </c>
      <c r="BW34" s="882">
        <f t="shared" si="6"/>
        <v>2.1685543468929147E-2</v>
      </c>
      <c r="BX34" s="882">
        <f t="shared" si="7"/>
        <v>1.9344977070833602E-2</v>
      </c>
      <c r="BY34" s="882">
        <f t="shared" si="8"/>
        <v>1.7984751275357924E-2</v>
      </c>
      <c r="BZ34" s="882">
        <f t="shared" si="9"/>
        <v>1.8003556955050959E-2</v>
      </c>
      <c r="CA34" s="882">
        <f t="shared" si="10"/>
        <v>1.8018770177093746E-2</v>
      </c>
      <c r="CB34" s="882">
        <f t="shared" si="11"/>
        <v>1.7894474657835557E-2</v>
      </c>
      <c r="CC34" s="882">
        <f t="shared" si="12"/>
        <v>1.7716975183222905E-2</v>
      </c>
      <c r="CD34" s="882">
        <f t="shared" si="13"/>
        <v>1.7714337498124344E-2</v>
      </c>
      <c r="CE34" s="882">
        <f t="shared" si="14"/>
        <v>1.7719649631404266E-2</v>
      </c>
      <c r="CF34" s="882">
        <f t="shared" si="15"/>
        <v>1.722943917061559E-2</v>
      </c>
      <c r="CG34" s="882">
        <f t="shared" si="16"/>
        <v>1.5839063087400351E-2</v>
      </c>
      <c r="CH34" s="882">
        <f t="shared" si="17"/>
        <v>1.4968522596512823E-2</v>
      </c>
      <c r="CI34" s="882">
        <f t="shared" si="18"/>
        <v>1.4987337228082653E-2</v>
      </c>
      <c r="CJ34" s="882">
        <f t="shared" si="19"/>
        <v>1.5146698738997433E-2</v>
      </c>
      <c r="CK34" s="882">
        <f t="shared" si="20"/>
        <v>1.458100350683611E-2</v>
      </c>
      <c r="CL34" s="882">
        <f t="shared" si="21"/>
        <v>1.4485687207688391E-2</v>
      </c>
      <c r="CM34" s="882">
        <f t="shared" si="22"/>
        <v>1.4437423962741613E-2</v>
      </c>
      <c r="CN34" s="882">
        <f t="shared" si="23"/>
        <v>1.4914430739417339E-2</v>
      </c>
      <c r="CO34" s="882">
        <f t="shared" si="24"/>
        <v>1.3481441738067534E-2</v>
      </c>
      <c r="CP34" s="882">
        <f t="shared" si="25"/>
        <v>1.2212381489876023E-2</v>
      </c>
      <c r="CQ34" s="882">
        <f t="shared" si="26"/>
        <v>1.0069377535445678E-2</v>
      </c>
      <c r="CR34" s="882">
        <f t="shared" si="27"/>
        <v>8.5502127923458016E-3</v>
      </c>
      <c r="CS34" s="882">
        <f t="shared" si="28"/>
        <v>7.2696034533106246E-3</v>
      </c>
      <c r="CT34" s="882">
        <f t="shared" si="29"/>
        <v>8.1127729239220958E-3</v>
      </c>
      <c r="CU34" s="882">
        <f t="shared" si="30"/>
        <v>8.9926384131546744E-3</v>
      </c>
      <c r="CV34" s="882">
        <f t="shared" si="31"/>
        <v>8.1872475871029859E-3</v>
      </c>
      <c r="CW34" s="882">
        <f t="shared" si="32"/>
        <v>7.3929875180536175E-3</v>
      </c>
      <c r="CX34" s="882">
        <f t="shared" si="33"/>
        <v>7.3874089015737443E-3</v>
      </c>
      <c r="CY34" s="882">
        <f t="shared" si="34"/>
        <v>6.5696478688364035E-3</v>
      </c>
      <c r="CZ34" s="882">
        <f t="shared" si="35"/>
        <v>5.7207135153358735E-3</v>
      </c>
      <c r="DA34" s="882">
        <f t="shared" si="36"/>
        <v>5.0648834545596877E-3</v>
      </c>
      <c r="DB34" s="882">
        <f t="shared" si="37"/>
        <v>4.4413469576678466E-3</v>
      </c>
      <c r="DC34" s="882">
        <f t="shared" si="38"/>
        <v>4.6235979021500562E-3</v>
      </c>
      <c r="DD34" s="882">
        <f t="shared" si="39"/>
        <v>5.8032565001984171E-3</v>
      </c>
    </row>
    <row r="35" spans="1:108" ht="15">
      <c r="A35" s="875">
        <v>30</v>
      </c>
      <c r="B35" s="875">
        <v>30</v>
      </c>
      <c r="C35" s="880">
        <f>DataFS40!T35</f>
        <v>11287.193707506009</v>
      </c>
      <c r="D35">
        <f t="shared" ref="D35:R35" si="64">C35*($S35/$C35)^(1/16)</f>
        <v>11537.790189678015</v>
      </c>
      <c r="E35">
        <f t="shared" si="64"/>
        <v>11793.950375149914</v>
      </c>
      <c r="F35">
        <f t="shared" si="64"/>
        <v>12055.797788378797</v>
      </c>
      <c r="G35">
        <f t="shared" si="64"/>
        <v>12323.458696292137</v>
      </c>
      <c r="H35">
        <f t="shared" si="64"/>
        <v>12597.062169175671</v>
      </c>
      <c r="I35">
        <f t="shared" si="64"/>
        <v>12876.740142913131</v>
      </c>
      <c r="J35">
        <f t="shared" si="64"/>
        <v>13162.627482607782</v>
      </c>
      <c r="K35">
        <f t="shared" si="64"/>
        <v>13454.862047616494</v>
      </c>
      <c r="L35">
        <f t="shared" si="64"/>
        <v>13753.584758027686</v>
      </c>
      <c r="M35">
        <f t="shared" si="64"/>
        <v>14058.939662615197</v>
      </c>
      <c r="N35">
        <f t="shared" si="64"/>
        <v>14371.074008300873</v>
      </c>
      <c r="O35">
        <f t="shared" si="64"/>
        <v>14690.13831115933</v>
      </c>
      <c r="P35">
        <f t="shared" si="64"/>
        <v>15016.286428999167</v>
      </c>
      <c r="Q35">
        <f t="shared" si="64"/>
        <v>15349.675635555621</v>
      </c>
      <c r="R35">
        <f t="shared" si="64"/>
        <v>15690.466696330419</v>
      </c>
      <c r="S35" s="880">
        <v>16038.823946115432</v>
      </c>
      <c r="T35" s="880">
        <v>16450.017346124652</v>
      </c>
      <c r="U35" s="880">
        <v>16861.210746133875</v>
      </c>
      <c r="V35" s="880">
        <v>18144.481880063708</v>
      </c>
      <c r="W35" s="880">
        <v>19427.753013993544</v>
      </c>
      <c r="X35" s="880">
        <v>20705.176538240368</v>
      </c>
      <c r="Y35" s="880">
        <v>21426.329741919319</v>
      </c>
      <c r="Z35" s="880">
        <v>22269.112113832784</v>
      </c>
      <c r="AA35" s="880">
        <v>22026.861903250669</v>
      </c>
      <c r="AB35" s="880">
        <v>21756.017474974113</v>
      </c>
      <c r="AC35" s="880">
        <v>22696.684859009343</v>
      </c>
      <c r="AD35" s="880">
        <v>23405.717981888745</v>
      </c>
      <c r="AE35" s="880">
        <v>23418.546710929888</v>
      </c>
      <c r="AF35" s="880">
        <v>22217.920967207683</v>
      </c>
      <c r="AG35" s="880">
        <v>23380.834809649452</v>
      </c>
      <c r="AH35" s="880">
        <v>23891.08031985784</v>
      </c>
      <c r="AI35" s="880">
        <v>24257.472142956089</v>
      </c>
      <c r="AJ35" s="880">
        <v>24536.696509513691</v>
      </c>
      <c r="AK35" s="880">
        <v>24076.505890652559</v>
      </c>
      <c r="AL35" s="880">
        <v>23648.161818142726</v>
      </c>
      <c r="AM35" s="880">
        <v>22413.930581727553</v>
      </c>
      <c r="AN35" s="880">
        <v>21862.985193666071</v>
      </c>
      <c r="AO35" s="880">
        <v>22418.405170159513</v>
      </c>
      <c r="AP35" s="880">
        <v>22890.080471386547</v>
      </c>
      <c r="AQ35" s="880">
        <v>23341.053813641749</v>
      </c>
      <c r="AR35" s="880">
        <v>23711.563788348845</v>
      </c>
      <c r="AS35" s="880">
        <v>24246.857789312573</v>
      </c>
      <c r="AT35" s="880">
        <v>24755.057901548196</v>
      </c>
      <c r="AU35" s="880">
        <v>24875.865794082409</v>
      </c>
      <c r="AV35" s="880">
        <v>24327.97413345594</v>
      </c>
      <c r="AW35" s="880">
        <v>24166.569419349245</v>
      </c>
      <c r="AX35" s="880">
        <v>24732.741579845202</v>
      </c>
      <c r="AY35" s="880">
        <v>25373.981817429332</v>
      </c>
      <c r="AZ35" s="880">
        <v>25454.732401600348</v>
      </c>
      <c r="BA35" s="880">
        <v>25923.765896872268</v>
      </c>
      <c r="BB35" s="880">
        <v>26566.837310195227</v>
      </c>
      <c r="BC35" s="880">
        <v>27577.871542693018</v>
      </c>
      <c r="BD35" s="880">
        <v>28341.261449129008</v>
      </c>
      <c r="BE35" s="880">
        <v>29139.768495566488</v>
      </c>
      <c r="BF35" s="880">
        <v>29087.387048265242</v>
      </c>
      <c r="BG35" s="880">
        <v>28548.545962813681</v>
      </c>
      <c r="BH35" s="880">
        <v>28542.018561994752</v>
      </c>
      <c r="BI35" s="880">
        <v>29112.369372004592</v>
      </c>
      <c r="BJ35" s="880">
        <v>29587.493002030613</v>
      </c>
      <c r="BK35" s="880">
        <v>30027.901701744155</v>
      </c>
      <c r="BL35" s="880">
        <v>30146.764960837125</v>
      </c>
      <c r="BM35" s="880">
        <v>30183.490840675291</v>
      </c>
      <c r="BN35" s="880">
        <v>27861.541290000001</v>
      </c>
      <c r="BO35" s="880">
        <v>28449.276906723357</v>
      </c>
      <c r="BP35" s="880">
        <v>28456.038276267369</v>
      </c>
      <c r="BQ35" s="880">
        <v>28327.63014540435</v>
      </c>
      <c r="BR35" s="880">
        <v>28889.334843481091</v>
      </c>
      <c r="BS35" s="880">
        <v>29454</v>
      </c>
      <c r="BV35" s="882">
        <f>DataFS40!Y35</f>
        <v>2.2531488044288839E-2</v>
      </c>
      <c r="BW35" s="882">
        <f t="shared" si="6"/>
        <v>2.1331918096657132E-2</v>
      </c>
      <c r="BX35" s="882">
        <f t="shared" si="7"/>
        <v>1.9064627701179893E-2</v>
      </c>
      <c r="BY35" s="882">
        <f t="shared" si="8"/>
        <v>1.7661485310745295E-2</v>
      </c>
      <c r="BZ35" s="882">
        <f t="shared" si="9"/>
        <v>1.7755122833341908E-2</v>
      </c>
      <c r="CA35" s="882">
        <f t="shared" si="10"/>
        <v>1.7721070517217941E-2</v>
      </c>
      <c r="CB35" s="882">
        <f t="shared" si="11"/>
        <v>1.7647772045226606E-2</v>
      </c>
      <c r="CC35" s="882">
        <f t="shared" si="12"/>
        <v>1.7461921871100072E-2</v>
      </c>
      <c r="CD35" s="882">
        <f t="shared" si="13"/>
        <v>1.7472851027908964E-2</v>
      </c>
      <c r="CE35" s="882">
        <f t="shared" si="14"/>
        <v>1.7436456853048954E-2</v>
      </c>
      <c r="CF35" s="882">
        <f t="shared" si="15"/>
        <v>1.6925152739201366E-2</v>
      </c>
      <c r="CG35" s="882">
        <f t="shared" si="16"/>
        <v>1.5603107781745784E-2</v>
      </c>
      <c r="CH35" s="882">
        <f t="shared" si="17"/>
        <v>1.474869976688975E-2</v>
      </c>
      <c r="CI35" s="882">
        <f t="shared" si="18"/>
        <v>1.4784476800488333E-2</v>
      </c>
      <c r="CJ35" s="882">
        <f t="shared" si="19"/>
        <v>1.4893046839145496E-2</v>
      </c>
      <c r="CK35" s="882">
        <f t="shared" si="20"/>
        <v>1.433257458766013E-2</v>
      </c>
      <c r="CL35" s="882">
        <f t="shared" si="21"/>
        <v>1.4222182634093583E-2</v>
      </c>
      <c r="CM35" s="882">
        <f t="shared" si="22"/>
        <v>1.4198000231100405E-2</v>
      </c>
      <c r="CN35" s="882">
        <f t="shared" si="23"/>
        <v>1.4575732388638407E-2</v>
      </c>
      <c r="CO35" s="882">
        <f t="shared" si="24"/>
        <v>1.3202638130428879E-2</v>
      </c>
      <c r="CP35" s="882">
        <f t="shared" si="25"/>
        <v>1.1994935108760263E-2</v>
      </c>
      <c r="CQ35" s="882">
        <f t="shared" si="26"/>
        <v>1.0047817298196815E-2</v>
      </c>
      <c r="CR35" s="882">
        <f t="shared" si="27"/>
        <v>8.4764729117601245E-3</v>
      </c>
      <c r="CS35" s="882">
        <f t="shared" si="28"/>
        <v>7.326020401312805E-3</v>
      </c>
      <c r="CT35" s="882">
        <f t="shared" si="29"/>
        <v>8.2366906486088798E-3</v>
      </c>
      <c r="CU35" s="882">
        <f t="shared" si="30"/>
        <v>9.0839922671206441E-3</v>
      </c>
      <c r="CV35" s="882">
        <f t="shared" si="31"/>
        <v>8.2665731435043188E-3</v>
      </c>
      <c r="CW35" s="882">
        <f t="shared" si="32"/>
        <v>7.4718130345774458E-3</v>
      </c>
      <c r="CX35" s="882">
        <f t="shared" si="33"/>
        <v>7.4916527956159218E-3</v>
      </c>
      <c r="CY35" s="882">
        <f t="shared" si="34"/>
        <v>6.6795053923693892E-3</v>
      </c>
      <c r="CZ35" s="882">
        <f t="shared" si="35"/>
        <v>5.7874500821881725E-3</v>
      </c>
      <c r="DA35" s="882">
        <f t="shared" si="36"/>
        <v>5.1560468607516619E-3</v>
      </c>
      <c r="DB35" s="882">
        <f t="shared" si="37"/>
        <v>4.5725682852553184E-3</v>
      </c>
      <c r="DC35" s="882">
        <f t="shared" si="38"/>
        <v>4.8145728947897037E-3</v>
      </c>
      <c r="DD35" s="882">
        <f t="shared" si="39"/>
        <v>5.9468248834591009E-3</v>
      </c>
    </row>
    <row r="36" spans="1:108" ht="15">
      <c r="A36" s="875">
        <v>31</v>
      </c>
      <c r="B36" s="875">
        <v>31</v>
      </c>
      <c r="C36" s="880">
        <f>DataFS40!T36</f>
        <v>11613.387349884448</v>
      </c>
      <c r="D36">
        <f t="shared" ref="D36:R36" si="65">C36*($S36/$C36)^(1/16)</f>
        <v>11871.225931501647</v>
      </c>
      <c r="E36">
        <f t="shared" si="65"/>
        <v>12134.789004360502</v>
      </c>
      <c r="F36">
        <f t="shared" si="65"/>
        <v>12404.203662706452</v>
      </c>
      <c r="G36">
        <f t="shared" si="65"/>
        <v>12679.599822511189</v>
      </c>
      <c r="H36">
        <f t="shared" si="65"/>
        <v>12961.110284120179</v>
      </c>
      <c r="I36">
        <f t="shared" si="65"/>
        <v>13248.870796291065</v>
      </c>
      <c r="J36">
        <f t="shared" si="65"/>
        <v>13543.02012165385</v>
      </c>
      <c r="K36">
        <f t="shared" si="65"/>
        <v>13843.700103624413</v>
      </c>
      <c r="L36">
        <f t="shared" si="65"/>
        <v>14151.055734803624</v>
      </c>
      <c r="M36">
        <f t="shared" si="65"/>
        <v>14465.235226895051</v>
      </c>
      <c r="N36">
        <f t="shared" si="65"/>
        <v>14786.390082174968</v>
      </c>
      <c r="O36">
        <f t="shared" si="65"/>
        <v>15114.675166549128</v>
      </c>
      <c r="P36">
        <f t="shared" si="65"/>
        <v>15450.248784231528</v>
      </c>
      <c r="Q36">
        <f t="shared" si="65"/>
        <v>15793.272754081181</v>
      </c>
      <c r="R36">
        <f t="shared" si="65"/>
        <v>16143.912487633714</v>
      </c>
      <c r="S36" s="880">
        <v>16502.337068865403</v>
      </c>
      <c r="T36" s="880">
        <v>16953.330742356848</v>
      </c>
      <c r="U36" s="880">
        <v>17404.324415848288</v>
      </c>
      <c r="V36" s="880">
        <v>18713.25214333857</v>
      </c>
      <c r="W36" s="880">
        <v>20022.179870828852</v>
      </c>
      <c r="X36" s="880">
        <v>21133.91431857389</v>
      </c>
      <c r="Y36" s="880">
        <v>21930.478677023304</v>
      </c>
      <c r="Z36" s="880">
        <v>22749.477486511005</v>
      </c>
      <c r="AA36" s="880">
        <v>22448.262592374303</v>
      </c>
      <c r="AB36" s="880">
        <v>22157.071798412151</v>
      </c>
      <c r="AC36" s="880">
        <v>23126.203795584221</v>
      </c>
      <c r="AD36" s="880">
        <v>23825.820612332904</v>
      </c>
      <c r="AE36" s="880">
        <v>23797.347129506008</v>
      </c>
      <c r="AF36" s="880">
        <v>22601.862868499502</v>
      </c>
      <c r="AG36" s="880">
        <v>23803.317941952508</v>
      </c>
      <c r="AH36" s="880">
        <v>24315.33564341774</v>
      </c>
      <c r="AI36" s="880">
        <v>24669.488654938359</v>
      </c>
      <c r="AJ36" s="880">
        <v>24965.150580040463</v>
      </c>
      <c r="AK36" s="880">
        <v>24523.93855379189</v>
      </c>
      <c r="AL36" s="880">
        <v>24061.969382270097</v>
      </c>
      <c r="AM36" s="880">
        <v>22830.480497639452</v>
      </c>
      <c r="AN36" s="880">
        <v>22297.995575564699</v>
      </c>
      <c r="AO36" s="880">
        <v>22900.433561208862</v>
      </c>
      <c r="AP36" s="880">
        <v>23353.841908646296</v>
      </c>
      <c r="AQ36" s="880">
        <v>23820.638017931986</v>
      </c>
      <c r="AR36" s="880">
        <v>24201.588952085487</v>
      </c>
      <c r="AS36" s="880">
        <v>24728.956927530446</v>
      </c>
      <c r="AT36" s="880">
        <v>25242.506638546711</v>
      </c>
      <c r="AU36" s="880">
        <v>25381.513795434297</v>
      </c>
      <c r="AV36" s="880">
        <v>24833.995995431826</v>
      </c>
      <c r="AW36" s="880">
        <v>24678.700264523497</v>
      </c>
      <c r="AX36" s="880">
        <v>25292.361675431053</v>
      </c>
      <c r="AY36" s="880">
        <v>25886.892270338132</v>
      </c>
      <c r="AZ36" s="880">
        <v>25945.440284385815</v>
      </c>
      <c r="BA36" s="880">
        <v>26500.074829841891</v>
      </c>
      <c r="BB36" s="880">
        <v>27170.499941548573</v>
      </c>
      <c r="BC36" s="880">
        <v>28169.587110672295</v>
      </c>
      <c r="BD36" s="880">
        <v>28983.122279727344</v>
      </c>
      <c r="BE36" s="880">
        <v>29785.730597999675</v>
      </c>
      <c r="BF36" s="880">
        <v>29783.295317838409</v>
      </c>
      <c r="BG36" s="880">
        <v>29225.842023143938</v>
      </c>
      <c r="BH36" s="880">
        <v>29188.257716816821</v>
      </c>
      <c r="BI36" s="880">
        <v>29791.461152487456</v>
      </c>
      <c r="BJ36" s="880">
        <v>30267.967139020504</v>
      </c>
      <c r="BK36" s="880">
        <v>30699.207740020145</v>
      </c>
      <c r="BL36" s="880">
        <v>30826.096890705139</v>
      </c>
      <c r="BM36" s="880">
        <v>30813.972729387722</v>
      </c>
      <c r="BN36" s="880">
        <v>28473.906889999998</v>
      </c>
      <c r="BO36" s="880">
        <v>29093.967894016791</v>
      </c>
      <c r="BP36" s="880">
        <v>29103.939632748225</v>
      </c>
      <c r="BQ36" s="880">
        <v>28916.906054417908</v>
      </c>
      <c r="BR36" s="880">
        <v>29501.728926926829</v>
      </c>
      <c r="BS36" s="880">
        <v>30093</v>
      </c>
      <c r="BV36" s="882">
        <f>DataFS40!Y36</f>
        <v>2.2228487301512834E-2</v>
      </c>
      <c r="BW36" s="882">
        <f t="shared" si="6"/>
        <v>2.0997259664937262E-2</v>
      </c>
      <c r="BX36" s="882">
        <f t="shared" si="7"/>
        <v>1.876267290753697E-2</v>
      </c>
      <c r="BY36" s="882">
        <f t="shared" si="8"/>
        <v>1.739848449051884E-2</v>
      </c>
      <c r="BZ36" s="882">
        <f t="shared" si="9"/>
        <v>1.7539137125575976E-2</v>
      </c>
      <c r="CA36" s="882">
        <f t="shared" si="10"/>
        <v>1.7468710727504222E-2</v>
      </c>
      <c r="CB36" s="882">
        <f t="shared" si="11"/>
        <v>1.7403830423506905E-2</v>
      </c>
      <c r="CC36" s="882">
        <f t="shared" si="12"/>
        <v>1.7221521203261148E-2</v>
      </c>
      <c r="CD36" s="882">
        <f t="shared" si="13"/>
        <v>1.7209483459457831E-2</v>
      </c>
      <c r="CE36" s="882">
        <f t="shared" si="14"/>
        <v>1.7167463825921159E-2</v>
      </c>
      <c r="CF36" s="882">
        <f t="shared" si="15"/>
        <v>1.6674938757328395E-2</v>
      </c>
      <c r="CG36" s="882">
        <f t="shared" si="16"/>
        <v>1.5367064304070199E-2</v>
      </c>
      <c r="CH36" s="882">
        <f t="shared" si="17"/>
        <v>1.452430255776771E-2</v>
      </c>
      <c r="CI36" s="882">
        <f t="shared" si="18"/>
        <v>1.46019744498882E-2</v>
      </c>
      <c r="CJ36" s="882">
        <f t="shared" si="19"/>
        <v>1.4640032943699754E-2</v>
      </c>
      <c r="CK36" s="882">
        <f t="shared" si="20"/>
        <v>1.405231372819471E-2</v>
      </c>
      <c r="CL36" s="882">
        <f t="shared" si="21"/>
        <v>1.4028236404038719E-2</v>
      </c>
      <c r="CM36" s="882">
        <f t="shared" si="22"/>
        <v>1.3969244341121456E-2</v>
      </c>
      <c r="CN36" s="882">
        <f t="shared" si="23"/>
        <v>1.426324005174151E-2</v>
      </c>
      <c r="CO36" s="882">
        <f t="shared" si="24"/>
        <v>1.2950247056728648E-2</v>
      </c>
      <c r="CP36" s="882">
        <f t="shared" si="25"/>
        <v>1.1750524470839574E-2</v>
      </c>
      <c r="CQ36" s="882">
        <f t="shared" si="26"/>
        <v>1.0141331574323065E-2</v>
      </c>
      <c r="CR36" s="882">
        <f t="shared" si="27"/>
        <v>8.4821219148873972E-3</v>
      </c>
      <c r="CS36" s="882">
        <f t="shared" si="28"/>
        <v>7.3570581407611524E-3</v>
      </c>
      <c r="CT36" s="882">
        <f t="shared" si="29"/>
        <v>8.3585211368015777E-3</v>
      </c>
      <c r="CU36" s="882">
        <f t="shared" si="30"/>
        <v>9.216722119350651E-3</v>
      </c>
      <c r="CV36" s="882">
        <f t="shared" si="31"/>
        <v>8.3662889922866412E-3</v>
      </c>
      <c r="CW36" s="882">
        <f t="shared" si="32"/>
        <v>7.6049998930198814E-3</v>
      </c>
      <c r="CX36" s="882">
        <f t="shared" si="33"/>
        <v>7.6287795698983807E-3</v>
      </c>
      <c r="CY36" s="882">
        <f t="shared" si="34"/>
        <v>6.8159408500483298E-3</v>
      </c>
      <c r="CZ36" s="882">
        <f t="shared" si="35"/>
        <v>5.9205719351880237E-3</v>
      </c>
      <c r="DA36" s="882">
        <f t="shared" si="36"/>
        <v>5.3012462552992634E-3</v>
      </c>
      <c r="DB36" s="882">
        <f t="shared" si="37"/>
        <v>4.6832619323664559E-3</v>
      </c>
      <c r="DC36" s="882">
        <f t="shared" si="38"/>
        <v>4.9229012009193163E-3</v>
      </c>
      <c r="DD36" s="882">
        <f t="shared" si="39"/>
        <v>6.0370577337243159E-3</v>
      </c>
    </row>
    <row r="37" spans="1:108" ht="15">
      <c r="A37" s="875">
        <v>32</v>
      </c>
      <c r="B37" s="875">
        <v>32</v>
      </c>
      <c r="C37" s="880">
        <f>DataFS40!T37</f>
        <v>11921.707368022973</v>
      </c>
      <c r="D37">
        <f t="shared" ref="D37:R37" si="66">C37*($S37/$C37)^(1/16)</f>
        <v>12186.391221718504</v>
      </c>
      <c r="E37">
        <f t="shared" si="66"/>
        <v>12456.951544299276</v>
      </c>
      <c r="F37">
        <f t="shared" si="66"/>
        <v>12733.518804194233</v>
      </c>
      <c r="G37">
        <f t="shared" si="66"/>
        <v>13016.226366471663</v>
      </c>
      <c r="H37">
        <f t="shared" si="66"/>
        <v>13305.210557149918</v>
      </c>
      <c r="I37">
        <f t="shared" si="66"/>
        <v>13600.610728935961</v>
      </c>
      <c r="J37">
        <f t="shared" si="66"/>
        <v>13902.569328423422</v>
      </c>
      <c r="K37">
        <f t="shared" si="66"/>
        <v>14211.231964782584</v>
      </c>
      <c r="L37">
        <f t="shared" si="66"/>
        <v>14526.747479975402</v>
      </c>
      <c r="M37">
        <f t="shared" si="66"/>
        <v>14849.268020529433</v>
      </c>
      <c r="N37">
        <f t="shared" si="66"/>
        <v>15178.949110905278</v>
      </c>
      <c r="O37">
        <f t="shared" si="66"/>
        <v>15515.949728492911</v>
      </c>
      <c r="P37">
        <f t="shared" si="66"/>
        <v>15860.432380273072</v>
      </c>
      <c r="Q37">
        <f t="shared" si="66"/>
        <v>16212.563181180682</v>
      </c>
      <c r="R37">
        <f t="shared" si="66"/>
        <v>16572.511934208062</v>
      </c>
      <c r="S37" s="880">
        <v>16940.452212286607</v>
      </c>
      <c r="T37" s="880">
        <v>17443.945148924657</v>
      </c>
      <c r="U37" s="880">
        <v>17947.438085562702</v>
      </c>
      <c r="V37" s="880">
        <v>19261.423456129036</v>
      </c>
      <c r="W37" s="880">
        <v>20575.408826695373</v>
      </c>
      <c r="X37" s="880">
        <v>21585.518113858539</v>
      </c>
      <c r="Y37" s="880">
        <v>22423.667852668503</v>
      </c>
      <c r="Z37" s="880">
        <v>23208.957408203216</v>
      </c>
      <c r="AA37" s="880">
        <v>22884.53624699642</v>
      </c>
      <c r="AB37" s="880">
        <v>22576.99926648257</v>
      </c>
      <c r="AC37" s="880">
        <v>23533.116472339367</v>
      </c>
      <c r="AD37" s="880">
        <v>24215.915912031047</v>
      </c>
      <c r="AE37" s="880">
        <v>24152.472521921121</v>
      </c>
      <c r="AF37" s="880">
        <v>23014.781517058629</v>
      </c>
      <c r="AG37" s="880">
        <v>24208.626963186329</v>
      </c>
      <c r="AH37" s="880">
        <v>24736.352376721457</v>
      </c>
      <c r="AI37" s="880">
        <v>25111.800498684028</v>
      </c>
      <c r="AJ37" s="880">
        <v>25399.205357371509</v>
      </c>
      <c r="AK37" s="880">
        <v>24958.513956496179</v>
      </c>
      <c r="AL37" s="880">
        <v>24468.723408372571</v>
      </c>
      <c r="AM37" s="880">
        <v>23231.52057625676</v>
      </c>
      <c r="AN37" s="880">
        <v>22733.005957463323</v>
      </c>
      <c r="AO37" s="880">
        <v>23359.994527251671</v>
      </c>
      <c r="AP37" s="880">
        <v>23789.975004962911</v>
      </c>
      <c r="AQ37" s="880">
        <v>24278.95034219322</v>
      </c>
      <c r="AR37" s="880">
        <v>24668.997569803516</v>
      </c>
      <c r="AS37" s="880">
        <v>25214.694549810341</v>
      </c>
      <c r="AT37" s="880">
        <v>25759.656553068431</v>
      </c>
      <c r="AU37" s="880">
        <v>25907.320521092577</v>
      </c>
      <c r="AV37" s="880">
        <v>25351.370912003324</v>
      </c>
      <c r="AW37" s="880">
        <v>25217.702172561832</v>
      </c>
      <c r="AX37" s="880">
        <v>25810.357135808041</v>
      </c>
      <c r="AY37" s="880">
        <v>26410.362644336226</v>
      </c>
      <c r="AZ37" s="880">
        <v>26459.796739835645</v>
      </c>
      <c r="BA37" s="880">
        <v>27064.799663656344</v>
      </c>
      <c r="BB37" s="880">
        <v>27755.697598295817</v>
      </c>
      <c r="BC37" s="880">
        <v>28803.367766422612</v>
      </c>
      <c r="BD37" s="880">
        <v>29627.743802070185</v>
      </c>
      <c r="BE37" s="880">
        <v>30418.207061551169</v>
      </c>
      <c r="BF37" s="880">
        <v>30441.053606659931</v>
      </c>
      <c r="BG37" s="880">
        <v>29877.2870888051</v>
      </c>
      <c r="BH37" s="880">
        <v>29788.969259948884</v>
      </c>
      <c r="BI37" s="880">
        <v>30498.848423823776</v>
      </c>
      <c r="BJ37" s="880">
        <v>30944.859833184131</v>
      </c>
      <c r="BK37" s="880">
        <v>31378.629740762339</v>
      </c>
      <c r="BL37" s="880">
        <v>31500.9149871521</v>
      </c>
      <c r="BM37" s="880">
        <v>31453.303486713667</v>
      </c>
      <c r="BN37" s="880">
        <v>29117.984280000001</v>
      </c>
      <c r="BO37" s="880">
        <v>29700.989124122792</v>
      </c>
      <c r="BP37" s="880">
        <v>29767.643461338372</v>
      </c>
      <c r="BQ37" s="880">
        <v>29530.993580653088</v>
      </c>
      <c r="BR37" s="880">
        <v>30145.658253872269</v>
      </c>
      <c r="BS37" s="880">
        <v>30755</v>
      </c>
      <c r="BV37" s="882">
        <f>DataFS40!Y37</f>
        <v>2.1968841414524265E-2</v>
      </c>
      <c r="BW37" s="882">
        <f t="shared" si="6"/>
        <v>2.0713845360956107E-2</v>
      </c>
      <c r="BX37" s="882">
        <f t="shared" si="7"/>
        <v>1.8499360464189429E-2</v>
      </c>
      <c r="BY37" s="882">
        <f t="shared" si="8"/>
        <v>1.7192593241146303E-2</v>
      </c>
      <c r="BZ37" s="882">
        <f t="shared" si="9"/>
        <v>1.7349614413735726E-2</v>
      </c>
      <c r="CA37" s="882">
        <f t="shared" si="10"/>
        <v>1.7238321897999676E-2</v>
      </c>
      <c r="CB37" s="882">
        <f t="shared" si="11"/>
        <v>1.7190048851969175E-2</v>
      </c>
      <c r="CC37" s="882">
        <f t="shared" si="12"/>
        <v>1.7009920257021971E-2</v>
      </c>
      <c r="CD37" s="882">
        <f t="shared" si="13"/>
        <v>1.7007547543594681E-2</v>
      </c>
      <c r="CE37" s="882">
        <f t="shared" si="14"/>
        <v>1.6990308167438073E-2</v>
      </c>
      <c r="CF37" s="882">
        <f t="shared" si="15"/>
        <v>1.6504573152624769E-2</v>
      </c>
      <c r="CG37" s="882">
        <f t="shared" si="16"/>
        <v>1.5200346203863679E-2</v>
      </c>
      <c r="CH37" s="882">
        <f t="shared" si="17"/>
        <v>1.4387151382057706E-2</v>
      </c>
      <c r="CI37" s="882">
        <f t="shared" si="18"/>
        <v>1.4425062337632522E-2</v>
      </c>
      <c r="CJ37" s="882">
        <f t="shared" si="19"/>
        <v>1.4455544426140721E-2</v>
      </c>
      <c r="CK37" s="882">
        <f t="shared" si="20"/>
        <v>1.3856328940017759E-2</v>
      </c>
      <c r="CL37" s="882">
        <f t="shared" si="21"/>
        <v>1.3875667919727386E-2</v>
      </c>
      <c r="CM37" s="882">
        <f t="shared" si="22"/>
        <v>1.375397847546922E-2</v>
      </c>
      <c r="CN37" s="882">
        <f t="shared" si="23"/>
        <v>1.4010323800806024E-2</v>
      </c>
      <c r="CO37" s="882">
        <f t="shared" si="24"/>
        <v>1.2745448488831412E-2</v>
      </c>
      <c r="CP37" s="882">
        <f t="shared" si="25"/>
        <v>1.156473479660014E-2</v>
      </c>
      <c r="CQ37" s="882">
        <f t="shared" si="26"/>
        <v>1.0162155558436581E-2</v>
      </c>
      <c r="CR37" s="882">
        <f t="shared" si="27"/>
        <v>8.4763567351808788E-3</v>
      </c>
      <c r="CS37" s="882">
        <f t="shared" si="28"/>
        <v>7.3681850144189376E-3</v>
      </c>
      <c r="CT37" s="882">
        <f t="shared" si="29"/>
        <v>8.4836520772393342E-3</v>
      </c>
      <c r="CU37" s="882">
        <f t="shared" si="30"/>
        <v>9.3159270648226489E-3</v>
      </c>
      <c r="CV37" s="882">
        <f t="shared" si="31"/>
        <v>8.4982135614255494E-3</v>
      </c>
      <c r="CW37" s="882">
        <f t="shared" si="32"/>
        <v>7.7654812575946863E-3</v>
      </c>
      <c r="CX37" s="882">
        <f t="shared" si="33"/>
        <v>7.798405105804207E-3</v>
      </c>
      <c r="CY37" s="882">
        <f t="shared" si="34"/>
        <v>6.9422012977211622E-3</v>
      </c>
      <c r="CZ37" s="882">
        <f t="shared" si="35"/>
        <v>6.0319811400826318E-3</v>
      </c>
      <c r="DA37" s="882">
        <f t="shared" si="36"/>
        <v>5.4603860937914028E-3</v>
      </c>
      <c r="DB37" s="882">
        <f t="shared" si="37"/>
        <v>4.7791032659607602E-3</v>
      </c>
      <c r="DC37" s="882">
        <f t="shared" si="38"/>
        <v>5.0516290093418625E-3</v>
      </c>
      <c r="DD37" s="882">
        <f t="shared" si="39"/>
        <v>6.1611841977764481E-3</v>
      </c>
    </row>
    <row r="38" spans="1:108" ht="15">
      <c r="A38" s="875">
        <v>33</v>
      </c>
      <c r="B38" s="875">
        <v>33</v>
      </c>
      <c r="C38" s="880">
        <f>DataFS40!T38</f>
        <v>12243.432604341433</v>
      </c>
      <c r="D38">
        <f t="shared" ref="D38:R38" si="67">C38*($S38/$C38)^(1/16)</f>
        <v>12515.259350640443</v>
      </c>
      <c r="E38">
        <f t="shared" si="67"/>
        <v>12793.12115119191</v>
      </c>
      <c r="F38">
        <f t="shared" si="67"/>
        <v>13077.151995311919</v>
      </c>
      <c r="G38">
        <f t="shared" si="67"/>
        <v>13367.488847126071</v>
      </c>
      <c r="H38">
        <f t="shared" si="67"/>
        <v>13664.271711615733</v>
      </c>
      <c r="I38">
        <f t="shared" si="67"/>
        <v>13967.643702130634</v>
      </c>
      <c r="J38">
        <f t="shared" si="67"/>
        <v>14277.751109400366</v>
      </c>
      <c r="K38">
        <f t="shared" si="67"/>
        <v>14594.743472078066</v>
      </c>
      <c r="L38">
        <f t="shared" si="67"/>
        <v>14918.7736488503</v>
      </c>
      <c r="M38">
        <f t="shared" si="67"/>
        <v>15249.997892147918</v>
      </c>
      <c r="N38">
        <f t="shared" si="67"/>
        <v>15588.575923493425</v>
      </c>
      <c r="O38">
        <f t="shared" si="67"/>
        <v>15934.671010521204</v>
      </c>
      <c r="P38">
        <f t="shared" si="67"/>
        <v>16288.450045707727</v>
      </c>
      <c r="Q38">
        <f t="shared" si="67"/>
        <v>16650.083626849722</v>
      </c>
      <c r="R38">
        <f t="shared" si="67"/>
        <v>17019.746139329116</v>
      </c>
      <c r="S38" s="880">
        <v>17397.615840204387</v>
      </c>
      <c r="T38" s="880">
        <v>17928.654432123865</v>
      </c>
      <c r="U38" s="880">
        <v>18459.693024043343</v>
      </c>
      <c r="V38" s="880">
        <v>19773.566452818228</v>
      </c>
      <c r="W38" s="880">
        <v>21087.439881593113</v>
      </c>
      <c r="X38" s="880">
        <v>22059.987924094305</v>
      </c>
      <c r="Y38" s="880">
        <v>22883.977749937359</v>
      </c>
      <c r="Z38" s="880">
        <v>23642.330516162918</v>
      </c>
      <c r="AA38" s="880">
        <v>23340.640522283175</v>
      </c>
      <c r="AB38" s="880">
        <v>22996.926734552988</v>
      </c>
      <c r="AC38" s="880">
        <v>23894.816629455054</v>
      </c>
      <c r="AD38" s="880">
        <v>24636.018542475205</v>
      </c>
      <c r="AE38" s="880">
        <v>24570.731317432252</v>
      </c>
      <c r="AF38" s="880">
        <v>23405.967605167272</v>
      </c>
      <c r="AG38" s="880">
        <v>24624.240451061691</v>
      </c>
      <c r="AH38" s="880">
        <v>25167.084880793722</v>
      </c>
      <c r="AI38" s="880">
        <v>25520.787477489957</v>
      </c>
      <c r="AJ38" s="880">
        <v>25844.461548311097</v>
      </c>
      <c r="AK38" s="880">
        <v>25346.803221634334</v>
      </c>
      <c r="AL38" s="880">
        <v>24915.447483282805</v>
      </c>
      <c r="AM38" s="880">
        <v>23652.50187425283</v>
      </c>
      <c r="AN38" s="880">
        <v>23197.724365442831</v>
      </c>
      <c r="AO38" s="880">
        <v>23797.088068287947</v>
      </c>
      <c r="AP38" s="880">
        <v>24249.789536373642</v>
      </c>
      <c r="AQ38" s="880">
        <v>24764.335968309548</v>
      </c>
      <c r="AR38" s="880">
        <v>25153.368597035504</v>
      </c>
      <c r="AS38" s="880">
        <v>25722.263076462368</v>
      </c>
      <c r="AT38" s="880">
        <v>26290.783492306957</v>
      </c>
      <c r="AU38" s="880">
        <v>26381.050542292687</v>
      </c>
      <c r="AV38" s="880">
        <v>25878.477018228201</v>
      </c>
      <c r="AW38" s="880">
        <v>25725.091065465953</v>
      </c>
      <c r="AX38" s="880">
        <v>26328.352596185028</v>
      </c>
      <c r="AY38" s="880">
        <v>26945.901499579235</v>
      </c>
      <c r="AZ38" s="880">
        <v>27003.713911115919</v>
      </c>
      <c r="BA38" s="880">
        <v>27615.044373526838</v>
      </c>
      <c r="BB38" s="880">
        <v>28301.12454050684</v>
      </c>
      <c r="BC38" s="880">
        <v>29428.735404618721</v>
      </c>
      <c r="BD38" s="880">
        <v>30232.335294117649</v>
      </c>
      <c r="BE38" s="880">
        <v>31096.534697300427</v>
      </c>
      <c r="BF38" s="880">
        <v>31084.341213127376</v>
      </c>
      <c r="BG38" s="880">
        <v>30526.14705499935</v>
      </c>
      <c r="BH38" s="880">
        <v>30452.913597094848</v>
      </c>
      <c r="BI38" s="880">
        <v>31139.802803591116</v>
      </c>
      <c r="BJ38" s="880">
        <v>31589.519541911395</v>
      </c>
      <c r="BK38" s="880">
        <v>32009.35596670731</v>
      </c>
      <c r="BL38" s="880">
        <v>32175.733083599062</v>
      </c>
      <c r="BM38" s="880">
        <v>32092.634244039607</v>
      </c>
      <c r="BN38" s="880">
        <v>29739.097959999999</v>
      </c>
      <c r="BO38" s="880">
        <v>30305.857796675227</v>
      </c>
      <c r="BP38" s="880">
        <v>30403.956338272415</v>
      </c>
      <c r="BQ38" s="880">
        <v>30151.284011193675</v>
      </c>
      <c r="BR38" s="880">
        <v>30812.984696962645</v>
      </c>
      <c r="BS38" s="880">
        <v>31414</v>
      </c>
      <c r="BV38" s="882">
        <f>DataFS40!Y38</f>
        <v>2.163251330094762E-2</v>
      </c>
      <c r="BW38" s="882">
        <f t="shared" si="6"/>
        <v>2.0457603098046562E-2</v>
      </c>
      <c r="BX38" s="882">
        <f t="shared" si="7"/>
        <v>1.8239679305540601E-2</v>
      </c>
      <c r="BY38" s="882">
        <f t="shared" si="8"/>
        <v>1.7001364603953295E-2</v>
      </c>
      <c r="BZ38" s="882">
        <f t="shared" si="9"/>
        <v>1.7107559101146919E-2</v>
      </c>
      <c r="CA38" s="882">
        <f t="shared" si="10"/>
        <v>1.7014400705561483E-2</v>
      </c>
      <c r="CB38" s="882">
        <f t="shared" si="11"/>
        <v>1.6985614980417063E-2</v>
      </c>
      <c r="CC38" s="882">
        <f t="shared" si="12"/>
        <v>1.6795046948320902E-2</v>
      </c>
      <c r="CD38" s="882">
        <f t="shared" si="13"/>
        <v>1.6807191384768938E-2</v>
      </c>
      <c r="CE38" s="882">
        <f t="shared" si="14"/>
        <v>1.6804278152099394E-2</v>
      </c>
      <c r="CF38" s="882">
        <f t="shared" si="15"/>
        <v>1.6250227794989858E-2</v>
      </c>
      <c r="CG38" s="882">
        <f t="shared" si="16"/>
        <v>1.5019716921728321E-2</v>
      </c>
      <c r="CH38" s="882">
        <f t="shared" si="17"/>
        <v>1.4187032964797952E-2</v>
      </c>
      <c r="CI38" s="882">
        <f t="shared" si="18"/>
        <v>1.4223443343453379E-2</v>
      </c>
      <c r="CJ38" s="882">
        <f t="shared" si="19"/>
        <v>1.4260010793990308E-2</v>
      </c>
      <c r="CK38" s="882">
        <f t="shared" si="20"/>
        <v>1.3669055353679349E-2</v>
      </c>
      <c r="CL38" s="882">
        <f t="shared" si="21"/>
        <v>1.3681795848143441E-2</v>
      </c>
      <c r="CM38" s="882">
        <f t="shared" si="22"/>
        <v>1.3517049185258534E-2</v>
      </c>
      <c r="CN38" s="882">
        <f t="shared" si="23"/>
        <v>1.3811628714267332E-2</v>
      </c>
      <c r="CO38" s="882">
        <f t="shared" si="24"/>
        <v>1.2565527505571605E-2</v>
      </c>
      <c r="CP38" s="882">
        <f t="shared" si="25"/>
        <v>1.1489586132000351E-2</v>
      </c>
      <c r="CQ38" s="882">
        <f t="shared" si="26"/>
        <v>1.0137472701619021E-2</v>
      </c>
      <c r="CR38" s="882">
        <f t="shared" si="27"/>
        <v>8.5109134151339916E-3</v>
      </c>
      <c r="CS38" s="882">
        <f t="shared" si="28"/>
        <v>7.4731652518349456E-3</v>
      </c>
      <c r="CT38" s="882">
        <f t="shared" si="29"/>
        <v>8.5151898507571655E-3</v>
      </c>
      <c r="CU38" s="882">
        <f t="shared" si="30"/>
        <v>9.3809282005505867E-3</v>
      </c>
      <c r="CV38" s="882">
        <f t="shared" si="31"/>
        <v>8.6360976562767089E-3</v>
      </c>
      <c r="CW38" s="882">
        <f t="shared" si="32"/>
        <v>7.8839452332106763E-3</v>
      </c>
      <c r="CX38" s="882">
        <f t="shared" si="33"/>
        <v>7.8859489458957821E-3</v>
      </c>
      <c r="CY38" s="882">
        <f t="shared" si="34"/>
        <v>7.0681444244928837E-3</v>
      </c>
      <c r="CZ38" s="882">
        <f t="shared" si="35"/>
        <v>6.124847655455401E-3</v>
      </c>
      <c r="DA38" s="882">
        <f t="shared" si="36"/>
        <v>5.575360009049124E-3</v>
      </c>
      <c r="DB38" s="882">
        <f t="shared" si="37"/>
        <v>4.91599092238304E-3</v>
      </c>
      <c r="DC38" s="882">
        <f t="shared" si="38"/>
        <v>5.1851571576477795E-3</v>
      </c>
      <c r="DD38" s="882">
        <f t="shared" si="39"/>
        <v>6.3317565602072357E-3</v>
      </c>
    </row>
    <row r="39" spans="1:108" ht="15">
      <c r="A39" s="875">
        <v>34</v>
      </c>
      <c r="B39" s="875">
        <v>34</v>
      </c>
      <c r="C39" s="880">
        <f>DataFS40!T39</f>
        <v>12547.284216419981</v>
      </c>
      <c r="D39">
        <f t="shared" ref="D39:R39" si="68">C39*($S39/$C39)^(1/16)</f>
        <v>12825.857027955608</v>
      </c>
      <c r="E39">
        <f t="shared" si="68"/>
        <v>13110.614668812732</v>
      </c>
      <c r="F39">
        <f t="shared" si="68"/>
        <v>13401.694453589733</v>
      </c>
      <c r="G39">
        <f t="shared" si="68"/>
        <v>13699.236745521901</v>
      </c>
      <c r="H39">
        <f t="shared" si="68"/>
        <v>14003.385024166781</v>
      </c>
      <c r="I39">
        <f t="shared" si="68"/>
        <v>14314.285954592271</v>
      </c>
      <c r="J39">
        <f t="shared" si="68"/>
        <v>14632.089458100814</v>
      </c>
      <c r="K39">
        <f t="shared" si="68"/>
        <v>14956.9487845238</v>
      </c>
      <c r="L39">
        <f t="shared" si="68"/>
        <v>15289.020586121038</v>
      </c>
      <c r="M39">
        <f t="shared" si="68"/>
        <v>15628.464993120933</v>
      </c>
      <c r="N39">
        <f t="shared" si="68"/>
        <v>15975.44569093779</v>
      </c>
      <c r="O39">
        <f t="shared" si="68"/>
        <v>16330.129999103485</v>
      </c>
      <c r="P39">
        <f t="shared" si="68"/>
        <v>16692.688951951572</v>
      </c>
      <c r="Q39">
        <f t="shared" si="68"/>
        <v>17063.297381092714</v>
      </c>
      <c r="R39">
        <f t="shared" si="68"/>
        <v>17442.133999721231</v>
      </c>
      <c r="S39" s="880">
        <v>17829.381488793402</v>
      </c>
      <c r="T39" s="880">
        <v>18397.578852535316</v>
      </c>
      <c r="U39" s="880">
        <v>18965.776216277231</v>
      </c>
      <c r="V39" s="880">
        <v>20264.967333111708</v>
      </c>
      <c r="W39" s="880">
        <v>21564.158449946182</v>
      </c>
      <c r="X39" s="880">
        <v>22500.15871190339</v>
      </c>
      <c r="Y39" s="880">
        <v>23322.36812828865</v>
      </c>
      <c r="Z39" s="880">
        <v>24060.039535883108</v>
      </c>
      <c r="AA39" s="880">
        <v>23791.787142403773</v>
      </c>
      <c r="AB39" s="880">
        <v>23421.572488781501</v>
      </c>
      <c r="AC39" s="880">
        <v>24256.516786570741</v>
      </c>
      <c r="AD39" s="880">
        <v>25026.113842173352</v>
      </c>
      <c r="AE39" s="880">
        <v>24969.260924475879</v>
      </c>
      <c r="AF39" s="880">
        <v>23815.264160317984</v>
      </c>
      <c r="AG39" s="880">
        <v>25036.419116723206</v>
      </c>
      <c r="AH39" s="880">
        <v>25578.385843328891</v>
      </c>
      <c r="AI39" s="880">
        <v>25993.394652999032</v>
      </c>
      <c r="AJ39" s="880">
        <v>26267.314912033602</v>
      </c>
      <c r="AK39" s="880">
        <v>25742.806843033512</v>
      </c>
      <c r="AL39" s="880">
        <v>25357.469199509771</v>
      </c>
      <c r="AM39" s="880">
        <v>24066.836099122644</v>
      </c>
      <c r="AN39" s="880">
        <v>23664.56477528526</v>
      </c>
      <c r="AO39" s="880">
        <v>24254.606541148343</v>
      </c>
      <c r="AP39" s="880">
        <v>24739.205861652015</v>
      </c>
      <c r="AQ39" s="880">
        <v>25255.523016251969</v>
      </c>
      <c r="AR39" s="880">
        <v>25666.010306790762</v>
      </c>
      <c r="AS39" s="880">
        <v>26237.108571238437</v>
      </c>
      <c r="AT39" s="880">
        <v>26821.910431545479</v>
      </c>
      <c r="AU39" s="880">
        <v>26879.978968875785</v>
      </c>
      <c r="AV39" s="880">
        <v>26390.986339973006</v>
      </c>
      <c r="AW39" s="880">
        <v>26246.70581518047</v>
      </c>
      <c r="AX39" s="880">
        <v>26878.722772835576</v>
      </c>
      <c r="AY39" s="880">
        <v>27487.474595444703</v>
      </c>
      <c r="AZ39" s="880">
        <v>27541.718939230108</v>
      </c>
      <c r="BA39" s="880">
        <v>28172.529145369313</v>
      </c>
      <c r="BB39" s="880">
        <v>28911.889085170224</v>
      </c>
      <c r="BC39" s="880">
        <v>30076.537756292717</v>
      </c>
      <c r="BD39" s="880">
        <v>30897.662004544309</v>
      </c>
      <c r="BE39" s="880">
        <v>31808.576430253921</v>
      </c>
      <c r="BF39" s="880">
        <v>31744.730535104183</v>
      </c>
      <c r="BG39" s="880">
        <v>31196.980366662334</v>
      </c>
      <c r="BH39" s="880">
        <v>31154.797610649151</v>
      </c>
      <c r="BI39" s="880">
        <v>31769.685034763632</v>
      </c>
      <c r="BJ39" s="880">
        <v>32244.923579117447</v>
      </c>
      <c r="BK39" s="880">
        <v>32653.995271165772</v>
      </c>
      <c r="BL39" s="880">
        <v>32862.964221953909</v>
      </c>
      <c r="BM39" s="880">
        <v>32770.67880154965</v>
      </c>
      <c r="BN39" s="880">
        <v>30380.98833</v>
      </c>
      <c r="BO39" s="880">
        <v>30921.489256995501</v>
      </c>
      <c r="BP39" s="880">
        <v>31060.285679878227</v>
      </c>
      <c r="BQ39" s="880">
        <v>30797.419876340118</v>
      </c>
      <c r="BR39" s="880">
        <v>31481.328405972366</v>
      </c>
      <c r="BS39" s="880">
        <v>32073</v>
      </c>
      <c r="BV39" s="882">
        <f>DataFS40!Y39</f>
        <v>2.1361758275837417E-2</v>
      </c>
      <c r="BW39" s="882">
        <f t="shared" si="6"/>
        <v>2.0249654185501731E-2</v>
      </c>
      <c r="BX39" s="882">
        <f t="shared" si="7"/>
        <v>1.8025611968692123E-2</v>
      </c>
      <c r="BY39" s="882">
        <f t="shared" si="8"/>
        <v>1.6864079290540568E-2</v>
      </c>
      <c r="BZ39" s="882">
        <f t="shared" si="9"/>
        <v>1.6943900844157866E-2</v>
      </c>
      <c r="CA39" s="882">
        <f t="shared" si="10"/>
        <v>1.6878810702905422E-2</v>
      </c>
      <c r="CB39" s="882">
        <f t="shared" si="11"/>
        <v>1.68398299835959E-2</v>
      </c>
      <c r="CC39" s="882">
        <f t="shared" si="12"/>
        <v>1.6665299224544183E-2</v>
      </c>
      <c r="CD39" s="882">
        <f t="shared" si="13"/>
        <v>1.6666741616772729E-2</v>
      </c>
      <c r="CE39" s="882">
        <f t="shared" si="14"/>
        <v>1.666929441051157E-2</v>
      </c>
      <c r="CF39" s="882">
        <f t="shared" si="15"/>
        <v>1.6077515728559533E-2</v>
      </c>
      <c r="CG39" s="882">
        <f t="shared" si="16"/>
        <v>1.4873335945751576E-2</v>
      </c>
      <c r="CH39" s="882">
        <f t="shared" si="17"/>
        <v>1.405457390346343E-2</v>
      </c>
      <c r="CI39" s="882">
        <f t="shared" si="18"/>
        <v>1.4109320658579172E-2</v>
      </c>
      <c r="CJ39" s="882">
        <f t="shared" si="19"/>
        <v>1.4122339056478417E-2</v>
      </c>
      <c r="CK39" s="882">
        <f t="shared" si="20"/>
        <v>1.3526344758968412E-2</v>
      </c>
      <c r="CL39" s="882">
        <f t="shared" si="21"/>
        <v>1.3546808759294704E-2</v>
      </c>
      <c r="CM39" s="882">
        <f t="shared" si="22"/>
        <v>1.3383885508307936E-2</v>
      </c>
      <c r="CN39" s="882">
        <f t="shared" si="23"/>
        <v>1.3654419475718216E-2</v>
      </c>
      <c r="CO39" s="882">
        <f t="shared" si="24"/>
        <v>1.2482763516858286E-2</v>
      </c>
      <c r="CP39" s="882">
        <f t="shared" si="25"/>
        <v>1.1498051607776727E-2</v>
      </c>
      <c r="CQ39" s="882">
        <f t="shared" si="26"/>
        <v>1.0175075861456051E-2</v>
      </c>
      <c r="CR39" s="882">
        <f t="shared" si="27"/>
        <v>8.5928377488284635E-3</v>
      </c>
      <c r="CS39" s="882">
        <f t="shared" si="28"/>
        <v>7.6294243982222287E-3</v>
      </c>
      <c r="CT39" s="882">
        <f t="shared" si="29"/>
        <v>8.5413322981431339E-3</v>
      </c>
      <c r="CU39" s="882">
        <f t="shared" si="30"/>
        <v>9.4473804518313553E-3</v>
      </c>
      <c r="CV39" s="882">
        <f t="shared" si="31"/>
        <v>8.7819220923741614E-3</v>
      </c>
      <c r="CW39" s="882">
        <f t="shared" si="32"/>
        <v>8.0447299454808885E-3</v>
      </c>
      <c r="CX39" s="882">
        <f t="shared" si="33"/>
        <v>8.0287848360047764E-3</v>
      </c>
      <c r="CY39" s="882">
        <f t="shared" si="34"/>
        <v>7.1871842048216728E-3</v>
      </c>
      <c r="CZ39" s="882">
        <f t="shared" si="35"/>
        <v>6.2287259215807467E-3</v>
      </c>
      <c r="DA39" s="882">
        <f t="shared" si="36"/>
        <v>5.7275850600813083E-3</v>
      </c>
      <c r="DB39" s="882">
        <f t="shared" si="37"/>
        <v>5.0003562107689969E-3</v>
      </c>
      <c r="DC39" s="882">
        <f t="shared" si="38"/>
        <v>5.3397717317991145E-3</v>
      </c>
      <c r="DD39" s="882">
        <f t="shared" si="39"/>
        <v>6.4874029969870239E-3</v>
      </c>
    </row>
    <row r="40" spans="1:108" ht="15">
      <c r="A40" s="875">
        <v>35</v>
      </c>
      <c r="B40" s="875">
        <v>35</v>
      </c>
      <c r="C40" s="880">
        <f>DataFS40!T40</f>
        <v>12842.19901637857</v>
      </c>
      <c r="D40">
        <f t="shared" ref="D40:R40" si="69">C40*($S40/$C40)^(1/16)</f>
        <v>13127.319479467385</v>
      </c>
      <c r="E40">
        <f t="shared" si="69"/>
        <v>13418.770141797646</v>
      </c>
      <c r="F40">
        <f t="shared" si="69"/>
        <v>13716.691545447611</v>
      </c>
      <c r="G40">
        <f t="shared" si="69"/>
        <v>14021.227352788441</v>
      </c>
      <c r="H40">
        <f t="shared" si="69"/>
        <v>14332.524415760445</v>
      </c>
      <c r="I40">
        <f t="shared" si="69"/>
        <v>14650.732846687388</v>
      </c>
      <c r="J40">
        <f t="shared" si="69"/>
        <v>14976.006090663011</v>
      </c>
      <c r="K40">
        <f t="shared" si="69"/>
        <v>15308.500999544656</v>
      </c>
      <c r="L40">
        <f t="shared" si="69"/>
        <v>15648.377907589693</v>
      </c>
      <c r="M40">
        <f t="shared" si="69"/>
        <v>15995.800708771209</v>
      </c>
      <c r="N40">
        <f t="shared" si="69"/>
        <v>16350.936935810256</v>
      </c>
      <c r="O40">
        <f t="shared" si="69"/>
        <v>16713.95784096275</v>
      </c>
      <c r="P40">
        <f t="shared" si="69"/>
        <v>17085.0384786</v>
      </c>
      <c r="Q40">
        <f t="shared" si="69"/>
        <v>17464.357789622663</v>
      </c>
      <c r="R40">
        <f t="shared" si="69"/>
        <v>17852.098687748858</v>
      </c>
      <c r="S40" s="880">
        <v>18248.448147718034</v>
      </c>
      <c r="T40" s="880">
        <v>18860.153778114574</v>
      </c>
      <c r="U40" s="880">
        <v>19471.859408511118</v>
      </c>
      <c r="V40" s="880">
        <v>20753.425506193125</v>
      </c>
      <c r="W40" s="880">
        <v>22034.991603875136</v>
      </c>
      <c r="X40" s="880">
        <v>22923.179988499134</v>
      </c>
      <c r="Y40" s="880">
        <v>23771.718266098724</v>
      </c>
      <c r="Z40" s="880">
        <v>24493.41264384281</v>
      </c>
      <c r="AA40" s="880">
        <v>24178.484245364285</v>
      </c>
      <c r="AB40" s="880">
        <v>23860.373101484296</v>
      </c>
      <c r="AC40" s="880">
        <v>24645.344455470105</v>
      </c>
      <c r="AD40" s="880">
        <v>25437.642949547218</v>
      </c>
      <c r="AE40" s="880">
        <v>25375.682206906506</v>
      </c>
      <c r="AF40" s="880">
        <v>24228.182808877111</v>
      </c>
      <c r="AG40" s="880">
        <v>25469.206715667799</v>
      </c>
      <c r="AH40" s="880">
        <v>26041.504249962978</v>
      </c>
      <c r="AI40" s="880">
        <v>26432.676963568363</v>
      </c>
      <c r="AJ40" s="880">
        <v>26709.770749571053</v>
      </c>
      <c r="AK40" s="880">
        <v>26131.096108171667</v>
      </c>
      <c r="AL40" s="880">
        <v>25778.330301662045</v>
      </c>
      <c r="AM40" s="880">
        <v>24472.307559824123</v>
      </c>
      <c r="AN40" s="880">
        <v>24163.23521307149</v>
      </c>
      <c r="AO40" s="880">
        <v>24732.549945832867</v>
      </c>
      <c r="AP40" s="880">
        <v>25254.277074949016</v>
      </c>
      <c r="AQ40" s="880">
        <v>25760.246715121935</v>
      </c>
      <c r="AR40" s="880">
        <v>26182.421440882452</v>
      </c>
      <c r="AS40" s="880">
        <v>26793.796632727757</v>
      </c>
      <c r="AT40" s="880">
        <v>27367.01439550081</v>
      </c>
      <c r="AU40" s="880">
        <v>27404.105800841862</v>
      </c>
      <c r="AV40" s="880">
        <v>26926.201770909036</v>
      </c>
      <c r="AW40" s="880">
        <v>26790.449675488937</v>
      </c>
      <c r="AX40" s="880">
        <v>27442.967827889079</v>
      </c>
      <c r="AY40" s="880">
        <v>28042.624732710694</v>
      </c>
      <c r="AZ40" s="880">
        <v>28112.24075475779</v>
      </c>
      <c r="BA40" s="880">
        <v>28754.63012791652</v>
      </c>
      <c r="BB40" s="880">
        <v>29525.494395157624</v>
      </c>
      <c r="BC40" s="880">
        <v>30722.937938374347</v>
      </c>
      <c r="BD40" s="880">
        <v>31568.510098459985</v>
      </c>
      <c r="BE40" s="880">
        <v>32512.526779878397</v>
      </c>
      <c r="BF40" s="880">
        <v>32440.63880467735</v>
      </c>
      <c r="BG40" s="880">
        <v>31919.515667663505</v>
      </c>
      <c r="BH40" s="880">
        <v>31831.388506597894</v>
      </c>
      <c r="BI40" s="880">
        <v>32491.835170893053</v>
      </c>
      <c r="BJ40" s="880">
        <v>32903.909059149766</v>
      </c>
      <c r="BK40" s="880">
        <v>33302.11284525261</v>
      </c>
      <c r="BL40" s="880">
        <v>33517.470068006151</v>
      </c>
      <c r="BM40" s="880">
        <v>33424.388970372544</v>
      </c>
      <c r="BN40" s="880">
        <v>31030.53327</v>
      </c>
      <c r="BO40" s="880">
        <v>31582.324425940686</v>
      </c>
      <c r="BP40" s="880">
        <v>31744.005973140138</v>
      </c>
      <c r="BQ40" s="880">
        <v>31471.46881086089</v>
      </c>
      <c r="BR40" s="880">
        <v>32179.172826643095</v>
      </c>
      <c r="BS40" s="880">
        <v>32755</v>
      </c>
      <c r="BV40" s="882">
        <f>DataFS40!Y40</f>
        <v>2.1113612034384666E-2</v>
      </c>
      <c r="BW40" s="882">
        <f t="shared" si="6"/>
        <v>2.0046482610217353E-2</v>
      </c>
      <c r="BX40" s="882">
        <f t="shared" si="7"/>
        <v>1.7830261890939392E-2</v>
      </c>
      <c r="BY40" s="882">
        <f t="shared" si="8"/>
        <v>1.6792937132727559E-2</v>
      </c>
      <c r="BZ40" s="882">
        <f t="shared" si="9"/>
        <v>1.6832680971210046E-2</v>
      </c>
      <c r="CA40" s="882">
        <f t="shared" si="10"/>
        <v>1.6800273662628262E-2</v>
      </c>
      <c r="CB40" s="882">
        <f t="shared" si="11"/>
        <v>1.6736814733556704E-2</v>
      </c>
      <c r="CC40" s="882">
        <f t="shared" si="12"/>
        <v>1.6566280437887437E-2</v>
      </c>
      <c r="CD40" s="882">
        <f t="shared" si="13"/>
        <v>1.6599862811918387E-2</v>
      </c>
      <c r="CE40" s="882">
        <f t="shared" si="14"/>
        <v>1.6576214392353128E-2</v>
      </c>
      <c r="CF40" s="882">
        <f t="shared" si="15"/>
        <v>1.5960339287003356E-2</v>
      </c>
      <c r="CG40" s="882">
        <f t="shared" si="16"/>
        <v>1.4779166911805586E-2</v>
      </c>
      <c r="CH40" s="882">
        <f t="shared" si="17"/>
        <v>1.3973234441589044E-2</v>
      </c>
      <c r="CI40" s="882">
        <f t="shared" si="18"/>
        <v>1.4036028671606582E-2</v>
      </c>
      <c r="CJ40" s="882">
        <f t="shared" si="19"/>
        <v>1.4025791193292392E-2</v>
      </c>
      <c r="CK40" s="882">
        <f t="shared" si="20"/>
        <v>1.3444994249433684E-2</v>
      </c>
      <c r="CL40" s="882">
        <f t="shared" si="21"/>
        <v>1.3463914195602111E-2</v>
      </c>
      <c r="CM40" s="882">
        <f t="shared" si="22"/>
        <v>1.3269702962389829E-2</v>
      </c>
      <c r="CN40" s="882">
        <f t="shared" si="23"/>
        <v>1.3503275063546649E-2</v>
      </c>
      <c r="CO40" s="882">
        <f t="shared" si="24"/>
        <v>1.2413140464421879E-2</v>
      </c>
      <c r="CP40" s="882">
        <f t="shared" si="25"/>
        <v>1.1506690735346936E-2</v>
      </c>
      <c r="CQ40" s="882">
        <f t="shared" si="26"/>
        <v>1.0265963459588079E-2</v>
      </c>
      <c r="CR40" s="882">
        <f t="shared" si="27"/>
        <v>8.7059438873193784E-3</v>
      </c>
      <c r="CS40" s="882">
        <f t="shared" si="28"/>
        <v>7.7370911218994642E-3</v>
      </c>
      <c r="CT40" s="882">
        <f t="shared" si="29"/>
        <v>8.7298161489242077E-3</v>
      </c>
      <c r="CU40" s="882">
        <f t="shared" si="30"/>
        <v>9.4969422658262026E-3</v>
      </c>
      <c r="CV40" s="882">
        <f t="shared" si="31"/>
        <v>8.8932184444061591E-3</v>
      </c>
      <c r="CW40" s="882">
        <f t="shared" si="32"/>
        <v>8.1458428479581624E-3</v>
      </c>
      <c r="CX40" s="882">
        <f t="shared" si="33"/>
        <v>8.1356963724816822E-3</v>
      </c>
      <c r="CY40" s="882">
        <f t="shared" si="34"/>
        <v>7.3046417270887787E-3</v>
      </c>
      <c r="CZ40" s="882">
        <f t="shared" si="35"/>
        <v>6.3473379765046634E-3</v>
      </c>
      <c r="DA40" s="882">
        <f t="shared" si="36"/>
        <v>5.8408840865924461E-3</v>
      </c>
      <c r="DB40" s="882">
        <f t="shared" si="37"/>
        <v>5.1449658445716917E-3</v>
      </c>
      <c r="DC40" s="882">
        <f t="shared" si="38"/>
        <v>5.4941552428644513E-3</v>
      </c>
      <c r="DD40" s="882">
        <f t="shared" si="39"/>
        <v>6.6671150133348345E-3</v>
      </c>
    </row>
    <row r="41" spans="1:108" ht="15">
      <c r="A41" s="875">
        <v>36</v>
      </c>
      <c r="B41" s="875">
        <v>36</v>
      </c>
      <c r="C41" s="880">
        <f>DataFS40!T41</f>
        <v>13132.64541027718</v>
      </c>
      <c r="D41">
        <f t="shared" ref="D41:R41" si="70">C41*($S41/$C41)^(1/16)</f>
        <v>13424.214318077467</v>
      </c>
      <c r="E41">
        <f t="shared" si="70"/>
        <v>13722.256592464606</v>
      </c>
      <c r="F41">
        <f t="shared" si="70"/>
        <v>14026.915954095521</v>
      </c>
      <c r="G41">
        <f t="shared" si="70"/>
        <v>14338.339314490335</v>
      </c>
      <c r="H41">
        <f t="shared" si="70"/>
        <v>14656.676846875414</v>
      </c>
      <c r="I41">
        <f t="shared" si="70"/>
        <v>14982.082058599244</v>
      </c>
      <c r="J41">
        <f t="shared" si="70"/>
        <v>15314.711865156083</v>
      </c>
      <c r="K41">
        <f t="shared" si="70"/>
        <v>15654.726665853075</v>
      </c>
      <c r="L41">
        <f t="shared" si="70"/>
        <v>16002.290421157308</v>
      </c>
      <c r="M41">
        <f t="shared" si="70"/>
        <v>16357.570731760117</v>
      </c>
      <c r="N41">
        <f t="shared" si="70"/>
        <v>16720.738919396776</v>
      </c>
      <c r="O41">
        <f t="shared" si="70"/>
        <v>17091.970109460512</v>
      </c>
      <c r="P41">
        <f t="shared" si="70"/>
        <v>17471.443315450728</v>
      </c>
      <c r="Q41">
        <f t="shared" si="70"/>
        <v>17859.341525296102</v>
      </c>
      <c r="R41">
        <f t="shared" si="70"/>
        <v>18255.851789594253</v>
      </c>
      <c r="S41" s="880">
        <v>18661.165311810473</v>
      </c>
      <c r="T41" s="880">
        <v>19313.382210030984</v>
      </c>
      <c r="U41" s="880">
        <v>19965.599108251496</v>
      </c>
      <c r="V41" s="880">
        <v>21250.425469088073</v>
      </c>
      <c r="W41" s="880">
        <v>22535.251829924651</v>
      </c>
      <c r="X41" s="880">
        <v>23329.05175388154</v>
      </c>
      <c r="Y41" s="880">
        <v>24248.467802555751</v>
      </c>
      <c r="Z41" s="880">
        <v>24879.793487083989</v>
      </c>
      <c r="AA41" s="880">
        <v>24530.477762161674</v>
      </c>
      <c r="AB41" s="880">
        <v>24256.709138764239</v>
      </c>
      <c r="AC41" s="880">
        <v>25047.735880261305</v>
      </c>
      <c r="AD41" s="880">
        <v>25814.877964639931</v>
      </c>
      <c r="AE41" s="880">
        <v>25738.699274708619</v>
      </c>
      <c r="AF41" s="880">
        <v>24666.456111295131</v>
      </c>
      <c r="AG41" s="880">
        <v>25871.080914687776</v>
      </c>
      <c r="AH41" s="880">
        <v>26436.612261217237</v>
      </c>
      <c r="AI41" s="880">
        <v>26865.900207785013</v>
      </c>
      <c r="AJ41" s="880">
        <v>27138.224820097828</v>
      </c>
      <c r="AK41" s="880">
        <v>26560.528606701941</v>
      </c>
      <c r="AL41" s="880">
        <v>26229.756735255542</v>
      </c>
      <c r="AM41" s="880">
        <v>24939.818369703968</v>
      </c>
      <c r="AN41" s="880">
        <v>24676.759663898159</v>
      </c>
      <c r="AO41" s="880">
        <v>25224.790802794276</v>
      </c>
      <c r="AP41" s="880">
        <v>25753.560664849938</v>
      </c>
      <c r="AQ41" s="880">
        <v>26264.970413991901</v>
      </c>
      <c r="AR41" s="880">
        <v>26719.564408824543</v>
      </c>
      <c r="AS41" s="880">
        <v>27323.196063751915</v>
      </c>
      <c r="AT41" s="880">
        <v>27934.83102462094</v>
      </c>
      <c r="AU41" s="880">
        <v>27943.351676037735</v>
      </c>
      <c r="AV41" s="880">
        <v>27456.551607018377</v>
      </c>
      <c r="AW41" s="880">
        <v>27293.096616122926</v>
      </c>
      <c r="AX41" s="880">
        <v>28007.212882942582</v>
      </c>
      <c r="AY41" s="880">
        <v>28576.65502779809</v>
      </c>
      <c r="AZ41" s="880">
        <v>28712.323286115919</v>
      </c>
      <c r="BA41" s="880">
        <v>29328.043036097351</v>
      </c>
      <c r="BB41" s="880">
        <v>30156.144297089118</v>
      </c>
      <c r="BC41" s="880">
        <v>31372.142459640712</v>
      </c>
      <c r="BD41" s="880">
        <v>32247.640267609189</v>
      </c>
      <c r="BE41" s="880">
        <v>33228.6142044964</v>
      </c>
      <c r="BF41" s="880">
        <v>33153.648789759878</v>
      </c>
      <c r="BG41" s="880">
        <v>32653.683916265767</v>
      </c>
      <c r="BH41" s="880">
        <v>32524.419928990254</v>
      </c>
      <c r="BI41" s="880">
        <v>33207.834113358687</v>
      </c>
      <c r="BJ41" s="880">
        <v>33596.32133889386</v>
      </c>
      <c r="BK41" s="880">
        <v>34011.679849440705</v>
      </c>
      <c r="BL41" s="880">
        <v>34213.728873203101</v>
      </c>
      <c r="BM41" s="880">
        <v>34076.993030618745</v>
      </c>
      <c r="BN41" s="880">
        <v>31693.20033</v>
      </c>
      <c r="BO41" s="880">
        <v>32256.07494020728</v>
      </c>
      <c r="BP41" s="880">
        <v>32418.244783136477</v>
      </c>
      <c r="BQ41" s="880">
        <v>32177.566084292925</v>
      </c>
      <c r="BR41" s="880">
        <v>32904.48342713614</v>
      </c>
      <c r="BS41" s="880">
        <v>33514</v>
      </c>
      <c r="BV41" s="882">
        <f>DataFS40!Y41</f>
        <v>2.0931497649366193E-2</v>
      </c>
      <c r="BW41" s="882">
        <f t="shared" si="6"/>
        <v>1.989635756338104E-2</v>
      </c>
      <c r="BX41" s="882">
        <f t="shared" si="7"/>
        <v>1.7727253196265114E-2</v>
      </c>
      <c r="BY41" s="882">
        <f t="shared" si="8"/>
        <v>1.6753014579616865E-2</v>
      </c>
      <c r="BZ41" s="882">
        <f t="shared" si="9"/>
        <v>1.6753206207459126E-2</v>
      </c>
      <c r="CA41" s="882">
        <f t="shared" si="10"/>
        <v>1.6716922350654917E-2</v>
      </c>
      <c r="CB41" s="882">
        <f t="shared" si="11"/>
        <v>1.6648274255526285E-2</v>
      </c>
      <c r="CC41" s="882">
        <f t="shared" si="12"/>
        <v>1.6504785972135227E-2</v>
      </c>
      <c r="CD41" s="882">
        <f t="shared" si="13"/>
        <v>1.6516176841024244E-2</v>
      </c>
      <c r="CE41" s="882">
        <f t="shared" si="14"/>
        <v>1.6521539019079379E-2</v>
      </c>
      <c r="CF41" s="882">
        <f t="shared" si="15"/>
        <v>1.5874340620676941E-2</v>
      </c>
      <c r="CG41" s="882">
        <f t="shared" si="16"/>
        <v>1.4693820345499597E-2</v>
      </c>
      <c r="CH41" s="882">
        <f t="shared" si="17"/>
        <v>1.386062198713045E-2</v>
      </c>
      <c r="CI41" s="882">
        <f t="shared" si="18"/>
        <v>1.3976009243239051E-2</v>
      </c>
      <c r="CJ41" s="882">
        <f t="shared" si="19"/>
        <v>1.3921407455777635E-2</v>
      </c>
      <c r="CK41" s="882">
        <f t="shared" si="20"/>
        <v>1.340793616713043E-2</v>
      </c>
      <c r="CL41" s="882">
        <f t="shared" si="21"/>
        <v>1.3385843416006793E-2</v>
      </c>
      <c r="CM41" s="882">
        <f t="shared" si="22"/>
        <v>1.3191856527809076E-2</v>
      </c>
      <c r="CN41" s="882">
        <f t="shared" si="23"/>
        <v>1.3380181973500216E-2</v>
      </c>
      <c r="CO41" s="882">
        <f t="shared" si="24"/>
        <v>1.2342249107676784E-2</v>
      </c>
      <c r="CP41" s="882">
        <f t="shared" si="25"/>
        <v>1.1486960895307652E-2</v>
      </c>
      <c r="CQ41" s="882">
        <f t="shared" si="26"/>
        <v>1.0390472850329235E-2</v>
      </c>
      <c r="CR41" s="882">
        <f t="shared" si="27"/>
        <v>8.7914862134952365E-3</v>
      </c>
      <c r="CS41" s="882">
        <f t="shared" si="28"/>
        <v>7.9115801635918359E-3</v>
      </c>
      <c r="CT41" s="882">
        <f t="shared" si="29"/>
        <v>8.9477195446021618E-3</v>
      </c>
      <c r="CU41" s="882">
        <f t="shared" si="30"/>
        <v>9.6261340425620734E-3</v>
      </c>
      <c r="CV41" s="882">
        <f t="shared" si="31"/>
        <v>9.0382639212500671E-3</v>
      </c>
      <c r="CW41" s="882">
        <f t="shared" si="32"/>
        <v>8.3190004467130763E-3</v>
      </c>
      <c r="CX41" s="882">
        <f t="shared" si="33"/>
        <v>8.2878852758188071E-3</v>
      </c>
      <c r="CY41" s="882">
        <f t="shared" si="34"/>
        <v>7.3995330871761134E-3</v>
      </c>
      <c r="CZ41" s="882">
        <f t="shared" si="35"/>
        <v>6.5087557159668741E-3</v>
      </c>
      <c r="DA41" s="882">
        <f t="shared" si="36"/>
        <v>6.0171926985759239E-3</v>
      </c>
      <c r="DB41" s="882">
        <f t="shared" si="37"/>
        <v>5.3203285984788629E-3</v>
      </c>
      <c r="DC41" s="882">
        <f t="shared" si="38"/>
        <v>5.6827233738676597E-3</v>
      </c>
      <c r="DD41" s="882">
        <f t="shared" si="39"/>
        <v>6.8627661562590259E-3</v>
      </c>
    </row>
    <row r="42" spans="1:108" ht="15">
      <c r="A42" s="875">
        <v>37</v>
      </c>
      <c r="B42" s="875">
        <v>37</v>
      </c>
      <c r="C42" s="880">
        <f>DataFS40!T42</f>
        <v>13432.028616295747</v>
      </c>
      <c r="D42">
        <f t="shared" ref="D42:R42" si="71">C42*($S42/$C42)^(1/16)</f>
        <v>13730.244382490937</v>
      </c>
      <c r="E42">
        <f t="shared" si="71"/>
        <v>14035.081087767472</v>
      </c>
      <c r="F42">
        <f t="shared" si="71"/>
        <v>14346.685729163364</v>
      </c>
      <c r="G42">
        <f t="shared" si="71"/>
        <v>14665.208567321517</v>
      </c>
      <c r="H42">
        <f t="shared" si="71"/>
        <v>14990.803198947766</v>
      </c>
      <c r="I42">
        <f t="shared" si="71"/>
        <v>15323.626630877618</v>
      </c>
      <c r="J42">
        <f t="shared" si="71"/>
        <v>15663.839355787402</v>
      </c>
      <c r="K42">
        <f t="shared" si="71"/>
        <v>16011.605429586367</v>
      </c>
      <c r="L42">
        <f t="shared" si="71"/>
        <v>16367.092550527001</v>
      </c>
      <c r="M42">
        <f t="shared" si="71"/>
        <v>16730.472140071761</v>
      </c>
      <c r="N42">
        <f t="shared" si="71"/>
        <v>17101.919425555188</v>
      </c>
      <c r="O42">
        <f t="shared" si="71"/>
        <v>17481.613524681285</v>
      </c>
      <c r="P42">
        <f t="shared" si="71"/>
        <v>17869.737531896862</v>
      </c>
      <c r="Q42">
        <f t="shared" si="71"/>
        <v>18266.478606682573</v>
      </c>
      <c r="R42">
        <f t="shared" si="71"/>
        <v>18672.028063804126</v>
      </c>
      <c r="S42" s="880">
        <v>19086.581465567295</v>
      </c>
      <c r="T42" s="880">
        <v>19739.015532422432</v>
      </c>
      <c r="U42" s="880">
        <v>20391.44959927757</v>
      </c>
      <c r="V42" s="880">
        <v>21716.423534837926</v>
      </c>
      <c r="W42" s="880">
        <v>23041.397470398282</v>
      </c>
      <c r="X42" s="880">
        <v>23752.073030477284</v>
      </c>
      <c r="Y42" s="880">
        <v>24681.37830117765</v>
      </c>
      <c r="Z42" s="880">
        <v>25292.281144057681</v>
      </c>
      <c r="AA42" s="880">
        <v>24941.963140952987</v>
      </c>
      <c r="AB42" s="880">
        <v>24629.453745253712</v>
      </c>
      <c r="AC42" s="880">
        <v>25454.648557016455</v>
      </c>
      <c r="AD42" s="880">
        <v>26243.554118154378</v>
      </c>
      <c r="AE42" s="880">
        <v>26129.337206365242</v>
      </c>
      <c r="AF42" s="880">
        <v>25082.99685326267</v>
      </c>
      <c r="AG42" s="880">
        <v>26303.868513632366</v>
      </c>
      <c r="AH42" s="880">
        <v>26854.39040426477</v>
      </c>
      <c r="AI42" s="880">
        <v>27311.241584707022</v>
      </c>
      <c r="AJ42" s="880">
        <v>27577.880304233146</v>
      </c>
      <c r="AK42" s="880">
        <v>27005.389817754265</v>
      </c>
      <c r="AL42" s="880">
        <v>26655.320196091077</v>
      </c>
      <c r="AM42" s="880">
        <v>25380.740887078795</v>
      </c>
      <c r="AN42" s="880">
        <v>25164.820092369791</v>
      </c>
      <c r="AO42" s="880">
        <v>25739.499084762225</v>
      </c>
      <c r="AP42" s="880">
        <v>26282.446048618502</v>
      </c>
      <c r="AQ42" s="880">
        <v>26760.02507648505</v>
      </c>
      <c r="AR42" s="880">
        <v>27258.592088934849</v>
      </c>
      <c r="AS42" s="880">
        <v>27888.980335396289</v>
      </c>
      <c r="AT42" s="880">
        <v>28453.728067232263</v>
      </c>
      <c r="AU42" s="880">
        <v>28522.91499984638</v>
      </c>
      <c r="AV42" s="880">
        <v>28024.204336799015</v>
      </c>
      <c r="AW42" s="880">
        <v>27805.227461297178</v>
      </c>
      <c r="AX42" s="880">
        <v>28600.749347957877</v>
      </c>
      <c r="AY42" s="880">
        <v>29166.502048643208</v>
      </c>
      <c r="AZ42" s="880">
        <v>29291.713316392736</v>
      </c>
      <c r="BA42" s="880">
        <v>29930.416192166103</v>
      </c>
      <c r="BB42" s="880">
        <v>30778.271903048568</v>
      </c>
      <c r="BC42" s="880">
        <v>32036.770846423125</v>
      </c>
      <c r="BD42" s="880">
        <v>32924.009745013886</v>
      </c>
      <c r="BE42" s="880">
        <v>33929.867426344543</v>
      </c>
      <c r="BF42" s="880">
        <v>33829.824310668402</v>
      </c>
      <c r="BG42" s="880">
        <v>33402.070211936028</v>
      </c>
      <c r="BH42" s="880">
        <v>33273.096210114847</v>
      </c>
      <c r="BI42" s="880">
        <v>33955.819262876044</v>
      </c>
      <c r="BJ42" s="880">
        <v>34295.896504290489</v>
      </c>
      <c r="BK42" s="880">
        <v>34759.507819540901</v>
      </c>
      <c r="BL42" s="880">
        <v>34913.373053465839</v>
      </c>
      <c r="BM42" s="880">
        <v>34748.400936668651</v>
      </c>
      <c r="BN42" s="880">
        <v>32381.018120000001</v>
      </c>
      <c r="BO42" s="880">
        <v>32927.672896920303</v>
      </c>
      <c r="BP42" s="880">
        <v>33125.142035492012</v>
      </c>
      <c r="BQ42" s="880">
        <v>32876.426636035321</v>
      </c>
      <c r="BR42" s="880">
        <v>33621.655900274425</v>
      </c>
      <c r="BS42" s="880">
        <v>34235</v>
      </c>
      <c r="BV42" s="882">
        <f>DataFS40!Y42</f>
        <v>2.0753430846660814E-2</v>
      </c>
      <c r="BW42" s="882">
        <f t="shared" ref="BW42:BW73" si="72">(AL42/D42)^(1/34)-1</f>
        <v>1.9702995728090311E-2</v>
      </c>
      <c r="BX42" s="882">
        <f t="shared" ref="BX42:BX73" si="73">(AM42/E42)^(1/34)-1</f>
        <v>1.7577122327510297E-2</v>
      </c>
      <c r="BY42" s="882">
        <f t="shared" ref="BY42:BY73" si="74">(AN42/F42)^(1/34)-1</f>
        <v>1.6664626423555484E-2</v>
      </c>
      <c r="BZ42" s="882">
        <f t="shared" ref="BZ42:BZ73" si="75">(AO42/G42)^(1/34)-1</f>
        <v>1.6683189147816302E-2</v>
      </c>
      <c r="CA42" s="882">
        <f t="shared" ref="CA42:CA73" si="76">(AP42/H42)^(1/34)-1</f>
        <v>1.6650762128853414E-2</v>
      </c>
      <c r="CB42" s="882">
        <f t="shared" ref="CB42:CB73" si="77">(AQ42/I42)^(1/34)-1</f>
        <v>1.6532626342711909E-2</v>
      </c>
      <c r="CC42" s="882">
        <f t="shared" ref="CC42:CC73" si="78">(AR42/J42)^(1/34)-1</f>
        <v>1.6428007692976587E-2</v>
      </c>
      <c r="CD42" s="882">
        <f t="shared" ref="CD42:CD73" si="79">(AS42/K42)^(1/34)-1</f>
        <v>1.6455029933306831E-2</v>
      </c>
      <c r="CE42" s="882">
        <f t="shared" ref="CE42:CE73" si="80">(AT42/L42)^(1/34)-1</f>
        <v>1.6397888289940488E-2</v>
      </c>
      <c r="CF42" s="882">
        <f t="shared" ref="CF42:CF73" si="81">(AU42/M42)^(1/34)-1</f>
        <v>1.581421426172569E-2</v>
      </c>
      <c r="CG42" s="882">
        <f t="shared" ref="CG42:CG73" si="82">(AV42/N42)^(1/34)-1</f>
        <v>1.4631832199510253E-2</v>
      </c>
      <c r="CH42" s="882">
        <f t="shared" ref="CH42:CH73" si="83">(AW42/O42)^(1/34)-1</f>
        <v>1.3742822350710115E-2</v>
      </c>
      <c r="CI42" s="882">
        <f t="shared" ref="CI42:CI73" si="84">(AX42/P42)^(1/34)-1</f>
        <v>1.3929186540643457E-2</v>
      </c>
      <c r="CJ42" s="882">
        <f t="shared" ref="CJ42:CJ73" si="85">(AY42/Q42)^(1/34)-1</f>
        <v>1.3858481569271053E-2</v>
      </c>
      <c r="CK42" s="882">
        <f t="shared" ref="CK42:CK73" si="86">(AZ42/R42)^(1/34)-1</f>
        <v>1.3331556008512768E-2</v>
      </c>
      <c r="CL42" s="882">
        <f t="shared" ref="CL42:CL73" si="87">(BA42/S42)^(1/34)-1</f>
        <v>1.3319980391207409E-2</v>
      </c>
      <c r="CM42" s="882">
        <f t="shared" ref="CM42:CM73" si="88">(BB42/T42)^(1/34)-1</f>
        <v>1.315077431777989E-2</v>
      </c>
      <c r="CN42" s="882">
        <f t="shared" ref="CN42:CN73" si="89">(BC42/U42)^(1/34)-1</f>
        <v>1.3375982058636326E-2</v>
      </c>
      <c r="CO42" s="882">
        <f t="shared" ref="CO42:CO73" si="90">(BD42/V42)^(1/34)-1</f>
        <v>1.2314421945468723E-2</v>
      </c>
      <c r="CP42" s="882">
        <f t="shared" ref="CP42:CP73" si="91">(BE42/W42)^(1/34)-1</f>
        <v>1.1447473102689232E-2</v>
      </c>
      <c r="CQ42" s="882">
        <f t="shared" ref="CQ42:CQ73" si="92">(BF42/X42)^(1/34)-1</f>
        <v>1.045643679866104E-2</v>
      </c>
      <c r="CR42" s="882">
        <f t="shared" ref="CR42:CR73" si="93">(BG42/Y42)^(1/34)-1</f>
        <v>8.9387979775412685E-3</v>
      </c>
      <c r="CS42" s="882">
        <f t="shared" ref="CS42:CS73" si="94">(BH42/Z42)^(1/34)-1</f>
        <v>8.0987925375926029E-3</v>
      </c>
      <c r="CT42" s="882">
        <f t="shared" ref="CT42:CT73" si="95">(BI42/AA42)^(1/34)-1</f>
        <v>9.1150737475746979E-3</v>
      </c>
      <c r="CU42" s="882">
        <f t="shared" ref="CU42:CU73" si="96">(BJ42/AB42)^(1/34)-1</f>
        <v>9.7852917483374213E-3</v>
      </c>
      <c r="CV42" s="882">
        <f t="shared" ref="CV42:CV73" si="97">(BK42/AC42)^(1/34)-1</f>
        <v>9.2054875519766988E-3</v>
      </c>
      <c r="CW42" s="882">
        <f t="shared" ref="CW42:CW73" si="98">(BL42/AD42)^(1/34)-1</f>
        <v>8.4309162711739827E-3</v>
      </c>
      <c r="CX42" s="882">
        <f t="shared" ref="CX42:CX73" si="99">(BM42/AE42)^(1/34)-1</f>
        <v>8.4198029606106228E-3</v>
      </c>
      <c r="CY42" s="882">
        <f t="shared" ref="CY42:CY73" si="100">(BN42/AF42)^(1/34)-1</f>
        <v>7.5395210211566255E-3</v>
      </c>
      <c r="CZ42" s="882">
        <f t="shared" ref="CZ42:CZ73" si="101">(BO42/AG42)^(1/34)-1</f>
        <v>6.6276725050649077E-3</v>
      </c>
      <c r="DA42" s="882">
        <f t="shared" ref="DA42:DA73" si="102">(BP42/AH42)^(1/34)-1</f>
        <v>6.1915373026895093E-3</v>
      </c>
      <c r="DB42" s="882">
        <f t="shared" ref="DB42:DB73" si="103">(BQ42/AI42)^(1/34)-1</f>
        <v>5.4695355976750459E-3</v>
      </c>
      <c r="DC42" s="882">
        <f t="shared" ref="DC42:DC73" si="104">(BR42/AJ42)^(1/34)-1</f>
        <v>5.845145025402898E-3</v>
      </c>
      <c r="DD42" s="882">
        <f t="shared" ref="DD42:DD73" si="105">(BS42/AK42)^(1/34)-1</f>
        <v>7.0012195539284061E-3</v>
      </c>
    </row>
    <row r="43" spans="1:108" ht="15">
      <c r="A43" s="875">
        <v>38</v>
      </c>
      <c r="B43" s="875">
        <v>38</v>
      </c>
      <c r="C43" s="880">
        <f>DataFS40!T43</f>
        <v>13713.5381980744</v>
      </c>
      <c r="D43">
        <f t="shared" ref="D43:R43" si="106">C43*($S43/$C43)^(1/16)</f>
        <v>14018.003995297633</v>
      </c>
      <c r="E43">
        <f t="shared" si="106"/>
        <v>14329.229493798528</v>
      </c>
      <c r="F43">
        <f t="shared" si="106"/>
        <v>14647.36477139134</v>
      </c>
      <c r="G43">
        <f t="shared" si="106"/>
        <v>14972.563237894125</v>
      </c>
      <c r="H43">
        <f t="shared" si="106"/>
        <v>15304.981709105356</v>
      </c>
      <c r="I43">
        <f t="shared" si="106"/>
        <v>15644.780482422959</v>
      </c>
      <c r="J43">
        <f t="shared" si="106"/>
        <v>15992.12341414223</v>
      </c>
      <c r="K43">
        <f t="shared" si="106"/>
        <v>16347.177998469917</v>
      </c>
      <c r="L43">
        <f t="shared" si="106"/>
        <v>16710.115448292538</v>
      </c>
      <c r="M43">
        <f t="shared" si="106"/>
        <v>17081.110777737937</v>
      </c>
      <c r="N43">
        <f t="shared" si="106"/>
        <v>17460.342886569819</v>
      </c>
      <c r="O43">
        <f t="shared" si="106"/>
        <v>17847.994646456042</v>
      </c>
      <c r="P43">
        <f t="shared" si="106"/>
        <v>18244.252989152188</v>
      </c>
      <c r="Q43">
        <f t="shared" si="106"/>
        <v>18649.308996642987</v>
      </c>
      <c r="R43">
        <f t="shared" si="106"/>
        <v>19063.357993285052</v>
      </c>
      <c r="S43" s="880">
        <v>19486.599639995351</v>
      </c>
      <c r="T43" s="880">
        <v>20148.863992026119</v>
      </c>
      <c r="U43" s="880">
        <v>20811.128344056891</v>
      </c>
      <c r="V43" s="880">
        <v>22149.908655343839</v>
      </c>
      <c r="W43" s="880">
        <v>23488.688966630787</v>
      </c>
      <c r="X43" s="880">
        <v>24135.078780908567</v>
      </c>
      <c r="Y43" s="880">
        <v>25059.490002505638</v>
      </c>
      <c r="Z43" s="880">
        <v>25699.547438284866</v>
      </c>
      <c r="AA43" s="880">
        <v>25333.617899079658</v>
      </c>
      <c r="AB43" s="880">
        <v>24997.480065585089</v>
      </c>
      <c r="AC43" s="880">
        <v>25888.688745555279</v>
      </c>
      <c r="AD43" s="880">
        <v>26702.237602414833</v>
      </c>
      <c r="AE43" s="880">
        <v>26575.216865730883</v>
      </c>
      <c r="AF43" s="880">
        <v>25517.648062272274</v>
      </c>
      <c r="AG43" s="880">
        <v>26757.265045860033</v>
      </c>
      <c r="AH43" s="880">
        <v>27262.452776543756</v>
      </c>
      <c r="AI43" s="880">
        <v>27753.553428452695</v>
      </c>
      <c r="AJ43" s="880">
        <v>28025.936848574871</v>
      </c>
      <c r="AK43" s="880">
        <v>27437.393768371549</v>
      </c>
      <c r="AL43" s="880">
        <v>27090.288374293148</v>
      </c>
      <c r="AM43" s="880">
        <v>25806.153567159035</v>
      </c>
      <c r="AN43" s="880">
        <v>25625.294496623457</v>
      </c>
      <c r="AO43" s="880">
        <v>26280.759778101536</v>
      </c>
      <c r="AP43" s="880">
        <v>26789.623450217463</v>
      </c>
      <c r="AQ43" s="880">
        <v>27316.961571789838</v>
      </c>
      <c r="AR43" s="880">
        <v>27818.351602895553</v>
      </c>
      <c r="AS43" s="880">
        <v>28471.137785319759</v>
      </c>
      <c r="AT43" s="880">
        <v>29000.579159277189</v>
      </c>
      <c r="AU43" s="880">
        <v>29073.920130887644</v>
      </c>
      <c r="AV43" s="880">
        <v>28585.369606810731</v>
      </c>
      <c r="AW43" s="880">
        <v>28380.584336739856</v>
      </c>
      <c r="AX43" s="880">
        <v>29200.452425596708</v>
      </c>
      <c r="AY43" s="880">
        <v>29760.874749955165</v>
      </c>
      <c r="AZ43" s="880">
        <v>29909.532277249138</v>
      </c>
      <c r="BA43" s="880">
        <v>30571.885682883549</v>
      </c>
      <c r="BB43" s="880">
        <v>31394.717978359982</v>
      </c>
      <c r="BC43" s="880">
        <v>32699.997063613169</v>
      </c>
      <c r="BD43" s="880">
        <v>33614.18268114113</v>
      </c>
      <c r="BE43" s="880">
        <v>34658.091925956069</v>
      </c>
      <c r="BF43" s="880">
        <v>34525.732580241565</v>
      </c>
      <c r="BG43" s="880">
        <v>34137.531010271749</v>
      </c>
      <c r="BH43" s="880">
        <v>33992.685405993041</v>
      </c>
      <c r="BI43" s="880">
        <v>34705.03465112616</v>
      </c>
      <c r="BJ43" s="880">
        <v>35012.185069543004</v>
      </c>
      <c r="BK43" s="880">
        <v>35502.698096803266</v>
      </c>
      <c r="BL43" s="880">
        <v>35640.100234254875</v>
      </c>
      <c r="BM43" s="880">
        <v>35426.44549417869</v>
      </c>
      <c r="BN43" s="880">
        <v>33083.05154</v>
      </c>
      <c r="BO43" s="880">
        <v>33611.109920177951</v>
      </c>
      <c r="BP43" s="880">
        <v>33816.236815738266</v>
      </c>
      <c r="BQ43" s="880">
        <v>33578.388639930417</v>
      </c>
      <c r="BR43" s="880">
        <v>34356.121894041578</v>
      </c>
      <c r="BS43" s="880">
        <v>34984</v>
      </c>
      <c r="BV43" s="882">
        <f>DataFS40!Y43</f>
        <v>2.0607199352818073E-2</v>
      </c>
      <c r="BW43" s="882">
        <f t="shared" si="72"/>
        <v>1.9566396286742949E-2</v>
      </c>
      <c r="BX43" s="882">
        <f t="shared" si="73"/>
        <v>1.7453848408539363E-2</v>
      </c>
      <c r="BY43" s="882">
        <f t="shared" si="74"/>
        <v>1.6586628948586313E-2</v>
      </c>
      <c r="BZ43" s="882">
        <f t="shared" si="75"/>
        <v>1.6685248781877604E-2</v>
      </c>
      <c r="CA43" s="882">
        <f t="shared" si="76"/>
        <v>1.6602080010624798E-2</v>
      </c>
      <c r="CB43" s="882">
        <f t="shared" si="77"/>
        <v>1.6528355587279053E-2</v>
      </c>
      <c r="CC43" s="882">
        <f t="shared" si="78"/>
        <v>1.6415621420512005E-2</v>
      </c>
      <c r="CD43" s="882">
        <f t="shared" si="79"/>
        <v>1.6452570706914083E-2</v>
      </c>
      <c r="CE43" s="882">
        <f t="shared" si="80"/>
        <v>1.6346923946723102E-2</v>
      </c>
      <c r="CF43" s="882">
        <f t="shared" si="81"/>
        <v>1.5766181525836087E-2</v>
      </c>
      <c r="CG43" s="882">
        <f t="shared" si="82"/>
        <v>1.4604526229886616E-2</v>
      </c>
      <c r="CH43" s="882">
        <f t="shared" si="83"/>
        <v>1.3735062350680671E-2</v>
      </c>
      <c r="CI43" s="882">
        <f t="shared" si="84"/>
        <v>1.3929478803225592E-2</v>
      </c>
      <c r="CJ43" s="882">
        <f t="shared" si="85"/>
        <v>1.3841552005669389E-2</v>
      </c>
      <c r="CK43" s="882">
        <f t="shared" si="86"/>
        <v>1.333546319858403E-2</v>
      </c>
      <c r="CL43" s="882">
        <f t="shared" si="87"/>
        <v>1.3333812497230424E-2</v>
      </c>
      <c r="CM43" s="882">
        <f t="shared" si="88"/>
        <v>1.3129317501358928E-2</v>
      </c>
      <c r="CN43" s="882">
        <f t="shared" si="89"/>
        <v>1.3379513130821197E-2</v>
      </c>
      <c r="CO43" s="882">
        <f t="shared" si="90"/>
        <v>1.2343641246563397E-2</v>
      </c>
      <c r="CP43" s="882">
        <f t="shared" si="91"/>
        <v>1.1507241402201496E-2</v>
      </c>
      <c r="CQ43" s="882">
        <f t="shared" si="92"/>
        <v>1.058618795213806E-2</v>
      </c>
      <c r="CR43" s="882">
        <f t="shared" si="93"/>
        <v>9.1339563228665099E-3</v>
      </c>
      <c r="CS43" s="882">
        <f t="shared" si="94"/>
        <v>8.2595701701757562E-3</v>
      </c>
      <c r="CT43" s="882">
        <f t="shared" si="95"/>
        <v>9.3004084665877507E-3</v>
      </c>
      <c r="CU43" s="882">
        <f t="shared" si="96"/>
        <v>9.9587059344603546E-3</v>
      </c>
      <c r="CV43" s="882">
        <f t="shared" si="97"/>
        <v>9.3315805425537857E-3</v>
      </c>
      <c r="CW43" s="882">
        <f t="shared" si="98"/>
        <v>8.5280420813755864E-3</v>
      </c>
      <c r="CX43" s="882">
        <f t="shared" si="99"/>
        <v>8.4911263772418089E-3</v>
      </c>
      <c r="CY43" s="882">
        <f t="shared" si="100"/>
        <v>7.666023453287929E-3</v>
      </c>
      <c r="CZ43" s="882">
        <f t="shared" si="101"/>
        <v>6.7299164928751321E-3</v>
      </c>
      <c r="DA43" s="882">
        <f t="shared" si="102"/>
        <v>6.3563122416090412E-3</v>
      </c>
      <c r="DB43" s="882">
        <f t="shared" si="103"/>
        <v>5.6192225035882615E-3</v>
      </c>
      <c r="DC43" s="882">
        <f t="shared" si="104"/>
        <v>6.0076749038999733E-3</v>
      </c>
      <c r="DD43" s="882">
        <f t="shared" si="105"/>
        <v>7.1721858930349214E-3</v>
      </c>
    </row>
    <row r="44" spans="1:108" ht="15">
      <c r="A44" s="875">
        <v>39</v>
      </c>
      <c r="B44" s="875">
        <v>39</v>
      </c>
      <c r="C44" s="880">
        <f>DataFS40!T44</f>
        <v>13995.047779853056</v>
      </c>
      <c r="D44">
        <f t="shared" ref="D44:R44" si="107">C44*($S44/$C44)^(1/16)</f>
        <v>14305.763608104331</v>
      </c>
      <c r="E44">
        <f t="shared" si="107"/>
        <v>14623.377899829584</v>
      </c>
      <c r="F44">
        <f t="shared" si="107"/>
        <v>14948.043813619317</v>
      </c>
      <c r="G44">
        <f t="shared" si="107"/>
        <v>15279.917908466734</v>
      </c>
      <c r="H44">
        <f t="shared" si="107"/>
        <v>15619.160219262947</v>
      </c>
      <c r="I44">
        <f t="shared" si="107"/>
        <v>15965.934333968302</v>
      </c>
      <c r="J44">
        <f t="shared" si="107"/>
        <v>16320.407472497061</v>
      </c>
      <c r="K44">
        <f t="shared" si="107"/>
        <v>16682.750567353469</v>
      </c>
      <c r="L44">
        <f t="shared" si="107"/>
        <v>17053.13834605808</v>
      </c>
      <c r="M44">
        <f t="shared" si="107"/>
        <v>17431.749415404116</v>
      </c>
      <c r="N44">
        <f t="shared" si="107"/>
        <v>17818.766347584457</v>
      </c>
      <c r="O44">
        <f t="shared" si="107"/>
        <v>18214.37576823081</v>
      </c>
      <c r="P44">
        <f t="shared" si="107"/>
        <v>18618.768446407521</v>
      </c>
      <c r="Q44">
        <f t="shared" si="107"/>
        <v>19032.139386603409</v>
      </c>
      <c r="R44">
        <f t="shared" si="107"/>
        <v>19454.687922765985</v>
      </c>
      <c r="S44" s="880">
        <v>19886.617814423411</v>
      </c>
      <c r="T44" s="880">
        <v>20555.626578506432</v>
      </c>
      <c r="U44" s="880">
        <v>21224.635342589456</v>
      </c>
      <c r="V44" s="880">
        <v>22583.250609938434</v>
      </c>
      <c r="W44" s="880">
        <v>23941.865877287408</v>
      </c>
      <c r="X44" s="880">
        <v>24580.966072455434</v>
      </c>
      <c r="Y44" s="880">
        <v>25443.081583563016</v>
      </c>
      <c r="Z44" s="880">
        <v>26169.470085470086</v>
      </c>
      <c r="AA44" s="880">
        <v>25750.06093303713</v>
      </c>
      <c r="AB44" s="880">
        <v>25374.942958232656</v>
      </c>
      <c r="AC44" s="880">
        <v>26327.250186058049</v>
      </c>
      <c r="AD44" s="880">
        <v>27160.921086675291</v>
      </c>
      <c r="AE44" s="880">
        <v>27028.988200483527</v>
      </c>
      <c r="AF44" s="880">
        <v>25919.700430606161</v>
      </c>
      <c r="AG44" s="880">
        <v>27162.574067093858</v>
      </c>
      <c r="AH44" s="880">
        <v>27673.753739078926</v>
      </c>
      <c r="AI44" s="880">
        <v>28180.717606316666</v>
      </c>
      <c r="AJ44" s="880">
        <v>28471.193039514459</v>
      </c>
      <c r="AK44" s="880">
        <v>27869.397718988832</v>
      </c>
      <c r="AL44" s="880">
        <v>27525.256552495215</v>
      </c>
      <c r="AM44" s="880">
        <v>26244.860393491781</v>
      </c>
      <c r="AN44" s="880">
        <v>26070.914887836683</v>
      </c>
      <c r="AO44" s="880">
        <v>26760.745675968472</v>
      </c>
      <c r="AP44" s="880">
        <v>27306.668116438974</v>
      </c>
      <c r="AQ44" s="880">
        <v>27839.089536138079</v>
      </c>
      <c r="AR44" s="880">
        <v>28364.918131678729</v>
      </c>
      <c r="AS44" s="880">
        <v>29026.006604778067</v>
      </c>
      <c r="AT44" s="880">
        <v>29585.867069293326</v>
      </c>
      <c r="AU44" s="880">
        <v>29601.406750238122</v>
      </c>
      <c r="AV44" s="880">
        <v>29143.291146937987</v>
      </c>
      <c r="AW44" s="880">
        <v>28968.58641823622</v>
      </c>
      <c r="AX44" s="880">
        <v>29772.405746429631</v>
      </c>
      <c r="AY44" s="880">
        <v>30335.636169244142</v>
      </c>
      <c r="AZ44" s="880">
        <v>30502.22462964966</v>
      </c>
      <c r="BA44" s="880">
        <v>31182.946913318676</v>
      </c>
      <c r="BB44" s="880">
        <v>32001.221375037345</v>
      </c>
      <c r="BC44" s="880">
        <v>33347.799415287169</v>
      </c>
      <c r="BD44" s="880">
        <v>34311.257346629638</v>
      </c>
      <c r="BE44" s="880">
        <v>35384.967861679426</v>
      </c>
      <c r="BF44" s="880">
        <v>35216.378783504166</v>
      </c>
      <c r="BG44" s="880">
        <v>34830.337667403459</v>
      </c>
      <c r="BH44" s="880">
        <v>34689.510796026232</v>
      </c>
      <c r="BI44" s="880">
        <v>35396.428818936613</v>
      </c>
      <c r="BJ44" s="880">
        <v>35734.442706172624</v>
      </c>
      <c r="BK44" s="880">
        <v>36233.134718761597</v>
      </c>
      <c r="BL44" s="880">
        <v>36358.928206557073</v>
      </c>
      <c r="BM44" s="880">
        <v>36092.322857345156</v>
      </c>
      <c r="BN44" s="880">
        <v>33811.3292</v>
      </c>
      <c r="BO44" s="880">
        <v>34301.004616096296</v>
      </c>
      <c r="BP44" s="880">
        <v>34518.920075531321</v>
      </c>
      <c r="BQ44" s="880">
        <v>34314.466617505241</v>
      </c>
      <c r="BR44" s="880">
        <v>35109.915940276289</v>
      </c>
      <c r="BS44" s="880">
        <v>35719</v>
      </c>
      <c r="BV44" s="882">
        <f>DataFS40!Y44</f>
        <v>2.0466197480589976E-2</v>
      </c>
      <c r="BW44" s="882">
        <f t="shared" si="72"/>
        <v>1.9434721783560649E-2</v>
      </c>
      <c r="BX44" s="882">
        <f t="shared" si="73"/>
        <v>1.7350228973401993E-2</v>
      </c>
      <c r="BY44" s="882">
        <f t="shared" si="74"/>
        <v>1.6494553943031676E-2</v>
      </c>
      <c r="BZ44" s="882">
        <f t="shared" si="75"/>
        <v>1.6618837291371147E-2</v>
      </c>
      <c r="CA44" s="882">
        <f t="shared" si="76"/>
        <v>1.6566089805822859E-2</v>
      </c>
      <c r="CB44" s="882">
        <f t="shared" si="77"/>
        <v>1.6486897525216371E-2</v>
      </c>
      <c r="CC44" s="882">
        <f t="shared" si="78"/>
        <v>1.6389827795838086E-2</v>
      </c>
      <c r="CD44" s="882">
        <f t="shared" si="79"/>
        <v>1.642211765374646E-2</v>
      </c>
      <c r="CE44" s="882">
        <f t="shared" si="80"/>
        <v>1.6336789827049447E-2</v>
      </c>
      <c r="CF44" s="882">
        <f t="shared" si="81"/>
        <v>1.5696285061088888E-2</v>
      </c>
      <c r="CG44" s="882">
        <f t="shared" si="82"/>
        <v>1.45749748040509E-2</v>
      </c>
      <c r="CH44" s="882">
        <f t="shared" si="83"/>
        <v>1.3740630519484265E-2</v>
      </c>
      <c r="CI44" s="882">
        <f t="shared" si="84"/>
        <v>1.390197714992869E-2</v>
      </c>
      <c r="CJ44" s="882">
        <f t="shared" si="85"/>
        <v>1.3806024254569671E-2</v>
      </c>
      <c r="CK44" s="882">
        <f t="shared" si="86"/>
        <v>1.331467162471256E-2</v>
      </c>
      <c r="CL44" s="882">
        <f t="shared" si="87"/>
        <v>1.3318032971333382E-2</v>
      </c>
      <c r="CM44" s="882">
        <f t="shared" si="88"/>
        <v>1.3103918514486113E-2</v>
      </c>
      <c r="CN44" s="882">
        <f t="shared" si="89"/>
        <v>1.3377787591963619E-2</v>
      </c>
      <c r="CO44" s="882">
        <f t="shared" si="90"/>
        <v>1.2377891372017391E-2</v>
      </c>
      <c r="CP44" s="882">
        <f t="shared" si="91"/>
        <v>1.1556217673258207E-2</v>
      </c>
      <c r="CQ44" s="882">
        <f t="shared" si="92"/>
        <v>1.0630782227247781E-2</v>
      </c>
      <c r="CR44" s="882">
        <f t="shared" si="93"/>
        <v>9.2794043620023636E-3</v>
      </c>
      <c r="CS44" s="882">
        <f t="shared" si="94"/>
        <v>8.3239794721794436E-3</v>
      </c>
      <c r="CT44" s="882">
        <f t="shared" si="95"/>
        <v>9.4019806043050824E-3</v>
      </c>
      <c r="CU44" s="882">
        <f t="shared" si="96"/>
        <v>1.0120065448342652E-2</v>
      </c>
      <c r="CV44" s="882">
        <f t="shared" si="97"/>
        <v>9.4374751148900149E-3</v>
      </c>
      <c r="CW44" s="882">
        <f t="shared" si="98"/>
        <v>8.6151508782579267E-3</v>
      </c>
      <c r="CX44" s="882">
        <f t="shared" si="99"/>
        <v>8.541277751775489E-3</v>
      </c>
      <c r="CY44" s="882">
        <f t="shared" si="100"/>
        <v>7.8480657607671311E-3</v>
      </c>
      <c r="CZ44" s="882">
        <f t="shared" si="101"/>
        <v>6.8863843314723727E-3</v>
      </c>
      <c r="DA44" s="882">
        <f t="shared" si="102"/>
        <v>6.5218557575577041E-3</v>
      </c>
      <c r="DB44" s="882">
        <f t="shared" si="103"/>
        <v>5.8088374589142511E-3</v>
      </c>
      <c r="DC44" s="882">
        <f t="shared" si="104"/>
        <v>6.1834742443092061E-3</v>
      </c>
      <c r="DD44" s="882">
        <f t="shared" si="105"/>
        <v>7.32533315346795E-3</v>
      </c>
    </row>
    <row r="45" spans="1:108" ht="15">
      <c r="A45" s="875">
        <v>40</v>
      </c>
      <c r="B45" s="875">
        <v>40</v>
      </c>
      <c r="C45" s="880">
        <f>DataFS40!T45</f>
        <v>14276.557361631709</v>
      </c>
      <c r="D45">
        <f t="shared" ref="D45:R45" si="108">C45*($S45/$C45)^(1/16)</f>
        <v>14593.523220911027</v>
      </c>
      <c r="E45">
        <f t="shared" si="108"/>
        <v>14917.52630586064</v>
      </c>
      <c r="F45">
        <f t="shared" si="108"/>
        <v>15248.722855847293</v>
      </c>
      <c r="G45">
        <f t="shared" si="108"/>
        <v>15587.272579039342</v>
      </c>
      <c r="H45">
        <f t="shared" si="108"/>
        <v>15933.338729420535</v>
      </c>
      <c r="I45">
        <f t="shared" si="108"/>
        <v>16287.088185513639</v>
      </c>
      <c r="J45">
        <f t="shared" si="108"/>
        <v>16648.691530851884</v>
      </c>
      <c r="K45">
        <f t="shared" si="108"/>
        <v>17018.32313623701</v>
      </c>
      <c r="L45">
        <f t="shared" si="108"/>
        <v>17396.161243823612</v>
      </c>
      <c r="M45">
        <f t="shared" si="108"/>
        <v>17782.388053070288</v>
      </c>
      <c r="N45">
        <f t="shared" si="108"/>
        <v>18177.189808599083</v>
      </c>
      <c r="O45">
        <f t="shared" si="108"/>
        <v>18580.756890005563</v>
      </c>
      <c r="P45">
        <f t="shared" si="108"/>
        <v>18993.283903662839</v>
      </c>
      <c r="Q45">
        <f t="shared" si="108"/>
        <v>19414.969776563819</v>
      </c>
      <c r="R45">
        <f t="shared" si="108"/>
        <v>19846.017852246907</v>
      </c>
      <c r="S45" s="880">
        <v>20286.635988851467</v>
      </c>
      <c r="T45" s="880">
        <v>20962.389164986744</v>
      </c>
      <c r="U45" s="880">
        <v>21638.14234112202</v>
      </c>
      <c r="V45" s="880">
        <v>23031.306100593305</v>
      </c>
      <c r="W45" s="880">
        <v>24424.46986006459</v>
      </c>
      <c r="X45" s="880">
        <v>24998.270845313396</v>
      </c>
      <c r="Y45" s="880">
        <v>25815.713405161612</v>
      </c>
      <c r="Z45" s="880">
        <v>26618.507281669292</v>
      </c>
      <c r="AA45" s="880">
        <v>26141.715691163805</v>
      </c>
      <c r="AB45" s="880">
        <v>25771.278995512603</v>
      </c>
      <c r="AC45" s="880">
        <v>26765.811626560819</v>
      </c>
      <c r="AD45" s="880">
        <v>27662.472186287192</v>
      </c>
      <c r="AE45" s="880">
        <v>27443.301158301158</v>
      </c>
      <c r="AF45" s="880">
        <v>26292.776051672739</v>
      </c>
      <c r="AG45" s="880">
        <v>27561.013443899988</v>
      </c>
      <c r="AH45" s="880">
        <v>28088.293291870279</v>
      </c>
      <c r="AI45" s="880">
        <v>28644.236182296718</v>
      </c>
      <c r="AJ45" s="880">
        <v>28941.652411073268</v>
      </c>
      <c r="AK45" s="880">
        <v>28296.2587654321</v>
      </c>
      <c r="AL45" s="880">
        <v>27967.278268722181</v>
      </c>
      <c r="AM45" s="880">
        <v>26679.135837740356</v>
      </c>
      <c r="AN45" s="880">
        <v>26501.681266009469</v>
      </c>
      <c r="AO45" s="880">
        <v>27244.816560200234</v>
      </c>
      <c r="AP45" s="880">
        <v>27809.898612188914</v>
      </c>
      <c r="AQ45" s="880">
        <v>28409.562682370419</v>
      </c>
      <c r="AR45" s="880">
        <v>28926.562357807652</v>
      </c>
      <c r="AS45" s="880">
        <v>29589.97163439143</v>
      </c>
      <c r="AT45" s="880">
        <v>30118.741136621451</v>
      </c>
      <c r="AU45" s="880">
        <v>30180.970074046767</v>
      </c>
      <c r="AV45" s="880">
        <v>29691.481497411864</v>
      </c>
      <c r="AW45" s="880">
        <v>29581.878911839958</v>
      </c>
      <c r="AX45" s="880">
        <v>30301.192778897806</v>
      </c>
      <c r="AY45" s="880">
        <v>30970.739994757681</v>
      </c>
      <c r="AZ45" s="880">
        <v>31124.477697880626</v>
      </c>
      <c r="BA45" s="880">
        <v>31799.80019333139</v>
      </c>
      <c r="BB45" s="880">
        <v>32620.508215672777</v>
      </c>
      <c r="BC45" s="880">
        <v>34011.025632477213</v>
      </c>
      <c r="BD45" s="880">
        <v>35008.332012118153</v>
      </c>
      <c r="BE45" s="880">
        <v>36111.843797402784</v>
      </c>
      <c r="BF45" s="880">
        <v>35974.116332226557</v>
      </c>
      <c r="BG45" s="880">
        <v>35521.851774801718</v>
      </c>
      <c r="BH45" s="880">
        <v>35409.099991904426</v>
      </c>
      <c r="BI45" s="880">
        <v>36101.35561280742</v>
      </c>
      <c r="BJ45" s="880">
        <v>36435.211685844668</v>
      </c>
      <c r="BK45" s="880">
        <v>36967.049610348302</v>
      </c>
      <c r="BL45" s="880">
        <v>37089.040762411896</v>
      </c>
      <c r="BM45" s="880">
        <v>36754.88189478156</v>
      </c>
      <c r="BN45" s="880">
        <v>34505.708050000001</v>
      </c>
      <c r="BO45" s="880">
        <v>35024.263954094939</v>
      </c>
      <c r="BP45" s="880">
        <v>35205.800863215096</v>
      </c>
      <c r="BQ45" s="880">
        <v>35029.868247395389</v>
      </c>
      <c r="BR45" s="880">
        <v>35847.433731801473</v>
      </c>
      <c r="BS45" s="880">
        <v>36440</v>
      </c>
      <c r="BV45" s="882">
        <f>DataFS40!Y45</f>
        <v>2.032469432895212E-2</v>
      </c>
      <c r="BW45" s="882">
        <f t="shared" si="72"/>
        <v>1.9315271438277604E-2</v>
      </c>
      <c r="BX45" s="882">
        <f t="shared" si="73"/>
        <v>1.7245397798153039E-2</v>
      </c>
      <c r="BY45" s="882">
        <f t="shared" si="74"/>
        <v>1.6389099432104981E-2</v>
      </c>
      <c r="BZ45" s="882">
        <f t="shared" si="75"/>
        <v>1.6559392994805577E-2</v>
      </c>
      <c r="CA45" s="882">
        <f t="shared" si="76"/>
        <v>1.6516631692841788E-2</v>
      </c>
      <c r="CB45" s="882">
        <f t="shared" si="77"/>
        <v>1.6497940264471156E-2</v>
      </c>
      <c r="CC45" s="882">
        <f t="shared" si="78"/>
        <v>1.6380616699801287E-2</v>
      </c>
      <c r="CD45" s="882">
        <f t="shared" si="79"/>
        <v>1.6402028283897696E-2</v>
      </c>
      <c r="CE45" s="882">
        <f t="shared" si="80"/>
        <v>1.6275079551121507E-2</v>
      </c>
      <c r="CF45" s="882">
        <f t="shared" si="81"/>
        <v>1.5680583728339581E-2</v>
      </c>
      <c r="CG45" s="882">
        <f t="shared" si="82"/>
        <v>1.4536783928521091E-2</v>
      </c>
      <c r="CH45" s="882">
        <f t="shared" si="83"/>
        <v>1.3771479990450253E-2</v>
      </c>
      <c r="CI45" s="882">
        <f t="shared" si="84"/>
        <v>1.3833087380370701E-2</v>
      </c>
      <c r="CJ45" s="882">
        <f t="shared" si="85"/>
        <v>1.3830011346487536E-2</v>
      </c>
      <c r="CK45" s="882">
        <f t="shared" si="86"/>
        <v>1.3323006008887583E-2</v>
      </c>
      <c r="CL45" s="882">
        <f t="shared" si="87"/>
        <v>1.3308296961230148E-2</v>
      </c>
      <c r="CM45" s="882">
        <f t="shared" si="88"/>
        <v>1.3091164509769992E-2</v>
      </c>
      <c r="CN45" s="882">
        <f t="shared" si="89"/>
        <v>1.3389647599289178E-2</v>
      </c>
      <c r="CO45" s="882">
        <f t="shared" si="90"/>
        <v>1.2391786967903773E-2</v>
      </c>
      <c r="CP45" s="882">
        <f t="shared" si="91"/>
        <v>1.1567432479142159E-2</v>
      </c>
      <c r="CQ45" s="882">
        <f t="shared" si="92"/>
        <v>1.0763188247423283E-2</v>
      </c>
      <c r="CR45" s="882">
        <f t="shared" si="93"/>
        <v>9.4313948886499688E-3</v>
      </c>
      <c r="CS45" s="882">
        <f t="shared" si="94"/>
        <v>8.4283233114108569E-3</v>
      </c>
      <c r="CT45" s="882">
        <f t="shared" si="95"/>
        <v>9.5392726085201662E-3</v>
      </c>
      <c r="CU45" s="882">
        <f t="shared" si="96"/>
        <v>1.0236598149596654E-2</v>
      </c>
      <c r="CV45" s="882">
        <f t="shared" si="97"/>
        <v>9.5423458213650392E-3</v>
      </c>
      <c r="CW45" s="882">
        <f t="shared" si="98"/>
        <v>8.6621490691582981E-3</v>
      </c>
      <c r="CX45" s="882">
        <f t="shared" si="99"/>
        <v>8.629638883039803E-3</v>
      </c>
      <c r="CY45" s="882">
        <f t="shared" si="100"/>
        <v>8.0270612021617893E-3</v>
      </c>
      <c r="CZ45" s="882">
        <f t="shared" si="101"/>
        <v>7.0730987792928524E-3</v>
      </c>
      <c r="DA45" s="882">
        <f t="shared" si="102"/>
        <v>6.6649948060708564E-3</v>
      </c>
      <c r="DB45" s="882">
        <f t="shared" si="103"/>
        <v>5.9366357268209047E-3</v>
      </c>
      <c r="DC45" s="882">
        <f t="shared" si="104"/>
        <v>6.3136760961455263E-3</v>
      </c>
      <c r="DD45" s="882">
        <f t="shared" si="105"/>
        <v>7.4670781364358785E-3</v>
      </c>
    </row>
    <row r="46" spans="1:108" ht="15">
      <c r="A46" s="875">
        <v>41</v>
      </c>
      <c r="B46" s="875">
        <v>41</v>
      </c>
      <c r="C46" s="880">
        <f>DataFS40!T46</f>
        <v>14544.661725230428</v>
      </c>
      <c r="D46">
        <f t="shared" ref="D46:R46" si="109">C46*($S46/$C46)^(1/16)</f>
        <v>14867.579995012646</v>
      </c>
      <c r="E46">
        <f t="shared" si="109"/>
        <v>15197.667644937837</v>
      </c>
      <c r="F46">
        <f t="shared" si="109"/>
        <v>15535.083848445365</v>
      </c>
      <c r="G46">
        <f t="shared" si="109"/>
        <v>15879.991312918017</v>
      </c>
      <c r="H46">
        <f t="shared" si="109"/>
        <v>16232.55635814205</v>
      </c>
      <c r="I46">
        <f t="shared" si="109"/>
        <v>16592.948996509203</v>
      </c>
      <c r="J46">
        <f t="shared" si="109"/>
        <v>16961.34301499934</v>
      </c>
      <c r="K46">
        <f t="shared" si="109"/>
        <v>17337.91605898325</v>
      </c>
      <c r="L46">
        <f t="shared" si="109"/>
        <v>17722.849717886031</v>
      </c>
      <c r="M46">
        <f t="shared" si="109"/>
        <v>18116.329612752361</v>
      </c>
      <c r="N46">
        <f t="shared" si="109"/>
        <v>18518.545485755873</v>
      </c>
      <c r="O46">
        <f t="shared" si="109"/>
        <v>18929.691291695806</v>
      </c>
      <c r="P46">
        <f t="shared" si="109"/>
        <v>19349.965291525052</v>
      </c>
      <c r="Q46">
        <f t="shared" si="109"/>
        <v>19779.570147954688</v>
      </c>
      <c r="R46">
        <f t="shared" si="109"/>
        <v>20218.713023181121</v>
      </c>
      <c r="S46" s="880">
        <v>20667.605678782951</v>
      </c>
      <c r="T46" s="880">
        <v>21368.885128588903</v>
      </c>
      <c r="U46" s="880">
        <v>22070.164578394852</v>
      </c>
      <c r="V46" s="880">
        <v>23491.561917830368</v>
      </c>
      <c r="W46" s="880">
        <v>24912.95925726588</v>
      </c>
      <c r="X46" s="880">
        <v>25409.859114433581</v>
      </c>
      <c r="Y46" s="880">
        <v>26221.224505136557</v>
      </c>
      <c r="Z46" s="880">
        <v>27062.323115121995</v>
      </c>
      <c r="AA46" s="880">
        <v>26543.285759622795</v>
      </c>
      <c r="AB46" s="880">
        <v>26191.206463583017</v>
      </c>
      <c r="AC46" s="880">
        <v>27186.288059207804</v>
      </c>
      <c r="AD46" s="880">
        <v>28095.435101336781</v>
      </c>
      <c r="AE46" s="880">
        <v>27849.722440731788</v>
      </c>
      <c r="AF46" s="880">
        <v>26698.450513415039</v>
      </c>
      <c r="AG46" s="880">
        <v>27956.017998492272</v>
      </c>
      <c r="AH46" s="880">
        <v>28493.117073893085</v>
      </c>
      <c r="AI46" s="880">
        <v>29107.754758276769</v>
      </c>
      <c r="AJ46" s="880">
        <v>29395.309662219264</v>
      </c>
      <c r="AK46" s="880">
        <v>28707.691099353324</v>
      </c>
      <c r="AL46" s="880">
        <v>28402.246446924251</v>
      </c>
      <c r="AM46" s="880">
        <v>27077.960225315579</v>
      </c>
      <c r="AN46" s="880">
        <v>26949.423659085616</v>
      </c>
      <c r="AO46" s="880">
        <v>27763.609828533004</v>
      </c>
      <c r="AP46" s="880">
        <v>28307.208749165326</v>
      </c>
      <c r="AQ46" s="880">
        <v>28964.565370399843</v>
      </c>
      <c r="AR46" s="880">
        <v>29491.976008273006</v>
      </c>
      <c r="AS46" s="880">
        <v>30173.948326345911</v>
      </c>
      <c r="AT46" s="880">
        <v>30639.385307322376</v>
      </c>
      <c r="AU46" s="880">
        <v>30799.170952775989</v>
      </c>
      <c r="AV46" s="880">
        <v>30259.134227192499</v>
      </c>
      <c r="AW46" s="880">
        <v>30169.880993336323</v>
      </c>
      <c r="AX46" s="880">
        <v>30874.68775288661</v>
      </c>
      <c r="AY46" s="880">
        <v>31614.895181204905</v>
      </c>
      <c r="AZ46" s="880">
        <v>31742.296658737028</v>
      </c>
      <c r="BA46" s="880">
        <v>32423.893535316081</v>
      </c>
      <c r="BB46" s="880">
        <v>33289.508449478482</v>
      </c>
      <c r="BC46" s="880">
        <v>34713.512598253561</v>
      </c>
      <c r="BD46" s="880">
        <v>35681.940797778341</v>
      </c>
      <c r="BE46" s="880">
        <v>36853.553935896009</v>
      </c>
      <c r="BF46" s="880">
        <v>36737.115947259517</v>
      </c>
      <c r="BG46" s="880">
        <v>36262.482772071256</v>
      </c>
      <c r="BH46" s="880">
        <v>36140.071090705125</v>
      </c>
      <c r="BI46" s="880">
        <v>36851.801239790293</v>
      </c>
      <c r="BJ46" s="880">
        <v>37151.500251097183</v>
      </c>
      <c r="BK46" s="880">
        <v>37678.935460955305</v>
      </c>
      <c r="BL46" s="880">
        <v>37808.997193069357</v>
      </c>
      <c r="BM46" s="880">
        <v>37448.41197236524</v>
      </c>
      <c r="BN46" s="880">
        <v>35221.9571</v>
      </c>
      <c r="BO46" s="880">
        <v>35714.158650013283</v>
      </c>
      <c r="BP46" s="880">
        <v>35961.159030039118</v>
      </c>
      <c r="BQ46" s="880">
        <v>35762.844772817516</v>
      </c>
      <c r="BR46" s="880">
        <v>36605.296841713563</v>
      </c>
      <c r="BS46" s="880">
        <v>37164</v>
      </c>
      <c r="BV46" s="882">
        <f>DataFS40!Y46</f>
        <v>2.0199570724942495E-2</v>
      </c>
      <c r="BW46" s="882">
        <f t="shared" si="72"/>
        <v>1.9220175586052157E-2</v>
      </c>
      <c r="BX46" s="882">
        <f t="shared" si="73"/>
        <v>1.7132702307937953E-2</v>
      </c>
      <c r="BY46" s="882">
        <f t="shared" si="74"/>
        <v>1.6333754031195857E-2</v>
      </c>
      <c r="BZ46" s="882">
        <f t="shared" si="75"/>
        <v>1.6567097687995025E-2</v>
      </c>
      <c r="CA46" s="882">
        <f t="shared" si="76"/>
        <v>1.6490300904369093E-2</v>
      </c>
      <c r="CB46" s="882">
        <f t="shared" si="77"/>
        <v>1.6520130316115766E-2</v>
      </c>
      <c r="CC46" s="882">
        <f t="shared" si="78"/>
        <v>1.6403119408795463E-2</v>
      </c>
      <c r="CD46" s="882">
        <f t="shared" si="79"/>
        <v>1.6430075934269928E-2</v>
      </c>
      <c r="CE46" s="882">
        <f t="shared" si="80"/>
        <v>1.623124580066504E-2</v>
      </c>
      <c r="CF46" s="882">
        <f t="shared" si="81"/>
        <v>1.573050233684814E-2</v>
      </c>
      <c r="CG46" s="882">
        <f t="shared" si="82"/>
        <v>1.4546712191992439E-2</v>
      </c>
      <c r="CH46" s="882">
        <f t="shared" si="83"/>
        <v>1.3803591587209896E-2</v>
      </c>
      <c r="CI46" s="882">
        <f t="shared" si="84"/>
        <v>1.3837393687850641E-2</v>
      </c>
      <c r="CJ46" s="882">
        <f t="shared" si="85"/>
        <v>1.3889062717797218E-2</v>
      </c>
      <c r="CK46" s="882">
        <f t="shared" si="86"/>
        <v>1.3354309509206796E-2</v>
      </c>
      <c r="CL46" s="882">
        <f t="shared" si="87"/>
        <v>1.3333046169316631E-2</v>
      </c>
      <c r="CM46" s="882">
        <f t="shared" si="88"/>
        <v>1.3123794038151892E-2</v>
      </c>
      <c r="CN46" s="882">
        <f t="shared" si="89"/>
        <v>1.3409772436978606E-2</v>
      </c>
      <c r="CO46" s="882">
        <f t="shared" si="90"/>
        <v>1.2370102543176387E-2</v>
      </c>
      <c r="CP46" s="882">
        <f t="shared" si="91"/>
        <v>1.158315757880013E-2</v>
      </c>
      <c r="CQ46" s="882">
        <f t="shared" si="92"/>
        <v>1.090165124252751E-2</v>
      </c>
      <c r="CR46" s="882">
        <f t="shared" si="93"/>
        <v>9.5813303097773694E-3</v>
      </c>
      <c r="CS46" s="882">
        <f t="shared" si="94"/>
        <v>8.5439334908494757E-3</v>
      </c>
      <c r="CT46" s="882">
        <f t="shared" si="95"/>
        <v>9.697533172511319E-3</v>
      </c>
      <c r="CU46" s="882">
        <f t="shared" si="96"/>
        <v>1.0334816469038888E-2</v>
      </c>
      <c r="CV46" s="882">
        <f t="shared" si="97"/>
        <v>9.6458853175056536E-3</v>
      </c>
      <c r="CW46" s="882">
        <f t="shared" si="98"/>
        <v>8.7717774736890686E-3</v>
      </c>
      <c r="CX46" s="882">
        <f t="shared" si="99"/>
        <v>8.7480811383224832E-3</v>
      </c>
      <c r="CY46" s="882">
        <f t="shared" si="100"/>
        <v>8.1822382881213684E-3</v>
      </c>
      <c r="CZ46" s="882">
        <f t="shared" si="101"/>
        <v>7.229380871379476E-3</v>
      </c>
      <c r="DA46" s="882">
        <f t="shared" si="102"/>
        <v>6.8698690958668429E-3</v>
      </c>
      <c r="DB46" s="882">
        <f t="shared" si="103"/>
        <v>6.0744004958523945E-3</v>
      </c>
      <c r="DC46" s="882">
        <f t="shared" si="104"/>
        <v>6.4725578184678945E-3</v>
      </c>
      <c r="DD46" s="882">
        <f t="shared" si="105"/>
        <v>7.622299456689241E-3</v>
      </c>
    </row>
    <row r="47" spans="1:108" ht="15">
      <c r="A47" s="875">
        <v>42</v>
      </c>
      <c r="B47" s="875">
        <v>42</v>
      </c>
      <c r="C47" s="880">
        <f>DataFS40!T47</f>
        <v>14812.766088829143</v>
      </c>
      <c r="D47">
        <f t="shared" ref="D47:R47" si="110">C47*($S47/$C47)^(1/16)</f>
        <v>15141.636769114259</v>
      </c>
      <c r="E47">
        <f t="shared" si="110"/>
        <v>15477.80898401503</v>
      </c>
      <c r="F47">
        <f t="shared" si="110"/>
        <v>15821.444841043434</v>
      </c>
      <c r="G47">
        <f t="shared" si="110"/>
        <v>16172.710046796688</v>
      </c>
      <c r="H47">
        <f t="shared" si="110"/>
        <v>16531.773986863562</v>
      </c>
      <c r="I47">
        <f t="shared" si="110"/>
        <v>16898.809807504764</v>
      </c>
      <c r="J47">
        <f t="shared" si="110"/>
        <v>17273.994499146793</v>
      </c>
      <c r="K47">
        <f t="shared" si="110"/>
        <v>17657.508981729483</v>
      </c>
      <c r="L47">
        <f t="shared" si="110"/>
        <v>18049.538191948446</v>
      </c>
      <c r="M47">
        <f t="shared" si="110"/>
        <v>18450.271172434434</v>
      </c>
      <c r="N47">
        <f t="shared" si="110"/>
        <v>18859.901162912665</v>
      </c>
      <c r="O47">
        <f t="shared" si="110"/>
        <v>19278.625693386053</v>
      </c>
      <c r="P47">
        <f t="shared" si="110"/>
        <v>19706.646679387264</v>
      </c>
      <c r="Q47">
        <f t="shared" si="110"/>
        <v>20144.170519345556</v>
      </c>
      <c r="R47">
        <f t="shared" si="110"/>
        <v>20591.408194115331</v>
      </c>
      <c r="S47" s="880">
        <v>21048.575368714432</v>
      </c>
      <c r="T47" s="880">
        <v>21778.466965314434</v>
      </c>
      <c r="U47" s="880">
        <v>22508.358561914436</v>
      </c>
      <c r="V47" s="880">
        <v>23925.476536070244</v>
      </c>
      <c r="W47" s="880">
        <v>25342.594510226052</v>
      </c>
      <c r="X47" s="880">
        <v>25804.297872340423</v>
      </c>
      <c r="Y47" s="880">
        <v>26610.295965923327</v>
      </c>
      <c r="Z47" s="880">
        <v>27474.810772095687</v>
      </c>
      <c r="AA47" s="880">
        <v>26984.517069411071</v>
      </c>
      <c r="AB47" s="880">
        <v>26625.288790127721</v>
      </c>
      <c r="AC47" s="880">
        <v>27683.625775241875</v>
      </c>
      <c r="AD47" s="880">
        <v>28545.545062526951</v>
      </c>
      <c r="AE47" s="880">
        <v>28319.277126258436</v>
      </c>
      <c r="AF47" s="880">
        <v>27071.526134481617</v>
      </c>
      <c r="AG47" s="880">
        <v>28351.02255308456</v>
      </c>
      <c r="AH47" s="880">
        <v>28910.895216940618</v>
      </c>
      <c r="AI47" s="880">
        <v>29540.978002493419</v>
      </c>
      <c r="AJ47" s="880">
        <v>29832.164792952448</v>
      </c>
      <c r="AK47" s="880">
        <v>29142.266502057613</v>
      </c>
      <c r="AL47" s="880">
        <v>28853.672880517748</v>
      </c>
      <c r="AM47" s="880">
        <v>27552.11810832168</v>
      </c>
      <c r="AN47" s="880">
        <v>27418.386070790966</v>
      </c>
      <c r="AO47" s="880">
        <v>28237.468246852703</v>
      </c>
      <c r="AP47" s="880">
        <v>28802.54543321723</v>
      </c>
      <c r="AQ47" s="880">
        <v>29511.832829327817</v>
      </c>
      <c r="AR47" s="880">
        <v>30080.006204756977</v>
      </c>
      <c r="AS47" s="880">
        <v>30754.286534238374</v>
      </c>
      <c r="AT47" s="880">
        <v>31172.259374650501</v>
      </c>
      <c r="AU47" s="880">
        <v>31419.051725197412</v>
      </c>
      <c r="AV47" s="880">
        <v>30794.349658128533</v>
      </c>
      <c r="AW47" s="880">
        <v>30742.07656726558</v>
      </c>
      <c r="AX47" s="880">
        <v>31435.849501628345</v>
      </c>
      <c r="AY47" s="880">
        <v>32204.742202050023</v>
      </c>
      <c r="AZ47" s="880">
        <v>32314.296510056232</v>
      </c>
      <c r="BA47" s="880">
        <v>33078.395137583087</v>
      </c>
      <c r="BB47" s="880">
        <v>33908.795290113914</v>
      </c>
      <c r="BC47" s="880">
        <v>35431.423429545954</v>
      </c>
      <c r="BD47" s="880">
        <v>36373.494079777833</v>
      </c>
      <c r="BE47" s="880">
        <v>37592.566946612889</v>
      </c>
      <c r="BF47" s="880">
        <v>37436.97076656561</v>
      </c>
      <c r="BG47" s="880">
        <v>37010.869067741522</v>
      </c>
      <c r="BH47" s="880">
        <v>36874.836157146659</v>
      </c>
      <c r="BI47" s="880">
        <v>37596.095673109376</v>
      </c>
      <c r="BJ47" s="880">
        <v>37919.122830192799</v>
      </c>
      <c r="BK47" s="880">
        <v>38424.444584636592</v>
      </c>
      <c r="BL47" s="880">
        <v>38518.797498529457</v>
      </c>
      <c r="BM47" s="880">
        <v>38154.109244292486</v>
      </c>
      <c r="BN47" s="880">
        <v>35985.227079999997</v>
      </c>
      <c r="BO47" s="880">
        <v>36432.036594128011</v>
      </c>
      <c r="BP47" s="880">
        <v>36708.089211738188</v>
      </c>
      <c r="BQ47" s="880">
        <v>36512.362376387391</v>
      </c>
      <c r="BR47" s="880">
        <v>37409.954183915528</v>
      </c>
      <c r="BS47" s="880">
        <v>37918</v>
      </c>
      <c r="BV47" s="882">
        <f>DataFS40!Y47</f>
        <v>2.0102331139534524E-2</v>
      </c>
      <c r="BW47" s="882">
        <f t="shared" si="72"/>
        <v>1.9145346712371447E-2</v>
      </c>
      <c r="BX47" s="882">
        <f t="shared" si="73"/>
        <v>1.7105597453378918E-2</v>
      </c>
      <c r="BY47" s="882">
        <f t="shared" si="74"/>
        <v>1.6303460362363076E-2</v>
      </c>
      <c r="BZ47" s="882">
        <f t="shared" si="75"/>
        <v>1.6526981305832633E-2</v>
      </c>
      <c r="CA47" s="882">
        <f t="shared" si="76"/>
        <v>1.646285364585065E-2</v>
      </c>
      <c r="CB47" s="882">
        <f t="shared" si="77"/>
        <v>1.6533666528942392E-2</v>
      </c>
      <c r="CC47" s="882">
        <f t="shared" si="78"/>
        <v>1.6447278024025014E-2</v>
      </c>
      <c r="CD47" s="882">
        <f t="shared" si="79"/>
        <v>1.6453547433802562E-2</v>
      </c>
      <c r="CE47" s="882">
        <f t="shared" si="80"/>
        <v>1.6200668036689514E-2</v>
      </c>
      <c r="CF47" s="882">
        <f t="shared" si="81"/>
        <v>1.5780134868828455E-2</v>
      </c>
      <c r="CG47" s="882">
        <f t="shared" si="82"/>
        <v>1.4524863140142896E-2</v>
      </c>
      <c r="CH47" s="882">
        <f t="shared" si="83"/>
        <v>1.3819181377458856E-2</v>
      </c>
      <c r="CI47" s="882">
        <f t="shared" si="84"/>
        <v>1.3829847066177514E-2</v>
      </c>
      <c r="CJ47" s="882">
        <f t="shared" si="85"/>
        <v>1.3895622930967244E-2</v>
      </c>
      <c r="CK47" s="882">
        <f t="shared" si="86"/>
        <v>1.3342218766959402E-2</v>
      </c>
      <c r="CL47" s="882">
        <f t="shared" si="87"/>
        <v>1.3384292331548586E-2</v>
      </c>
      <c r="CM47" s="882">
        <f t="shared" si="88"/>
        <v>1.3107295550863984E-2</v>
      </c>
      <c r="CN47" s="882">
        <f t="shared" si="89"/>
        <v>1.3433916204269813E-2</v>
      </c>
      <c r="CO47" s="882">
        <f t="shared" si="90"/>
        <v>1.2396694230326855E-2</v>
      </c>
      <c r="CP47" s="882">
        <f t="shared" si="91"/>
        <v>1.1665154136990319E-2</v>
      </c>
      <c r="CQ47" s="882">
        <f t="shared" si="92"/>
        <v>1.1004749206456887E-2</v>
      </c>
      <c r="CR47" s="882">
        <f t="shared" si="93"/>
        <v>9.7505659092376185E-3</v>
      </c>
      <c r="CS47" s="882">
        <f t="shared" si="94"/>
        <v>8.692258962990751E-3</v>
      </c>
      <c r="CT47" s="882">
        <f t="shared" si="95"/>
        <v>9.8017534248380223E-3</v>
      </c>
      <c r="CU47" s="882">
        <f t="shared" si="96"/>
        <v>1.0454091863115522E-2</v>
      </c>
      <c r="CV47" s="882">
        <f t="shared" si="97"/>
        <v>9.6893680536951354E-3</v>
      </c>
      <c r="CW47" s="882">
        <f t="shared" si="98"/>
        <v>8.8520522195740803E-3</v>
      </c>
      <c r="CX47" s="882">
        <f t="shared" si="99"/>
        <v>8.8059201520671593E-3</v>
      </c>
      <c r="CY47" s="882">
        <f t="shared" si="100"/>
        <v>8.406491171732533E-3</v>
      </c>
      <c r="CZ47" s="882">
        <f t="shared" si="101"/>
        <v>7.4033116301541746E-3</v>
      </c>
      <c r="DA47" s="882">
        <f t="shared" si="102"/>
        <v>7.0476191059760662E-3</v>
      </c>
      <c r="DB47" s="882">
        <f t="shared" si="103"/>
        <v>6.2510010024834362E-3</v>
      </c>
      <c r="DC47" s="882">
        <f t="shared" si="104"/>
        <v>6.6795522106337657E-3</v>
      </c>
      <c r="DD47" s="882">
        <f t="shared" si="105"/>
        <v>7.7722944440028474E-3</v>
      </c>
    </row>
    <row r="48" spans="1:108" ht="15">
      <c r="A48" s="875">
        <v>43</v>
      </c>
      <c r="B48" s="875">
        <v>43</v>
      </c>
      <c r="C48" s="880">
        <f>DataFS40!T48</f>
        <v>15094.275670607798</v>
      </c>
      <c r="D48">
        <f t="shared" ref="D48:R48" si="111">C48*($S48/$C48)^(1/16)</f>
        <v>15429.396381920957</v>
      </c>
      <c r="E48">
        <f t="shared" si="111"/>
        <v>15771.957390046085</v>
      </c>
      <c r="F48">
        <f t="shared" si="111"/>
        <v>16122.12388327141</v>
      </c>
      <c r="G48">
        <f t="shared" si="111"/>
        <v>16480.064717369296</v>
      </c>
      <c r="H48">
        <f t="shared" si="111"/>
        <v>16845.95249702115</v>
      </c>
      <c r="I48">
        <f t="shared" si="111"/>
        <v>17219.963659050103</v>
      </c>
      <c r="J48">
        <f t="shared" si="111"/>
        <v>17602.278557501621</v>
      </c>
      <c r="K48">
        <f t="shared" si="111"/>
        <v>17993.081550613031</v>
      </c>
      <c r="L48">
        <f t="shared" si="111"/>
        <v>18392.561089713981</v>
      </c>
      <c r="M48">
        <f t="shared" si="111"/>
        <v>18800.909810100606</v>
      </c>
      <c r="N48">
        <f t="shared" si="111"/>
        <v>19218.324623927292</v>
      </c>
      <c r="O48">
        <f t="shared" si="111"/>
        <v>19645.00681516081</v>
      </c>
      <c r="P48">
        <f t="shared" si="111"/>
        <v>20081.16213664259</v>
      </c>
      <c r="Q48">
        <f t="shared" si="111"/>
        <v>20527.000909305971</v>
      </c>
      <c r="R48">
        <f t="shared" si="111"/>
        <v>20982.738123596257</v>
      </c>
      <c r="S48" s="880">
        <v>21448.593543142491</v>
      </c>
      <c r="T48" s="880">
        <v>22200.658917411631</v>
      </c>
      <c r="U48" s="880">
        <v>22952.724291680774</v>
      </c>
      <c r="V48" s="880">
        <v>24380.133270705835</v>
      </c>
      <c r="W48" s="880">
        <v>25807.542249730897</v>
      </c>
      <c r="X48" s="880">
        <v>26204.453133985047</v>
      </c>
      <c r="Y48" s="880">
        <v>27004.847306439489</v>
      </c>
      <c r="Z48" s="880">
        <v>27929.069331041395</v>
      </c>
      <c r="AA48" s="880">
        <v>27376.171827537743</v>
      </c>
      <c r="AB48" s="880">
        <v>27068.807688988611</v>
      </c>
      <c r="AC48" s="880">
        <v>28126.708467708591</v>
      </c>
      <c r="AD48" s="880">
        <v>28944.213885295387</v>
      </c>
      <c r="AE48" s="880">
        <v>28733.590084076066</v>
      </c>
      <c r="AF48" s="880">
        <v>27480.822689632329</v>
      </c>
      <c r="AG48" s="880">
        <v>28756.331574318381</v>
      </c>
      <c r="AH48" s="880">
        <v>29312.480408707241</v>
      </c>
      <c r="AI48" s="880">
        <v>30004.496578473474</v>
      </c>
      <c r="AJ48" s="880">
        <v>30266.219570283491</v>
      </c>
      <c r="AK48" s="880">
        <v>29566.556096413875</v>
      </c>
      <c r="AL48" s="880">
        <v>29279.236341353284</v>
      </c>
      <c r="AM48" s="880">
        <v>28017.413227159439</v>
      </c>
      <c r="AN48" s="880">
        <v>27885.226480633395</v>
      </c>
      <c r="AO48" s="880">
        <v>28727.666610631702</v>
      </c>
      <c r="AP48" s="880">
        <v>29315.64319358972</v>
      </c>
      <c r="AQ48" s="880">
        <v>30070.703131907972</v>
      </c>
      <c r="AR48" s="880">
        <v>30660.497552568078</v>
      </c>
      <c r="AS48" s="880">
        <v>31310.974595727694</v>
      </c>
      <c r="AT48" s="880">
        <v>31743.570259949833</v>
      </c>
      <c r="AU48" s="880">
        <v>31988.535686852862</v>
      </c>
      <c r="AV48" s="880">
        <v>31344.161873544635</v>
      </c>
      <c r="AW48" s="880">
        <v>31317.433442708258</v>
      </c>
      <c r="AX48" s="880">
        <v>32006.261169305384</v>
      </c>
      <c r="AY48" s="880">
        <v>32791.572102583916</v>
      </c>
      <c r="AZ48" s="880">
        <v>32927.681363538068</v>
      </c>
      <c r="BA48" s="880">
        <v>33727.104690272514</v>
      </c>
      <c r="BB48" s="880">
        <v>34552.228636003478</v>
      </c>
      <c r="BC48" s="880">
        <v>36136.714734507033</v>
      </c>
      <c r="BD48" s="880">
        <v>37087.132895733404</v>
      </c>
      <c r="BE48" s="880">
        <v>38315.397190671742</v>
      </c>
      <c r="BF48" s="880">
        <v>38184.184182666861</v>
      </c>
      <c r="BG48" s="880">
        <v>37765.718112079056</v>
      </c>
      <c r="BH48" s="880">
        <v>37598.219320665688</v>
      </c>
      <c r="BI48" s="880">
        <v>38347.771538825014</v>
      </c>
      <c r="BJ48" s="880">
        <v>38716.590766173933</v>
      </c>
      <c r="BK48" s="880">
        <v>39193.142172507025</v>
      </c>
      <c r="BL48" s="880">
        <v>39242.139304252705</v>
      </c>
      <c r="BM48" s="880">
        <v>38842.108778992726</v>
      </c>
      <c r="BN48" s="880">
        <v>36726.626859999997</v>
      </c>
      <c r="BO48" s="880">
        <v>37121.931290046356</v>
      </c>
      <c r="BP48" s="880">
        <v>37468.714869265306</v>
      </c>
      <c r="BQ48" s="880">
        <v>37264.981432109969</v>
      </c>
      <c r="BR48" s="880">
        <v>38189.179878133866</v>
      </c>
      <c r="BS48" s="880">
        <v>38692</v>
      </c>
      <c r="BV48" s="882">
        <f>DataFS40!Y48</f>
        <v>1.9971169075254869E-2</v>
      </c>
      <c r="BW48" s="882">
        <f t="shared" si="72"/>
        <v>1.9019913177787284E-2</v>
      </c>
      <c r="BX48" s="882">
        <f t="shared" si="73"/>
        <v>1.7043394616643948E-2</v>
      </c>
      <c r="BY48" s="882">
        <f t="shared" si="74"/>
        <v>1.6245383990754148E-2</v>
      </c>
      <c r="BZ48" s="882">
        <f t="shared" si="75"/>
        <v>1.6478688445633827E-2</v>
      </c>
      <c r="CA48" s="882">
        <f t="shared" si="76"/>
        <v>1.6427915125328818E-2</v>
      </c>
      <c r="CB48" s="882">
        <f t="shared" si="77"/>
        <v>1.6531689951969852E-2</v>
      </c>
      <c r="CC48" s="882">
        <f t="shared" si="78"/>
        <v>1.6455893984130832E-2</v>
      </c>
      <c r="CD48" s="882">
        <f t="shared" si="79"/>
        <v>1.6427032793029817E-2</v>
      </c>
      <c r="CE48" s="882">
        <f t="shared" si="80"/>
        <v>1.6180805150562527E-2</v>
      </c>
      <c r="CF48" s="882">
        <f t="shared" si="81"/>
        <v>1.5754350284044705E-2</v>
      </c>
      <c r="CG48" s="882">
        <f t="shared" si="82"/>
        <v>1.4491163880381741E-2</v>
      </c>
      <c r="CH48" s="882">
        <f t="shared" si="83"/>
        <v>1.3810726110154325E-2</v>
      </c>
      <c r="CI48" s="882">
        <f t="shared" si="84"/>
        <v>1.3804692617151559E-2</v>
      </c>
      <c r="CJ48" s="882">
        <f t="shared" si="85"/>
        <v>1.3872709878542944E-2</v>
      </c>
      <c r="CK48" s="882">
        <f t="shared" si="86"/>
        <v>1.3341555307600395E-2</v>
      </c>
      <c r="CL48" s="882">
        <f t="shared" si="87"/>
        <v>1.3402034414424557E-2</v>
      </c>
      <c r="CM48" s="882">
        <f t="shared" si="88"/>
        <v>1.3095298713096337E-2</v>
      </c>
      <c r="CN48" s="882">
        <f t="shared" si="89"/>
        <v>1.3438696647670501E-2</v>
      </c>
      <c r="CO48" s="882">
        <f t="shared" si="90"/>
        <v>1.24147099032621E-2</v>
      </c>
      <c r="CP48" s="882">
        <f t="shared" si="91"/>
        <v>1.1690900172724117E-2</v>
      </c>
      <c r="CQ48" s="882">
        <f t="shared" si="92"/>
        <v>1.1134831152957769E-2</v>
      </c>
      <c r="CR48" s="882">
        <f t="shared" si="93"/>
        <v>9.9130883113995871E-3</v>
      </c>
      <c r="CS48" s="882">
        <f t="shared" si="94"/>
        <v>8.7821218525985234E-3</v>
      </c>
      <c r="CT48" s="882">
        <f t="shared" si="95"/>
        <v>9.9617447437745366E-3</v>
      </c>
      <c r="CU48" s="882">
        <f t="shared" si="96"/>
        <v>1.0581657217180629E-2</v>
      </c>
      <c r="CV48" s="882">
        <f t="shared" si="97"/>
        <v>9.8060669460366956E-3</v>
      </c>
      <c r="CW48" s="882">
        <f t="shared" si="98"/>
        <v>8.9925698340889149E-3</v>
      </c>
      <c r="CX48" s="882">
        <f t="shared" si="99"/>
        <v>8.9052446512940531E-3</v>
      </c>
      <c r="CY48" s="882">
        <f t="shared" si="100"/>
        <v>8.5662947053546379E-3</v>
      </c>
      <c r="CZ48" s="882">
        <f t="shared" si="101"/>
        <v>7.5385660207056837E-3</v>
      </c>
      <c r="DA48" s="882">
        <f t="shared" si="102"/>
        <v>7.2465102919301305E-3</v>
      </c>
      <c r="DB48" s="882">
        <f t="shared" si="103"/>
        <v>6.394084661935473E-3</v>
      </c>
      <c r="DC48" s="882">
        <f t="shared" si="104"/>
        <v>6.8622617209732617E-3</v>
      </c>
      <c r="DD48" s="882">
        <f t="shared" si="105"/>
        <v>7.9428193028185934E-3</v>
      </c>
    </row>
    <row r="49" spans="1:108" ht="15">
      <c r="A49" s="875">
        <v>44</v>
      </c>
      <c r="B49" s="875">
        <v>44</v>
      </c>
      <c r="C49" s="880">
        <f>DataFS40!T49</f>
        <v>15375.785252386451</v>
      </c>
      <c r="D49">
        <f t="shared" ref="D49:R49" si="112">C49*($S49/$C49)^(1/16)</f>
        <v>15717.155994727653</v>
      </c>
      <c r="E49">
        <f t="shared" si="112"/>
        <v>16066.105796077141</v>
      </c>
      <c r="F49">
        <f t="shared" si="112"/>
        <v>16422.802925499385</v>
      </c>
      <c r="G49">
        <f t="shared" si="112"/>
        <v>16787.419387941904</v>
      </c>
      <c r="H49">
        <f t="shared" si="112"/>
        <v>17160.131007178737</v>
      </c>
      <c r="I49">
        <f t="shared" si="112"/>
        <v>17541.117510595443</v>
      </c>
      <c r="J49">
        <f t="shared" si="112"/>
        <v>17930.562615856445</v>
      </c>
      <c r="K49">
        <f t="shared" si="112"/>
        <v>18328.654119496576</v>
      </c>
      <c r="L49">
        <f t="shared" si="112"/>
        <v>18735.583987479517</v>
      </c>
      <c r="M49">
        <f t="shared" si="112"/>
        <v>19151.548447766781</v>
      </c>
      <c r="N49">
        <f t="shared" si="112"/>
        <v>19576.748084941923</v>
      </c>
      <c r="O49">
        <f t="shared" si="112"/>
        <v>20011.387936935567</v>
      </c>
      <c r="P49">
        <f t="shared" si="112"/>
        <v>20455.677593897912</v>
      </c>
      <c r="Q49">
        <f t="shared" si="112"/>
        <v>20909.831299266381</v>
      </c>
      <c r="R49">
        <f t="shared" si="112"/>
        <v>21374.068053077179</v>
      </c>
      <c r="S49" s="880">
        <v>21848.611717570548</v>
      </c>
      <c r="T49" s="880">
        <v>22625.936742632206</v>
      </c>
      <c r="U49" s="880">
        <v>23403.261767693868</v>
      </c>
      <c r="V49" s="880">
        <v>24858.474828949198</v>
      </c>
      <c r="W49" s="880">
        <v>26313.687890204525</v>
      </c>
      <c r="X49" s="880">
        <v>26621.757906843013</v>
      </c>
      <c r="Y49" s="880">
        <v>27448.717564520171</v>
      </c>
      <c r="Z49" s="880">
        <v>28393.770615480113</v>
      </c>
      <c r="AA49" s="880">
        <v>27787.657206329059</v>
      </c>
      <c r="AB49" s="880">
        <v>27531.19973248188</v>
      </c>
      <c r="AC49" s="880">
        <v>28515.536136607952</v>
      </c>
      <c r="AD49" s="880">
        <v>29411.47089262613</v>
      </c>
      <c r="AE49" s="880">
        <v>29151.848879587196</v>
      </c>
      <c r="AF49" s="880">
        <v>27900.98552500828</v>
      </c>
      <c r="AG49" s="880">
        <v>29147.901306696822</v>
      </c>
      <c r="AH49" s="880">
        <v>29730.258551754774</v>
      </c>
      <c r="AI49" s="880">
        <v>30449.837955395484</v>
      </c>
      <c r="AJ49" s="880">
        <v>30683.472227201724</v>
      </c>
      <c r="AK49" s="880">
        <v>30013.988759553205</v>
      </c>
      <c r="AL49" s="880">
        <v>29704.799802188823</v>
      </c>
      <c r="AM49" s="880">
        <v>28487.139728081369</v>
      </c>
      <c r="AN49" s="880">
        <v>28358.432896064583</v>
      </c>
      <c r="AO49" s="880">
        <v>29275.054783518248</v>
      </c>
      <c r="AP49" s="880">
        <v>29834.661312735738</v>
      </c>
      <c r="AQ49" s="880">
        <v>30610.235361734489</v>
      </c>
      <c r="AR49" s="880">
        <v>31231.565339538087</v>
      </c>
      <c r="AS49" s="880">
        <v>31898.589771744195</v>
      </c>
      <c r="AT49" s="880">
        <v>32328.85816996597</v>
      </c>
      <c r="AU49" s="880">
        <v>32556.339754816116</v>
      </c>
      <c r="AV49" s="880">
        <v>31916.680198151964</v>
      </c>
      <c r="AW49" s="880">
        <v>31895.95161966436</v>
      </c>
      <c r="AX49" s="880">
        <v>32568.964571203003</v>
      </c>
      <c r="AY49" s="880">
        <v>33410.081766385694</v>
      </c>
      <c r="AZ49" s="880">
        <v>33541.066217019899</v>
      </c>
      <c r="BA49" s="880">
        <v>34342.509957890834</v>
      </c>
      <c r="BB49" s="880">
        <v>35224.069635133201</v>
      </c>
      <c r="BC49" s="880">
        <v>36802.745290881816</v>
      </c>
      <c r="BD49" s="880">
        <v>37756.600643776823</v>
      </c>
      <c r="BE49" s="880">
        <v>39031.484615289744</v>
      </c>
      <c r="BF49" s="880">
        <v>38949.81483085511</v>
      </c>
      <c r="BG49" s="880">
        <v>38490.838512547132</v>
      </c>
      <c r="BH49" s="880">
        <v>38349.424913550836</v>
      </c>
      <c r="BI49" s="880">
        <v>39108.05907566996</v>
      </c>
      <c r="BJ49" s="880">
        <v>39455.561802659446</v>
      </c>
      <c r="BK49" s="880">
        <v>39973.433992472033</v>
      </c>
      <c r="BL49" s="880">
        <v>39994.821027212776</v>
      </c>
      <c r="BM49" s="880">
        <v>39585.413742527388</v>
      </c>
      <c r="BN49" s="880">
        <v>37474.587699999996</v>
      </c>
      <c r="BO49" s="880">
        <v>37821.512494955758</v>
      </c>
      <c r="BP49" s="880">
        <v>38213.538054683137</v>
      </c>
      <c r="BQ49" s="880">
        <v>38035.175383364527</v>
      </c>
      <c r="BR49" s="880">
        <v>38966.371040513506</v>
      </c>
      <c r="BS49" s="880">
        <v>39454</v>
      </c>
      <c r="BV49" s="882">
        <f>DataFS40!Y49</f>
        <v>1.9867419152731935E-2</v>
      </c>
      <c r="BW49" s="882">
        <f t="shared" si="72"/>
        <v>1.8898588885889023E-2</v>
      </c>
      <c r="BX49" s="882">
        <f t="shared" si="73"/>
        <v>1.6988003800344265E-2</v>
      </c>
      <c r="BY49" s="882">
        <f t="shared" si="74"/>
        <v>1.619604056924473E-2</v>
      </c>
      <c r="BZ49" s="882">
        <f t="shared" si="75"/>
        <v>1.6490552034042816E-2</v>
      </c>
      <c r="CA49" s="882">
        <f t="shared" si="76"/>
        <v>1.6400151163945109E-2</v>
      </c>
      <c r="CB49" s="882">
        <f t="shared" si="77"/>
        <v>1.6510903695420076E-2</v>
      </c>
      <c r="CC49" s="882">
        <f t="shared" si="78"/>
        <v>1.6455172993474765E-2</v>
      </c>
      <c r="CD49" s="882">
        <f t="shared" si="79"/>
        <v>1.6430465645072667E-2</v>
      </c>
      <c r="CE49" s="882">
        <f t="shared" si="80"/>
        <v>1.6174581701159818E-2</v>
      </c>
      <c r="CF49" s="882">
        <f t="shared" si="81"/>
        <v>1.5727947950169074E-2</v>
      </c>
      <c r="CG49" s="882">
        <f t="shared" si="82"/>
        <v>1.4479897998214586E-2</v>
      </c>
      <c r="CH49" s="882">
        <f t="shared" si="83"/>
        <v>1.3805533723104224E-2</v>
      </c>
      <c r="CI49" s="882">
        <f t="shared" si="84"/>
        <v>1.3773383659274163E-2</v>
      </c>
      <c r="CJ49" s="882">
        <f t="shared" si="85"/>
        <v>1.3878908268455836E-2</v>
      </c>
      <c r="CK49" s="882">
        <f t="shared" si="86"/>
        <v>1.3340916128749658E-2</v>
      </c>
      <c r="CL49" s="882">
        <f t="shared" si="87"/>
        <v>1.3390226208801037E-2</v>
      </c>
      <c r="CM49" s="882">
        <f t="shared" si="88"/>
        <v>1.3103721451541261E-2</v>
      </c>
      <c r="CN49" s="882">
        <f t="shared" si="89"/>
        <v>1.3403653022319384E-2</v>
      </c>
      <c r="CO49" s="882">
        <f t="shared" si="90"/>
        <v>1.2368856931492367E-2</v>
      </c>
      <c r="CP49" s="882">
        <f t="shared" si="91"/>
        <v>1.1663951348035217E-2</v>
      </c>
      <c r="CQ49" s="882">
        <f t="shared" si="92"/>
        <v>1.1255375436989068E-2</v>
      </c>
      <c r="CR49" s="882">
        <f t="shared" si="93"/>
        <v>9.9937485754111322E-3</v>
      </c>
      <c r="CS49" s="882">
        <f t="shared" si="94"/>
        <v>8.8794776601366365E-3</v>
      </c>
      <c r="CT49" s="882">
        <f t="shared" si="95"/>
        <v>1.0101758897449686E-2</v>
      </c>
      <c r="CU49" s="882">
        <f t="shared" si="96"/>
        <v>1.064018260773425E-2</v>
      </c>
      <c r="CV49" s="882">
        <f t="shared" si="97"/>
        <v>9.9838035300137129E-3</v>
      </c>
      <c r="CW49" s="882">
        <f t="shared" si="98"/>
        <v>9.0811387362510487E-3</v>
      </c>
      <c r="CX49" s="882">
        <f t="shared" si="99"/>
        <v>9.038911551934703E-3</v>
      </c>
      <c r="CY49" s="882">
        <f t="shared" si="100"/>
        <v>8.7142508235671379E-3</v>
      </c>
      <c r="CZ49" s="882">
        <f t="shared" si="101"/>
        <v>7.6910471041240491E-3</v>
      </c>
      <c r="DA49" s="882">
        <f t="shared" si="102"/>
        <v>7.4103961647900007E-3</v>
      </c>
      <c r="DB49" s="882">
        <f t="shared" si="103"/>
        <v>6.5635263564369772E-3</v>
      </c>
      <c r="DC49" s="882">
        <f t="shared" si="104"/>
        <v>7.0534310726146909E-3</v>
      </c>
      <c r="DD49" s="882">
        <f t="shared" si="105"/>
        <v>8.0757244944666962E-3</v>
      </c>
    </row>
    <row r="50" spans="1:108" ht="15">
      <c r="A50" s="875">
        <v>45</v>
      </c>
      <c r="B50" s="875">
        <v>45</v>
      </c>
      <c r="C50" s="880">
        <f>DataFS40!T50</f>
        <v>15661.763240225084</v>
      </c>
      <c r="D50">
        <f t="shared" ref="D50:R50" si="113">C50*($S50/$C50)^(1/16)</f>
        <v>16009.483220436043</v>
      </c>
      <c r="E50">
        <f t="shared" si="113"/>
        <v>16364.923224426149</v>
      </c>
      <c r="F50">
        <f t="shared" si="113"/>
        <v>16728.254650937328</v>
      </c>
      <c r="G50">
        <f t="shared" si="113"/>
        <v>17099.652704079155</v>
      </c>
      <c r="H50">
        <f t="shared" si="113"/>
        <v>17479.29647781502</v>
      </c>
      <c r="I50">
        <f t="shared" si="113"/>
        <v>17867.369042324044</v>
      </c>
      <c r="J50">
        <f t="shared" si="113"/>
        <v>18264.057532280396</v>
      </c>
      <c r="K50">
        <f t="shared" si="113"/>
        <v>18669.553237092561</v>
      </c>
      <c r="L50">
        <f t="shared" si="113"/>
        <v>19084.051693146095</v>
      </c>
      <c r="M50">
        <f t="shared" si="113"/>
        <v>19507.752778094324</v>
      </c>
      <c r="N50">
        <f t="shared" si="113"/>
        <v>19940.860807242501</v>
      </c>
      <c r="O50">
        <f t="shared" si="113"/>
        <v>20383.58463207183</v>
      </c>
      <c r="P50">
        <f t="shared" si="113"/>
        <v>20836.13774095094</v>
      </c>
      <c r="Q50">
        <f t="shared" si="113"/>
        <v>21298.738362083313</v>
      </c>
      <c r="R50">
        <f t="shared" si="113"/>
        <v>21771.609568740347</v>
      </c>
      <c r="S50" s="880">
        <v>22254.979386830797</v>
      </c>
      <c r="T50" s="880">
        <v>23051.303442145501</v>
      </c>
      <c r="U50" s="880">
        <v>23847.627497460209</v>
      </c>
      <c r="V50" s="880">
        <v>25330.787806857123</v>
      </c>
      <c r="W50" s="880">
        <v>26813.94811625404</v>
      </c>
      <c r="X50" s="880">
        <v>27079.078205865437</v>
      </c>
      <c r="Y50" s="880">
        <v>27876.148183412679</v>
      </c>
      <c r="Z50" s="880">
        <v>28827.143723439811</v>
      </c>
      <c r="AA50" s="880">
        <v>28199.142585120371</v>
      </c>
      <c r="AB50" s="880">
        <v>27941.690628236109</v>
      </c>
      <c r="AC50" s="880">
        <v>28931.491317290991</v>
      </c>
      <c r="AD50" s="880">
        <v>29831.573523070289</v>
      </c>
      <c r="AE50" s="880">
        <v>29566.161837404827</v>
      </c>
      <c r="AF50" s="880">
        <v>28270.439052666447</v>
      </c>
      <c r="AG50" s="880">
        <v>29549.7755057168</v>
      </c>
      <c r="AH50" s="880">
        <v>30186.899777876497</v>
      </c>
      <c r="AI50" s="880">
        <v>30898.208865493834</v>
      </c>
      <c r="AJ50" s="880">
        <v>31117.527004532767</v>
      </c>
      <c r="AK50" s="880">
        <v>30458.849970605526</v>
      </c>
      <c r="AL50" s="880">
        <v>30139.76798039089</v>
      </c>
      <c r="AM50" s="880">
        <v>28932.493627540371</v>
      </c>
      <c r="AN50" s="880">
        <v>28861.347337576652</v>
      </c>
      <c r="AO50" s="880">
        <v>29783.635585938959</v>
      </c>
      <c r="AP50" s="880">
        <v>30373.413961126851</v>
      </c>
      <c r="AQ50" s="880">
        <v>31134.297133358094</v>
      </c>
      <c r="AR50" s="880">
        <v>31787.555429162356</v>
      </c>
      <c r="AS50" s="880">
        <v>32468.012527450592</v>
      </c>
      <c r="AT50" s="880">
        <v>32884.444902458898</v>
      </c>
      <c r="AU50" s="880">
        <v>33144.302547085754</v>
      </c>
      <c r="AV50" s="880">
        <v>32510.282767008292</v>
      </c>
      <c r="AW50" s="880">
        <v>32517.147367051646</v>
      </c>
      <c r="AX50" s="880">
        <v>33204.125671427166</v>
      </c>
      <c r="AY50" s="880">
        <v>34039.151351276785</v>
      </c>
      <c r="AZ50" s="880">
        <v>34178.099643166097</v>
      </c>
      <c r="BA50" s="880">
        <v>34973.843361847503</v>
      </c>
      <c r="BB50" s="880">
        <v>35900.171782248952</v>
      </c>
      <c r="BC50" s="880">
        <v>37512.243104620007</v>
      </c>
      <c r="BD50" s="880">
        <v>38493.705339560722</v>
      </c>
      <c r="BE50" s="880">
        <v>39781.286137111987</v>
      </c>
      <c r="BF50" s="880">
        <v>39686.504114335206</v>
      </c>
      <c r="BG50" s="880">
        <v>39241.809907684306</v>
      </c>
      <c r="BH50" s="880">
        <v>39098.10119467543</v>
      </c>
      <c r="BI50" s="880">
        <v>39859.734941385599</v>
      </c>
      <c r="BJ50" s="880">
        <v>40207.664796174591</v>
      </c>
      <c r="BK50" s="880">
        <v>40764.16062132216</v>
      </c>
      <c r="BL50" s="880">
        <v>40752.016583593904</v>
      </c>
      <c r="BM50" s="880">
        <v>40336.461466098866</v>
      </c>
      <c r="BN50" s="880">
        <v>38254.260329999997</v>
      </c>
      <c r="BO50" s="880">
        <v>38558.763457052584</v>
      </c>
      <c r="BP50" s="880">
        <v>38952.040251257255</v>
      </c>
      <c r="BQ50" s="880">
        <v>38844.654395219994</v>
      </c>
      <c r="BR50" s="880">
        <v>39756.786659844642</v>
      </c>
      <c r="BS50" s="880">
        <v>40233</v>
      </c>
      <c r="BV50" s="882">
        <f>DataFS40!Y50</f>
        <v>1.9755978711109456E-2</v>
      </c>
      <c r="BW50" s="882">
        <f t="shared" si="72"/>
        <v>1.8781975399407402E-2</v>
      </c>
      <c r="BX50" s="882">
        <f t="shared" si="73"/>
        <v>1.690079091780583E-2</v>
      </c>
      <c r="BY50" s="882">
        <f t="shared" si="74"/>
        <v>1.6170647979139918E-2</v>
      </c>
      <c r="BZ50" s="882">
        <f t="shared" si="75"/>
        <v>1.6454524862189901E-2</v>
      </c>
      <c r="CA50" s="882">
        <f t="shared" si="76"/>
        <v>1.6384260842059239E-2</v>
      </c>
      <c r="CB50" s="882">
        <f t="shared" si="77"/>
        <v>1.6467469041207661E-2</v>
      </c>
      <c r="CC50" s="882">
        <f t="shared" si="78"/>
        <v>1.6431770513588573E-2</v>
      </c>
      <c r="CD50" s="882">
        <f t="shared" si="79"/>
        <v>1.6408498429576035E-2</v>
      </c>
      <c r="CE50" s="882">
        <f t="shared" si="80"/>
        <v>1.6133071214723183E-2</v>
      </c>
      <c r="CF50" s="882">
        <f t="shared" si="81"/>
        <v>1.5712124224005253E-2</v>
      </c>
      <c r="CG50" s="882">
        <f t="shared" si="82"/>
        <v>1.4479876368856059E-2</v>
      </c>
      <c r="CH50" s="882">
        <f t="shared" si="83"/>
        <v>1.3831179587064479E-2</v>
      </c>
      <c r="CI50" s="882">
        <f t="shared" si="84"/>
        <v>1.3799799175936656E-2</v>
      </c>
      <c r="CJ50" s="882">
        <f t="shared" si="85"/>
        <v>1.388562598602916E-2</v>
      </c>
      <c r="CK50" s="882">
        <f t="shared" si="86"/>
        <v>1.3352424726602141E-2</v>
      </c>
      <c r="CL50" s="882">
        <f t="shared" si="87"/>
        <v>1.3383910772601926E-2</v>
      </c>
      <c r="CM50" s="882">
        <f t="shared" si="88"/>
        <v>1.3115253335280075E-2</v>
      </c>
      <c r="CN50" s="882">
        <f t="shared" si="89"/>
        <v>1.3412165286215805E-2</v>
      </c>
      <c r="CO50" s="882">
        <f t="shared" si="90"/>
        <v>1.2384119605380439E-2</v>
      </c>
      <c r="CP50" s="882">
        <f t="shared" si="91"/>
        <v>1.166975467233633E-2</v>
      </c>
      <c r="CQ50" s="882">
        <f t="shared" si="92"/>
        <v>1.1306076440269042E-2</v>
      </c>
      <c r="CR50" s="882">
        <f t="shared" si="93"/>
        <v>1.0108732034719736E-2</v>
      </c>
      <c r="CS50" s="882">
        <f t="shared" si="94"/>
        <v>9.0037173620400868E-3</v>
      </c>
      <c r="CT50" s="882">
        <f t="shared" si="95"/>
        <v>1.0230658150366612E-2</v>
      </c>
      <c r="CU50" s="882">
        <f t="shared" si="96"/>
        <v>1.0761545758072533E-2</v>
      </c>
      <c r="CV50" s="882">
        <f t="shared" si="97"/>
        <v>1.0135508414142569E-2</v>
      </c>
      <c r="CW50" s="882">
        <f t="shared" si="98"/>
        <v>9.2168624978408165E-3</v>
      </c>
      <c r="CX50" s="882">
        <f t="shared" si="99"/>
        <v>9.1778987625639186E-3</v>
      </c>
      <c r="CY50" s="882">
        <f t="shared" si="100"/>
        <v>8.9349223804147115E-3</v>
      </c>
      <c r="CZ50" s="882">
        <f t="shared" si="101"/>
        <v>7.8573925093134989E-3</v>
      </c>
      <c r="DA50" s="882">
        <f t="shared" si="102"/>
        <v>7.5259167785124426E-3</v>
      </c>
      <c r="DB50" s="882">
        <f t="shared" si="103"/>
        <v>6.7542446196093842E-3</v>
      </c>
      <c r="DC50" s="882">
        <f t="shared" si="104"/>
        <v>7.2321836041810972E-3</v>
      </c>
      <c r="DD50" s="882">
        <f t="shared" si="105"/>
        <v>8.2192103185407817E-3</v>
      </c>
    </row>
    <row r="51" spans="1:108" ht="15">
      <c r="A51" s="875">
        <v>46</v>
      </c>
      <c r="B51" s="875">
        <v>46</v>
      </c>
      <c r="C51" s="880">
        <f>DataFS40!T51</f>
        <v>15925.399197763822</v>
      </c>
      <c r="D51">
        <f t="shared" ref="D51:R51" si="114">C51*($S51/$C51)^(1/16)</f>
        <v>16278.972381635964</v>
      </c>
      <c r="E51">
        <f t="shared" si="114"/>
        <v>16640.395541185389</v>
      </c>
      <c r="F51">
        <f t="shared" si="114"/>
        <v>17009.84296032543</v>
      </c>
      <c r="G51">
        <f t="shared" si="114"/>
        <v>17387.492792393179</v>
      </c>
      <c r="H51">
        <f t="shared" si="114"/>
        <v>17773.527146057833</v>
      </c>
      <c r="I51">
        <f t="shared" si="114"/>
        <v>18168.132173136339</v>
      </c>
      <c r="J51">
        <f t="shared" si="114"/>
        <v>18571.498158358718</v>
      </c>
      <c r="K51">
        <f t="shared" si="114"/>
        <v>18983.819611126353</v>
      </c>
      <c r="L51">
        <f t="shared" si="114"/>
        <v>19405.295359307464</v>
      </c>
      <c r="M51">
        <f t="shared" si="114"/>
        <v>19836.128645115023</v>
      </c>
      <c r="N51">
        <f t="shared" si="114"/>
        <v>20276.527223113339</v>
      </c>
      <c r="O51">
        <f t="shared" si="114"/>
        <v>20726.703460400568</v>
      </c>
      <c r="P51">
        <f t="shared" si="114"/>
        <v>21186.874439015446</v>
      </c>
      <c r="Q51">
        <f t="shared" si="114"/>
        <v>21657.262060617664</v>
      </c>
      <c r="R51">
        <f t="shared" si="114"/>
        <v>22138.093153492318</v>
      </c>
      <c r="S51" s="880">
        <v>22629.599581930088</v>
      </c>
      <c r="T51" s="880">
        <v>23470.054023948451</v>
      </c>
      <c r="U51" s="880">
        <v>24310.508465966814</v>
      </c>
      <c r="V51" s="880">
        <v>25788.816746438737</v>
      </c>
      <c r="W51" s="880">
        <v>27267.12502691066</v>
      </c>
      <c r="X51" s="880">
        <v>27530.682001150086</v>
      </c>
      <c r="Y51" s="880">
        <v>28287.139163117015</v>
      </c>
      <c r="Z51" s="880">
        <v>29260.516831399513</v>
      </c>
      <c r="AA51" s="880">
        <v>28630.458584576325</v>
      </c>
      <c r="AB51" s="880">
        <v>28432.392388677945</v>
      </c>
      <c r="AC51" s="880">
        <v>29392.659017613492</v>
      </c>
      <c r="AD51" s="880">
        <v>30260.249676584735</v>
      </c>
      <c r="AE51" s="880">
        <v>29944.962255980947</v>
      </c>
      <c r="AF51" s="880">
        <v>28686.979794633982</v>
      </c>
      <c r="AG51" s="880">
        <v>29968.823815806005</v>
      </c>
      <c r="AH51" s="880">
        <v>30598.200740411667</v>
      </c>
      <c r="AI51" s="880">
        <v>31334.461642886828</v>
      </c>
      <c r="AJ51" s="880">
        <v>31548.78142846168</v>
      </c>
      <c r="AK51" s="880">
        <v>30895.996825396825</v>
      </c>
      <c r="AL51" s="880">
        <v>30595.896772667656</v>
      </c>
      <c r="AM51" s="880">
        <v>29391.141673251877</v>
      </c>
      <c r="AN51" s="880">
        <v>29364.261779088723</v>
      </c>
      <c r="AO51" s="880">
        <v>30310.598827001384</v>
      </c>
      <c r="AP51" s="880">
        <v>30927.954232914039</v>
      </c>
      <c r="AQ51" s="880">
        <v>31658.358904981698</v>
      </c>
      <c r="AR51" s="880">
        <v>32368.046776973457</v>
      </c>
      <c r="AS51" s="880">
        <v>33035.616041125977</v>
      </c>
      <c r="AT51" s="880">
        <v>33487.204093371038</v>
      </c>
      <c r="AU51" s="880">
        <v>33722.185977202207</v>
      </c>
      <c r="AV51" s="880">
        <v>33103.885335864616</v>
      </c>
      <c r="AW51" s="880">
        <v>33125.697908385249</v>
      </c>
      <c r="AX51" s="880">
        <v>33845.453384274864</v>
      </c>
      <c r="AY51" s="880">
        <v>34662.18669554541</v>
      </c>
      <c r="AZ51" s="880">
        <v>34840.259677768168</v>
      </c>
      <c r="BA51" s="880">
        <v>35644.273100452869</v>
      </c>
      <c r="BB51" s="880">
        <v>36579.114694688717</v>
      </c>
      <c r="BC51" s="880">
        <v>38235.76261428187</v>
      </c>
      <c r="BD51" s="880">
        <v>39183.878275687959</v>
      </c>
      <c r="BE51" s="880">
        <v>40524.34483949338</v>
      </c>
      <c r="BF51" s="880">
        <v>40425.824430970599</v>
      </c>
      <c r="BG51" s="880">
        <v>39952.712261084387</v>
      </c>
      <c r="BH51" s="880">
        <v>39853.100755201405</v>
      </c>
      <c r="BI51" s="880">
        <v>40643.397014152957</v>
      </c>
      <c r="BJ51" s="880">
        <v>40996.776032227775</v>
      </c>
      <c r="BK51" s="880">
        <v>41561.84378942904</v>
      </c>
      <c r="BL51" s="880">
        <v>41481.000681093465</v>
      </c>
      <c r="BM51" s="880">
        <v>41065.387018136571</v>
      </c>
      <c r="BN51" s="880">
        <v>38996.753619999996</v>
      </c>
      <c r="BO51" s="880">
        <v>39304.624649363686</v>
      </c>
      <c r="BP51" s="880">
        <v>39734.78936973738</v>
      </c>
      <c r="BQ51" s="880">
        <v>39640.693781080416</v>
      </c>
      <c r="BR51" s="880">
        <v>40581.789320433505</v>
      </c>
      <c r="BS51" s="880">
        <v>41042</v>
      </c>
      <c r="BV51" s="882">
        <f>DataFS40!Y51</f>
        <v>1.9682710150388694E-2</v>
      </c>
      <c r="BW51" s="882">
        <f t="shared" si="72"/>
        <v>1.8731859251198024E-2</v>
      </c>
      <c r="BX51" s="882">
        <f t="shared" si="73"/>
        <v>1.6871930058967033E-2</v>
      </c>
      <c r="BY51" s="882">
        <f t="shared" si="74"/>
        <v>1.6188046239905551E-2</v>
      </c>
      <c r="BZ51" s="882">
        <f t="shared" si="75"/>
        <v>1.64797977406268E-2</v>
      </c>
      <c r="CA51" s="882">
        <f t="shared" si="76"/>
        <v>1.642610590033855E-2</v>
      </c>
      <c r="CB51" s="882">
        <f t="shared" si="77"/>
        <v>1.6467445595482078E-2</v>
      </c>
      <c r="CC51" s="882">
        <f t="shared" si="78"/>
        <v>1.6473739906914142E-2</v>
      </c>
      <c r="CD51" s="882">
        <f t="shared" si="79"/>
        <v>1.6427567914107266E-2</v>
      </c>
      <c r="CE51" s="882">
        <f t="shared" si="80"/>
        <v>1.6177024784030936E-2</v>
      </c>
      <c r="CF51" s="882">
        <f t="shared" si="81"/>
        <v>1.5729813788430524E-2</v>
      </c>
      <c r="CG51" s="882">
        <f t="shared" si="82"/>
        <v>1.4521686810395673E-2</v>
      </c>
      <c r="CH51" s="882">
        <f t="shared" si="83"/>
        <v>1.3886309718919909E-2</v>
      </c>
      <c r="CI51" s="882">
        <f t="shared" si="84"/>
        <v>1.38724837498021E-2</v>
      </c>
      <c r="CJ51" s="882">
        <f t="shared" si="85"/>
        <v>1.3928717356794573E-2</v>
      </c>
      <c r="CK51" s="882">
        <f t="shared" si="86"/>
        <v>1.3426805695259114E-2</v>
      </c>
      <c r="CL51" s="882">
        <f t="shared" si="87"/>
        <v>1.3452318072409986E-2</v>
      </c>
      <c r="CM51" s="882">
        <f t="shared" si="88"/>
        <v>1.3137076218616706E-2</v>
      </c>
      <c r="CN51" s="882">
        <f t="shared" si="89"/>
        <v>1.3408586803820288E-2</v>
      </c>
      <c r="CO51" s="882">
        <f t="shared" si="90"/>
        <v>1.237966185617112E-2</v>
      </c>
      <c r="CP51" s="882">
        <f t="shared" si="91"/>
        <v>1.1721730114556905E-2</v>
      </c>
      <c r="CQ51" s="882">
        <f t="shared" si="92"/>
        <v>1.1363125590748258E-2</v>
      </c>
      <c r="CR51" s="882">
        <f t="shared" si="93"/>
        <v>1.0207310627351918E-2</v>
      </c>
      <c r="CS51" s="882">
        <f t="shared" si="94"/>
        <v>9.1285057392538338E-3</v>
      </c>
      <c r="CT51" s="882">
        <f t="shared" si="95"/>
        <v>1.0358138250097015E-2</v>
      </c>
      <c r="CU51" s="882">
        <f t="shared" si="96"/>
        <v>1.0821794150182029E-2</v>
      </c>
      <c r="CV51" s="882">
        <f t="shared" si="97"/>
        <v>1.0241428679569786E-2</v>
      </c>
      <c r="CW51" s="882">
        <f t="shared" si="98"/>
        <v>9.3196466667249123E-3</v>
      </c>
      <c r="CX51" s="882">
        <f t="shared" si="99"/>
        <v>9.3316382948274157E-3</v>
      </c>
      <c r="CY51" s="882">
        <f t="shared" si="100"/>
        <v>9.0713400500788133E-3</v>
      </c>
      <c r="CZ51" s="882">
        <f t="shared" si="101"/>
        <v>8.0079093997704742E-3</v>
      </c>
      <c r="DA51" s="882">
        <f t="shared" si="102"/>
        <v>7.7144839618181749E-3</v>
      </c>
      <c r="DB51" s="882">
        <f t="shared" si="103"/>
        <v>6.9397844290457478E-3</v>
      </c>
      <c r="DC51" s="882">
        <f t="shared" si="104"/>
        <v>7.4329133368509215E-3</v>
      </c>
      <c r="DD51" s="882">
        <f t="shared" si="105"/>
        <v>8.3870140984791952E-3</v>
      </c>
    </row>
    <row r="52" spans="1:108" ht="15">
      <c r="A52" s="876">
        <v>47</v>
      </c>
      <c r="B52" s="876">
        <v>47</v>
      </c>
      <c r="C52" s="880">
        <f>DataFS40!T52</f>
        <v>16202.440373482495</v>
      </c>
      <c r="D52">
        <f t="shared" ref="D52:R52" si="115">C52*($S52/$C52)^(1/16)</f>
        <v>16562.164381540966</v>
      </c>
      <c r="E52">
        <f t="shared" si="115"/>
        <v>16929.87492489849</v>
      </c>
      <c r="F52">
        <f t="shared" si="115"/>
        <v>17305.749319343435</v>
      </c>
      <c r="G52">
        <f t="shared" si="115"/>
        <v>17689.968817401143</v>
      </c>
      <c r="H52">
        <f t="shared" si="115"/>
        <v>18082.71869573673</v>
      </c>
      <c r="I52">
        <f t="shared" si="115"/>
        <v>18484.18834449842</v>
      </c>
      <c r="J52">
        <f t="shared" si="115"/>
        <v>18894.571358644422</v>
      </c>
      <c r="K52">
        <f t="shared" si="115"/>
        <v>19314.065631297464</v>
      </c>
      <c r="L52">
        <f t="shared" si="115"/>
        <v>19742.873449171959</v>
      </c>
      <c r="M52">
        <f t="shared" si="115"/>
        <v>20181.201590119828</v>
      </c>
      <c r="N52">
        <f t="shared" si="115"/>
        <v>20629.261422842021</v>
      </c>
      <c r="O52">
        <f t="shared" si="115"/>
        <v>21087.269008813819</v>
      </c>
      <c r="P52">
        <f t="shared" si="115"/>
        <v>21555.445206473065</v>
      </c>
      <c r="Q52">
        <f t="shared" si="115"/>
        <v>22034.015777721561</v>
      </c>
      <c r="R52">
        <f t="shared" si="115"/>
        <v>22523.211496791006</v>
      </c>
      <c r="S52" s="880">
        <v>23023.268261525951</v>
      </c>
      <c r="T52" s="880">
        <v>23898.328847999685</v>
      </c>
      <c r="U52" s="880">
        <v>24773.389434473414</v>
      </c>
      <c r="V52" s="880">
        <v>26232.132149960067</v>
      </c>
      <c r="W52" s="880">
        <v>27690.87486544672</v>
      </c>
      <c r="X52" s="880">
        <v>27947.986774008048</v>
      </c>
      <c r="Y52" s="880">
        <v>28747.449060385869</v>
      </c>
      <c r="Z52" s="880">
        <v>29683.447213866206</v>
      </c>
      <c r="AA52" s="880">
        <v>29032.028653035319</v>
      </c>
      <c r="AB52" s="880">
        <v>28866.474715222645</v>
      </c>
      <c r="AC52" s="880">
        <v>29826.699206152316</v>
      </c>
      <c r="AD52" s="880">
        <v>30684.639068564036</v>
      </c>
      <c r="AE52" s="880">
        <v>30343.491863024574</v>
      </c>
      <c r="AF52" s="880">
        <v>29103.520536601522</v>
      </c>
      <c r="AG52" s="880">
        <v>30381.00248146752</v>
      </c>
      <c r="AH52" s="880">
        <v>31019.217473715384</v>
      </c>
      <c r="AI52" s="880">
        <v>31758.596287574455</v>
      </c>
      <c r="AJ52" s="880">
        <v>31966.03408537991</v>
      </c>
      <c r="AK52" s="880">
        <v>31340.85803644915</v>
      </c>
      <c r="AL52" s="880">
        <v>31054.376744286052</v>
      </c>
      <c r="AM52" s="880">
        <v>29863.083865215889</v>
      </c>
      <c r="AN52" s="880">
        <v>29835.346192656991</v>
      </c>
      <c r="AO52" s="880">
        <v>30831.434588516568</v>
      </c>
      <c r="AP52" s="880">
        <v>31486.441410550251</v>
      </c>
      <c r="AQ52" s="880">
        <v>32159.214989300937</v>
      </c>
      <c r="AR52" s="880">
        <v>32967.385246466736</v>
      </c>
      <c r="AS52" s="880">
        <v>33585.027134491254</v>
      </c>
      <c r="AT52" s="880">
        <v>34103.940308999983</v>
      </c>
      <c r="AU52" s="880">
        <v>34266.471533474672</v>
      </c>
      <c r="AV52" s="880">
        <v>33712.084689201016</v>
      </c>
      <c r="AW52" s="880">
        <v>33743.732354259118</v>
      </c>
      <c r="AX52" s="880">
        <v>34431.281583510739</v>
      </c>
      <c r="AY52" s="880">
        <v>35304.833321837017</v>
      </c>
      <c r="AZ52" s="880">
        <v>35449.21042387544</v>
      </c>
      <c r="BA52" s="880">
        <v>36348.007124129341</v>
      </c>
      <c r="BB52" s="880">
        <v>37253.796459142453</v>
      </c>
      <c r="BC52" s="880">
        <v>38948.064767204793</v>
      </c>
      <c r="BD52" s="880">
        <v>39934.786430194399</v>
      </c>
      <c r="BE52" s="880">
        <v>41251.220775216738</v>
      </c>
      <c r="BF52" s="880">
        <v>41167.775780761272</v>
      </c>
      <c r="BG52" s="880">
        <v>40734.704849824469</v>
      </c>
      <c r="BH52" s="880">
        <v>40599.247724565445</v>
      </c>
      <c r="BI52" s="880">
        <v>41455.354577773782</v>
      </c>
      <c r="BJ52" s="880">
        <v>41789.468711107227</v>
      </c>
      <c r="BK52" s="880">
        <v>42367.642920002116</v>
      </c>
      <c r="BL52" s="880">
        <v>42223.526278856174</v>
      </c>
      <c r="BM52" s="880">
        <v>41796.52478732766</v>
      </c>
      <c r="BN52" s="880">
        <v>39743.620949999997</v>
      </c>
      <c r="BO52" s="880">
        <v>40055.867235558704</v>
      </c>
      <c r="BP52" s="880">
        <v>40503.84301238945</v>
      </c>
      <c r="BQ52" s="880">
        <v>40453.274245088578</v>
      </c>
      <c r="BR52" s="880">
        <v>41417.981906135166</v>
      </c>
      <c r="BS52" s="880">
        <v>41864</v>
      </c>
      <c r="BV52" s="882">
        <f>DataFS40!Y52</f>
        <v>1.9594223201599537E-2</v>
      </c>
      <c r="BW52" s="882">
        <f t="shared" si="72"/>
        <v>1.8660767614417262E-2</v>
      </c>
      <c r="BX52" s="882">
        <f t="shared" si="73"/>
        <v>1.6832546062152787E-2</v>
      </c>
      <c r="BY52" s="882">
        <f t="shared" si="74"/>
        <v>1.6148261839478373E-2</v>
      </c>
      <c r="BZ52" s="882">
        <f t="shared" si="75"/>
        <v>1.6473541108347645E-2</v>
      </c>
      <c r="CA52" s="882">
        <f t="shared" si="76"/>
        <v>1.6445537055024717E-2</v>
      </c>
      <c r="CB52" s="882">
        <f t="shared" si="77"/>
        <v>1.6421114080414467E-2</v>
      </c>
      <c r="CC52" s="882">
        <f t="shared" si="78"/>
        <v>1.6506638868293955E-2</v>
      </c>
      <c r="CD52" s="882">
        <f t="shared" si="79"/>
        <v>1.6405071944983307E-2</v>
      </c>
      <c r="CE52" s="882">
        <f t="shared" si="80"/>
        <v>1.6207000295641816E-2</v>
      </c>
      <c r="CF52" s="882">
        <f t="shared" si="81"/>
        <v>1.5692913852343837E-2</v>
      </c>
      <c r="CG52" s="882">
        <f t="shared" si="82"/>
        <v>1.4550305952703457E-2</v>
      </c>
      <c r="CH52" s="882">
        <f t="shared" si="83"/>
        <v>1.3923249738484245E-2</v>
      </c>
      <c r="CI52" s="882">
        <f t="shared" si="84"/>
        <v>1.3869925902876279E-2</v>
      </c>
      <c r="CJ52" s="882">
        <f t="shared" si="85"/>
        <v>1.3962234247620664E-2</v>
      </c>
      <c r="CK52" s="882">
        <f t="shared" si="86"/>
        <v>1.3429213232409198E-2</v>
      </c>
      <c r="CL52" s="882">
        <f t="shared" si="87"/>
        <v>1.3521005148447118E-2</v>
      </c>
      <c r="CM52" s="882">
        <f t="shared" si="88"/>
        <v>1.31428330913681E-2</v>
      </c>
      <c r="CN52" s="882">
        <f t="shared" si="89"/>
        <v>1.3396558546786119E-2</v>
      </c>
      <c r="CO52" s="882">
        <f t="shared" si="90"/>
        <v>1.2437376643781306E-2</v>
      </c>
      <c r="CP52" s="882">
        <f t="shared" si="91"/>
        <v>1.1791857942451189E-2</v>
      </c>
      <c r="CQ52" s="882">
        <f t="shared" si="92"/>
        <v>1.1456619550258118E-2</v>
      </c>
      <c r="CR52" s="882">
        <f t="shared" si="93"/>
        <v>1.0303644033724968E-2</v>
      </c>
      <c r="CS52" s="882">
        <f t="shared" si="94"/>
        <v>9.2531356371323703E-3</v>
      </c>
      <c r="CT52" s="882">
        <f t="shared" si="95"/>
        <v>1.0532058047394877E-2</v>
      </c>
      <c r="CU52" s="882">
        <f t="shared" si="96"/>
        <v>1.094069542335907E-2</v>
      </c>
      <c r="CV52" s="882">
        <f t="shared" si="97"/>
        <v>1.0376436066933392E-2</v>
      </c>
      <c r="CW52" s="882">
        <f t="shared" si="98"/>
        <v>9.4328998433070854E-3</v>
      </c>
      <c r="CX52" s="882">
        <f t="shared" si="99"/>
        <v>9.4630571459006774E-3</v>
      </c>
      <c r="CY52" s="882">
        <f t="shared" si="100"/>
        <v>9.2065395420779517E-3</v>
      </c>
      <c r="CZ52" s="882">
        <f t="shared" si="101"/>
        <v>8.1642550567899708E-3</v>
      </c>
      <c r="DA52" s="882">
        <f t="shared" si="102"/>
        <v>7.8776291076159133E-3</v>
      </c>
      <c r="DB52" s="882">
        <f t="shared" si="103"/>
        <v>7.1425681423662457E-3</v>
      </c>
      <c r="DC52" s="882">
        <f t="shared" si="104"/>
        <v>7.6479570028431532E-3</v>
      </c>
      <c r="DD52" s="882">
        <f t="shared" si="105"/>
        <v>8.5511674917198022E-3</v>
      </c>
    </row>
    <row r="53" spans="1:108" ht="15">
      <c r="A53" s="876">
        <v>48</v>
      </c>
      <c r="B53" s="876">
        <v>48</v>
      </c>
      <c r="C53" s="880">
        <f>DataFS40!T53</f>
        <v>16479.481549201169</v>
      </c>
      <c r="D53">
        <f t="shared" ref="D53:R53" si="116">C53*($S53/$C53)^(1/16)</f>
        <v>16845.356381445967</v>
      </c>
      <c r="E53">
        <f t="shared" si="116"/>
        <v>17219.35430861159</v>
      </c>
      <c r="F53">
        <f t="shared" si="116"/>
        <v>17601.65567836144</v>
      </c>
      <c r="G53">
        <f t="shared" si="116"/>
        <v>17992.444842409102</v>
      </c>
      <c r="H53">
        <f t="shared" si="116"/>
        <v>18391.910245415627</v>
      </c>
      <c r="I53">
        <f t="shared" si="116"/>
        <v>18800.244515860501</v>
      </c>
      <c r="J53">
        <f t="shared" si="116"/>
        <v>19217.644558930126</v>
      </c>
      <c r="K53">
        <f t="shared" si="116"/>
        <v>19644.311651468575</v>
      </c>
      <c r="L53">
        <f t="shared" si="116"/>
        <v>20080.451539036458</v>
      </c>
      <c r="M53">
        <f t="shared" si="116"/>
        <v>20526.274535124638</v>
      </c>
      <c r="N53">
        <f t="shared" si="116"/>
        <v>20981.995622570706</v>
      </c>
      <c r="O53">
        <f t="shared" si="116"/>
        <v>21447.834557227074</v>
      </c>
      <c r="P53">
        <f t="shared" si="116"/>
        <v>21924.015973930684</v>
      </c>
      <c r="Q53">
        <f t="shared" si="116"/>
        <v>22410.769494825458</v>
      </c>
      <c r="R53">
        <f t="shared" si="116"/>
        <v>22908.329840089689</v>
      </c>
      <c r="S53" s="880">
        <v>23416.936941121818</v>
      </c>
      <c r="T53" s="880">
        <v>24298.83081394052</v>
      </c>
      <c r="U53" s="880">
        <v>25180.724686759226</v>
      </c>
      <c r="V53" s="880">
        <v>26653.560109795115</v>
      </c>
      <c r="W53" s="880">
        <v>28126.395532831004</v>
      </c>
      <c r="X53" s="880">
        <v>28359.575043128232</v>
      </c>
      <c r="Y53" s="880">
        <v>29191.319318466551</v>
      </c>
      <c r="Z53" s="880">
        <v>30101.1562335864</v>
      </c>
      <c r="AA53" s="880">
        <v>29413.768100829668</v>
      </c>
      <c r="AB53" s="880">
        <v>29258.092466344497</v>
      </c>
      <c r="AC53" s="880">
        <v>30278.824402546925</v>
      </c>
      <c r="AD53" s="880">
        <v>31113.315222078483</v>
      </c>
      <c r="AE53" s="880">
        <v>30742.021470068201</v>
      </c>
      <c r="AF53" s="880">
        <v>29512.817091752237</v>
      </c>
      <c r="AG53" s="880">
        <v>30793.181147129035</v>
      </c>
      <c r="AH53" s="880">
        <v>31433.757026506737</v>
      </c>
      <c r="AI53" s="880">
        <v>32216.055797201829</v>
      </c>
      <c r="AJ53" s="880">
        <v>32397.288509308819</v>
      </c>
      <c r="AK53" s="880">
        <v>31801.147960023518</v>
      </c>
      <c r="AL53" s="880">
        <v>31503.451998537916</v>
      </c>
      <c r="AM53" s="880">
        <v>30339.457439264075</v>
      </c>
      <c r="AN53" s="880">
        <v>30317.04061553986</v>
      </c>
      <c r="AO53" s="880">
        <v>31362.482815943815</v>
      </c>
      <c r="AP53" s="880">
        <v>32080.450740827629</v>
      </c>
      <c r="AQ53" s="880">
        <v>32681.342953649179</v>
      </c>
      <c r="AR53" s="880">
        <v>33589.340261978628</v>
      </c>
      <c r="AS53" s="880">
        <v>34121.703533639447</v>
      </c>
      <c r="AT53" s="880">
        <v>34706.699499912123</v>
      </c>
      <c r="AU53" s="880">
        <v>34834.275601437927</v>
      </c>
      <c r="AV53" s="880">
        <v>34344.612016670872</v>
      </c>
      <c r="AW53" s="880">
        <v>34338.057038782325</v>
      </c>
      <c r="AX53" s="880">
        <v>35044.859539552526</v>
      </c>
      <c r="AY53" s="880">
        <v>35945.971387973019</v>
      </c>
      <c r="AZ53" s="880">
        <v>36077.375635272496</v>
      </c>
      <c r="BA53" s="880">
        <v>37011.196800762729</v>
      </c>
      <c r="BB53" s="880">
        <v>37982.452764752488</v>
      </c>
      <c r="BC53" s="880">
        <v>39625.312680318515</v>
      </c>
      <c r="BD53" s="880">
        <v>40645.664554405455</v>
      </c>
      <c r="BE53" s="880">
        <v>41945.731177624031</v>
      </c>
      <c r="BF53" s="880">
        <v>41916.304713440164</v>
      </c>
      <c r="BG53" s="880">
        <v>41512.819789364192</v>
      </c>
      <c r="BH53" s="880">
        <v>41356.776596851982</v>
      </c>
      <c r="BI53" s="880">
        <v>42245.167844204938</v>
      </c>
      <c r="BJ53" s="880">
        <v>42588.130461363784</v>
      </c>
      <c r="BK53" s="880">
        <v>43175.760896994114</v>
      </c>
      <c r="BL53" s="880">
        <v>42988.621043724139</v>
      </c>
      <c r="BM53" s="880">
        <v>42555.315270935957</v>
      </c>
      <c r="BN53" s="880">
        <v>40502.516889999999</v>
      </c>
      <c r="BO53" s="880">
        <v>40836.169348726879</v>
      </c>
      <c r="BP53" s="880">
        <v>41272.896655041528</v>
      </c>
      <c r="BQ53" s="880">
        <v>41259.651804791341</v>
      </c>
      <c r="BR53" s="880">
        <v>42257.226289594859</v>
      </c>
      <c r="BS53" s="880">
        <v>42690</v>
      </c>
      <c r="BV53" s="882">
        <f>DataFS40!Y53</f>
        <v>1.9523021433867971E-2</v>
      </c>
      <c r="BW53" s="882">
        <f t="shared" si="72"/>
        <v>1.858296819204841E-2</v>
      </c>
      <c r="BX53" s="882">
        <f t="shared" si="73"/>
        <v>1.6798806726302962E-2</v>
      </c>
      <c r="BY53" s="882">
        <f t="shared" si="74"/>
        <v>1.6120227088345818E-2</v>
      </c>
      <c r="BZ53" s="882">
        <f t="shared" si="75"/>
        <v>1.6477230237512241E-2</v>
      </c>
      <c r="CA53" s="882">
        <f t="shared" si="76"/>
        <v>1.649742548173605E-2</v>
      </c>
      <c r="CB53" s="882">
        <f t="shared" si="77"/>
        <v>1.6395737810708688E-2</v>
      </c>
      <c r="CC53" s="882">
        <f t="shared" si="78"/>
        <v>1.6558536512758959E-2</v>
      </c>
      <c r="CD53" s="882">
        <f t="shared" si="79"/>
        <v>1.63721621507944E-2</v>
      </c>
      <c r="CE53" s="882">
        <f t="shared" si="80"/>
        <v>1.6223905784526815E-2</v>
      </c>
      <c r="CF53" s="882">
        <f t="shared" si="81"/>
        <v>1.5677387909287299E-2</v>
      </c>
      <c r="CG53" s="882">
        <f t="shared" si="82"/>
        <v>1.4599082776905359E-2</v>
      </c>
      <c r="CH53" s="882">
        <f t="shared" si="83"/>
        <v>1.393832117365279E-2</v>
      </c>
      <c r="CI53" s="882">
        <f t="shared" si="84"/>
        <v>1.389107571998105E-2</v>
      </c>
      <c r="CJ53" s="882">
        <f t="shared" si="85"/>
        <v>1.3993337930628735E-2</v>
      </c>
      <c r="CK53" s="882">
        <f t="shared" si="86"/>
        <v>1.344741881796141E-2</v>
      </c>
      <c r="CL53" s="882">
        <f t="shared" si="87"/>
        <v>1.3554598319602817E-2</v>
      </c>
      <c r="CM53" s="882">
        <f t="shared" si="88"/>
        <v>1.3224803387445805E-2</v>
      </c>
      <c r="CN53" s="882">
        <f t="shared" si="89"/>
        <v>1.3424287216917019E-2</v>
      </c>
      <c r="CO53" s="882">
        <f t="shared" si="90"/>
        <v>1.2488200513691261E-2</v>
      </c>
      <c r="CP53" s="882">
        <f t="shared" si="91"/>
        <v>1.1824307654725974E-2</v>
      </c>
      <c r="CQ53" s="882">
        <f t="shared" si="92"/>
        <v>1.1557756179416234E-2</v>
      </c>
      <c r="CR53" s="882">
        <f t="shared" si="93"/>
        <v>1.0410608626190143E-2</v>
      </c>
      <c r="CS53" s="882">
        <f t="shared" si="94"/>
        <v>9.3870999615341955E-3</v>
      </c>
      <c r="CT53" s="882">
        <f t="shared" si="95"/>
        <v>1.0704746314475821E-2</v>
      </c>
      <c r="CU53" s="882">
        <f t="shared" si="96"/>
        <v>1.1102931716579389E-2</v>
      </c>
      <c r="CV53" s="882">
        <f t="shared" si="97"/>
        <v>1.0490842431225555E-2</v>
      </c>
      <c r="CW53" s="882">
        <f t="shared" si="98"/>
        <v>9.5541636764011617E-3</v>
      </c>
      <c r="CX53" s="882">
        <f t="shared" si="99"/>
        <v>9.6098298071936039E-3</v>
      </c>
      <c r="CY53" s="882">
        <f t="shared" si="100"/>
        <v>9.3534571498801178E-3</v>
      </c>
      <c r="CZ53" s="882">
        <f t="shared" si="101"/>
        <v>8.3367623398238333E-3</v>
      </c>
      <c r="DA53" s="882">
        <f t="shared" si="102"/>
        <v>8.0416811030321611E-3</v>
      </c>
      <c r="DB53" s="882">
        <f t="shared" si="103"/>
        <v>7.3036043088514635E-3</v>
      </c>
      <c r="DC53" s="882">
        <f t="shared" si="104"/>
        <v>7.8453394910578123E-3</v>
      </c>
      <c r="DD53" s="882">
        <f t="shared" si="105"/>
        <v>8.6982682294081126E-3</v>
      </c>
    </row>
    <row r="54" spans="1:108" ht="15">
      <c r="A54" s="876">
        <v>49</v>
      </c>
      <c r="B54" s="876">
        <v>49</v>
      </c>
      <c r="C54" s="880">
        <f>DataFS40!T54</f>
        <v>16760.991130979823</v>
      </c>
      <c r="D54">
        <f t="shared" ref="D54:R54" si="117">C54*($S54/$C54)^(1/16)</f>
        <v>17133.115994252665</v>
      </c>
      <c r="E54">
        <f t="shared" si="117"/>
        <v>17513.502714642647</v>
      </c>
      <c r="F54">
        <f t="shared" si="117"/>
        <v>17902.334720589417</v>
      </c>
      <c r="G54">
        <f t="shared" si="117"/>
        <v>18299.79951298171</v>
      </c>
      <c r="H54">
        <f t="shared" si="117"/>
        <v>18706.088755573215</v>
      </c>
      <c r="I54">
        <f t="shared" si="117"/>
        <v>19121.39836740584</v>
      </c>
      <c r="J54">
        <f t="shared" si="117"/>
        <v>19545.92861728495</v>
      </c>
      <c r="K54">
        <f t="shared" si="117"/>
        <v>19979.88422035212</v>
      </c>
      <c r="L54">
        <f t="shared" si="117"/>
        <v>20423.474436801993</v>
      </c>
      <c r="M54">
        <f t="shared" si="117"/>
        <v>20876.913172790813</v>
      </c>
      <c r="N54">
        <f t="shared" si="117"/>
        <v>21340.419083585337</v>
      </c>
      <c r="O54">
        <f t="shared" si="117"/>
        <v>21814.215679001831</v>
      </c>
      <c r="P54">
        <f t="shared" si="117"/>
        <v>22298.531431186009</v>
      </c>
      <c r="Q54">
        <f t="shared" si="117"/>
        <v>22793.599884785875</v>
      </c>
      <c r="R54">
        <f t="shared" si="117"/>
        <v>23299.659769570622</v>
      </c>
      <c r="S54" s="880">
        <v>23816.955115549874</v>
      </c>
      <c r="T54" s="880">
        <v>24711.765146667589</v>
      </c>
      <c r="U54" s="880">
        <v>25606.5751777853</v>
      </c>
      <c r="V54" s="880">
        <v>27090.131103424406</v>
      </c>
      <c r="W54" s="880">
        <v>28573.687029063512</v>
      </c>
      <c r="X54" s="880">
        <v>28799.745830937318</v>
      </c>
      <c r="Y54" s="880">
        <v>29585.870658982712</v>
      </c>
      <c r="Z54" s="880">
        <v>30513.643890560092</v>
      </c>
      <c r="AA54" s="880">
        <v>29825.253479620984</v>
      </c>
      <c r="AB54" s="880">
        <v>29701.611365205386</v>
      </c>
      <c r="AC54" s="880">
        <v>30726.428346977587</v>
      </c>
      <c r="AD54" s="880">
        <v>31537.704614057784</v>
      </c>
      <c r="AE54" s="880">
        <v>31132.659401724821</v>
      </c>
      <c r="AF54" s="880">
        <v>29896.758993044052</v>
      </c>
      <c r="AG54" s="880">
        <v>31215.664279432091</v>
      </c>
      <c r="AH54" s="880">
        <v>31880.682481859913</v>
      </c>
      <c r="AI54" s="880">
        <v>32655.33810777116</v>
      </c>
      <c r="AJ54" s="880">
        <v>32822.942226433457</v>
      </c>
      <c r="AK54" s="880">
        <v>32230.580458553795</v>
      </c>
      <c r="AL54" s="880">
        <v>31961.931970156314</v>
      </c>
      <c r="AM54" s="880">
        <v>30851.282069985609</v>
      </c>
      <c r="AN54" s="880">
        <v>30809.34504773733</v>
      </c>
      <c r="AO54" s="880">
        <v>31913.955975195189</v>
      </c>
      <c r="AP54" s="880">
        <v>32676.433524029522</v>
      </c>
      <c r="AQ54" s="880">
        <v>33236.345641678607</v>
      </c>
      <c r="AR54" s="880">
        <v>34188.678731471904</v>
      </c>
      <c r="AS54" s="880">
        <v>34683.849321221802</v>
      </c>
      <c r="AT54" s="880">
        <v>35312.952947003469</v>
      </c>
      <c r="AU54" s="880">
        <v>35430.637862168558</v>
      </c>
      <c r="AV54" s="880">
        <v>34965.786289545111</v>
      </c>
      <c r="AW54" s="880">
        <v>34956.091484656194</v>
      </c>
      <c r="AX54" s="880">
        <v>35689.270558711993</v>
      </c>
      <c r="AY54" s="880">
        <v>36561.463931463571</v>
      </c>
      <c r="AZ54" s="880">
        <v>36715.887097210216</v>
      </c>
      <c r="BA54" s="880">
        <v>37680.178526973701</v>
      </c>
      <c r="BB54" s="880">
        <v>38659.975294530246</v>
      </c>
      <c r="BC54" s="880">
        <v>40308.169271801715</v>
      </c>
      <c r="BD54" s="880">
        <v>41320.653685937898</v>
      </c>
      <c r="BE54" s="880">
        <v>42661.818602242034</v>
      </c>
      <c r="BF54" s="880">
        <v>42721.400858957699</v>
      </c>
      <c r="BG54" s="880">
        <v>42278.009231569369</v>
      </c>
      <c r="BH54" s="880">
        <v>42138.333930863802</v>
      </c>
      <c r="BI54" s="880">
        <v>43018.988007110231</v>
      </c>
      <c r="BJ54" s="880">
        <v>43403.505611476234</v>
      </c>
      <c r="BK54" s="880">
        <v>43957.21214016858</v>
      </c>
      <c r="BL54" s="880">
        <v>43751.458891881572</v>
      </c>
      <c r="BM54" s="880">
        <v>43308.575211660813</v>
      </c>
      <c r="BN54" s="880">
        <v>41275.62846</v>
      </c>
      <c r="BO54" s="880">
        <v>41629.386807216462</v>
      </c>
      <c r="BP54" s="880">
        <v>42065.127256787222</v>
      </c>
      <c r="BQ54" s="880">
        <v>42059.826460188699</v>
      </c>
      <c r="BR54" s="880">
        <v>43061.883631796823</v>
      </c>
      <c r="BS54" s="880">
        <v>43527</v>
      </c>
      <c r="BV54" s="882">
        <f>DataFS40!Y54</f>
        <v>1.9417330910978858E-2</v>
      </c>
      <c r="BW54" s="882">
        <f t="shared" si="72"/>
        <v>1.850838297452051E-2</v>
      </c>
      <c r="BX54" s="882">
        <f t="shared" si="73"/>
        <v>1.6792557954418141E-2</v>
      </c>
      <c r="BY54" s="882">
        <f t="shared" si="74"/>
        <v>1.6095420256706738E-2</v>
      </c>
      <c r="BZ54" s="882">
        <f t="shared" si="75"/>
        <v>1.6491965566697075E-2</v>
      </c>
      <c r="CA54" s="882">
        <f t="shared" si="76"/>
        <v>1.6541349042734632E-2</v>
      </c>
      <c r="CB54" s="882">
        <f t="shared" si="77"/>
        <v>1.6392793159880847E-2</v>
      </c>
      <c r="CC54" s="882">
        <f t="shared" si="78"/>
        <v>1.6580889986501868E-2</v>
      </c>
      <c r="CD54" s="882">
        <f t="shared" si="79"/>
        <v>1.6354295880539604E-2</v>
      </c>
      <c r="CE54" s="882">
        <f t="shared" si="80"/>
        <v>1.6235231745495682E-2</v>
      </c>
      <c r="CF54" s="882">
        <f t="shared" si="81"/>
        <v>1.5678490924423194E-2</v>
      </c>
      <c r="CG54" s="882">
        <f t="shared" si="82"/>
        <v>1.4628528434603494E-2</v>
      </c>
      <c r="CH54" s="882">
        <f t="shared" si="83"/>
        <v>1.3965170190681775E-2</v>
      </c>
      <c r="CI54" s="882">
        <f t="shared" si="84"/>
        <v>1.3929335672044463E-2</v>
      </c>
      <c r="CJ54" s="882">
        <f t="shared" si="85"/>
        <v>1.3994519111604875E-2</v>
      </c>
      <c r="CK54" s="882">
        <f t="shared" si="86"/>
        <v>1.3465465250517727E-2</v>
      </c>
      <c r="CL54" s="882">
        <f t="shared" si="87"/>
        <v>1.3583679978225627E-2</v>
      </c>
      <c r="CM54" s="882">
        <f t="shared" si="88"/>
        <v>1.3249518434739205E-2</v>
      </c>
      <c r="CN54" s="882">
        <f t="shared" si="89"/>
        <v>1.3433696719757693E-2</v>
      </c>
      <c r="CO54" s="882">
        <f t="shared" si="90"/>
        <v>1.2494856769914575E-2</v>
      </c>
      <c r="CP54" s="882">
        <f t="shared" si="91"/>
        <v>1.185852849376734E-2</v>
      </c>
      <c r="CQ54" s="882">
        <f t="shared" si="92"/>
        <v>1.1665559942451331E-2</v>
      </c>
      <c r="CR54" s="882">
        <f t="shared" si="93"/>
        <v>1.0554431825303023E-2</v>
      </c>
      <c r="CS54" s="882">
        <f t="shared" si="94"/>
        <v>9.5388530951800998E-3</v>
      </c>
      <c r="CT54" s="882">
        <f t="shared" si="95"/>
        <v>1.0831360581917915E-2</v>
      </c>
      <c r="CU54" s="882">
        <f t="shared" si="96"/>
        <v>1.1219498601106048E-2</v>
      </c>
      <c r="CV54" s="882">
        <f t="shared" si="97"/>
        <v>1.0587822199898955E-2</v>
      </c>
      <c r="CW54" s="882">
        <f t="shared" si="98"/>
        <v>9.6741762871157544E-3</v>
      </c>
      <c r="CX54" s="882">
        <f t="shared" si="99"/>
        <v>9.7559065156438418E-3</v>
      </c>
      <c r="CY54" s="882">
        <f t="shared" si="100"/>
        <v>9.5310793613978539E-3</v>
      </c>
      <c r="CZ54" s="882">
        <f t="shared" si="101"/>
        <v>8.5031926916205869E-3</v>
      </c>
      <c r="DA54" s="882">
        <f t="shared" si="102"/>
        <v>8.1868245148930541E-3</v>
      </c>
      <c r="DB54" s="882">
        <f t="shared" si="103"/>
        <v>7.471440817323316E-3</v>
      </c>
      <c r="DC54" s="882">
        <f t="shared" si="104"/>
        <v>8.0175730990390548E-3</v>
      </c>
      <c r="DD54" s="882">
        <f t="shared" si="105"/>
        <v>8.8763909170743727E-3</v>
      </c>
    </row>
    <row r="55" spans="1:108" ht="15">
      <c r="A55" s="876">
        <v>50</v>
      </c>
      <c r="B55" s="876">
        <v>50</v>
      </c>
      <c r="C55" s="880">
        <f>DataFS40!T55</f>
        <v>17033.563900638521</v>
      </c>
      <c r="D55">
        <f t="shared" ref="D55:R55" si="118">C55*($S55/$C55)^(1/16)</f>
        <v>17411.740381255975</v>
      </c>
      <c r="E55">
        <f t="shared" si="118"/>
        <v>17798.313076037797</v>
      </c>
      <c r="F55">
        <f t="shared" si="118"/>
        <v>18193.46839639746</v>
      </c>
      <c r="G55">
        <f t="shared" si="118"/>
        <v>18597.396892425033</v>
      </c>
      <c r="H55">
        <f t="shared" si="118"/>
        <v>19010.293344773425</v>
      </c>
      <c r="I55">
        <f t="shared" si="118"/>
        <v>19432.356858584666</v>
      </c>
      <c r="J55">
        <f t="shared" si="118"/>
        <v>19863.790959501534</v>
      </c>
      <c r="K55">
        <f t="shared" si="118"/>
        <v>20304.803691810801</v>
      </c>
      <c r="L55">
        <f t="shared" si="118"/>
        <v>20755.607718765456</v>
      </c>
      <c r="M55">
        <f t="shared" si="118"/>
        <v>21216.42042513426</v>
      </c>
      <c r="N55">
        <f t="shared" si="118"/>
        <v>21687.464022028082</v>
      </c>
      <c r="O55">
        <f t="shared" si="118"/>
        <v>22168.965654053591</v>
      </c>
      <c r="P55">
        <f t="shared" si="118"/>
        <v>22661.157508845936</v>
      </c>
      <c r="Q55">
        <f t="shared" si="118"/>
        <v>23164.276929033269</v>
      </c>
      <c r="R55">
        <f t="shared" si="118"/>
        <v>23678.566526687082</v>
      </c>
      <c r="S55" s="880">
        <v>24204.274300313551</v>
      </c>
      <c r="T55" s="880">
        <v>25115.264111439086</v>
      </c>
      <c r="U55" s="880">
        <v>26026.253922564621</v>
      </c>
      <c r="V55" s="880">
        <v>27511.845395082099</v>
      </c>
      <c r="W55" s="880">
        <v>28997.436867599572</v>
      </c>
      <c r="X55" s="880">
        <v>29239.916618746403</v>
      </c>
      <c r="Y55" s="880">
        <v>30035.220796792782</v>
      </c>
      <c r="Z55" s="880">
        <v>30988.78790049181</v>
      </c>
      <c r="AA55" s="880">
        <v>30251.611823910778</v>
      </c>
      <c r="AB55" s="880">
        <v>30164.003408698656</v>
      </c>
      <c r="AC55" s="880">
        <v>31142.38352766063</v>
      </c>
      <c r="AD55" s="880">
        <v>32030.682190599397</v>
      </c>
      <c r="AE55" s="880">
        <v>31527.243171074948</v>
      </c>
      <c r="AF55" s="880">
        <v>30295.189267969527</v>
      </c>
      <c r="AG55" s="880">
        <v>31655.321522804374</v>
      </c>
      <c r="AH55" s="880">
        <v>32308.176395675993</v>
      </c>
      <c r="AI55" s="880">
        <v>33115.827150574871</v>
      </c>
      <c r="AJ55" s="880">
        <v>33265.398063970912</v>
      </c>
      <c r="AK55" s="880">
        <v>32657.441504997063</v>
      </c>
      <c r="AL55" s="880">
        <v>32441.572555849405</v>
      </c>
      <c r="AM55" s="880">
        <v>31316.577188823372</v>
      </c>
      <c r="AN55" s="880">
        <v>31320.747496701078</v>
      </c>
      <c r="AO55" s="880">
        <v>32453.174175352087</v>
      </c>
      <c r="AP55" s="880">
        <v>33254.65523091083</v>
      </c>
      <c r="AQ55" s="880">
        <v>33799.083558809485</v>
      </c>
      <c r="AR55" s="880">
        <v>34776.708927955879</v>
      </c>
      <c r="AS55" s="880">
        <v>35273.283739269318</v>
      </c>
      <c r="AT55" s="880">
        <v>35948.907571618016</v>
      </c>
      <c r="AU55" s="880">
        <v>36052.198528282184</v>
      </c>
      <c r="AV55" s="880">
        <v>35601.557346899426</v>
      </c>
      <c r="AW55" s="880">
        <v>35629.448707014933</v>
      </c>
      <c r="AX55" s="880">
        <v>36272.0154516361</v>
      </c>
      <c r="AY55" s="880">
        <v>37237.298881178693</v>
      </c>
      <c r="AZ55" s="880">
        <v>37431.256420307102</v>
      </c>
      <c r="BA55" s="880">
        <v>38378.12050107259</v>
      </c>
      <c r="BB55" s="880">
        <v>39355.962798914101</v>
      </c>
      <c r="BC55" s="880">
        <v>41021.873594317003</v>
      </c>
      <c r="BD55" s="880">
        <v>42061.899419338552</v>
      </c>
      <c r="BE55" s="880">
        <v>43400.831612958915</v>
      </c>
      <c r="BF55" s="880">
        <v>43502.817706077665</v>
      </c>
      <c r="BG55" s="880">
        <v>43027.688076973085</v>
      </c>
      <c r="BH55" s="880">
        <v>42941.390414840345</v>
      </c>
      <c r="BI55" s="880">
        <v>43837.096764394846</v>
      </c>
      <c r="BJ55" s="880">
        <v>44221.268390139521</v>
      </c>
      <c r="BK55" s="880">
        <v>44773.446079626781</v>
      </c>
      <c r="BL55" s="880">
        <v>44549.278949052146</v>
      </c>
      <c r="BM55" s="880">
        <v>44087.275649649506</v>
      </c>
      <c r="BN55" s="880">
        <v>42078.264799999997</v>
      </c>
      <c r="BO55" s="880">
        <v>42398.926132616805</v>
      </c>
      <c r="BP55" s="880">
        <v>42872.106832501595</v>
      </c>
      <c r="BQ55" s="880">
        <v>42891.015637113087</v>
      </c>
      <c r="BR55" s="880">
        <v>43906.214344853244</v>
      </c>
      <c r="BS55" s="880">
        <v>44368</v>
      </c>
      <c r="BV55" s="882">
        <f>DataFS40!Y55</f>
        <v>1.9328151595549903E-2</v>
      </c>
      <c r="BW55" s="882">
        <f t="shared" si="72"/>
        <v>1.8471346504456365E-2</v>
      </c>
      <c r="BX55" s="882">
        <f t="shared" si="73"/>
        <v>1.6757800919213084E-2</v>
      </c>
      <c r="BY55" s="882">
        <f t="shared" si="74"/>
        <v>1.6105317312740564E-2</v>
      </c>
      <c r="BZ55" s="882">
        <f t="shared" si="75"/>
        <v>1.6510601491075638E-2</v>
      </c>
      <c r="CA55" s="882">
        <f t="shared" si="76"/>
        <v>1.6583480137420281E-2</v>
      </c>
      <c r="CB55" s="882">
        <f t="shared" si="77"/>
        <v>1.6412467977055867E-2</v>
      </c>
      <c r="CC55" s="882">
        <f t="shared" si="78"/>
        <v>1.6608451850878003E-2</v>
      </c>
      <c r="CD55" s="882">
        <f t="shared" si="79"/>
        <v>1.6375824493770175E-2</v>
      </c>
      <c r="CE55" s="882">
        <f t="shared" si="80"/>
        <v>1.6286563260765163E-2</v>
      </c>
      <c r="CF55" s="882">
        <f t="shared" si="81"/>
        <v>1.5716113862413117E-2</v>
      </c>
      <c r="CG55" s="882">
        <f t="shared" si="82"/>
        <v>1.4684866325624713E-2</v>
      </c>
      <c r="CH55" s="882">
        <f t="shared" si="83"/>
        <v>1.405309811938249E-2</v>
      </c>
      <c r="CI55" s="882">
        <f t="shared" si="84"/>
        <v>1.3931271265806178E-2</v>
      </c>
      <c r="CJ55" s="882">
        <f t="shared" si="85"/>
        <v>1.4059673772897963E-2</v>
      </c>
      <c r="CK55" s="882">
        <f t="shared" si="86"/>
        <v>1.3559811995476512E-2</v>
      </c>
      <c r="CL55" s="882">
        <f t="shared" si="87"/>
        <v>1.3649917338445672E-2</v>
      </c>
      <c r="CM55" s="882">
        <f t="shared" si="88"/>
        <v>1.3298582348830079E-2</v>
      </c>
      <c r="CN55" s="882">
        <f t="shared" si="89"/>
        <v>1.3472286430157965E-2</v>
      </c>
      <c r="CO55" s="882">
        <f t="shared" si="90"/>
        <v>1.2564325438378487E-2</v>
      </c>
      <c r="CP55" s="882">
        <f t="shared" si="91"/>
        <v>1.1931536077689708E-2</v>
      </c>
      <c r="CQ55" s="882">
        <f t="shared" si="92"/>
        <v>1.1753563903902364E-2</v>
      </c>
      <c r="CR55" s="882">
        <f t="shared" si="93"/>
        <v>1.0628827059071311E-2</v>
      </c>
      <c r="CS55" s="882">
        <f t="shared" si="94"/>
        <v>9.6406068852441518E-3</v>
      </c>
      <c r="CT55" s="882">
        <f t="shared" si="95"/>
        <v>1.0969461993354468E-2</v>
      </c>
      <c r="CU55" s="882">
        <f t="shared" si="96"/>
        <v>1.1315202327405904E-2</v>
      </c>
      <c r="CV55" s="882">
        <f t="shared" si="97"/>
        <v>1.0735021157103564E-2</v>
      </c>
      <c r="CW55" s="882">
        <f t="shared" si="98"/>
        <v>9.7502180171988861E-3</v>
      </c>
      <c r="CX55" s="882">
        <f t="shared" si="99"/>
        <v>9.9111216282752324E-3</v>
      </c>
      <c r="CY55" s="882">
        <f t="shared" si="100"/>
        <v>9.7098494638108157E-3</v>
      </c>
      <c r="CZ55" s="882">
        <f t="shared" si="101"/>
        <v>8.6316504049770426E-3</v>
      </c>
      <c r="DA55" s="882">
        <f t="shared" si="102"/>
        <v>8.3553327673389077E-3</v>
      </c>
      <c r="DB55" s="882">
        <f t="shared" si="103"/>
        <v>7.6363934405816458E-3</v>
      </c>
      <c r="DC55" s="882">
        <f t="shared" si="104"/>
        <v>8.1962926971670402E-3</v>
      </c>
      <c r="DD55" s="882">
        <f t="shared" si="105"/>
        <v>9.0538504324702007E-3</v>
      </c>
    </row>
    <row r="56" spans="1:108" ht="15">
      <c r="A56" s="876">
        <v>51</v>
      </c>
      <c r="B56" s="876">
        <v>51</v>
      </c>
      <c r="C56" s="880">
        <f>DataFS40!T56</f>
        <v>17301.668264237236</v>
      </c>
      <c r="D56">
        <f t="shared" ref="D56:R56" si="119">C56*($S56/$C56)^(1/16)</f>
        <v>17685.797155357588</v>
      </c>
      <c r="E56">
        <f t="shared" si="119"/>
        <v>18078.454415114989</v>
      </c>
      <c r="F56">
        <f t="shared" si="119"/>
        <v>18479.829388995528</v>
      </c>
      <c r="G56">
        <f t="shared" si="119"/>
        <v>18890.115626303701</v>
      </c>
      <c r="H56">
        <f t="shared" si="119"/>
        <v>19309.510973494933</v>
      </c>
      <c r="I56">
        <f t="shared" si="119"/>
        <v>19738.217669580223</v>
      </c>
      <c r="J56">
        <f t="shared" si="119"/>
        <v>20176.442443648983</v>
      </c>
      <c r="K56">
        <f t="shared" si="119"/>
        <v>20624.39661455703</v>
      </c>
      <c r="L56">
        <f t="shared" si="119"/>
        <v>21082.296192827867</v>
      </c>
      <c r="M56">
        <f t="shared" si="119"/>
        <v>21550.361984816325</v>
      </c>
      <c r="N56">
        <f t="shared" si="119"/>
        <v>22028.819699184867</v>
      </c>
      <c r="O56">
        <f t="shared" si="119"/>
        <v>22517.90005574383</v>
      </c>
      <c r="P56">
        <f t="shared" si="119"/>
        <v>23017.838896708141</v>
      </c>
      <c r="Q56">
        <f t="shared" si="119"/>
        <v>23528.87730042413</v>
      </c>
      <c r="R56">
        <f t="shared" si="119"/>
        <v>24051.261697621285</v>
      </c>
      <c r="S56" s="880">
        <v>24585.243990245031</v>
      </c>
      <c r="T56" s="880">
        <v>25512.502455671111</v>
      </c>
      <c r="U56" s="880">
        <v>26439.76092109719</v>
      </c>
      <c r="V56" s="880">
        <v>27915.760277556132</v>
      </c>
      <c r="W56" s="880">
        <v>29391.759634015074</v>
      </c>
      <c r="X56" s="880">
        <v>29680.087406555489</v>
      </c>
      <c r="Y56" s="880">
        <v>30495.530694061639</v>
      </c>
      <c r="Z56" s="880">
        <v>31453.489184930524</v>
      </c>
      <c r="AA56" s="880">
        <v>30727.546719862177</v>
      </c>
      <c r="AB56" s="880">
        <v>30612.240593717641</v>
      </c>
      <c r="AC56" s="880">
        <v>31567.381212271561</v>
      </c>
      <c r="AD56" s="880">
        <v>32472.218628719274</v>
      </c>
      <c r="AE56" s="880">
        <v>31925.772778118571</v>
      </c>
      <c r="AF56" s="880">
        <v>30708.10791652865</v>
      </c>
      <c r="AG56" s="880">
        <v>32088.109121748963</v>
      </c>
      <c r="AH56" s="880">
        <v>32761.579031541536</v>
      </c>
      <c r="AI56" s="880">
        <v>33588.434326083945</v>
      </c>
      <c r="AJ56" s="880">
        <v>33710.6542549105</v>
      </c>
      <c r="AK56" s="880">
        <v>33120.302880658441</v>
      </c>
      <c r="AL56" s="880">
        <v>32916.51078285923</v>
      </c>
      <c r="AM56" s="880">
        <v>31766.362470366541</v>
      </c>
      <c r="AN56" s="880">
        <v>31808.80792517271</v>
      </c>
      <c r="AO56" s="880">
        <v>32986.264895961751</v>
      </c>
      <c r="AP56" s="880">
        <v>33821.036220245078</v>
      </c>
      <c r="AQ56" s="880">
        <v>34371.490512317185</v>
      </c>
      <c r="AR56" s="880">
        <v>35393.009806963113</v>
      </c>
      <c r="AS56" s="880">
        <v>35917.295418247159</v>
      </c>
      <c r="AT56" s="880">
        <v>36563.896659157363</v>
      </c>
      <c r="AU56" s="880">
        <v>36680.478769164598</v>
      </c>
      <c r="AV56" s="880">
        <v>36206.512970351367</v>
      </c>
      <c r="AW56" s="880">
        <v>36268.031612726038</v>
      </c>
      <c r="AX56" s="880">
        <v>36890.218367145542</v>
      </c>
      <c r="AY56" s="880">
        <v>37926.710872294345</v>
      </c>
      <c r="AZ56" s="880">
        <v>38068.289846453292</v>
      </c>
      <c r="BA56" s="880">
        <v>39051.446264466744</v>
      </c>
      <c r="BB56" s="880">
        <v>40101.663696468233</v>
      </c>
      <c r="BC56" s="880">
        <v>41749.599612755977</v>
      </c>
      <c r="BD56" s="880">
        <v>42752.072355465796</v>
      </c>
      <c r="BE56" s="880">
        <v>44166.815901439193</v>
      </c>
      <c r="BF56" s="880">
        <v>44235.56043982484</v>
      </c>
      <c r="BG56" s="880">
        <v>43782.537121310626</v>
      </c>
      <c r="BH56" s="880">
        <v>43698.919287126882</v>
      </c>
      <c r="BI56" s="880">
        <v>44653.975282946696</v>
      </c>
      <c r="BJ56" s="880">
        <v>45047.387868730759</v>
      </c>
      <c r="BK56" s="880">
        <v>45608.230790436304</v>
      </c>
      <c r="BL56" s="880">
        <v>45351.612839643763</v>
      </c>
      <c r="BM56" s="880">
        <v>44854.915001871312</v>
      </c>
      <c r="BN56" s="880">
        <v>42875.433590000001</v>
      </c>
      <c r="BO56" s="880">
        <v>43192.143591106382</v>
      </c>
      <c r="BP56" s="880">
        <v>43668.551426809769</v>
      </c>
      <c r="BQ56" s="880">
        <v>43717.035727116301</v>
      </c>
      <c r="BR56" s="880">
        <v>44746.475994232285</v>
      </c>
      <c r="BS56" s="880">
        <v>45211</v>
      </c>
      <c r="BV56" s="882">
        <f>DataFS40!Y56</f>
        <v>1.9281879452596629E-2</v>
      </c>
      <c r="BW56" s="882">
        <f t="shared" si="72"/>
        <v>1.8438890492636029E-2</v>
      </c>
      <c r="BX56" s="882">
        <f t="shared" si="73"/>
        <v>1.6717226584495037E-2</v>
      </c>
      <c r="BY56" s="882">
        <f t="shared" si="74"/>
        <v>1.6100694322590092E-2</v>
      </c>
      <c r="BZ56" s="882">
        <f t="shared" si="75"/>
        <v>1.6530806937095521E-2</v>
      </c>
      <c r="CA56" s="882">
        <f t="shared" si="76"/>
        <v>1.6621484158950706E-2</v>
      </c>
      <c r="CB56" s="882">
        <f t="shared" si="77"/>
        <v>1.6447641972240135E-2</v>
      </c>
      <c r="CC56" s="882">
        <f t="shared" si="78"/>
        <v>1.6666737325973235E-2</v>
      </c>
      <c r="CD56" s="882">
        <f t="shared" si="79"/>
        <v>1.6449840859163567E-2</v>
      </c>
      <c r="CE56" s="882">
        <f t="shared" si="80"/>
        <v>1.632678041677238E-2</v>
      </c>
      <c r="CF56" s="882">
        <f t="shared" si="81"/>
        <v>1.576569602610367E-2</v>
      </c>
      <c r="CG56" s="882">
        <f t="shared" si="82"/>
        <v>1.4721647908068958E-2</v>
      </c>
      <c r="CH56" s="882">
        <f t="shared" si="83"/>
        <v>1.4117134344147297E-2</v>
      </c>
      <c r="CI56" s="882">
        <f t="shared" si="84"/>
        <v>1.3969524859450466E-2</v>
      </c>
      <c r="CJ56" s="882">
        <f t="shared" si="85"/>
        <v>1.4141026559424841E-2</v>
      </c>
      <c r="CK56" s="882">
        <f t="shared" si="86"/>
        <v>1.3597325609084221E-2</v>
      </c>
      <c r="CL56" s="882">
        <f t="shared" si="87"/>
        <v>1.3702843457582992E-2</v>
      </c>
      <c r="CM56" s="882">
        <f t="shared" si="88"/>
        <v>1.3390304780721785E-2</v>
      </c>
      <c r="CN56" s="882">
        <f t="shared" si="89"/>
        <v>1.3526575915467465E-2</v>
      </c>
      <c r="CO56" s="882">
        <f t="shared" si="90"/>
        <v>1.261497222647745E-2</v>
      </c>
      <c r="CP56" s="882">
        <f t="shared" si="91"/>
        <v>1.2050243348429968E-2</v>
      </c>
      <c r="CQ56" s="882">
        <f t="shared" si="92"/>
        <v>1.1805989261386207E-2</v>
      </c>
      <c r="CR56" s="882">
        <f t="shared" si="93"/>
        <v>1.069368196811693E-2</v>
      </c>
      <c r="CS56" s="882">
        <f t="shared" si="94"/>
        <v>9.717898923386814E-3</v>
      </c>
      <c r="CT56" s="882">
        <f t="shared" si="95"/>
        <v>1.1054293186193886E-2</v>
      </c>
      <c r="CU56" s="882">
        <f t="shared" si="96"/>
        <v>1.1427002434917011E-2</v>
      </c>
      <c r="CV56" s="882">
        <f t="shared" si="97"/>
        <v>1.0881240980850304E-2</v>
      </c>
      <c r="CW56" s="882">
        <f t="shared" si="98"/>
        <v>9.8737453809001341E-3</v>
      </c>
      <c r="CX56" s="882">
        <f t="shared" si="99"/>
        <v>1.0050748231000384E-2</v>
      </c>
      <c r="CY56" s="882">
        <f t="shared" si="100"/>
        <v>9.8651754277101489E-3</v>
      </c>
      <c r="CZ56" s="882">
        <f t="shared" si="101"/>
        <v>8.7786936420191086E-3</v>
      </c>
      <c r="DA56" s="882">
        <f t="shared" si="102"/>
        <v>8.4879298763429478E-3</v>
      </c>
      <c r="DB56" s="882">
        <f t="shared" si="103"/>
        <v>7.7817708855882906E-3</v>
      </c>
      <c r="DC56" s="882">
        <f t="shared" si="104"/>
        <v>8.3641609211062562E-3</v>
      </c>
      <c r="DD56" s="882">
        <f t="shared" si="105"/>
        <v>9.1947777287537669E-3</v>
      </c>
    </row>
    <row r="57" spans="1:108" ht="15">
      <c r="A57" s="876">
        <v>52</v>
      </c>
      <c r="B57" s="876">
        <v>52</v>
      </c>
      <c r="C57" s="880">
        <f>DataFS40!T57</f>
        <v>17596.583064195827</v>
      </c>
      <c r="D57">
        <f t="shared" ref="D57:R57" si="120">C57*($S57/$C57)^(1/16)</f>
        <v>17987.259606869367</v>
      </c>
      <c r="E57">
        <f t="shared" si="120"/>
        <v>18386.609888099905</v>
      </c>
      <c r="F57">
        <f t="shared" si="120"/>
        <v>18794.826480853408</v>
      </c>
      <c r="G57">
        <f t="shared" si="120"/>
        <v>19212.106233570245</v>
      </c>
      <c r="H57">
        <f t="shared" si="120"/>
        <v>19638.650365088597</v>
      </c>
      <c r="I57">
        <f t="shared" si="120"/>
        <v>20074.664561675341</v>
      </c>
      <c r="J57">
        <f t="shared" si="120"/>
        <v>20520.359076211182</v>
      </c>
      <c r="K57">
        <f t="shared" si="120"/>
        <v>20975.94882957789</v>
      </c>
      <c r="L57">
        <f t="shared" si="120"/>
        <v>21441.653514296522</v>
      </c>
      <c r="M57">
        <f t="shared" si="120"/>
        <v>21917.697700466601</v>
      </c>
      <c r="N57">
        <f t="shared" si="120"/>
        <v>22404.310944057332</v>
      </c>
      <c r="O57">
        <f t="shared" si="120"/>
        <v>22901.727897603094</v>
      </c>
      <c r="P57">
        <f t="shared" si="120"/>
        <v>23410.188423356569</v>
      </c>
      <c r="Q57">
        <f t="shared" si="120"/>
        <v>23929.937708954079</v>
      </c>
      <c r="R57">
        <f t="shared" si="120"/>
        <v>24461.226385648915</v>
      </c>
      <c r="S57" s="880">
        <v>25004.310649169664</v>
      </c>
      <c r="T57" s="880">
        <v>25928.789284399711</v>
      </c>
      <c r="U57" s="880">
        <v>26853.267919629754</v>
      </c>
      <c r="V57" s="880">
        <v>28346.159524938666</v>
      </c>
      <c r="W57" s="880">
        <v>29839.051130247582</v>
      </c>
      <c r="X57" s="880">
        <v>30143.124209315698</v>
      </c>
      <c r="Y57" s="880">
        <v>30977.760110248058</v>
      </c>
      <c r="Z57" s="880">
        <v>31886.862292890226</v>
      </c>
      <c r="AA57" s="880">
        <v>31178.693339982772</v>
      </c>
      <c r="AB57" s="880">
        <v>31046.322920262344</v>
      </c>
      <c r="AC57" s="880">
        <v>32024.027660630116</v>
      </c>
      <c r="AD57" s="880">
        <v>32960.909443725744</v>
      </c>
      <c r="AE57" s="880">
        <v>32340.085735936202</v>
      </c>
      <c r="AF57" s="880">
        <v>31142.759125538258</v>
      </c>
      <c r="AG57" s="880">
        <v>32514.027076265862</v>
      </c>
      <c r="AH57" s="880">
        <v>33224.697438175623</v>
      </c>
      <c r="AI57" s="880">
        <v>34067.100567945701</v>
      </c>
      <c r="AJ57" s="880">
        <v>34164.311506056496</v>
      </c>
      <c r="AK57" s="880">
        <v>33598.592968841862</v>
      </c>
      <c r="AL57" s="880">
        <v>33389.097830527426</v>
      </c>
      <c r="AM57" s="880">
        <v>32231.6575892043</v>
      </c>
      <c r="AN57" s="880">
        <v>32292.6243499185</v>
      </c>
      <c r="AO57" s="880">
        <v>33560.205480219658</v>
      </c>
      <c r="AP57" s="880">
        <v>34389.390662503829</v>
      </c>
      <c r="AQ57" s="880">
        <v>34972.904574955348</v>
      </c>
      <c r="AR57" s="880">
        <v>36039.466080661841</v>
      </c>
      <c r="AS57" s="880">
        <v>36559.487855193984</v>
      </c>
      <c r="AT57" s="880">
        <v>37196.357027592712</v>
      </c>
      <c r="AU57" s="880">
        <v>37295.319860509422</v>
      </c>
      <c r="AV57" s="880">
        <v>36792.006214496534</v>
      </c>
      <c r="AW57" s="880">
        <v>36912.937121463983</v>
      </c>
      <c r="AX57" s="880">
        <v>37514.587895278513</v>
      </c>
      <c r="AY57" s="880">
        <v>38591.985900920168</v>
      </c>
      <c r="AZ57" s="880">
        <v>38739.318095804505</v>
      </c>
      <c r="BA57" s="880">
        <v>39787.036560819935</v>
      </c>
      <c r="BB57" s="880">
        <v>40828.899619416268</v>
      </c>
      <c r="BC57" s="880">
        <v>42452.086578532326</v>
      </c>
      <c r="BD57" s="880">
        <v>43514.023276950269</v>
      </c>
      <c r="BE57" s="880">
        <v>44919.314551037765</v>
      </c>
      <c r="BF57" s="880">
        <v>44944.623875174439</v>
      </c>
      <c r="BG57" s="880">
        <v>44541.263814848528</v>
      </c>
      <c r="BH57" s="880">
        <v>44503.240426983706</v>
      </c>
      <c r="BI57" s="880">
        <v>45422.874490920956</v>
      </c>
      <c r="BJ57" s="880">
        <v>45860.375390292364</v>
      </c>
      <c r="BK57" s="880">
        <v>46433.740115570159</v>
      </c>
      <c r="BL57" s="880">
        <v>46161.845938722225</v>
      </c>
      <c r="BM57" s="880">
        <v>45645.782634203577</v>
      </c>
      <c r="BN57" s="880">
        <v>43683.537479999999</v>
      </c>
      <c r="BO57" s="880">
        <v>43967.06431039064</v>
      </c>
      <c r="BP57" s="880">
        <v>44467.103017399182</v>
      </c>
      <c r="BQ57" s="880">
        <v>44563.732164804198</v>
      </c>
      <c r="BR57" s="880">
        <v>45593.858505046745</v>
      </c>
      <c r="BS57" s="880">
        <v>46060</v>
      </c>
      <c r="BV57" s="882">
        <f>DataFS40!Y57</f>
        <v>1.9205013655971159E-2</v>
      </c>
      <c r="BW57" s="882">
        <f t="shared" si="72"/>
        <v>1.8359612431508854E-2</v>
      </c>
      <c r="BX57" s="882">
        <f t="shared" si="73"/>
        <v>1.6646637990900492E-2</v>
      </c>
      <c r="BY57" s="882">
        <f t="shared" si="74"/>
        <v>1.6046717344609718E-2</v>
      </c>
      <c r="BZ57" s="882">
        <f t="shared" si="75"/>
        <v>1.6541209508798005E-2</v>
      </c>
      <c r="CA57" s="882">
        <f t="shared" si="76"/>
        <v>1.6614407085535188E-2</v>
      </c>
      <c r="CB57" s="882">
        <f t="shared" si="77"/>
        <v>1.6460925812531668E-2</v>
      </c>
      <c r="CC57" s="882">
        <f t="shared" si="78"/>
        <v>1.6702574552089899E-2</v>
      </c>
      <c r="CD57" s="882">
        <f t="shared" si="79"/>
        <v>1.6474354975462902E-2</v>
      </c>
      <c r="CE57" s="882">
        <f t="shared" si="80"/>
        <v>1.6334184468871582E-2</v>
      </c>
      <c r="CF57" s="882">
        <f t="shared" si="81"/>
        <v>1.5757370819739158E-2</v>
      </c>
      <c r="CG57" s="882">
        <f t="shared" si="82"/>
        <v>1.4695974861520522E-2</v>
      </c>
      <c r="CH57" s="882">
        <f t="shared" si="83"/>
        <v>1.4138717279234436E-2</v>
      </c>
      <c r="CI57" s="882">
        <f t="shared" si="84"/>
        <v>1.3965994643179824E-2</v>
      </c>
      <c r="CJ57" s="882">
        <f t="shared" si="85"/>
        <v>1.415555837251814E-2</v>
      </c>
      <c r="CK57" s="882">
        <f t="shared" si="86"/>
        <v>1.3614366018362523E-2</v>
      </c>
      <c r="CL57" s="882">
        <f t="shared" si="87"/>
        <v>1.375530161316707E-2</v>
      </c>
      <c r="CM57" s="882">
        <f t="shared" si="88"/>
        <v>1.3443570277559491E-2</v>
      </c>
      <c r="CN57" s="882">
        <f t="shared" si="89"/>
        <v>1.356138378963867E-2</v>
      </c>
      <c r="CO57" s="882">
        <f t="shared" si="90"/>
        <v>1.2685424364835107E-2</v>
      </c>
      <c r="CP57" s="882">
        <f t="shared" si="91"/>
        <v>1.2103541372338045E-2</v>
      </c>
      <c r="CQ57" s="882">
        <f t="shared" si="92"/>
        <v>1.1818537811521646E-2</v>
      </c>
      <c r="CR57" s="882">
        <f t="shared" si="93"/>
        <v>1.0738022704773531E-2</v>
      </c>
      <c r="CS57" s="882">
        <f t="shared" si="94"/>
        <v>9.8531647392747779E-3</v>
      </c>
      <c r="CT57" s="882">
        <f t="shared" si="95"/>
        <v>1.1128551009150556E-2</v>
      </c>
      <c r="CU57" s="882">
        <f t="shared" si="96"/>
        <v>1.1540230142200292E-2</v>
      </c>
      <c r="CV57" s="882">
        <f t="shared" si="97"/>
        <v>1.0987567925529795E-2</v>
      </c>
      <c r="CW57" s="882">
        <f t="shared" si="98"/>
        <v>9.9560381934511444E-3</v>
      </c>
      <c r="CX57" s="882">
        <f t="shared" si="99"/>
        <v>1.0186940486009766E-2</v>
      </c>
      <c r="CY57" s="882">
        <f t="shared" si="100"/>
        <v>1.0002325944443946E-2</v>
      </c>
      <c r="CZ57" s="882">
        <f t="shared" si="101"/>
        <v>8.9150698132651751E-3</v>
      </c>
      <c r="DA57" s="882">
        <f t="shared" si="102"/>
        <v>8.6090868501780271E-3</v>
      </c>
      <c r="DB57" s="882">
        <f t="shared" si="103"/>
        <v>7.9309381826211389E-3</v>
      </c>
      <c r="DC57" s="882">
        <f t="shared" si="104"/>
        <v>8.5241088818770461E-3</v>
      </c>
      <c r="DD57" s="882">
        <f t="shared" si="105"/>
        <v>9.3214324546901928E-3</v>
      </c>
    </row>
    <row r="58" spans="1:108" ht="15">
      <c r="A58" s="876">
        <v>53</v>
      </c>
      <c r="B58" s="876">
        <v>53</v>
      </c>
      <c r="C58" s="880">
        <f>DataFS40!T58</f>
        <v>17869.155833854522</v>
      </c>
      <c r="D58">
        <f t="shared" ref="D58:R58" si="121">C58*($S58/$C58)^(1/16)</f>
        <v>18265.883993872674</v>
      </c>
      <c r="E58">
        <f t="shared" si="121"/>
        <v>18671.420249495051</v>
      </c>
      <c r="F58">
        <f t="shared" si="121"/>
        <v>19085.960156661444</v>
      </c>
      <c r="G58">
        <f t="shared" si="121"/>
        <v>19509.703613013557</v>
      </c>
      <c r="H58">
        <f t="shared" si="121"/>
        <v>19942.854954288796</v>
      </c>
      <c r="I58">
        <f t="shared" si="121"/>
        <v>20385.623052854156</v>
      </c>
      <c r="J58">
        <f t="shared" si="121"/>
        <v>20838.221418427755</v>
      </c>
      <c r="K58">
        <f t="shared" si="121"/>
        <v>21300.868301036557</v>
      </c>
      <c r="L58">
        <f t="shared" si="121"/>
        <v>21773.786796259974</v>
      </c>
      <c r="M58">
        <f t="shared" si="121"/>
        <v>22257.204952810036</v>
      </c>
      <c r="N58">
        <f t="shared" si="121"/>
        <v>22751.355882500065</v>
      </c>
      <c r="O58">
        <f t="shared" si="121"/>
        <v>23256.477872654843</v>
      </c>
      <c r="P58">
        <f t="shared" si="121"/>
        <v>23772.814501016488</v>
      </c>
      <c r="Q58">
        <f t="shared" si="121"/>
        <v>24300.614753201469</v>
      </c>
      <c r="R58">
        <f t="shared" si="121"/>
        <v>24840.133142765371</v>
      </c>
      <c r="S58" s="880">
        <v>25391.629833933337</v>
      </c>
      <c r="T58" s="880">
        <v>26338.459995417961</v>
      </c>
      <c r="U58" s="880">
        <v>27285.290156902585</v>
      </c>
      <c r="V58" s="880">
        <v>28779.930977267228</v>
      </c>
      <c r="W58" s="880">
        <v>30274.571797631867</v>
      </c>
      <c r="X58" s="880">
        <v>30566.145485911442</v>
      </c>
      <c r="Y58" s="880">
        <v>31421.630368328741</v>
      </c>
      <c r="Z58" s="880">
        <v>32304.571312610416</v>
      </c>
      <c r="AA58" s="880">
        <v>31619.924649771048</v>
      </c>
      <c r="AB58" s="880">
        <v>31480.405246807044</v>
      </c>
      <c r="AC58" s="880">
        <v>32503.280368808399</v>
      </c>
      <c r="AD58" s="880">
        <v>33402.445881845626</v>
      </c>
      <c r="AE58" s="880">
        <v>32742.561180673329</v>
      </c>
      <c r="AF58" s="880">
        <v>31602.764988406758</v>
      </c>
      <c r="AG58" s="880">
        <v>32950.249497424302</v>
      </c>
      <c r="AH58" s="880">
        <v>33720.201747371539</v>
      </c>
      <c r="AI58" s="880">
        <v>34570.003075218177</v>
      </c>
      <c r="AJ58" s="880">
        <v>34665.5747650388</v>
      </c>
      <c r="AK58" s="880">
        <v>34082.025961199295</v>
      </c>
      <c r="AL58" s="880">
        <v>33852.280160829083</v>
      </c>
      <c r="AM58" s="880">
        <v>32719.109618462906</v>
      </c>
      <c r="AN58" s="880">
        <v>32804.026798882252</v>
      </c>
      <c r="AO58" s="880">
        <v>34146.401023572042</v>
      </c>
      <c r="AP58" s="880">
        <v>34989.320351554743</v>
      </c>
      <c r="AQ58" s="880">
        <v>35582.053866694965</v>
      </c>
      <c r="AR58" s="880">
        <v>36680.268217855912</v>
      </c>
      <c r="AS58" s="880">
        <v>37241.703616823055</v>
      </c>
      <c r="AT58" s="880">
        <v>37858.518573551264</v>
      </c>
      <c r="AU58" s="880">
        <v>37920.240314007438</v>
      </c>
      <c r="AV58" s="880">
        <v>37380.743188526169</v>
      </c>
      <c r="AW58" s="880">
        <v>37557.842630201936</v>
      </c>
      <c r="AX58" s="880">
        <v>38117.374279229116</v>
      </c>
      <c r="AY58" s="880">
        <v>39258.769489701604</v>
      </c>
      <c r="AZ58" s="880">
        <v>39448.775275735301</v>
      </c>
      <c r="BA58" s="880">
        <v>40493.666609285203</v>
      </c>
      <c r="BB58" s="880">
        <v>41576.020899632407</v>
      </c>
      <c r="BC58" s="880">
        <v>43192.432123302606</v>
      </c>
      <c r="BD58" s="880">
        <v>44230.422784650342</v>
      </c>
      <c r="BE58" s="880">
        <v>45673.161764524521</v>
      </c>
      <c r="BF58" s="880">
        <v>45703.67694047447</v>
      </c>
      <c r="BG58" s="880">
        <v>45323.25640358861</v>
      </c>
      <c r="BH58" s="880">
        <v>45316.414158002481</v>
      </c>
      <c r="BI58" s="880">
        <v>46236.062293274532</v>
      </c>
      <c r="BJ58" s="880">
        <v>46700.820640188649</v>
      </c>
      <c r="BK58" s="880">
        <v>47299.829253035037</v>
      </c>
      <c r="BL58" s="880">
        <v>47000.290496682246</v>
      </c>
      <c r="BM58" s="880">
        <v>46469.833523836496</v>
      </c>
      <c r="BN58" s="880">
        <v>44531.007729999998</v>
      </c>
      <c r="BO58" s="880">
        <v>44791.493853406952</v>
      </c>
      <c r="BP58" s="880">
        <v>45289.885065222843</v>
      </c>
      <c r="BQ58" s="880">
        <v>45387.684620038948</v>
      </c>
      <c r="BR58" s="880">
        <v>46452.430940973994</v>
      </c>
      <c r="BS58" s="880">
        <v>46949</v>
      </c>
      <c r="BV58" s="882">
        <f>DataFS40!Y58</f>
        <v>1.9172477781884245E-2</v>
      </c>
      <c r="BW58" s="882">
        <f t="shared" si="72"/>
        <v>1.8311857689133682E-2</v>
      </c>
      <c r="BX58" s="882">
        <f t="shared" si="73"/>
        <v>1.663583842190719E-2</v>
      </c>
      <c r="BY58" s="882">
        <f t="shared" si="74"/>
        <v>1.6056909856786206E-2</v>
      </c>
      <c r="BZ58" s="882">
        <f t="shared" si="75"/>
        <v>1.6599358499862715E-2</v>
      </c>
      <c r="CA58" s="882">
        <f t="shared" si="76"/>
        <v>1.6671919983555439E-2</v>
      </c>
      <c r="CB58" s="882">
        <f t="shared" si="77"/>
        <v>1.6517623478423671E-2</v>
      </c>
      <c r="CC58" s="882">
        <f t="shared" si="78"/>
        <v>1.6769948044803362E-2</v>
      </c>
      <c r="CD58" s="882">
        <f t="shared" si="79"/>
        <v>1.6567549333009302E-2</v>
      </c>
      <c r="CE58" s="882">
        <f t="shared" si="80"/>
        <v>1.6402156756240016E-2</v>
      </c>
      <c r="CF58" s="882">
        <f t="shared" si="81"/>
        <v>1.5794590621655447E-2</v>
      </c>
      <c r="CG58" s="882">
        <f t="shared" si="82"/>
        <v>1.4711008440408291E-2</v>
      </c>
      <c r="CH58" s="882">
        <f t="shared" si="83"/>
        <v>1.4196846273821562E-2</v>
      </c>
      <c r="CI58" s="882">
        <f t="shared" si="84"/>
        <v>1.3982963162995743E-2</v>
      </c>
      <c r="CJ58" s="882">
        <f t="shared" si="85"/>
        <v>1.420802320002279E-2</v>
      </c>
      <c r="CK58" s="882">
        <f t="shared" si="86"/>
        <v>1.3697145811155886E-2</v>
      </c>
      <c r="CL58" s="882">
        <f t="shared" si="87"/>
        <v>1.382188628002945E-2</v>
      </c>
      <c r="CM58" s="882">
        <f t="shared" si="88"/>
        <v>1.3516812233430153E-2</v>
      </c>
      <c r="CN58" s="882">
        <f t="shared" si="89"/>
        <v>1.3601003519568389E-2</v>
      </c>
      <c r="CO58" s="882">
        <f t="shared" si="90"/>
        <v>1.2719464320803286E-2</v>
      </c>
      <c r="CP58" s="882">
        <f t="shared" si="91"/>
        <v>1.2167627883633569E-2</v>
      </c>
      <c r="CQ58" s="882">
        <f t="shared" si="92"/>
        <v>1.1902206939448323E-2</v>
      </c>
      <c r="CR58" s="882">
        <f t="shared" si="93"/>
        <v>1.0832479430586073E-2</v>
      </c>
      <c r="CS58" s="882">
        <f t="shared" si="94"/>
        <v>1.0004435524956667E-2</v>
      </c>
      <c r="CT58" s="882">
        <f t="shared" si="95"/>
        <v>1.1238346144223144E-2</v>
      </c>
      <c r="CU58" s="882">
        <f t="shared" si="96"/>
        <v>1.1667434992792991E-2</v>
      </c>
      <c r="CV58" s="882">
        <f t="shared" si="97"/>
        <v>1.1095386570421084E-2</v>
      </c>
      <c r="CW58" s="882">
        <f t="shared" si="98"/>
        <v>1.0095461576603793E-2</v>
      </c>
      <c r="CX58" s="882">
        <f t="shared" si="99"/>
        <v>1.0351075062194015E-2</v>
      </c>
      <c r="CY58" s="882">
        <f t="shared" si="100"/>
        <v>1.0137544155091716E-2</v>
      </c>
      <c r="CZ58" s="882">
        <f t="shared" si="101"/>
        <v>9.0708762071902704E-3</v>
      </c>
      <c r="DA58" s="882">
        <f t="shared" si="102"/>
        <v>8.7138228153103015E-3</v>
      </c>
      <c r="DB58" s="882">
        <f t="shared" si="103"/>
        <v>8.0396298071929717E-3</v>
      </c>
      <c r="DC58" s="882">
        <f t="shared" si="104"/>
        <v>8.6454427014699409E-3</v>
      </c>
      <c r="DD58" s="882">
        <f t="shared" si="105"/>
        <v>9.4648569640729541E-3</v>
      </c>
    </row>
    <row r="59" spans="1:108" ht="15">
      <c r="A59" s="876">
        <v>54</v>
      </c>
      <c r="B59" s="876">
        <v>54</v>
      </c>
      <c r="C59" s="880">
        <f>DataFS40!T59</f>
        <v>18132.791791393265</v>
      </c>
      <c r="D59">
        <f t="shared" ref="D59:R59" si="122">C59*($S59/$C59)^(1/16)</f>
        <v>18535.373155072601</v>
      </c>
      <c r="E59">
        <f t="shared" si="122"/>
        <v>18946.892566254297</v>
      </c>
      <c r="F59">
        <f t="shared" si="122"/>
        <v>19367.548466049549</v>
      </c>
      <c r="G59">
        <f t="shared" si="122"/>
        <v>19797.543701327588</v>
      </c>
      <c r="H59">
        <f t="shared" si="122"/>
        <v>20237.08562253162</v>
      </c>
      <c r="I59">
        <f t="shared" si="122"/>
        <v>20686.386183666462</v>
      </c>
      <c r="J59">
        <f t="shared" si="122"/>
        <v>21145.662044506087</v>
      </c>
      <c r="K59">
        <f t="shared" si="122"/>
        <v>21615.13467507036</v>
      </c>
      <c r="L59">
        <f t="shared" si="122"/>
        <v>22095.030462421353</v>
      </c>
      <c r="M59">
        <f t="shared" si="122"/>
        <v>22585.580819830746</v>
      </c>
      <c r="N59">
        <f t="shared" si="122"/>
        <v>23087.022298370917</v>
      </c>
      <c r="O59">
        <f t="shared" si="122"/>
        <v>23599.596700983591</v>
      </c>
      <c r="P59">
        <f t="shared" si="122"/>
        <v>24123.551199081005</v>
      </c>
      <c r="Q59">
        <f t="shared" si="122"/>
        <v>24659.138451735831</v>
      </c>
      <c r="R59">
        <f t="shared" si="122"/>
        <v>25206.616727517354</v>
      </c>
      <c r="S59" s="880">
        <v>25766.250029032632</v>
      </c>
      <c r="T59" s="880">
        <v>26738.695338480647</v>
      </c>
      <c r="U59" s="880">
        <v>27711.14064792866</v>
      </c>
      <c r="V59" s="880">
        <v>29210.616556472407</v>
      </c>
      <c r="W59" s="880">
        <v>30710.092465016151</v>
      </c>
      <c r="X59" s="880">
        <v>30994.883266244968</v>
      </c>
      <c r="Y59" s="880">
        <v>31881.940265597594</v>
      </c>
      <c r="Z59" s="880">
        <v>32722.280332330611</v>
      </c>
      <c r="AA59" s="880">
        <v>32085.944235390125</v>
      </c>
      <c r="AB59" s="880">
        <v>31942.797290300314</v>
      </c>
      <c r="AC59" s="880">
        <v>32950.884313239061</v>
      </c>
      <c r="AD59" s="880">
        <v>33856.842604570935</v>
      </c>
      <c r="AE59" s="880">
        <v>33184.495002345473</v>
      </c>
      <c r="AF59" s="880">
        <v>32030.172010599534</v>
      </c>
      <c r="AG59" s="880">
        <v>33407.080851865809</v>
      </c>
      <c r="AH59" s="880">
        <v>34202.75169554272</v>
      </c>
      <c r="AI59" s="880">
        <v>35057.757916608949</v>
      </c>
      <c r="AJ59" s="880">
        <v>35172.438730825379</v>
      </c>
      <c r="AK59" s="880">
        <v>34555.173145208704</v>
      </c>
      <c r="AL59" s="880">
        <v>34364.837257305036</v>
      </c>
      <c r="AM59" s="880">
        <v>33235.365631268614</v>
      </c>
      <c r="AN59" s="880">
        <v>33376.967301870682</v>
      </c>
      <c r="AO59" s="880">
        <v>34728.511580559607</v>
      </c>
      <c r="AP59" s="880">
        <v>35547.807529190955</v>
      </c>
      <c r="AQ59" s="880">
        <v>36224.077882115766</v>
      </c>
      <c r="AR59" s="880">
        <v>37364.418734918989</v>
      </c>
      <c r="AS59" s="880">
        <v>37889.353779862919</v>
      </c>
      <c r="AT59" s="880">
        <v>38536.40427231622</v>
      </c>
      <c r="AU59" s="880">
        <v>38553.560235966455</v>
      </c>
      <c r="AV59" s="880">
        <v>38026.24543553387</v>
      </c>
      <c r="AW59" s="880">
        <v>38198.006186669751</v>
      </c>
      <c r="AX59" s="880">
        <v>38717.077356867943</v>
      </c>
      <c r="AY59" s="880">
        <v>39979.86124408515</v>
      </c>
      <c r="AZ59" s="880">
        <v>40164.144598832187</v>
      </c>
      <c r="BA59" s="880">
        <v>41224.912868455198</v>
      </c>
      <c r="BB59" s="880">
        <v>42246.441516100123</v>
      </c>
      <c r="BC59" s="880">
        <v>43958.016720735512</v>
      </c>
      <c r="BD59" s="880">
        <v>44982.711285029036</v>
      </c>
      <c r="BE59" s="880">
        <v>46467.46589465635</v>
      </c>
      <c r="BF59" s="880">
        <v>46477.200688128578</v>
      </c>
      <c r="BG59" s="880">
        <v>46097.493693927972</v>
      </c>
      <c r="BH59" s="880">
        <v>46120.735297859304</v>
      </c>
      <c r="BI59" s="880">
        <v>47072.624631550527</v>
      </c>
      <c r="BJ59" s="880">
        <v>47583.049389724663</v>
      </c>
      <c r="BK59" s="880">
        <v>48160.121274452627</v>
      </c>
      <c r="BL59" s="880">
        <v>47840.991971352792</v>
      </c>
      <c r="BM59" s="880">
        <v>47281.717219125843</v>
      </c>
      <c r="BN59" s="880">
        <v>45366.449370000002</v>
      </c>
      <c r="BO59" s="880">
        <v>45630.991299298235</v>
      </c>
      <c r="BP59" s="880">
        <v>46156.914034952504</v>
      </c>
      <c r="BQ59" s="880">
        <v>46235.414875111084</v>
      </c>
      <c r="BR59" s="880">
        <v>47312.020642820593</v>
      </c>
      <c r="BS59" s="880">
        <v>47832</v>
      </c>
      <c r="BV59" s="882">
        <f>DataFS40!Y59</f>
        <v>1.9146735287795646E-2</v>
      </c>
      <c r="BW59" s="882">
        <f t="shared" si="72"/>
        <v>1.8323286791070981E-2</v>
      </c>
      <c r="BX59" s="882">
        <f t="shared" si="73"/>
        <v>1.6666018843120245E-2</v>
      </c>
      <c r="BY59" s="882">
        <f t="shared" si="74"/>
        <v>1.6136669650515412E-2</v>
      </c>
      <c r="BZ59" s="882">
        <f t="shared" si="75"/>
        <v>1.6666872036345204E-2</v>
      </c>
      <c r="CA59" s="882">
        <f t="shared" si="76"/>
        <v>1.6707494788195998E-2</v>
      </c>
      <c r="CB59" s="882">
        <f t="shared" si="77"/>
        <v>1.6614398026164601E-2</v>
      </c>
      <c r="CC59" s="882">
        <f t="shared" si="78"/>
        <v>1.6884610560336633E-2</v>
      </c>
      <c r="CD59" s="882">
        <f t="shared" si="79"/>
        <v>1.6645142107108102E-2</v>
      </c>
      <c r="CE59" s="882">
        <f t="shared" si="80"/>
        <v>1.6494875771426054E-2</v>
      </c>
      <c r="CF59" s="882">
        <f t="shared" si="81"/>
        <v>1.585188075655708E-2</v>
      </c>
      <c r="CG59" s="882">
        <f t="shared" si="82"/>
        <v>1.4784875982038592E-2</v>
      </c>
      <c r="CH59" s="882">
        <f t="shared" si="83"/>
        <v>1.4264119403609055E-2</v>
      </c>
      <c r="CI59" s="882">
        <f t="shared" si="84"/>
        <v>1.4011732967349033E-2</v>
      </c>
      <c r="CJ59" s="882">
        <f t="shared" si="85"/>
        <v>1.431407615893554E-2</v>
      </c>
      <c r="CK59" s="882">
        <f t="shared" si="86"/>
        <v>1.3796306903534283E-2</v>
      </c>
      <c r="CL59" s="882">
        <f t="shared" si="87"/>
        <v>1.391883797558835E-2</v>
      </c>
      <c r="CM59" s="882">
        <f t="shared" si="88"/>
        <v>1.3544087940535299E-2</v>
      </c>
      <c r="CN59" s="882">
        <f t="shared" si="89"/>
        <v>1.3663101257260335E-2</v>
      </c>
      <c r="CO59" s="882">
        <f t="shared" si="90"/>
        <v>1.2779378902585181E-2</v>
      </c>
      <c r="CP59" s="882">
        <f t="shared" si="91"/>
        <v>1.2255700846006912E-2</v>
      </c>
      <c r="CQ59" s="882">
        <f t="shared" si="92"/>
        <v>1.1987151855086697E-2</v>
      </c>
      <c r="CR59" s="882">
        <f t="shared" si="93"/>
        <v>1.0903689201549494E-2</v>
      </c>
      <c r="CS59" s="882">
        <f t="shared" si="94"/>
        <v>1.0145426341494623E-2</v>
      </c>
      <c r="CT59" s="882">
        <f t="shared" si="95"/>
        <v>1.1336528476558305E-2</v>
      </c>
      <c r="CU59" s="882">
        <f t="shared" si="96"/>
        <v>1.179043247335354E-2</v>
      </c>
      <c r="CV59" s="882">
        <f t="shared" si="97"/>
        <v>1.1224682818142817E-2</v>
      </c>
      <c r="CW59" s="882">
        <f t="shared" si="98"/>
        <v>1.0220752841841874E-2</v>
      </c>
      <c r="CX59" s="882">
        <f t="shared" si="99"/>
        <v>1.0467372566958399E-2</v>
      </c>
      <c r="CY59" s="882">
        <f t="shared" si="100"/>
        <v>1.0290661838325166E-2</v>
      </c>
      <c r="CZ59" s="882">
        <f t="shared" si="101"/>
        <v>9.2133380220904559E-3</v>
      </c>
      <c r="DA59" s="882">
        <f t="shared" si="102"/>
        <v>8.8548764682578884E-3</v>
      </c>
      <c r="DB59" s="882">
        <f t="shared" si="103"/>
        <v>8.1728976342831938E-3</v>
      </c>
      <c r="DC59" s="882">
        <f t="shared" si="104"/>
        <v>8.7587712276344654E-3</v>
      </c>
      <c r="DD59" s="882">
        <f t="shared" si="105"/>
        <v>9.608741034989654E-3</v>
      </c>
    </row>
    <row r="60" spans="1:108" ht="15">
      <c r="A60" s="876">
        <v>55</v>
      </c>
      <c r="B60" s="876">
        <v>55</v>
      </c>
      <c r="C60" s="880">
        <f>DataFS40!T60</f>
        <v>18405.36456105196</v>
      </c>
      <c r="D60">
        <f t="shared" ref="D60:R60" si="123">C60*($S60/$C60)^(1/16)</f>
        <v>18813.997542075907</v>
      </c>
      <c r="E60">
        <f t="shared" si="123"/>
        <v>19231.702927649443</v>
      </c>
      <c r="F60">
        <f t="shared" si="123"/>
        <v>19658.682141857589</v>
      </c>
      <c r="G60">
        <f t="shared" si="123"/>
        <v>20095.141080770907</v>
      </c>
      <c r="H60">
        <f t="shared" si="123"/>
        <v>20541.290211731826</v>
      </c>
      <c r="I60">
        <f t="shared" si="123"/>
        <v>20997.344674845284</v>
      </c>
      <c r="J60">
        <f t="shared" si="123"/>
        <v>21463.524386722664</v>
      </c>
      <c r="K60">
        <f t="shared" si="123"/>
        <v>21940.05414652903</v>
      </c>
      <c r="L60">
        <f t="shared" si="123"/>
        <v>22427.163744384809</v>
      </c>
      <c r="M60">
        <f t="shared" si="123"/>
        <v>22925.088072174185</v>
      </c>
      <c r="N60">
        <f t="shared" si="123"/>
        <v>23434.067236813655</v>
      </c>
      <c r="O60">
        <f t="shared" si="123"/>
        <v>23954.34667603534</v>
      </c>
      <c r="P60">
        <f t="shared" si="123"/>
        <v>24486.17727674092</v>
      </c>
      <c r="Q60">
        <f t="shared" si="123"/>
        <v>25029.815495983214</v>
      </c>
      <c r="R60">
        <f t="shared" si="123"/>
        <v>25585.523484633803</v>
      </c>
      <c r="S60" s="880">
        <v>26153.569213796305</v>
      </c>
      <c r="T60" s="880">
        <v>27142.194303252141</v>
      </c>
      <c r="U60" s="880">
        <v>28130.819392707977</v>
      </c>
      <c r="V60" s="880">
        <v>29655.872505826541</v>
      </c>
      <c r="W60" s="880">
        <v>31180.925618945104</v>
      </c>
      <c r="X60" s="880">
        <v>31395.038527889588</v>
      </c>
      <c r="Y60" s="880">
        <v>32369.649561513404</v>
      </c>
      <c r="Z60" s="880">
        <v>33181.760254022825</v>
      </c>
      <c r="AA60" s="880">
        <v>32517.260234846082</v>
      </c>
      <c r="AB60" s="880">
        <v>32395.752761477394</v>
      </c>
      <c r="AC60" s="880">
        <v>33425.615769453398</v>
      </c>
      <c r="AD60" s="880">
        <v>34366.967227253124</v>
      </c>
      <c r="AE60" s="880">
        <v>33610.645473243603</v>
      </c>
      <c r="AF60" s="880">
        <v>32446.712752567073</v>
      </c>
      <c r="AG60" s="880">
        <v>33860.477384093479</v>
      </c>
      <c r="AH60" s="880">
        <v>34669.108692432994</v>
      </c>
      <c r="AI60" s="880">
        <v>35542.48322482338</v>
      </c>
      <c r="AJ60" s="880">
        <v>35659.700222797001</v>
      </c>
      <c r="AK60" s="880">
        <v>35030.891781305116</v>
      </c>
      <c r="AL60" s="880">
        <v>34889.150250489154</v>
      </c>
      <c r="AM60" s="880">
        <v>33771.56286345308</v>
      </c>
      <c r="AN60" s="880">
        <v>33956.273810447878</v>
      </c>
      <c r="AO60" s="880">
        <v>35290.197205723038</v>
      </c>
      <c r="AP60" s="880">
        <v>36116.161971449706</v>
      </c>
      <c r="AQ60" s="880">
        <v>36813.88910110174</v>
      </c>
      <c r="AR60" s="880">
        <v>38003.336159944847</v>
      </c>
      <c r="AS60" s="880">
        <v>38571.569541491983</v>
      </c>
      <c r="AT60" s="880">
        <v>39200.312946364378</v>
      </c>
      <c r="AU60" s="880">
        <v>39203.679094847459</v>
      </c>
      <c r="AV60" s="880">
        <v>38694.453791732791</v>
      </c>
      <c r="AW60" s="880">
        <v>38823.943886327172</v>
      </c>
      <c r="AX60" s="880">
        <v>39364.571682339178</v>
      </c>
      <c r="AY60" s="880">
        <v>40682.850276601326</v>
      </c>
      <c r="AZ60" s="880">
        <v>40926.81106725779</v>
      </c>
      <c r="BA60" s="880">
        <v>41883.758507905397</v>
      </c>
      <c r="BB60" s="880">
        <v>42979.358969696179</v>
      </c>
      <c r="BC60" s="880">
        <v>44730.61216613026</v>
      </c>
      <c r="BD60" s="880">
        <v>45747.422898258017</v>
      </c>
      <c r="BE60" s="880">
        <v>47209.176033149575</v>
      </c>
      <c r="BF60" s="880">
        <v>47219.152037919252</v>
      </c>
      <c r="BG60" s="880">
        <v>46891.119230269149</v>
      </c>
      <c r="BH60" s="880">
        <v>46978.171984687804</v>
      </c>
      <c r="BI60" s="880">
        <v>47917.798640955829</v>
      </c>
      <c r="BJ60" s="880">
        <v>48429.463710998054</v>
      </c>
      <c r="BK60" s="880">
        <v>49029.688681545878</v>
      </c>
      <c r="BL60" s="880">
        <v>48697.49186299702</v>
      </c>
      <c r="BM60" s="880">
        <v>48113.51086879558</v>
      </c>
      <c r="BN60" s="880">
        <v>46228.135249999999</v>
      </c>
      <c r="BO60" s="880">
        <v>46474.793860296646</v>
      </c>
      <c r="BP60" s="880">
        <v>47009.194030713501</v>
      </c>
      <c r="BQ60" s="880">
        <v>47118.294921247187</v>
      </c>
      <c r="BR60" s="880">
        <v>48179.748472021951</v>
      </c>
      <c r="BS60" s="880">
        <v>48750</v>
      </c>
      <c r="BV60" s="882">
        <f>DataFS40!Y60</f>
        <v>1.9109352838925009E-2</v>
      </c>
      <c r="BW60" s="882">
        <f t="shared" si="72"/>
        <v>1.8329931578795255E-2</v>
      </c>
      <c r="BX60" s="882">
        <f t="shared" si="73"/>
        <v>1.6698445028565434E-2</v>
      </c>
      <c r="BY60" s="882">
        <f t="shared" si="74"/>
        <v>1.6205033982699568E-2</v>
      </c>
      <c r="BZ60" s="882">
        <f t="shared" si="75"/>
        <v>1.6700483682788647E-2</v>
      </c>
      <c r="CA60" s="882">
        <f t="shared" si="76"/>
        <v>1.6735658265073505E-2</v>
      </c>
      <c r="CB60" s="882">
        <f t="shared" si="77"/>
        <v>1.6651205771477162E-2</v>
      </c>
      <c r="CC60" s="882">
        <f t="shared" si="78"/>
        <v>1.6945472765522052E-2</v>
      </c>
      <c r="CD60" s="882">
        <f t="shared" si="79"/>
        <v>1.6732610869579112E-2</v>
      </c>
      <c r="CE60" s="882">
        <f t="shared" si="80"/>
        <v>1.6559490903149454E-2</v>
      </c>
      <c r="CF60" s="882">
        <f t="shared" si="81"/>
        <v>1.5905721536313422E-2</v>
      </c>
      <c r="CG60" s="882">
        <f t="shared" si="82"/>
        <v>1.4859480698910854E-2</v>
      </c>
      <c r="CH60" s="882">
        <f t="shared" si="83"/>
        <v>1.43039053661842E-2</v>
      </c>
      <c r="CI60" s="882">
        <f t="shared" si="84"/>
        <v>1.4061398801628711E-2</v>
      </c>
      <c r="CJ60" s="882">
        <f t="shared" si="85"/>
        <v>1.4388977129814684E-2</v>
      </c>
      <c r="CK60" s="882">
        <f t="shared" si="86"/>
        <v>1.391231954877159E-2</v>
      </c>
      <c r="CL60" s="882">
        <f t="shared" si="87"/>
        <v>1.3946727024003458E-2</v>
      </c>
      <c r="CM60" s="882">
        <f t="shared" si="88"/>
        <v>1.3610332012578663E-2</v>
      </c>
      <c r="CN60" s="882">
        <f t="shared" si="89"/>
        <v>1.3734413805437828E-2</v>
      </c>
      <c r="CO60" s="882">
        <f t="shared" si="90"/>
        <v>1.2830891807678935E-2</v>
      </c>
      <c r="CP60" s="882">
        <f t="shared" si="91"/>
        <v>1.2274179668196439E-2</v>
      </c>
      <c r="CQ60" s="882">
        <f t="shared" si="92"/>
        <v>1.207674503146805E-2</v>
      </c>
      <c r="CR60" s="882">
        <f t="shared" si="93"/>
        <v>1.0959831357503447E-2</v>
      </c>
      <c r="CS60" s="882">
        <f t="shared" si="94"/>
        <v>1.0278426569610977E-2</v>
      </c>
      <c r="CT60" s="882">
        <f t="shared" si="95"/>
        <v>1.1468677982062303E-2</v>
      </c>
      <c r="CU60" s="882">
        <f t="shared" si="96"/>
        <v>1.1896115997393153E-2</v>
      </c>
      <c r="CV60" s="882">
        <f t="shared" si="97"/>
        <v>1.1331469033444064E-2</v>
      </c>
      <c r="CW60" s="882">
        <f t="shared" si="98"/>
        <v>1.030365252653187E-2</v>
      </c>
      <c r="CX60" s="882">
        <f t="shared" si="99"/>
        <v>1.0606447374794437E-2</v>
      </c>
      <c r="CY60" s="882">
        <f t="shared" si="100"/>
        <v>1.0465842629107769E-2</v>
      </c>
      <c r="CZ60" s="882">
        <f t="shared" si="101"/>
        <v>9.3570834603722286E-3</v>
      </c>
      <c r="DA60" s="882">
        <f t="shared" si="102"/>
        <v>8.9959326277313512E-3</v>
      </c>
      <c r="DB60" s="882">
        <f t="shared" si="103"/>
        <v>8.3266120890956863E-3</v>
      </c>
      <c r="DC60" s="882">
        <f t="shared" si="104"/>
        <v>8.8897984117317641E-3</v>
      </c>
      <c r="DD60" s="882">
        <f t="shared" si="105"/>
        <v>9.7672412490859006E-3</v>
      </c>
    </row>
    <row r="61" spans="1:108" ht="15">
      <c r="A61" s="876">
        <v>56</v>
      </c>
      <c r="B61" s="876">
        <v>56</v>
      </c>
      <c r="C61" s="880">
        <f>DataFS40!T61</f>
        <v>18700.279361010551</v>
      </c>
      <c r="D61">
        <f t="shared" ref="D61:R61" si="124">C61*($S61/$C61)^(1/16)</f>
        <v>19115.459993587687</v>
      </c>
      <c r="E61">
        <f t="shared" si="124"/>
        <v>19539.858400634363</v>
      </c>
      <c r="F61">
        <f t="shared" si="124"/>
        <v>19973.679233715469</v>
      </c>
      <c r="G61">
        <f t="shared" si="124"/>
        <v>20417.131688037451</v>
      </c>
      <c r="H61">
        <f t="shared" si="124"/>
        <v>20870.429603325494</v>
      </c>
      <c r="I61">
        <f t="shared" si="124"/>
        <v>21333.791566940406</v>
      </c>
      <c r="J61">
        <f t="shared" si="124"/>
        <v>21807.44101928487</v>
      </c>
      <c r="K61">
        <f t="shared" si="124"/>
        <v>22291.606361549897</v>
      </c>
      <c r="L61">
        <f t="shared" si="124"/>
        <v>22786.521065853474</v>
      </c>
      <c r="M61">
        <f t="shared" si="124"/>
        <v>23292.423787824471</v>
      </c>
      <c r="N61">
        <f t="shared" si="124"/>
        <v>23809.55848168613</v>
      </c>
      <c r="O61">
        <f t="shared" si="124"/>
        <v>24338.174517894618</v>
      </c>
      <c r="P61">
        <f t="shared" si="124"/>
        <v>24878.526803389363</v>
      </c>
      <c r="Q61">
        <f t="shared" si="124"/>
        <v>25430.875904513181</v>
      </c>
      <c r="R61">
        <f t="shared" si="124"/>
        <v>25995.488172661451</v>
      </c>
      <c r="S61" s="880">
        <v>26572.635872720937</v>
      </c>
      <c r="T61" s="880">
        <v>27573.91049759763</v>
      </c>
      <c r="U61" s="880">
        <v>28575.185122474319</v>
      </c>
      <c r="V61" s="880">
        <v>30095.815704401855</v>
      </c>
      <c r="W61" s="880">
        <v>31616.446286329392</v>
      </c>
      <c r="X61" s="880">
        <v>31840.925819436456</v>
      </c>
      <c r="Y61" s="880">
        <v>32818.999699323482</v>
      </c>
      <c r="Z61" s="880">
        <v>33662.125626701047</v>
      </c>
      <c r="AA61" s="880">
        <v>32938.660923969714</v>
      </c>
      <c r="AB61" s="880">
        <v>32919.482525025895</v>
      </c>
      <c r="AC61" s="880">
        <v>33927.474737451419</v>
      </c>
      <c r="AD61" s="880">
        <v>34838.510996119017</v>
      </c>
      <c r="AE61" s="880">
        <v>34048.63345722224</v>
      </c>
      <c r="AF61" s="880">
        <v>32921.206989069229</v>
      </c>
      <c r="AG61" s="880">
        <v>34307.004271893456</v>
      </c>
      <c r="AH61" s="880">
        <v>35151.658640604175</v>
      </c>
      <c r="AI61" s="880">
        <v>36030.238066214159</v>
      </c>
      <c r="AJ61" s="880">
        <v>36172.164895387847</v>
      </c>
      <c r="AK61" s="880">
        <v>35542.610746619641</v>
      </c>
      <c r="AL61" s="880">
        <v>35425.219140381429</v>
      </c>
      <c r="AM61" s="880">
        <v>34307.760095637546</v>
      </c>
      <c r="AN61" s="880">
        <v>34550.434332065517</v>
      </c>
      <c r="AO61" s="880">
        <v>35847.79784452165</v>
      </c>
      <c r="AP61" s="880">
        <v>36680.569507859451</v>
      </c>
      <c r="AQ61" s="880">
        <v>37440.442658319625</v>
      </c>
      <c r="AR61" s="880">
        <v>38621.521751120301</v>
      </c>
      <c r="AS61" s="880">
        <v>39241.050608903977</v>
      </c>
      <c r="AT61" s="880">
        <v>39878.198645129341</v>
      </c>
      <c r="AU61" s="880">
        <v>39877.316465419244</v>
      </c>
      <c r="AV61" s="880">
        <v>39312.38433472257</v>
      </c>
      <c r="AW61" s="880">
        <v>39513.107616253015</v>
      </c>
      <c r="AX61" s="880">
        <v>40058.315602486924</v>
      </c>
      <c r="AY61" s="880">
        <v>41396.3992302068</v>
      </c>
      <c r="AZ61" s="880">
        <v>41620.009853481839</v>
      </c>
      <c r="BA61" s="880">
        <v>42584.596506793081</v>
      </c>
      <c r="BB61" s="880">
        <v>43713.696805954249</v>
      </c>
      <c r="BC61" s="880">
        <v>45515.827137856315</v>
      </c>
      <c r="BD61" s="880">
        <v>46513.514857359252</v>
      </c>
      <c r="BE61" s="880">
        <v>47950.8861716428</v>
      </c>
      <c r="BF61" s="880">
        <v>48020.301633703864</v>
      </c>
      <c r="BG61" s="880">
        <v>47718.35105968015</v>
      </c>
      <c r="BH61" s="880">
        <v>47835.608671516304</v>
      </c>
      <c r="BI61" s="880">
        <v>48823.254348266317</v>
      </c>
      <c r="BJ61" s="880">
        <v>49297.36668922902</v>
      </c>
      <c r="BK61" s="880">
        <v>49896.937242220221</v>
      </c>
      <c r="BL61" s="880">
        <v>49593.487797075424</v>
      </c>
      <c r="BM61" s="880">
        <v>48954.153387078826</v>
      </c>
      <c r="BN61" s="880">
        <v>47120.439409999999</v>
      </c>
      <c r="BO61" s="880">
        <v>47306.757354750443</v>
      </c>
      <c r="BP61" s="880">
        <v>47870.955509740073</v>
      </c>
      <c r="BQ61" s="880">
        <v>48009.445506457159</v>
      </c>
      <c r="BR61" s="880">
        <v>49076.977012884316</v>
      </c>
      <c r="BS61" s="880">
        <v>49629</v>
      </c>
      <c r="BV61" s="882">
        <f>DataFS40!Y61</f>
        <v>1.9067561112267928E-2</v>
      </c>
      <c r="BW61" s="882">
        <f t="shared" si="72"/>
        <v>1.8310517103279578E-2</v>
      </c>
      <c r="BX61" s="882">
        <f t="shared" si="73"/>
        <v>1.669414407382952E-2</v>
      </c>
      <c r="BY61" s="882">
        <f t="shared" si="74"/>
        <v>1.6248379047692385E-2</v>
      </c>
      <c r="BZ61" s="882">
        <f t="shared" si="75"/>
        <v>1.6693923710856318E-2</v>
      </c>
      <c r="CA61" s="882">
        <f t="shared" si="76"/>
        <v>1.6724008334682683E-2</v>
      </c>
      <c r="CB61" s="882">
        <f t="shared" si="77"/>
        <v>1.6680509400482491E-2</v>
      </c>
      <c r="CC61" s="882">
        <f t="shared" si="78"/>
        <v>1.6952634520630339E-2</v>
      </c>
      <c r="CD61" s="882">
        <f t="shared" si="79"/>
        <v>1.6771835228422294E-2</v>
      </c>
      <c r="CE61" s="882">
        <f t="shared" si="80"/>
        <v>1.6596827908846645E-2</v>
      </c>
      <c r="CF61" s="882">
        <f t="shared" si="81"/>
        <v>1.5939807754621116E-2</v>
      </c>
      <c r="CG61" s="882">
        <f t="shared" si="82"/>
        <v>1.4857899515565709E-2</v>
      </c>
      <c r="CH61" s="882">
        <f t="shared" si="83"/>
        <v>1.4354591995165977E-2</v>
      </c>
      <c r="CI61" s="882">
        <f t="shared" si="84"/>
        <v>1.4108338347244676E-2</v>
      </c>
      <c r="CJ61" s="882">
        <f t="shared" si="85"/>
        <v>1.4433461416492044E-2</v>
      </c>
      <c r="CK61" s="882">
        <f t="shared" si="86"/>
        <v>1.3939140676363815E-2</v>
      </c>
      <c r="CL61" s="882">
        <f t="shared" si="87"/>
        <v>1.3967548585529288E-2</v>
      </c>
      <c r="CM61" s="882">
        <f t="shared" si="88"/>
        <v>1.3644943017441458E-2</v>
      </c>
      <c r="CN61" s="882">
        <f t="shared" si="89"/>
        <v>1.3785968705858354E-2</v>
      </c>
      <c r="CO61" s="882">
        <f t="shared" si="90"/>
        <v>1.2886940745096442E-2</v>
      </c>
      <c r="CP61" s="882">
        <f t="shared" si="91"/>
        <v>1.2325333953635997E-2</v>
      </c>
      <c r="CQ61" s="882">
        <f t="shared" si="92"/>
        <v>1.2157765980762125E-2</v>
      </c>
      <c r="CR61" s="882">
        <f t="shared" si="93"/>
        <v>1.106989445247164E-2</v>
      </c>
      <c r="CS61" s="882">
        <f t="shared" si="94"/>
        <v>1.0388797903047919E-2</v>
      </c>
      <c r="CT61" s="882">
        <f t="shared" si="95"/>
        <v>1.1642536688991401E-2</v>
      </c>
      <c r="CU61" s="882">
        <f t="shared" si="96"/>
        <v>1.1947454742674335E-2</v>
      </c>
      <c r="CV61" s="882">
        <f t="shared" si="97"/>
        <v>1.1409731619396846E-2</v>
      </c>
      <c r="CW61" s="882">
        <f t="shared" si="98"/>
        <v>1.0440481836968107E-2</v>
      </c>
      <c r="CX61" s="882">
        <f t="shared" si="99"/>
        <v>1.0736471269193082E-2</v>
      </c>
      <c r="CY61" s="882">
        <f t="shared" si="100"/>
        <v>1.0602572676409405E-2</v>
      </c>
      <c r="CZ61" s="882">
        <f t="shared" si="101"/>
        <v>9.4948993421881678E-3</v>
      </c>
      <c r="DA61" s="882">
        <f t="shared" si="102"/>
        <v>9.1248255446105819E-3</v>
      </c>
      <c r="DB61" s="882">
        <f t="shared" si="103"/>
        <v>8.4780675803746153E-3</v>
      </c>
      <c r="DC61" s="882">
        <f t="shared" si="104"/>
        <v>9.0139160086941672E-3</v>
      </c>
      <c r="DD61" s="882">
        <f t="shared" si="105"/>
        <v>9.8672772502916839E-3</v>
      </c>
    </row>
    <row r="62" spans="1:108" ht="15">
      <c r="A62" s="876">
        <v>57</v>
      </c>
      <c r="B62" s="876">
        <v>57</v>
      </c>
      <c r="C62" s="880">
        <f>DataFS40!T62</f>
        <v>18990.725754909159</v>
      </c>
      <c r="D62">
        <f t="shared" ref="D62:R62" si="125">C62*($S62/$C62)^(1/16)</f>
        <v>19412.354832197769</v>
      </c>
      <c r="E62">
        <f t="shared" si="125"/>
        <v>19843.344851301321</v>
      </c>
      <c r="F62">
        <f t="shared" si="125"/>
        <v>20283.903642363377</v>
      </c>
      <c r="G62">
        <f t="shared" si="125"/>
        <v>20734.243649739343</v>
      </c>
      <c r="H62">
        <f t="shared" si="125"/>
        <v>21194.58203444046</v>
      </c>
      <c r="I62">
        <f t="shared" si="125"/>
        <v>21665.140778852259</v>
      </c>
      <c r="J62">
        <f t="shared" si="125"/>
        <v>22146.146793777938</v>
      </c>
      <c r="K62">
        <f t="shared" si="125"/>
        <v>22637.832027858312</v>
      </c>
      <c r="L62">
        <f t="shared" si="125"/>
        <v>23140.433579421086</v>
      </c>
      <c r="M62">
        <f t="shared" si="125"/>
        <v>23654.193810813376</v>
      </c>
      <c r="N62">
        <f t="shared" si="125"/>
        <v>24179.36046527265</v>
      </c>
      <c r="O62">
        <f t="shared" si="125"/>
        <v>24716.18678639238</v>
      </c>
      <c r="P62">
        <f t="shared" si="125"/>
        <v>25264.931640240087</v>
      </c>
      <c r="Q62">
        <f t="shared" si="125"/>
        <v>25825.859640186616</v>
      </c>
      <c r="R62">
        <f t="shared" si="125"/>
        <v>26399.241274506843</v>
      </c>
      <c r="S62" s="880">
        <v>26985.353036813376</v>
      </c>
      <c r="T62" s="880">
        <v>27990.108452033506</v>
      </c>
      <c r="U62" s="880">
        <v>28994.86386725364</v>
      </c>
      <c r="V62" s="880">
        <v>30546.957068180105</v>
      </c>
      <c r="W62" s="880">
        <v>32099.05026910657</v>
      </c>
      <c r="X62" s="880">
        <v>32281.096607245541</v>
      </c>
      <c r="Y62" s="880">
        <v>33290.269356051118</v>
      </c>
      <c r="Z62" s="880">
        <v>34147.712362125771</v>
      </c>
      <c r="AA62" s="880">
        <v>33369.976923425667</v>
      </c>
      <c r="AB62" s="880">
        <v>33405.465999309636</v>
      </c>
      <c r="AC62" s="880">
        <v>34402.206193665756</v>
      </c>
      <c r="AD62" s="880">
        <v>35327.201811125487</v>
      </c>
      <c r="AE62" s="880">
        <v>34506.350629668384</v>
      </c>
      <c r="AF62" s="880">
        <v>33377.59075852931</v>
      </c>
      <c r="AG62" s="880">
        <v>34774.140092976508</v>
      </c>
      <c r="AH62" s="880">
        <v>35621.254227750629</v>
      </c>
      <c r="AI62" s="880">
        <v>36551.317772544673</v>
      </c>
      <c r="AJ62" s="880">
        <v>36690.230274782967</v>
      </c>
      <c r="AK62" s="880">
        <v>36067.1869723692</v>
      </c>
      <c r="AL62" s="880">
        <v>35930.722698832484</v>
      </c>
      <c r="AM62" s="880">
        <v>34786.349360727814</v>
      </c>
      <c r="AN62" s="880">
        <v>35119.130831328112</v>
      </c>
      <c r="AO62" s="880">
        <v>36499.353169711234</v>
      </c>
      <c r="AP62" s="880">
        <v>37250.897403042713</v>
      </c>
      <c r="AQ62" s="880">
        <v>38146.28231382744</v>
      </c>
      <c r="AR62" s="880">
        <v>39267.978024819029</v>
      </c>
      <c r="AS62" s="880">
        <v>39926.904854595065</v>
      </c>
      <c r="AT62" s="880">
        <v>40521.141782102291</v>
      </c>
      <c r="AU62" s="880">
        <v>40564.392985528626</v>
      </c>
      <c r="AV62" s="880">
        <v>39928.69301277012</v>
      </c>
      <c r="AW62" s="880">
        <v>40202.271346178866</v>
      </c>
      <c r="AX62" s="880">
        <v>40759.767788414094</v>
      </c>
      <c r="AY62" s="880">
        <v>42081.285540855606</v>
      </c>
      <c r="AZ62" s="880">
        <v>42404.846858780285</v>
      </c>
      <c r="BA62" s="880">
        <v>43270.954381736803</v>
      </c>
      <c r="BB62" s="880">
        <v>44430.990050268229</v>
      </c>
      <c r="BC62" s="880">
        <v>46296.835600805265</v>
      </c>
      <c r="BD62" s="880">
        <v>47298.931658672052</v>
      </c>
      <c r="BE62" s="880">
        <v>48723.613279563921</v>
      </c>
      <c r="BF62" s="880">
        <v>48810.92709686733</v>
      </c>
      <c r="BG62" s="880">
        <v>48552.04563775842</v>
      </c>
      <c r="BH62" s="880">
        <v>48706.956573027863</v>
      </c>
      <c r="BI62" s="880">
        <v>49702.875042188869</v>
      </c>
      <c r="BJ62" s="880">
        <v>50178.401624489619</v>
      </c>
      <c r="BK62" s="880">
        <v>50772.30176536076</v>
      </c>
      <c r="BL62" s="880">
        <v>50480.456064311737</v>
      </c>
      <c r="BM62" s="880">
        <v>49820.236402625902</v>
      </c>
      <c r="BN62" s="880">
        <v>48018.21112</v>
      </c>
      <c r="BO62" s="880">
        <v>48165.627818623827</v>
      </c>
      <c r="BP62" s="880">
        <v>48764.321932985222</v>
      </c>
      <c r="BQ62" s="880">
        <v>48907.832813356777</v>
      </c>
      <c r="BR62" s="880">
        <v>50007.775329085067</v>
      </c>
      <c r="BS62" s="880">
        <v>50532</v>
      </c>
      <c r="BV62" s="882">
        <f>DataFS40!Y62</f>
        <v>1.9044750602754901E-2</v>
      </c>
      <c r="BW62" s="882">
        <f t="shared" si="72"/>
        <v>1.8273273508828902E-2</v>
      </c>
      <c r="BX62" s="882">
        <f t="shared" si="73"/>
        <v>1.6647532725361458E-2</v>
      </c>
      <c r="BY62" s="882">
        <f t="shared" si="74"/>
        <v>1.6275687194450716E-2</v>
      </c>
      <c r="BZ62" s="882">
        <f t="shared" si="75"/>
        <v>1.6771677509378913E-2</v>
      </c>
      <c r="CA62" s="882">
        <f t="shared" si="76"/>
        <v>1.6724504234254534E-2</v>
      </c>
      <c r="CB62" s="882">
        <f t="shared" si="77"/>
        <v>1.6778131866164392E-2</v>
      </c>
      <c r="CC62" s="882">
        <f t="shared" si="78"/>
        <v>1.6988151308367172E-2</v>
      </c>
      <c r="CD62" s="882">
        <f t="shared" si="79"/>
        <v>1.6829096541772781E-2</v>
      </c>
      <c r="CE62" s="882">
        <f t="shared" si="80"/>
        <v>1.661422392896772E-2</v>
      </c>
      <c r="CF62" s="882">
        <f t="shared" si="81"/>
        <v>1.5989731371445215E-2</v>
      </c>
      <c r="CG62" s="882">
        <f t="shared" si="82"/>
        <v>1.4862177369346252E-2</v>
      </c>
      <c r="CH62" s="882">
        <f t="shared" si="83"/>
        <v>1.4410644419765806E-2</v>
      </c>
      <c r="CI62" s="882">
        <f t="shared" si="84"/>
        <v>1.4166411128715861E-2</v>
      </c>
      <c r="CJ62" s="882">
        <f t="shared" si="85"/>
        <v>1.4463206741152534E-2</v>
      </c>
      <c r="CK62" s="882">
        <f t="shared" si="86"/>
        <v>1.4036642522176512E-2</v>
      </c>
      <c r="CL62" s="882">
        <f t="shared" si="87"/>
        <v>1.3984748242091172E-2</v>
      </c>
      <c r="CM62" s="882">
        <f t="shared" si="88"/>
        <v>1.3683539615521934E-2</v>
      </c>
      <c r="CN62" s="882">
        <f t="shared" si="89"/>
        <v>1.3858530958241522E-2</v>
      </c>
      <c r="CO62" s="882">
        <f t="shared" si="90"/>
        <v>1.2942528002665377E-2</v>
      </c>
      <c r="CP62" s="882">
        <f t="shared" si="91"/>
        <v>1.2350270119342088E-2</v>
      </c>
      <c r="CQ62" s="882">
        <f t="shared" si="92"/>
        <v>1.2235197665063646E-2</v>
      </c>
      <c r="CR62" s="882">
        <f t="shared" si="93"/>
        <v>1.1160976635620434E-2</v>
      </c>
      <c r="CS62" s="882">
        <f t="shared" si="94"/>
        <v>1.0499628557973706E-2</v>
      </c>
      <c r="CT62" s="882">
        <f t="shared" si="95"/>
        <v>1.1786751469233581E-2</v>
      </c>
      <c r="CU62" s="882">
        <f t="shared" si="96"/>
        <v>1.2038508490628708E-2</v>
      </c>
      <c r="CV62" s="882">
        <f t="shared" si="97"/>
        <v>1.1513727633123638E-2</v>
      </c>
      <c r="CW62" s="882">
        <f t="shared" si="98"/>
        <v>1.05533269399396E-2</v>
      </c>
      <c r="CX62" s="882">
        <f t="shared" si="99"/>
        <v>1.0860845734798508E-2</v>
      </c>
      <c r="CY62" s="882">
        <f t="shared" si="100"/>
        <v>1.0754346042276985E-2</v>
      </c>
      <c r="CZ62" s="882">
        <f t="shared" si="101"/>
        <v>9.6275685656932453E-3</v>
      </c>
      <c r="DA62" s="882">
        <f t="shared" si="102"/>
        <v>9.2797466997773803E-3</v>
      </c>
      <c r="DB62" s="882">
        <f t="shared" si="103"/>
        <v>8.6020908274382357E-3</v>
      </c>
      <c r="DC62" s="882">
        <f t="shared" si="104"/>
        <v>9.1494848875091073E-3</v>
      </c>
      <c r="DD62" s="882">
        <f t="shared" si="105"/>
        <v>9.9676818864793404E-3</v>
      </c>
    </row>
    <row r="63" spans="1:108" ht="15">
      <c r="A63" s="876">
        <v>58</v>
      </c>
      <c r="B63" s="876">
        <v>58</v>
      </c>
      <c r="C63" s="880">
        <f>DataFS40!T63</f>
        <v>19263.298524567854</v>
      </c>
      <c r="D63">
        <f t="shared" ref="D63:R63" si="126">C63*($S63/$C63)^(1/16)</f>
        <v>19690.979219201075</v>
      </c>
      <c r="E63">
        <f t="shared" si="126"/>
        <v>20128.155212696467</v>
      </c>
      <c r="F63">
        <f t="shared" si="126"/>
        <v>20575.037318171413</v>
      </c>
      <c r="G63">
        <f t="shared" si="126"/>
        <v>21031.841029182659</v>
      </c>
      <c r="H63">
        <f t="shared" si="126"/>
        <v>21498.786623640663</v>
      </c>
      <c r="I63">
        <f t="shared" si="126"/>
        <v>21976.099270031078</v>
      </c>
      <c r="J63">
        <f t="shared" si="126"/>
        <v>22464.009135994515</v>
      </c>
      <c r="K63">
        <f t="shared" si="126"/>
        <v>22962.751499316983</v>
      </c>
      <c r="L63">
        <f t="shared" si="126"/>
        <v>23472.566861384537</v>
      </c>
      <c r="M63">
        <f t="shared" si="126"/>
        <v>23993.701063156812</v>
      </c>
      <c r="N63">
        <f t="shared" si="126"/>
        <v>24526.40540371538</v>
      </c>
      <c r="O63">
        <f t="shared" si="126"/>
        <v>25070.936761444122</v>
      </c>
      <c r="P63">
        <f t="shared" si="126"/>
        <v>25627.557717899996</v>
      </c>
      <c r="Q63">
        <f t="shared" si="126"/>
        <v>26196.536684433991</v>
      </c>
      <c r="R63">
        <f t="shared" si="126"/>
        <v>26778.148031623285</v>
      </c>
      <c r="S63" s="880">
        <v>27372.67222157705</v>
      </c>
      <c r="T63" s="880">
        <v>28421.380274915398</v>
      </c>
      <c r="U63" s="880">
        <v>29470.088328253751</v>
      </c>
      <c r="V63" s="880">
        <v>31014.100461220529</v>
      </c>
      <c r="W63" s="880">
        <v>32558.112594187303</v>
      </c>
      <c r="X63" s="880">
        <v>32766.99942495687</v>
      </c>
      <c r="Y63" s="880">
        <v>33783.45853169632</v>
      </c>
      <c r="Z63" s="880">
        <v>34675.069999522515</v>
      </c>
      <c r="AA63" s="880">
        <v>33801.292922881628</v>
      </c>
      <c r="AB63" s="880">
        <v>33910.322618225757</v>
      </c>
      <c r="AC63" s="880">
        <v>34922.150169519555</v>
      </c>
      <c r="AD63" s="880">
        <v>35811.605864596808</v>
      </c>
      <c r="AE63" s="880">
        <v>34987.742828275535</v>
      </c>
      <c r="AF63" s="880">
        <v>33852.084995031466</v>
      </c>
      <c r="AG63" s="880">
        <v>35237.841091845708</v>
      </c>
      <c r="AH63" s="880">
        <v>36087.611224640903</v>
      </c>
      <c r="AI63" s="880">
        <v>37120.870009696635</v>
      </c>
      <c r="AJ63" s="880">
        <v>37208.295654178088</v>
      </c>
      <c r="AK63" s="880">
        <v>36576.334485596708</v>
      </c>
      <c r="AL63" s="880">
        <v>36447.982153991703</v>
      </c>
      <c r="AM63" s="880">
        <v>35280.448463112676</v>
      </c>
      <c r="AN63" s="880">
        <v>35709.047349219902</v>
      </c>
      <c r="AO63" s="880">
        <v>37118.228603982221</v>
      </c>
      <c r="AP63" s="880">
        <v>37862.667809640683</v>
      </c>
      <c r="AQ63" s="880">
        <v>38823.114860204783</v>
      </c>
      <c r="AR63" s="880">
        <v>39938.935556704586</v>
      </c>
      <c r="AS63" s="880">
        <v>40627.313036534244</v>
      </c>
      <c r="AT63" s="880">
        <v>41202.521737046445</v>
      </c>
      <c r="AU63" s="880">
        <v>41212.831950717431</v>
      </c>
      <c r="AV63" s="880">
        <v>40609.876288506886</v>
      </c>
      <c r="AW63" s="880">
        <v>40911.983535941952</v>
      </c>
      <c r="AX63" s="880">
        <v>41439.636830158888</v>
      </c>
      <c r="AY63" s="880">
        <v>42755.611930415107</v>
      </c>
      <c r="AZ63" s="880">
        <v>43180.81564932959</v>
      </c>
      <c r="BA63" s="880">
        <v>44044.193000344283</v>
      </c>
      <c r="BB63" s="880">
        <v>45202.257835738499</v>
      </c>
      <c r="BC63" s="880">
        <v>47062.420198238171</v>
      </c>
      <c r="BD63" s="880">
        <v>48089.869843473869</v>
      </c>
      <c r="BE63" s="880">
        <v>49512.523154143077</v>
      </c>
      <c r="BF63" s="880">
        <v>49618.654275540153</v>
      </c>
      <c r="BG63" s="880">
        <v>49368.937069301785</v>
      </c>
      <c r="BH63" s="880">
        <v>49574.510506898587</v>
      </c>
      <c r="BI63" s="880">
        <v>50628.014569223502</v>
      </c>
      <c r="BJ63" s="880">
        <v>51092.863359461997</v>
      </c>
      <c r="BK63" s="880">
        <v>51640.709749244554</v>
      </c>
      <c r="BL63" s="880">
        <v>51361.78203977173</v>
      </c>
      <c r="BM63" s="880">
        <v>50695.168286786495</v>
      </c>
      <c r="BN63" s="880">
        <v>48918.169849999998</v>
      </c>
      <c r="BO63" s="880">
        <v>49058.939203354297</v>
      </c>
      <c r="BP63" s="880">
        <v>49622.922917589938</v>
      </c>
      <c r="BQ63" s="880">
        <v>49816.558294098737</v>
      </c>
      <c r="BR63" s="880">
        <v>50915.176529140881</v>
      </c>
      <c r="BS63" s="880">
        <v>51455</v>
      </c>
      <c r="BV63" s="882">
        <f>DataFS40!Y63</f>
        <v>1.9037767647348103E-2</v>
      </c>
      <c r="BW63" s="882">
        <f t="shared" si="72"/>
        <v>1.8274545446906876E-2</v>
      </c>
      <c r="BX63" s="882">
        <f t="shared" si="73"/>
        <v>1.6643136622100041E-2</v>
      </c>
      <c r="BY63" s="882">
        <f t="shared" si="74"/>
        <v>1.6347640597827562E-2</v>
      </c>
      <c r="BZ63" s="882">
        <f t="shared" si="75"/>
        <v>1.6848319087429564E-2</v>
      </c>
      <c r="CA63" s="882">
        <f t="shared" si="76"/>
        <v>1.6785469452455404E-2</v>
      </c>
      <c r="CB63" s="882">
        <f t="shared" si="77"/>
        <v>1.6877918476700948E-2</v>
      </c>
      <c r="CC63" s="882">
        <f t="shared" si="78"/>
        <v>1.7068657647643981E-2</v>
      </c>
      <c r="CD63" s="882">
        <f t="shared" si="79"/>
        <v>1.6922985863996098E-2</v>
      </c>
      <c r="CE63" s="882">
        <f t="shared" si="80"/>
        <v>1.6686725808698899E-2</v>
      </c>
      <c r="CF63" s="882">
        <f t="shared" si="81"/>
        <v>1.6037785487578615E-2</v>
      </c>
      <c r="CG63" s="882">
        <f t="shared" si="82"/>
        <v>1.4941733562188197E-2</v>
      </c>
      <c r="CH63" s="882">
        <f t="shared" si="83"/>
        <v>1.4507573246006267E-2</v>
      </c>
      <c r="CI63" s="882">
        <f t="shared" si="84"/>
        <v>1.4234762581864846E-2</v>
      </c>
      <c r="CJ63" s="882">
        <f t="shared" si="85"/>
        <v>1.4512332693046748E-2</v>
      </c>
      <c r="CK63" s="882">
        <f t="shared" si="86"/>
        <v>1.4152450126379668E-2</v>
      </c>
      <c r="CL63" s="882">
        <f t="shared" si="87"/>
        <v>1.4087970969083985E-2</v>
      </c>
      <c r="CM63" s="882">
        <f t="shared" si="88"/>
        <v>1.3740764480731249E-2</v>
      </c>
      <c r="CN63" s="882">
        <f t="shared" si="89"/>
        <v>1.38628282069162E-2</v>
      </c>
      <c r="CO63" s="882">
        <f t="shared" si="90"/>
        <v>1.2984445654740773E-2</v>
      </c>
      <c r="CP63" s="882">
        <f t="shared" si="91"/>
        <v>1.2405704256570171E-2</v>
      </c>
      <c r="CQ63" s="882">
        <f t="shared" si="92"/>
        <v>1.2279039542105075E-2</v>
      </c>
      <c r="CR63" s="882">
        <f t="shared" si="93"/>
        <v>1.1219832266710084E-2</v>
      </c>
      <c r="CS63" s="882">
        <f t="shared" si="94"/>
        <v>1.0568866386325704E-2</v>
      </c>
      <c r="CT63" s="882">
        <f t="shared" si="95"/>
        <v>1.1953407621284162E-2</v>
      </c>
      <c r="CU63" s="882">
        <f t="shared" si="96"/>
        <v>1.2129602270941175E-2</v>
      </c>
      <c r="CV63" s="882">
        <f t="shared" si="97"/>
        <v>1.1572002547375781E-2</v>
      </c>
      <c r="CW63" s="882">
        <f t="shared" si="98"/>
        <v>1.066298781624786E-2</v>
      </c>
      <c r="CX63" s="882">
        <f t="shared" si="99"/>
        <v>1.0966543870813528E-2</v>
      </c>
      <c r="CY63" s="882">
        <f t="shared" si="100"/>
        <v>1.0886725138774755E-2</v>
      </c>
      <c r="CZ63" s="882">
        <f t="shared" si="101"/>
        <v>9.7799221359449184E-3</v>
      </c>
      <c r="DA63" s="882">
        <f t="shared" si="102"/>
        <v>9.4117574433889573E-3</v>
      </c>
      <c r="DB63" s="882">
        <f t="shared" si="103"/>
        <v>8.6895390802850248E-3</v>
      </c>
      <c r="DC63" s="882">
        <f t="shared" si="104"/>
        <v>9.2670671360839396E-3</v>
      </c>
      <c r="DD63" s="882">
        <f t="shared" si="105"/>
        <v>1.0088971781510914E-2</v>
      </c>
    </row>
    <row r="64" spans="1:108" ht="15">
      <c r="A64" s="876">
        <v>59</v>
      </c>
      <c r="B64" s="876">
        <v>59</v>
      </c>
      <c r="C64" s="880">
        <f>DataFS40!T64</f>
        <v>19549.276512406486</v>
      </c>
      <c r="D64">
        <f t="shared" ref="D64:R64" si="127">C64*($S64/$C64)^(1/16)</f>
        <v>19983.306444909467</v>
      </c>
      <c r="E64">
        <f t="shared" si="127"/>
        <v>20426.972641045479</v>
      </c>
      <c r="F64">
        <f t="shared" si="127"/>
        <v>20880.489043609363</v>
      </c>
      <c r="G64">
        <f t="shared" si="127"/>
        <v>21344.074345319917</v>
      </c>
      <c r="H64">
        <f t="shared" si="127"/>
        <v>21817.952094276952</v>
      </c>
      <c r="I64">
        <f t="shared" si="127"/>
        <v>22302.350801759687</v>
      </c>
      <c r="J64">
        <f t="shared" si="127"/>
        <v>22797.504052418473</v>
      </c>
      <c r="K64">
        <f t="shared" si="127"/>
        <v>23303.650616912975</v>
      </c>
      <c r="L64">
        <f t="shared" si="127"/>
        <v>23821.034567051123</v>
      </c>
      <c r="M64">
        <f t="shared" si="127"/>
        <v>24349.905393484365</v>
      </c>
      <c r="N64">
        <f t="shared" si="127"/>
        <v>24890.51812601597</v>
      </c>
      <c r="O64">
        <f t="shared" si="127"/>
        <v>25443.133456580399</v>
      </c>
      <c r="P64">
        <f t="shared" si="127"/>
        <v>26008.017864953039</v>
      </c>
      <c r="Q64">
        <f t="shared" si="127"/>
        <v>26585.443747250934</v>
      </c>
      <c r="R64">
        <f t="shared" si="127"/>
        <v>27175.68954728646</v>
      </c>
      <c r="S64" s="880">
        <v>27779.039890837299</v>
      </c>
      <c r="T64" s="880">
        <v>28859.090466922204</v>
      </c>
      <c r="U64" s="880">
        <v>29939.141043007108</v>
      </c>
      <c r="V64" s="880">
        <v>31469.329859501406</v>
      </c>
      <c r="W64" s="880">
        <v>32999.5186759957</v>
      </c>
      <c r="X64" s="880">
        <v>33247.18573893042</v>
      </c>
      <c r="Y64" s="880">
        <v>34249.248308694565</v>
      </c>
      <c r="Z64" s="880">
        <v>35191.984911426247</v>
      </c>
      <c r="AA64" s="880">
        <v>34247.48188783606</v>
      </c>
      <c r="AB64" s="880">
        <v>34415.179237141871</v>
      </c>
      <c r="AC64" s="880">
        <v>35455.657901265193</v>
      </c>
      <c r="AD64" s="880">
        <v>36300.296679603278</v>
      </c>
      <c r="AE64" s="880">
        <v>35492.8100530437</v>
      </c>
      <c r="AF64" s="880">
        <v>34330.201324942034</v>
      </c>
      <c r="AG64" s="880">
        <v>35732.455490639528</v>
      </c>
      <c r="AH64" s="880">
        <v>36602.547075373906</v>
      </c>
      <c r="AI64" s="880">
        <v>37651.038315556172</v>
      </c>
      <c r="AJ64" s="880">
        <v>37723.560680171067</v>
      </c>
      <c r="AK64" s="880">
        <v>37121.48232804233</v>
      </c>
      <c r="AL64" s="880">
        <v>37007.562837300306</v>
      </c>
      <c r="AM64" s="880">
        <v>35783.410329665872</v>
      </c>
      <c r="AN64" s="880">
        <v>36286.23185593418</v>
      </c>
      <c r="AO64" s="880">
        <v>37716.679106429081</v>
      </c>
      <c r="AP64" s="880">
        <v>38506.013463030802</v>
      </c>
      <c r="AQ64" s="880">
        <v>39503.815021132861</v>
      </c>
      <c r="AR64" s="880">
        <v>40606.123664253704</v>
      </c>
      <c r="AS64" s="880">
        <v>41327.721218473416</v>
      </c>
      <c r="AT64" s="880">
        <v>41936.315534678622</v>
      </c>
      <c r="AU64" s="880">
        <v>41928.46666359419</v>
      </c>
      <c r="AV64" s="880">
        <v>41297.54702401258</v>
      </c>
      <c r="AW64" s="880">
        <v>41632.760281002011</v>
      </c>
      <c r="AX64" s="880">
        <v>42154.963894489018</v>
      </c>
      <c r="AY64" s="880">
        <v>43478.212244954266</v>
      </c>
      <c r="AZ64" s="880">
        <v>43887.316757677341</v>
      </c>
      <c r="BA64" s="880">
        <v>44818.879631346164</v>
      </c>
      <c r="BB64" s="880">
        <v>45990.570213152867</v>
      </c>
      <c r="BC64" s="880">
        <v>47863.059035480277</v>
      </c>
      <c r="BD64" s="880">
        <v>48919.457712698815</v>
      </c>
      <c r="BE64" s="880">
        <v>50309.524412051251</v>
      </c>
      <c r="BF64" s="880">
        <v>50468.477984697558</v>
      </c>
      <c r="BG64" s="880">
        <v>50207.80184631388</v>
      </c>
      <c r="BH64" s="880">
        <v>50439.535129008756</v>
      </c>
      <c r="BI64" s="880">
        <v>51567.916961051233</v>
      </c>
      <c r="BJ64" s="880">
        <v>51997.774580231009</v>
      </c>
      <c r="BK64" s="880">
        <v>52596.074473837667</v>
      </c>
      <c r="BL64" s="880">
        <v>52262.291807271191</v>
      </c>
      <c r="BM64" s="880">
        <v>51578.94903956059</v>
      </c>
      <c r="BN64" s="880">
        <v>49815.941559999999</v>
      </c>
      <c r="BO64" s="880">
        <v>49940.41152154014</v>
      </c>
      <c r="BP64" s="880">
        <v>50532.091812944374</v>
      </c>
      <c r="BQ64" s="880">
        <v>50762.501200673127</v>
      </c>
      <c r="BR64" s="880">
        <v>51844.957579422291</v>
      </c>
      <c r="BS64" s="880">
        <v>52431</v>
      </c>
      <c r="BV64" s="882">
        <f>DataFS40!Y64</f>
        <v>1.9039499532411019E-2</v>
      </c>
      <c r="BW64" s="882">
        <f t="shared" si="72"/>
        <v>1.8289507336822108E-2</v>
      </c>
      <c r="BX64" s="882">
        <f t="shared" si="73"/>
        <v>1.6625758773687549E-2</v>
      </c>
      <c r="BY64" s="882">
        <f t="shared" si="74"/>
        <v>1.6386432151028751E-2</v>
      </c>
      <c r="BZ64" s="882">
        <f t="shared" si="75"/>
        <v>1.6885931303821433E-2</v>
      </c>
      <c r="CA64" s="882">
        <f t="shared" si="76"/>
        <v>1.6848637431651214E-2</v>
      </c>
      <c r="CB64" s="882">
        <f t="shared" si="77"/>
        <v>1.6957023079422484E-2</v>
      </c>
      <c r="CC64" s="882">
        <f t="shared" si="78"/>
        <v>1.7123418809841473E-2</v>
      </c>
      <c r="CD64" s="882">
        <f t="shared" si="79"/>
        <v>1.6993463802424502E-2</v>
      </c>
      <c r="CE64" s="882">
        <f t="shared" si="80"/>
        <v>1.6773927928269261E-2</v>
      </c>
      <c r="CF64" s="882">
        <f t="shared" si="81"/>
        <v>1.6111860466080818E-2</v>
      </c>
      <c r="CG64" s="882">
        <f t="shared" si="82"/>
        <v>1.5003085202486055E-2</v>
      </c>
      <c r="CH64" s="882">
        <f t="shared" si="83"/>
        <v>1.4588967587125801E-2</v>
      </c>
      <c r="CI64" s="882">
        <f t="shared" si="84"/>
        <v>1.4305701437578699E-2</v>
      </c>
      <c r="CJ64" s="882">
        <f t="shared" si="85"/>
        <v>1.457269381438886E-2</v>
      </c>
      <c r="CK64" s="882">
        <f t="shared" si="86"/>
        <v>1.4196967257877668E-2</v>
      </c>
      <c r="CL64" s="882">
        <f t="shared" si="87"/>
        <v>1.4168484718290131E-2</v>
      </c>
      <c r="CM64" s="882">
        <f t="shared" si="88"/>
        <v>1.3800576754090521E-2</v>
      </c>
      <c r="CN64" s="882">
        <f t="shared" si="89"/>
        <v>1.3894982825687796E-2</v>
      </c>
      <c r="CO64" s="882">
        <f t="shared" si="90"/>
        <v>1.30598924232459E-2</v>
      </c>
      <c r="CP64" s="882">
        <f t="shared" si="91"/>
        <v>1.2480219384947366E-2</v>
      </c>
      <c r="CQ64" s="882">
        <f t="shared" si="92"/>
        <v>1.2351505103946003E-2</v>
      </c>
      <c r="CR64" s="882">
        <f t="shared" si="93"/>
        <v>1.1313692116929008E-2</v>
      </c>
      <c r="CS64" s="882">
        <f t="shared" si="94"/>
        <v>1.0643209057407121E-2</v>
      </c>
      <c r="CT64" s="882">
        <f t="shared" si="95"/>
        <v>1.2110589808814298E-2</v>
      </c>
      <c r="CU64" s="882">
        <f t="shared" si="96"/>
        <v>1.2212297830080043E-2</v>
      </c>
      <c r="CV64" s="882">
        <f t="shared" si="97"/>
        <v>1.1666310380770817E-2</v>
      </c>
      <c r="CW64" s="882">
        <f t="shared" si="98"/>
        <v>1.0776749392854779E-2</v>
      </c>
      <c r="CX64" s="882">
        <f t="shared" si="99"/>
        <v>1.1054283871335224E-2</v>
      </c>
      <c r="CY64" s="882">
        <f t="shared" si="100"/>
        <v>1.101045531930378E-2</v>
      </c>
      <c r="CZ64" s="882">
        <f t="shared" si="101"/>
        <v>9.8948431741805454E-3</v>
      </c>
      <c r="DA64" s="882">
        <f t="shared" si="102"/>
        <v>9.5301484989762653E-3</v>
      </c>
      <c r="DB64" s="882">
        <f t="shared" si="103"/>
        <v>8.8268876069870217E-3</v>
      </c>
      <c r="DC64" s="882">
        <f t="shared" si="104"/>
        <v>9.3960099503933581E-3</v>
      </c>
      <c r="DD64" s="882">
        <f t="shared" si="105"/>
        <v>1.0207693093407411E-2</v>
      </c>
    </row>
    <row r="65" spans="1:108" ht="15">
      <c r="A65" s="876">
        <v>60</v>
      </c>
      <c r="B65" s="876">
        <v>60</v>
      </c>
      <c r="C65" s="880">
        <f>DataFS40!T65</f>
        <v>19871.00174872495</v>
      </c>
      <c r="D65">
        <f t="shared" ref="D65:R65" si="128">C65*($S65/$C65)^(1/16)</f>
        <v>20312.174573831406</v>
      </c>
      <c r="E65">
        <f t="shared" si="128"/>
        <v>20763.142247938111</v>
      </c>
      <c r="F65">
        <f t="shared" si="128"/>
        <v>21224.122234727045</v>
      </c>
      <c r="G65">
        <f t="shared" si="128"/>
        <v>21695.336825974318</v>
      </c>
      <c r="H65">
        <f t="shared" si="128"/>
        <v>22177.013248742758</v>
      </c>
      <c r="I65">
        <f t="shared" si="128"/>
        <v>22669.383774954353</v>
      </c>
      <c r="J65">
        <f t="shared" si="128"/>
        <v>23172.685833395408</v>
      </c>
      <c r="K65">
        <f t="shared" si="128"/>
        <v>23687.162124208447</v>
      </c>
      <c r="L65">
        <f t="shared" si="128"/>
        <v>24213.06073592601</v>
      </c>
      <c r="M65">
        <f t="shared" si="128"/>
        <v>24750.635265102839</v>
      </c>
      <c r="N65">
        <f t="shared" si="128"/>
        <v>25300.144938604106</v>
      </c>
      <c r="O65">
        <f t="shared" si="128"/>
        <v>25861.854738608679</v>
      </c>
      <c r="P65">
        <f t="shared" si="128"/>
        <v>26436.035530387682</v>
      </c>
      <c r="Q65">
        <f t="shared" si="128"/>
        <v>27022.964192919968</v>
      </c>
      <c r="R65">
        <f t="shared" si="128"/>
        <v>27622.923752407507</v>
      </c>
      <c r="S65" s="880">
        <v>28236.203518755079</v>
      </c>
      <c r="T65" s="880">
        <v>29328.370384504527</v>
      </c>
      <c r="U65" s="880">
        <v>30420.537250253976</v>
      </c>
      <c r="V65" s="880">
        <v>31954.272661725481</v>
      </c>
      <c r="W65" s="880">
        <v>33488.008073196987</v>
      </c>
      <c r="X65" s="880">
        <v>33664.490511788383</v>
      </c>
      <c r="Y65" s="880">
        <v>34736.957604610376</v>
      </c>
      <c r="Z65" s="880">
        <v>35735.006637062499</v>
      </c>
      <c r="AA65" s="880">
        <v>34728.374438953622</v>
      </c>
      <c r="AB65" s="880">
        <v>34882.289566793239</v>
      </c>
      <c r="AC65" s="880">
        <v>35925.868105515583</v>
      </c>
      <c r="AD65" s="880">
        <v>36814.70806382061</v>
      </c>
      <c r="AE65" s="880">
        <v>36021.552303972865</v>
      </c>
      <c r="AF65" s="880">
        <v>34808.317654852603</v>
      </c>
      <c r="AG65" s="880">
        <v>36206.460956150273</v>
      </c>
      <c r="AH65" s="880">
        <v>37111.00574559455</v>
      </c>
      <c r="AI65" s="880">
        <v>38196.354287297407</v>
      </c>
      <c r="AJ65" s="880">
        <v>38238.825706164054</v>
      </c>
      <c r="AK65" s="880">
        <v>37646.058553791889</v>
      </c>
      <c r="AL65" s="880">
        <v>37529.52465114279</v>
      </c>
      <c r="AM65" s="880">
        <v>36297.450651429492</v>
      </c>
      <c r="AN65" s="880">
        <v>36850.684351470933</v>
      </c>
      <c r="AO65" s="880">
        <v>38296.74717023423</v>
      </c>
      <c r="AP65" s="880">
        <v>39147.385663496418</v>
      </c>
      <c r="AQ65" s="880">
        <v>40153.574265655123</v>
      </c>
      <c r="AR65" s="880">
        <v>41299.697742157878</v>
      </c>
      <c r="AS65" s="880">
        <v>42022.671674319557</v>
      </c>
      <c r="AT65" s="880">
        <v>42678.844972758794</v>
      </c>
      <c r="AU65" s="880">
        <v>42652.50084493195</v>
      </c>
      <c r="AV65" s="880">
        <v>41957.64605550035</v>
      </c>
      <c r="AW65" s="880">
        <v>42332.988566224834</v>
      </c>
      <c r="AX65" s="880">
        <v>42870.29095881914</v>
      </c>
      <c r="AY65" s="880">
        <v>44226.458082138866</v>
      </c>
      <c r="AZ65" s="880">
        <v>44617.466438689451</v>
      </c>
      <c r="BA65" s="880">
        <v>45595.01427474244</v>
      </c>
      <c r="BB65" s="880">
        <v>46837.118279709561</v>
      </c>
      <c r="BC65" s="880">
        <v>48673.513059868957</v>
      </c>
      <c r="BD65" s="880">
        <v>49728.340393839942</v>
      </c>
      <c r="BE65" s="880">
        <v>51125.40556439379</v>
      </c>
      <c r="BF65" s="880">
        <v>51348.558575140756</v>
      </c>
      <c r="BG65" s="880">
        <v>51053.129371993244</v>
      </c>
      <c r="BH65" s="880">
        <v>51356.410642210329</v>
      </c>
      <c r="BI65" s="880">
        <v>52515.20078527552</v>
      </c>
      <c r="BJ65" s="880">
        <v>52936.112600711807</v>
      </c>
      <c r="BK65" s="880">
        <v>53569.989969782109</v>
      </c>
      <c r="BL65" s="880">
        <v>53179.728450099581</v>
      </c>
      <c r="BM65" s="880">
        <v>52468.260335218132</v>
      </c>
      <c r="BN65" s="880">
        <v>50718.087310000003</v>
      </c>
      <c r="BO65" s="880">
        <v>50867.087548350901</v>
      </c>
      <c r="BP65" s="880">
        <v>51471.81215437677</v>
      </c>
      <c r="BQ65" s="880">
        <v>51747.729167848425</v>
      </c>
      <c r="BR65" s="880">
        <v>52797.11847992929</v>
      </c>
      <c r="BS65" s="880">
        <v>53457</v>
      </c>
      <c r="BV65" s="882">
        <f>DataFS40!Y65</f>
        <v>1.897084346060085E-2</v>
      </c>
      <c r="BW65" s="882">
        <f t="shared" si="72"/>
        <v>1.8220100176784104E-2</v>
      </c>
      <c r="BX65" s="882">
        <f t="shared" si="73"/>
        <v>1.6564162977230623E-2</v>
      </c>
      <c r="BY65" s="882">
        <f t="shared" si="74"/>
        <v>1.6359905301901678E-2</v>
      </c>
      <c r="BZ65" s="882">
        <f t="shared" si="75"/>
        <v>1.6854209663550002E-2</v>
      </c>
      <c r="CA65" s="882">
        <f t="shared" si="76"/>
        <v>1.6854500122668981E-2</v>
      </c>
      <c r="CB65" s="882">
        <f t="shared" si="77"/>
        <v>1.6956754407207342E-2</v>
      </c>
      <c r="CC65" s="882">
        <f t="shared" si="78"/>
        <v>1.7141760260036998E-2</v>
      </c>
      <c r="CD65" s="882">
        <f t="shared" si="79"/>
        <v>1.7004010436694417E-2</v>
      </c>
      <c r="CE65" s="882">
        <f t="shared" si="80"/>
        <v>1.6810652106398205E-2</v>
      </c>
      <c r="CF65" s="882">
        <f t="shared" si="81"/>
        <v>1.6135701282288695E-2</v>
      </c>
      <c r="CG65" s="882">
        <f t="shared" si="82"/>
        <v>1.4989185319945308E-2</v>
      </c>
      <c r="CH65" s="882">
        <f t="shared" si="83"/>
        <v>1.4599593905473274E-2</v>
      </c>
      <c r="CI65" s="882">
        <f t="shared" si="84"/>
        <v>1.4320720164186174E-2</v>
      </c>
      <c r="CJ65" s="882">
        <f t="shared" si="85"/>
        <v>1.4594778101390871E-2</v>
      </c>
      <c r="CK65" s="882">
        <f t="shared" si="86"/>
        <v>1.4202242546008881E-2</v>
      </c>
      <c r="CL65" s="882">
        <f t="shared" si="87"/>
        <v>1.4193711332227466E-2</v>
      </c>
      <c r="CM65" s="882">
        <f t="shared" si="88"/>
        <v>1.3863474640388285E-2</v>
      </c>
      <c r="CN65" s="882">
        <f t="shared" si="89"/>
        <v>1.3920024767442918E-2</v>
      </c>
      <c r="CO65" s="882">
        <f t="shared" si="90"/>
        <v>1.3092885610299421E-2</v>
      </c>
      <c r="CP65" s="882">
        <f t="shared" si="91"/>
        <v>1.2521693354583974E-2</v>
      </c>
      <c r="CQ65" s="882">
        <f t="shared" si="92"/>
        <v>1.2494865971497182E-2</v>
      </c>
      <c r="CR65" s="882">
        <f t="shared" si="93"/>
        <v>1.1389747236479453E-2</v>
      </c>
      <c r="CS65" s="882">
        <f t="shared" si="94"/>
        <v>1.0723529992352265E-2</v>
      </c>
      <c r="CT65" s="882">
        <f t="shared" si="95"/>
        <v>1.2237377465447397E-2</v>
      </c>
      <c r="CU65" s="882">
        <f t="shared" si="96"/>
        <v>1.2343397591498162E-2</v>
      </c>
      <c r="CV65" s="882">
        <f t="shared" si="97"/>
        <v>1.1820237655384869E-2</v>
      </c>
      <c r="CW65" s="882">
        <f t="shared" si="98"/>
        <v>1.0875769925409839E-2</v>
      </c>
      <c r="CX65" s="882">
        <f t="shared" si="99"/>
        <v>1.112290421351636E-2</v>
      </c>
      <c r="CY65" s="882">
        <f t="shared" si="100"/>
        <v>1.1132873936349874E-2</v>
      </c>
      <c r="CZ65" s="882">
        <f t="shared" si="101"/>
        <v>1.0049529029861226E-2</v>
      </c>
      <c r="DA65" s="882">
        <f t="shared" si="102"/>
        <v>9.6676308915015774E-3</v>
      </c>
      <c r="DB65" s="882">
        <f t="shared" si="103"/>
        <v>8.9705990641550937E-3</v>
      </c>
      <c r="DC65" s="882">
        <f t="shared" si="104"/>
        <v>9.5335467644355187E-3</v>
      </c>
      <c r="DD65" s="882">
        <f t="shared" si="105"/>
        <v>1.0366580095529931E-2</v>
      </c>
    </row>
    <row r="66" spans="1:108" ht="15">
      <c r="A66" s="876">
        <v>61</v>
      </c>
      <c r="B66" s="876">
        <v>61</v>
      </c>
      <c r="C66" s="880">
        <f>DataFS40!T66</f>
        <v>20165.916548683537</v>
      </c>
      <c r="D66">
        <f t="shared" ref="D66:R66" si="129">C66*($S66/$C66)^(1/16)</f>
        <v>20613.637025343181</v>
      </c>
      <c r="E66">
        <f t="shared" si="129"/>
        <v>21071.297720923023</v>
      </c>
      <c r="F66">
        <f t="shared" si="129"/>
        <v>21539.119326584922</v>
      </c>
      <c r="G66">
        <f t="shared" si="129"/>
        <v>22017.327433240858</v>
      </c>
      <c r="H66">
        <f t="shared" si="129"/>
        <v>22506.152640336422</v>
      </c>
      <c r="I66">
        <f t="shared" si="129"/>
        <v>23005.830667049468</v>
      </c>
      <c r="J66">
        <f t="shared" si="129"/>
        <v>23516.602465957607</v>
      </c>
      <c r="K66">
        <f t="shared" si="129"/>
        <v>24038.714339229307</v>
      </c>
      <c r="L66">
        <f t="shared" si="129"/>
        <v>24572.418057394669</v>
      </c>
      <c r="M66">
        <f t="shared" si="129"/>
        <v>25117.970980753118</v>
      </c>
      <c r="N66">
        <f t="shared" si="129"/>
        <v>25675.636183476574</v>
      </c>
      <c r="O66">
        <f t="shared" si="129"/>
        <v>26245.682580467947</v>
      </c>
      <c r="P66">
        <f t="shared" si="129"/>
        <v>26828.385057036114</v>
      </c>
      <c r="Q66">
        <f t="shared" si="129"/>
        <v>27424.024601449921</v>
      </c>
      <c r="R66">
        <f t="shared" si="129"/>
        <v>28032.888440435137</v>
      </c>
      <c r="S66" s="880">
        <v>28655.270177679708</v>
      </c>
      <c r="T66" s="880">
        <v>29778.601817590275</v>
      </c>
      <c r="U66" s="880">
        <v>30901.933457500843</v>
      </c>
      <c r="V66" s="880">
        <v>32400.960270192838</v>
      </c>
      <c r="W66" s="880">
        <v>33899.987082884829</v>
      </c>
      <c r="X66" s="880">
        <v>34156.10983323749</v>
      </c>
      <c r="Y66" s="880">
        <v>35230.146780255578</v>
      </c>
      <c r="Z66" s="880">
        <v>36236.257460726731</v>
      </c>
      <c r="AA66" s="880">
        <v>35214.224645237344</v>
      </c>
      <c r="AB66" s="880">
        <v>35377.70961339317</v>
      </c>
      <c r="AC66" s="880">
        <v>36427.727073513597</v>
      </c>
      <c r="AD66" s="880">
        <v>37363.413540319103</v>
      </c>
      <c r="AE66" s="880">
        <v>36502.944502580016</v>
      </c>
      <c r="AF66" s="880">
        <v>35293.678171579995</v>
      </c>
      <c r="AG66" s="880">
        <v>36707.944999371779</v>
      </c>
      <c r="AH66" s="880">
        <v>37603.271464534278</v>
      </c>
      <c r="AI66" s="880">
        <v>38768.93605762571</v>
      </c>
      <c r="AJ66" s="880">
        <v>38751.2903787549</v>
      </c>
      <c r="AK66" s="880">
        <v>38193.77784832452</v>
      </c>
      <c r="AL66" s="880">
        <v>38072.647079059963</v>
      </c>
      <c r="AM66" s="880">
        <v>36793.765444856435</v>
      </c>
      <c r="AN66" s="880">
        <v>37383.306819063881</v>
      </c>
      <c r="AO66" s="880">
        <v>38848.220329485601</v>
      </c>
      <c r="AP66" s="880">
        <v>39767.049881792424</v>
      </c>
      <c r="AQ66" s="880">
        <v>40807.201124728104</v>
      </c>
      <c r="AR66" s="880">
        <v>41976.309410548085</v>
      </c>
      <c r="AS66" s="880">
        <v>42684.875773607506</v>
      </c>
      <c r="AT66" s="880">
        <v>43412.638770390964</v>
      </c>
      <c r="AU66" s="880">
        <v>43426.931837035678</v>
      </c>
      <c r="AV66" s="880">
        <v>42625.854411699271</v>
      </c>
      <c r="AW66" s="880">
        <v>43006.345788583574</v>
      </c>
      <c r="AX66" s="880">
        <v>43567.118185278654</v>
      </c>
      <c r="AY66" s="880">
        <v>44991.298081035224</v>
      </c>
      <c r="AZ66" s="880">
        <v>45411.171658737032</v>
      </c>
      <c r="BA66" s="880">
        <v>46398.661153632245</v>
      </c>
      <c r="BB66" s="880">
        <v>47636.793718419991</v>
      </c>
      <c r="BC66" s="880">
        <v>49516.216984882099</v>
      </c>
      <c r="BD66" s="880">
        <v>50560.688954809397</v>
      </c>
      <c r="BE66" s="880">
        <v>51933.195333407319</v>
      </c>
      <c r="BF66" s="880">
        <v>52240.478814782735</v>
      </c>
      <c r="BG66" s="880">
        <v>51902.334546872975</v>
      </c>
      <c r="BH66" s="880">
        <v>52280.874090693564</v>
      </c>
      <c r="BI66" s="880">
        <v>53400.97267286187</v>
      </c>
      <c r="BJ66" s="880">
        <v>53887.582578222231</v>
      </c>
      <c r="BK66" s="880">
        <v>54545.064888936009</v>
      </c>
      <c r="BL66" s="880">
        <v>54151.331093980574</v>
      </c>
      <c r="BM66" s="880">
        <v>53377.481585256064</v>
      </c>
      <c r="BN66" s="880">
        <v>51656.318890000002</v>
      </c>
      <c r="BO66" s="880">
        <v>51742.102193876039</v>
      </c>
      <c r="BP66" s="880">
        <v>52406.265005106077</v>
      </c>
      <c r="BQ66" s="880">
        <v>52721.585143797151</v>
      </c>
      <c r="BR66" s="880">
        <v>53771.659230661884</v>
      </c>
      <c r="BS66" s="880">
        <v>54441</v>
      </c>
      <c r="BV66" s="882">
        <f>DataFS40!Y66</f>
        <v>1.8962210632267551E-2</v>
      </c>
      <c r="BW66" s="882">
        <f t="shared" si="72"/>
        <v>1.8209191603689945E-2</v>
      </c>
      <c r="BX66" s="882">
        <f t="shared" si="73"/>
        <v>1.652973478731834E-2</v>
      </c>
      <c r="BY66" s="882">
        <f t="shared" si="74"/>
        <v>1.6348476219378405E-2</v>
      </c>
      <c r="BZ66" s="882">
        <f t="shared" si="75"/>
        <v>1.6841196865640562E-2</v>
      </c>
      <c r="CA66" s="882">
        <f t="shared" si="76"/>
        <v>1.6883589303353208E-2</v>
      </c>
      <c r="CB66" s="882">
        <f t="shared" si="77"/>
        <v>1.6999069525237331E-2</v>
      </c>
      <c r="CC66" s="882">
        <f t="shared" si="78"/>
        <v>1.7187167882473986E-2</v>
      </c>
      <c r="CD66" s="882">
        <f t="shared" si="79"/>
        <v>1.7031020520196671E-2</v>
      </c>
      <c r="CE66" s="882">
        <f t="shared" si="80"/>
        <v>1.6879882572751415E-2</v>
      </c>
      <c r="CF66" s="882">
        <f t="shared" si="81"/>
        <v>1.6233179668097231E-2</v>
      </c>
      <c r="CG66" s="882">
        <f t="shared" si="82"/>
        <v>1.5021065099677156E-2</v>
      </c>
      <c r="CH66" s="882">
        <f t="shared" si="83"/>
        <v>1.4630886379697561E-2</v>
      </c>
      <c r="CI66" s="882">
        <f t="shared" si="84"/>
        <v>1.4362225193131017E-2</v>
      </c>
      <c r="CJ66" s="882">
        <f t="shared" si="85"/>
        <v>1.4666801269258789E-2</v>
      </c>
      <c r="CK66" s="882">
        <f t="shared" si="86"/>
        <v>1.4288761585908194E-2</v>
      </c>
      <c r="CL66" s="882">
        <f t="shared" si="87"/>
        <v>1.4275441354973495E-2</v>
      </c>
      <c r="CM66" s="882">
        <f t="shared" si="88"/>
        <v>1.391401013580329E-2</v>
      </c>
      <c r="CN66" s="882">
        <f t="shared" si="89"/>
        <v>1.3963696546401172E-2</v>
      </c>
      <c r="CO66" s="882">
        <f t="shared" si="90"/>
        <v>1.3173853369015331E-2</v>
      </c>
      <c r="CP66" s="882">
        <f t="shared" si="91"/>
        <v>1.2624422280728353E-2</v>
      </c>
      <c r="CQ66" s="882">
        <f t="shared" si="92"/>
        <v>1.2575954910156062E-2</v>
      </c>
      <c r="CR66" s="882">
        <f t="shared" si="93"/>
        <v>1.1461110739472424E-2</v>
      </c>
      <c r="CS66" s="882">
        <f t="shared" si="94"/>
        <v>1.0839812065101206E-2</v>
      </c>
      <c r="CT66" s="882">
        <f t="shared" si="95"/>
        <v>1.2321731434169925E-2</v>
      </c>
      <c r="CU66" s="882">
        <f t="shared" si="96"/>
        <v>1.2453915701693852E-2</v>
      </c>
      <c r="CV66" s="882">
        <f t="shared" si="97"/>
        <v>1.1944210924621945E-2</v>
      </c>
      <c r="CW66" s="882">
        <f t="shared" si="98"/>
        <v>1.0974208393058182E-2</v>
      </c>
      <c r="CX66" s="882">
        <f t="shared" si="99"/>
        <v>1.1239042747763106E-2</v>
      </c>
      <c r="CY66" s="882">
        <f t="shared" si="100"/>
        <v>1.1266186972969328E-2</v>
      </c>
      <c r="CZ66" s="882">
        <f t="shared" si="101"/>
        <v>1.0147570004739759E-2</v>
      </c>
      <c r="DA66" s="882">
        <f t="shared" si="102"/>
        <v>9.8106083803910504E-3</v>
      </c>
      <c r="DB66" s="882">
        <f t="shared" si="103"/>
        <v>9.0823389891896422E-3</v>
      </c>
      <c r="DC66" s="882">
        <f t="shared" si="104"/>
        <v>9.6813431131388406E-3</v>
      </c>
      <c r="DD66" s="882">
        <f t="shared" si="105"/>
        <v>1.0479378888607727E-2</v>
      </c>
    </row>
    <row r="67" spans="1:108" ht="15">
      <c r="A67" s="876">
        <v>62</v>
      </c>
      <c r="B67" s="876">
        <v>62</v>
      </c>
      <c r="C67" s="880">
        <f>DataFS40!T67</f>
        <v>20474.236566822063</v>
      </c>
      <c r="D67">
        <f t="shared" ref="D67:R67" si="130">C67*($S67/$C67)^(1/16)</f>
        <v>20928.802315560042</v>
      </c>
      <c r="E67">
        <f t="shared" si="130"/>
        <v>21393.460260861801</v>
      </c>
      <c r="F67">
        <f t="shared" si="130"/>
        <v>21868.434468072704</v>
      </c>
      <c r="G67">
        <f t="shared" si="130"/>
        <v>22353.953977201334</v>
      </c>
      <c r="H67">
        <f t="shared" si="130"/>
        <v>22850.252913366163</v>
      </c>
      <c r="I67">
        <f t="shared" si="130"/>
        <v>23357.570599694365</v>
      </c>
      <c r="J67">
        <f t="shared" si="130"/>
        <v>23876.151672727177</v>
      </c>
      <c r="K67">
        <f t="shared" si="130"/>
        <v>24406.246200387475</v>
      </c>
      <c r="L67">
        <f t="shared" si="130"/>
        <v>24948.109802566443</v>
      </c>
      <c r="M67">
        <f t="shared" si="130"/>
        <v>25502.003774387496</v>
      </c>
      <c r="N67">
        <f t="shared" si="130"/>
        <v>26068.19521220688</v>
      </c>
      <c r="O67">
        <f t="shared" si="130"/>
        <v>26646.957142411728</v>
      </c>
      <c r="P67">
        <f t="shared" si="130"/>
        <v>27238.568653077658</v>
      </c>
      <c r="Q67">
        <f t="shared" si="130"/>
        <v>27843.315028549419</v>
      </c>
      <c r="R67">
        <f t="shared" si="130"/>
        <v>28461.487887009484</v>
      </c>
      <c r="S67" s="880">
        <v>29093.385321100915</v>
      </c>
      <c r="T67" s="880">
        <v>30247.615112294447</v>
      </c>
      <c r="U67" s="880">
        <v>31401.844903487978</v>
      </c>
      <c r="V67" s="880">
        <v>32895.160691787045</v>
      </c>
      <c r="W67" s="880">
        <v>34388.476480086116</v>
      </c>
      <c r="X67" s="880">
        <v>34693.461184588843</v>
      </c>
      <c r="Y67" s="880">
        <v>35739.775595088948</v>
      </c>
      <c r="Z67" s="880">
        <v>36737.508284390962</v>
      </c>
      <c r="AA67" s="880">
        <v>35724.863127351862</v>
      </c>
      <c r="AB67" s="880">
        <v>35877.847946151196</v>
      </c>
      <c r="AC67" s="880">
        <v>36925.064789547672</v>
      </c>
      <c r="AD67" s="880">
        <v>37912.119016817596</v>
      </c>
      <c r="AE67" s="880">
        <v>37023.795078122181</v>
      </c>
      <c r="AF67" s="880">
        <v>35808.015435574693</v>
      </c>
      <c r="AG67" s="880">
        <v>37219.733509234829</v>
      </c>
      <c r="AH67" s="880">
        <v>38137.638856804384</v>
      </c>
      <c r="AI67" s="880">
        <v>39329.399695248649</v>
      </c>
      <c r="AJ67" s="880">
        <v>39314.161412584195</v>
      </c>
      <c r="AK67" s="880">
        <v>38751.782951205176</v>
      </c>
      <c r="AL67" s="880">
        <v>38629.87658302694</v>
      </c>
      <c r="AM67" s="880">
        <v>37329.962677040901</v>
      </c>
      <c r="AN67" s="880">
        <v>37956.247322052317</v>
      </c>
      <c r="AO67" s="880">
        <v>39489.563188763124</v>
      </c>
      <c r="AP67" s="880">
        <v>40445.917687823712</v>
      </c>
      <c r="AQ67" s="880">
        <v>41466.62940562718</v>
      </c>
      <c r="AR67" s="880">
        <v>42666.11406411582</v>
      </c>
      <c r="AS67" s="880">
        <v>43388.922439608708</v>
      </c>
      <c r="AT67" s="880">
        <v>44109.742878141529</v>
      </c>
      <c r="AU67" s="880">
        <v>44208.0824039082</v>
      </c>
      <c r="AV67" s="880">
        <v>43334.609391453952</v>
      </c>
      <c r="AW67" s="880">
        <v>43749.251644237578</v>
      </c>
      <c r="AX67" s="880">
        <v>44276.27863698524</v>
      </c>
      <c r="AY67" s="880">
        <v>45787.817843199475</v>
      </c>
      <c r="AZ67" s="880">
        <v>46179.750270328725</v>
      </c>
      <c r="BA67" s="880">
        <v>47245.748404353923</v>
      </c>
      <c r="BB67" s="880">
        <v>48481.921402314678</v>
      </c>
      <c r="BC67" s="880">
        <v>50335.084026824989</v>
      </c>
      <c r="BD67" s="880">
        <v>51422.024779096188</v>
      </c>
      <c r="BE67" s="880">
        <v>52801.670477388478</v>
      </c>
      <c r="BF67" s="880">
        <v>53079.778391318992</v>
      </c>
      <c r="BG67" s="880">
        <v>52787.731114289432</v>
      </c>
      <c r="BH67" s="880">
        <v>53260.982397909029</v>
      </c>
      <c r="BI67" s="880">
        <v>54360.558884413746</v>
      </c>
      <c r="BJ67" s="880">
        <v>54854.572141313132</v>
      </c>
      <c r="BK67" s="880">
        <v>55487.675958225096</v>
      </c>
      <c r="BL67" s="880">
        <v>55120.67682115105</v>
      </c>
      <c r="BM67" s="880">
        <v>54309.931115404455</v>
      </c>
      <c r="BN67" s="880">
        <v>52562.838680000001</v>
      </c>
      <c r="BO67" s="880">
        <v>52650.481481481474</v>
      </c>
      <c r="BP67" s="880">
        <v>53357.573826085281</v>
      </c>
      <c r="BQ67" s="880">
        <v>53697.50875451434</v>
      </c>
      <c r="BR67" s="880">
        <v>54770.614363458757</v>
      </c>
      <c r="BS67" s="880">
        <v>55451</v>
      </c>
      <c r="BV67" s="882">
        <f>DataFS40!Y67</f>
        <v>1.8942151791506934E-2</v>
      </c>
      <c r="BW67" s="882">
        <f t="shared" si="72"/>
        <v>1.818991824720495E-2</v>
      </c>
      <c r="BX67" s="882">
        <f t="shared" si="73"/>
        <v>1.6508639513708179E-2</v>
      </c>
      <c r="BY67" s="882">
        <f t="shared" si="74"/>
        <v>1.6349563828803149E-2</v>
      </c>
      <c r="BZ67" s="882">
        <f t="shared" si="75"/>
        <v>1.6877106461165692E-2</v>
      </c>
      <c r="CA67" s="882">
        <f t="shared" si="76"/>
        <v>1.6936037199124288E-2</v>
      </c>
      <c r="CB67" s="882">
        <f t="shared" si="77"/>
        <v>1.7024703186616197E-2</v>
      </c>
      <c r="CC67" s="882">
        <f t="shared" si="78"/>
        <v>1.722086015875357E-2</v>
      </c>
      <c r="CD67" s="882">
        <f t="shared" si="79"/>
        <v>1.7066498826162624E-2</v>
      </c>
      <c r="CE67" s="882">
        <f t="shared" si="80"/>
        <v>1.6902511607746362E-2</v>
      </c>
      <c r="CF67" s="882">
        <f t="shared" si="81"/>
        <v>1.6312519823758143E-2</v>
      </c>
      <c r="CG67" s="882">
        <f t="shared" si="82"/>
        <v>1.5060387938943931E-2</v>
      </c>
      <c r="CH67" s="882">
        <f t="shared" si="83"/>
        <v>1.4689180476093133E-2</v>
      </c>
      <c r="CI67" s="882">
        <f t="shared" si="84"/>
        <v>1.439125139664732E-2</v>
      </c>
      <c r="CJ67" s="882">
        <f t="shared" si="85"/>
        <v>1.4737696471122552E-2</v>
      </c>
      <c r="CK67" s="882">
        <f t="shared" si="86"/>
        <v>1.4336785907489213E-2</v>
      </c>
      <c r="CL67" s="882">
        <f t="shared" si="87"/>
        <v>1.4362511733223116E-2</v>
      </c>
      <c r="CM67" s="882">
        <f t="shared" si="88"/>
        <v>1.3972409316382883E-2</v>
      </c>
      <c r="CN67" s="882">
        <f t="shared" si="89"/>
        <v>1.3974259868406058E-2</v>
      </c>
      <c r="CO67" s="882">
        <f t="shared" si="90"/>
        <v>1.3226143635003851E-2</v>
      </c>
      <c r="CP67" s="882">
        <f t="shared" si="91"/>
        <v>1.2692262993174275E-2</v>
      </c>
      <c r="CQ67" s="882">
        <f t="shared" si="92"/>
        <v>1.2585742243405473E-2</v>
      </c>
      <c r="CR67" s="882">
        <f t="shared" si="93"/>
        <v>1.1537061095392875E-2</v>
      </c>
      <c r="CS67" s="882">
        <f t="shared" si="94"/>
        <v>1.0983580511715996E-2</v>
      </c>
      <c r="CT67" s="882">
        <f t="shared" si="95"/>
        <v>1.2423359566931858E-2</v>
      </c>
      <c r="CU67" s="882">
        <f t="shared" si="96"/>
        <v>1.2565510996973561E-2</v>
      </c>
      <c r="CV67" s="882">
        <f t="shared" si="97"/>
        <v>1.2050569975604164E-2</v>
      </c>
      <c r="CW67" s="882">
        <f t="shared" si="98"/>
        <v>1.1068278121601827E-2</v>
      </c>
      <c r="CX67" s="882">
        <f t="shared" si="99"/>
        <v>1.1332742915611815E-2</v>
      </c>
      <c r="CY67" s="882">
        <f t="shared" si="100"/>
        <v>1.1353306802165175E-2</v>
      </c>
      <c r="CZ67" s="882">
        <f t="shared" si="101"/>
        <v>1.0253275680879081E-2</v>
      </c>
      <c r="DA67" s="882">
        <f t="shared" si="102"/>
        <v>9.9258269142055155E-3</v>
      </c>
      <c r="DB67" s="882">
        <f t="shared" si="103"/>
        <v>9.2007242734066796E-3</v>
      </c>
      <c r="DC67" s="882">
        <f t="shared" si="104"/>
        <v>9.7997360139439049E-3</v>
      </c>
      <c r="DD67" s="882">
        <f t="shared" si="105"/>
        <v>1.0594641151397521E-2</v>
      </c>
    </row>
    <row r="68" spans="1:108" ht="15">
      <c r="A68" s="876">
        <v>63</v>
      </c>
      <c r="B68" s="876">
        <v>63</v>
      </c>
      <c r="C68" s="880">
        <f>DataFS40!T68</f>
        <v>20809.36702132046</v>
      </c>
      <c r="D68">
        <f t="shared" ref="D68:R68" si="131">C68*($S68/$C68)^(1/16)</f>
        <v>21271.373283187062</v>
      </c>
      <c r="E68">
        <f t="shared" si="131"/>
        <v>21743.636934708295</v>
      </c>
      <c r="F68">
        <f t="shared" si="131"/>
        <v>22226.385708820293</v>
      </c>
      <c r="G68">
        <f t="shared" si="131"/>
        <v>22719.852394549675</v>
      </c>
      <c r="H68">
        <f t="shared" si="131"/>
        <v>23224.274949268052</v>
      </c>
      <c r="I68">
        <f t="shared" si="131"/>
        <v>23739.896613438817</v>
      </c>
      <c r="J68">
        <f t="shared" si="131"/>
        <v>24266.966027911498</v>
      </c>
      <c r="K68">
        <f t="shared" si="131"/>
        <v>24805.737353820274</v>
      </c>
      <c r="L68">
        <f t="shared" si="131"/>
        <v>25356.470395144468</v>
      </c>
      <c r="M68">
        <f t="shared" si="131"/>
        <v>25919.430723990092</v>
      </c>
      <c r="N68">
        <f t="shared" si="131"/>
        <v>26494.889808652875</v>
      </c>
      <c r="O68">
        <f t="shared" si="131"/>
        <v>27083.12514452454</v>
      </c>
      <c r="P68">
        <f t="shared" si="131"/>
        <v>27684.420387905429</v>
      </c>
      <c r="Q68">
        <f t="shared" si="131"/>
        <v>28299.065492788013</v>
      </c>
      <c r="R68">
        <f t="shared" si="131"/>
        <v>28927.356850677257</v>
      </c>
      <c r="S68" s="880">
        <v>29569.597433515268</v>
      </c>
      <c r="T68" s="880">
        <v>30729.505145248433</v>
      </c>
      <c r="U68" s="880">
        <v>31889.412856981598</v>
      </c>
      <c r="V68" s="880">
        <v>33403.788317618899</v>
      </c>
      <c r="W68" s="880">
        <v>34918.163778256196</v>
      </c>
      <c r="X68" s="880">
        <v>35167.930994824608</v>
      </c>
      <c r="Y68" s="880">
        <v>36282.283688298674</v>
      </c>
      <c r="Z68" s="880">
        <v>37264.865921787707</v>
      </c>
      <c r="AA68" s="880">
        <v>36215.670988801743</v>
      </c>
      <c r="AB68" s="880">
        <v>36420.45085433207</v>
      </c>
      <c r="AC68" s="880">
        <v>37426.923757545686</v>
      </c>
      <c r="AD68" s="880">
        <v>38456.53773178094</v>
      </c>
      <c r="AE68" s="880">
        <v>37517.024789809839</v>
      </c>
      <c r="AF68" s="880">
        <v>36307.864325935741</v>
      </c>
      <c r="AG68" s="880">
        <v>37748.696130167104</v>
      </c>
      <c r="AH68" s="880">
        <v>38668.767658818302</v>
      </c>
      <c r="AI68" s="880">
        <v>39880.774733342565</v>
      </c>
      <c r="AJ68" s="880">
        <v>39868.631386207075</v>
      </c>
      <c r="AK68" s="880">
        <v>39314.930958259851</v>
      </c>
      <c r="AL68" s="880">
        <v>39222.373777118402</v>
      </c>
      <c r="AM68" s="880">
        <v>37906.042347982897</v>
      </c>
      <c r="AN68" s="880">
        <v>38573.749864162077</v>
      </c>
      <c r="AO68" s="880">
        <v>40210.563282154733</v>
      </c>
      <c r="AP68" s="880">
        <v>41101.104058760895</v>
      </c>
      <c r="AQ68" s="880">
        <v>42147.329566555258</v>
      </c>
      <c r="AR68" s="880">
        <v>43355.918717683555</v>
      </c>
      <c r="AS68" s="880">
        <v>44109.342283889004</v>
      </c>
      <c r="AT68" s="880">
        <v>44871.49072520731</v>
      </c>
      <c r="AU68" s="880">
        <v>44880.039880787786</v>
      </c>
      <c r="AV68" s="880">
        <v>44061.20488557317</v>
      </c>
      <c r="AW68" s="880">
        <v>44511.125308972114</v>
      </c>
      <c r="AX68" s="880">
        <v>45084.104890668401</v>
      </c>
      <c r="AY68" s="880">
        <v>46554.166402251438</v>
      </c>
      <c r="AZ68" s="880">
        <v>47008.928349372844</v>
      </c>
      <c r="BA68" s="880">
        <v>48079.803543526039</v>
      </c>
      <c r="BB68" s="880">
        <v>49310.004494265268</v>
      </c>
      <c r="BC68" s="880">
        <v>51239.483413902322</v>
      </c>
      <c r="BD68" s="880">
        <v>52281.980257510731</v>
      </c>
      <c r="BE68" s="880">
        <v>53730.830996337259</v>
      </c>
      <c r="BF68" s="880">
        <v>53942.757266252826</v>
      </c>
      <c r="BG68" s="880">
        <v>53698.978676374987</v>
      </c>
      <c r="BH68" s="880">
        <v>54217.062243399218</v>
      </c>
      <c r="BI68" s="880">
        <v>55290.619366379411</v>
      </c>
      <c r="BJ68" s="880">
        <v>55831.112218607392</v>
      </c>
      <c r="BK68" s="880">
        <v>56472.026263054657</v>
      </c>
      <c r="BL68" s="880">
        <v>56095.66484009783</v>
      </c>
      <c r="BM68" s="880">
        <v>55218.046256865695</v>
      </c>
      <c r="BN68" s="880">
        <v>53504.350789999997</v>
      </c>
      <c r="BO68" s="880">
        <v>53622.361216917154</v>
      </c>
      <c r="BP68" s="880">
        <v>54329.952609876877</v>
      </c>
      <c r="BQ68" s="880">
        <v>54669.297095694586</v>
      </c>
      <c r="BR68" s="880">
        <v>55733.965189078554</v>
      </c>
      <c r="BS68" s="880">
        <v>56444</v>
      </c>
      <c r="BV68" s="882">
        <f>DataFS40!Y68</f>
        <v>1.8887961182960433E-2</v>
      </c>
      <c r="BW68" s="882">
        <f t="shared" si="72"/>
        <v>1.8159537165127526E-2</v>
      </c>
      <c r="BX68" s="882">
        <f t="shared" si="73"/>
        <v>1.6481085178320809E-2</v>
      </c>
      <c r="BY68" s="882">
        <f t="shared" si="74"/>
        <v>1.6346634346396938E-2</v>
      </c>
      <c r="BZ68" s="882">
        <f t="shared" si="75"/>
        <v>1.693266043632824E-2</v>
      </c>
      <c r="CA68" s="882">
        <f t="shared" si="76"/>
        <v>1.6931053863788792E-2</v>
      </c>
      <c r="CB68" s="882">
        <f t="shared" si="77"/>
        <v>1.70260927404704E-2</v>
      </c>
      <c r="CC68" s="882">
        <f t="shared" si="78"/>
        <v>1.7214946044062041E-2</v>
      </c>
      <c r="CD68" s="882">
        <f t="shared" si="79"/>
        <v>1.7073425611685566E-2</v>
      </c>
      <c r="CE68" s="882">
        <f t="shared" si="80"/>
        <v>1.6929013559440875E-2</v>
      </c>
      <c r="CF68" s="882">
        <f t="shared" si="81"/>
        <v>1.6278134298476354E-2</v>
      </c>
      <c r="CG68" s="882">
        <f t="shared" si="82"/>
        <v>1.5072096986436856E-2</v>
      </c>
      <c r="CH68" s="882">
        <f t="shared" si="83"/>
        <v>1.4719883570476489E-2</v>
      </c>
      <c r="CI68" s="882">
        <f t="shared" si="84"/>
        <v>1.4446292574184838E-2</v>
      </c>
      <c r="CJ68" s="882">
        <f t="shared" si="85"/>
        <v>1.4748517028251973E-2</v>
      </c>
      <c r="CK68" s="882">
        <f t="shared" si="86"/>
        <v>1.4383335261015429E-2</v>
      </c>
      <c r="CL68" s="882">
        <f t="shared" si="87"/>
        <v>1.4400212564641635E-2</v>
      </c>
      <c r="CM68" s="882">
        <f t="shared" si="88"/>
        <v>1.4006112139975935E-2</v>
      </c>
      <c r="CN68" s="882">
        <f t="shared" si="89"/>
        <v>1.404585621023724E-2</v>
      </c>
      <c r="CO68" s="882">
        <f t="shared" si="90"/>
        <v>1.3263139786875211E-2</v>
      </c>
      <c r="CP68" s="882">
        <f t="shared" si="91"/>
        <v>1.2756556666929209E-2</v>
      </c>
      <c r="CQ68" s="882">
        <f t="shared" si="92"/>
        <v>1.2661510730379799E-2</v>
      </c>
      <c r="CR68" s="882">
        <f t="shared" si="93"/>
        <v>1.1598048064246358E-2</v>
      </c>
      <c r="CS68" s="882">
        <f t="shared" si="94"/>
        <v>1.1088815754418668E-2</v>
      </c>
      <c r="CT68" s="882">
        <f t="shared" si="95"/>
        <v>1.2522205472614401E-2</v>
      </c>
      <c r="CU68" s="882">
        <f t="shared" si="96"/>
        <v>1.264399807716865E-2</v>
      </c>
      <c r="CV68" s="882">
        <f t="shared" si="97"/>
        <v>1.2172163693073612E-2</v>
      </c>
      <c r="CW68" s="882">
        <f t="shared" si="98"/>
        <v>1.1165694446438001E-2</v>
      </c>
      <c r="CX68" s="882">
        <f t="shared" si="99"/>
        <v>1.1432355557031704E-2</v>
      </c>
      <c r="CY68" s="882">
        <f t="shared" si="100"/>
        <v>1.1469053589167721E-2</v>
      </c>
      <c r="CZ68" s="882">
        <f t="shared" si="101"/>
        <v>1.0377453550597604E-2</v>
      </c>
      <c r="DA68" s="882">
        <f t="shared" si="102"/>
        <v>1.0051457909281414E-2</v>
      </c>
      <c r="DB68" s="882">
        <f t="shared" si="103"/>
        <v>9.3198644411247589E-3</v>
      </c>
      <c r="DC68" s="882">
        <f t="shared" si="104"/>
        <v>9.9016386957617719E-3</v>
      </c>
      <c r="DD68" s="882">
        <f t="shared" si="105"/>
        <v>1.0693376474231631E-2</v>
      </c>
    </row>
    <row r="69" spans="1:108" ht="15">
      <c r="A69" s="876">
        <v>64</v>
      </c>
      <c r="B69" s="876">
        <v>64</v>
      </c>
      <c r="C69" s="880">
        <f>DataFS40!T69</f>
        <v>21122.155445518962</v>
      </c>
      <c r="D69">
        <f t="shared" ref="D69:R69" si="132">C69*($S69/$C69)^(1/16)</f>
        <v>21591.106186305609</v>
      </c>
      <c r="E69">
        <f t="shared" si="132"/>
        <v>22070.468496965019</v>
      </c>
      <c r="F69">
        <f t="shared" si="132"/>
        <v>22560.473533518041</v>
      </c>
      <c r="G69">
        <f t="shared" si="132"/>
        <v>23061.357584074791</v>
      </c>
      <c r="H69">
        <f t="shared" si="132"/>
        <v>23573.36218277648</v>
      </c>
      <c r="I69">
        <f t="shared" si="132"/>
        <v>24096.734226266966</v>
      </c>
      <c r="J69">
        <f t="shared" si="132"/>
        <v>24631.726092750185</v>
      </c>
      <c r="K69">
        <f t="shared" si="132"/>
        <v>25178.595763690872</v>
      </c>
      <c r="L69">
        <f t="shared" si="132"/>
        <v>25737.606948217275</v>
      </c>
      <c r="M69">
        <f t="shared" si="132"/>
        <v>26309.029210285829</v>
      </c>
      <c r="N69">
        <f t="shared" si="132"/>
        <v>26893.138098669118</v>
      </c>
      <c r="O69">
        <f t="shared" si="132"/>
        <v>27490.215279829816</v>
      </c>
      <c r="P69">
        <f t="shared" si="132"/>
        <v>28100.548673744666</v>
      </c>
      <c r="Q69">
        <f t="shared" si="132"/>
        <v>28724.432592744015</v>
      </c>
      <c r="R69">
        <f t="shared" si="132"/>
        <v>29362.167883433827</v>
      </c>
      <c r="S69" s="880">
        <v>30014.062071768665</v>
      </c>
      <c r="T69" s="880">
        <v>31192.435567998567</v>
      </c>
      <c r="U69" s="880">
        <v>32370.809064228466</v>
      </c>
      <c r="V69" s="880">
        <v>33891.673827055027</v>
      </c>
      <c r="W69" s="880">
        <v>35412.538589881595</v>
      </c>
      <c r="X69" s="880">
        <v>35636.684301322595</v>
      </c>
      <c r="Y69" s="880">
        <v>36846.711300425959</v>
      </c>
      <c r="Z69" s="880">
        <v>37781.780833691446</v>
      </c>
      <c r="AA69" s="880">
        <v>36676.73291925466</v>
      </c>
      <c r="AB69" s="880">
        <v>36953.617190196761</v>
      </c>
      <c r="AC69" s="880">
        <v>37978.516497147109</v>
      </c>
      <c r="AD69" s="880">
        <v>38996.669685209141</v>
      </c>
      <c r="AE69" s="880">
        <v>38065.49622920651</v>
      </c>
      <c r="AF69" s="880">
        <v>36800.469029479958</v>
      </c>
      <c r="AG69" s="880">
        <v>38263.919462243997</v>
      </c>
      <c r="AH69" s="880">
        <v>39212.850821856948</v>
      </c>
      <c r="AI69" s="880">
        <v>40462.445103199891</v>
      </c>
      <c r="AJ69" s="880">
        <v>40431.50242003637</v>
      </c>
      <c r="AK69" s="880">
        <v>39898.650582010581</v>
      </c>
      <c r="AL69" s="880">
        <v>39814.870971209872</v>
      </c>
      <c r="AM69" s="880">
        <v>38484.337709966967</v>
      </c>
      <c r="AN69" s="880">
        <v>39176.398393231393</v>
      </c>
      <c r="AO69" s="880">
        <v>40927.478389181517</v>
      </c>
      <c r="AP69" s="880">
        <v>41801.679846961793</v>
      </c>
      <c r="AQ69" s="880">
        <v>42882.176331193521</v>
      </c>
      <c r="AR69" s="880">
        <v>44075.878765942776</v>
      </c>
      <c r="AS69" s="880">
        <v>44902.531809409731</v>
      </c>
      <c r="AT69" s="880">
        <v>45607.031650929079</v>
      </c>
      <c r="AU69" s="880">
        <v>45622.552892739739</v>
      </c>
      <c r="AV69" s="880">
        <v>44781.312919923468</v>
      </c>
      <c r="AW69" s="880">
        <v>45268.257021436526</v>
      </c>
      <c r="AX69" s="880">
        <v>45858.014774922114</v>
      </c>
      <c r="AY69" s="880">
        <v>47278.275276946209</v>
      </c>
      <c r="AZ69" s="880">
        <v>47798.199462045857</v>
      </c>
      <c r="BA69" s="880">
        <v>48916.754707486951</v>
      </c>
      <c r="BB69" s="880">
        <v>50190.641744710148</v>
      </c>
      <c r="BC69" s="880">
        <v>52093.404695654412</v>
      </c>
      <c r="BD69" s="880">
        <v>53148.837465286546</v>
      </c>
      <c r="BE69" s="880">
        <v>54685.614229161263</v>
      </c>
      <c r="BF69" s="880">
        <v>54810.998207497236</v>
      </c>
      <c r="BG69" s="880">
        <v>54589.54544272527</v>
      </c>
      <c r="BH69" s="880">
        <v>55154.172250685238</v>
      </c>
      <c r="BI69" s="880">
        <v>56237.903190603698</v>
      </c>
      <c r="BJ69" s="880">
        <v>56784.96982466866</v>
      </c>
      <c r="BK69" s="880">
        <v>57495.796957005776</v>
      </c>
      <c r="BL69" s="880">
        <v>57099.992776281433</v>
      </c>
      <c r="BM69" s="880">
        <v>56156.026329897526</v>
      </c>
      <c r="BN69" s="880">
        <v>54427.273229999999</v>
      </c>
      <c r="BO69" s="880">
        <v>54586.707000915339</v>
      </c>
      <c r="BP69" s="880">
        <v>55298.117401105999</v>
      </c>
      <c r="BQ69" s="880">
        <v>55692.776306086555</v>
      </c>
      <c r="BR69" s="880">
        <v>56753.265640262332</v>
      </c>
      <c r="BS69" s="880">
        <v>57472</v>
      </c>
      <c r="BV69" s="882">
        <f>DataFS40!Y69</f>
        <v>1.8882532508076366E-2</v>
      </c>
      <c r="BW69" s="882">
        <f t="shared" si="72"/>
        <v>1.8161748777435704E-2</v>
      </c>
      <c r="BX69" s="882">
        <f t="shared" si="73"/>
        <v>1.648770816899825E-2</v>
      </c>
      <c r="BY69" s="882">
        <f t="shared" si="74"/>
        <v>1.6364068011115673E-2</v>
      </c>
      <c r="BZ69" s="882">
        <f t="shared" si="75"/>
        <v>1.7014995342937711E-2</v>
      </c>
      <c r="CA69" s="882">
        <f t="shared" si="76"/>
        <v>1.6990344310246597E-2</v>
      </c>
      <c r="CB69" s="882">
        <f t="shared" si="77"/>
        <v>1.7096857924372655E-2</v>
      </c>
      <c r="CC69" s="882">
        <f t="shared" si="78"/>
        <v>1.7261324654920918E-2</v>
      </c>
      <c r="CD69" s="882">
        <f t="shared" si="79"/>
        <v>1.7160278113950378E-2</v>
      </c>
      <c r="CE69" s="882">
        <f t="shared" si="80"/>
        <v>1.6969092629844473E-2</v>
      </c>
      <c r="CF69" s="882">
        <f t="shared" si="81"/>
        <v>1.632266432553231E-2</v>
      </c>
      <c r="CG69" s="882">
        <f t="shared" si="82"/>
        <v>1.5110669109351216E-2</v>
      </c>
      <c r="CH69" s="882">
        <f t="shared" si="83"/>
        <v>1.4778010962281263E-2</v>
      </c>
      <c r="CI69" s="882">
        <f t="shared" si="84"/>
        <v>1.4508980039423358E-2</v>
      </c>
      <c r="CJ69" s="882">
        <f t="shared" si="85"/>
        <v>1.4763890649863276E-2</v>
      </c>
      <c r="CK69" s="882">
        <f t="shared" si="86"/>
        <v>1.4434984627484937E-2</v>
      </c>
      <c r="CL69" s="882">
        <f t="shared" si="87"/>
        <v>1.4469984153212545E-2</v>
      </c>
      <c r="CM69" s="882">
        <f t="shared" si="88"/>
        <v>1.4088108452680492E-2</v>
      </c>
      <c r="CN69" s="882">
        <f t="shared" si="89"/>
        <v>1.4091935607823958E-2</v>
      </c>
      <c r="CO69" s="882">
        <f t="shared" si="90"/>
        <v>1.332108840464663E-2</v>
      </c>
      <c r="CP69" s="882">
        <f t="shared" si="91"/>
        <v>1.2862451891626936E-2</v>
      </c>
      <c r="CQ69" s="882">
        <f t="shared" si="92"/>
        <v>1.2742720153039455E-2</v>
      </c>
      <c r="CR69" s="882">
        <f t="shared" si="93"/>
        <v>1.1628146741468282E-2</v>
      </c>
      <c r="CS69" s="882">
        <f t="shared" si="94"/>
        <v>1.1188760507696127E-2</v>
      </c>
      <c r="CT69" s="882">
        <f t="shared" si="95"/>
        <v>1.2651371428314073E-2</v>
      </c>
      <c r="CU69" s="882">
        <f t="shared" si="96"/>
        <v>1.2715699117723522E-2</v>
      </c>
      <c r="CV69" s="882">
        <f t="shared" si="97"/>
        <v>1.2271484418270084E-2</v>
      </c>
      <c r="CW69" s="882">
        <f t="shared" si="98"/>
        <v>1.1278651529804007E-2</v>
      </c>
      <c r="CX69" s="882">
        <f t="shared" si="99"/>
        <v>1.1501692796353824E-2</v>
      </c>
      <c r="CY69" s="882">
        <f t="shared" si="100"/>
        <v>1.1576934778638526E-2</v>
      </c>
      <c r="CZ69" s="882">
        <f t="shared" si="101"/>
        <v>1.0504286392909901E-2</v>
      </c>
      <c r="DA69" s="882">
        <f t="shared" si="102"/>
        <v>1.0161110682414431E-2</v>
      </c>
      <c r="DB69" s="882">
        <f t="shared" si="103"/>
        <v>9.4406428036877266E-3</v>
      </c>
      <c r="DC69" s="882">
        <f t="shared" si="104"/>
        <v>1.0023548306811847E-2</v>
      </c>
      <c r="DD69" s="882">
        <f t="shared" si="105"/>
        <v>1.0791797310147899E-2</v>
      </c>
    </row>
    <row r="70" spans="1:108" ht="15">
      <c r="A70" s="876">
        <v>65</v>
      </c>
      <c r="B70" s="876">
        <v>65</v>
      </c>
      <c r="C70" s="880">
        <f>DataFS40!T70</f>
        <v>21443.880681837425</v>
      </c>
      <c r="D70">
        <f t="shared" ref="D70:R70" si="133">C70*($S70/$C70)^(1/16)</f>
        <v>21919.974315227551</v>
      </c>
      <c r="E70">
        <f t="shared" si="133"/>
        <v>22406.638103857658</v>
      </c>
      <c r="F70">
        <f t="shared" si="133"/>
        <v>22904.106724635731</v>
      </c>
      <c r="G70">
        <f t="shared" si="133"/>
        <v>23412.620064729203</v>
      </c>
      <c r="H70">
        <f t="shared" si="133"/>
        <v>23932.4233372423</v>
      </c>
      <c r="I70">
        <f t="shared" si="133"/>
        <v>24463.767199461647</v>
      </c>
      <c r="J70">
        <f t="shared" si="133"/>
        <v>25006.907873727137</v>
      </c>
      <c r="K70">
        <f t="shared" si="133"/>
        <v>25562.107270986366</v>
      </c>
      <c r="L70">
        <f t="shared" si="133"/>
        <v>26129.633117092188</v>
      </c>
      <c r="M70">
        <f t="shared" si="133"/>
        <v>26709.759081904329</v>
      </c>
      <c r="N70">
        <f t="shared" si="133"/>
        <v>27302.76491125728</v>
      </c>
      <c r="O70">
        <f t="shared" si="133"/>
        <v>27908.936561858121</v>
      </c>
      <c r="P70">
        <f t="shared" si="133"/>
        <v>28528.566339179335</v>
      </c>
      <c r="Q70">
        <f t="shared" si="133"/>
        <v>29161.953038413074</v>
      </c>
      <c r="R70">
        <f t="shared" si="133"/>
        <v>29809.4020885549</v>
      </c>
      <c r="S70" s="880">
        <v>30471.225699686445</v>
      </c>
      <c r="T70" s="880">
        <v>31658.629612457513</v>
      </c>
      <c r="U70" s="880">
        <v>32846.03352522858</v>
      </c>
      <c r="V70" s="880">
        <v>34400.015121064236</v>
      </c>
      <c r="W70" s="880">
        <v>35953.996716899899</v>
      </c>
      <c r="X70" s="880">
        <v>36134.020126509487</v>
      </c>
      <c r="Y70" s="880">
        <v>37372.779754447511</v>
      </c>
      <c r="Z70" s="880">
        <v>38288.25302010218</v>
      </c>
      <c r="AA70" s="880">
        <v>37187.371401369179</v>
      </c>
      <c r="AB70" s="880">
        <v>37505.656670693825</v>
      </c>
      <c r="AC70" s="880">
        <v>38484.89671710907</v>
      </c>
      <c r="AD70" s="880">
        <v>39605.389823199657</v>
      </c>
      <c r="AE70" s="880">
        <v>38669.209396312202</v>
      </c>
      <c r="AF70" s="880">
        <v>37332.916760516724</v>
      </c>
      <c r="AG70" s="880">
        <v>38786.012438748585</v>
      </c>
      <c r="AH70" s="880">
        <v>39769.888345920328</v>
      </c>
      <c r="AI70" s="880">
        <v>41065.322205291595</v>
      </c>
      <c r="AJ70" s="880">
        <v>41030.778048093423</v>
      </c>
      <c r="AK70" s="880">
        <v>40479.798753674309</v>
      </c>
      <c r="AL70" s="880">
        <v>40430.879958717669</v>
      </c>
      <c r="AM70" s="880">
        <v>39078.142909245631</v>
      </c>
      <c r="AN70" s="880">
        <v>39772.68091671195</v>
      </c>
      <c r="AO70" s="880">
        <v>41583.118700735926</v>
      </c>
      <c r="AP70" s="880">
        <v>42535.804334879351</v>
      </c>
      <c r="AQ70" s="880">
        <v>43622.824517657878</v>
      </c>
      <c r="AR70" s="880">
        <v>44771.337556015162</v>
      </c>
      <c r="AS70" s="880">
        <v>45612.036201503965</v>
      </c>
      <c r="AT70" s="880">
        <v>46351.308217098856</v>
      </c>
      <c r="AU70" s="880">
        <v>46381.864841613671</v>
      </c>
      <c r="AV70" s="880">
        <v>45507.908414042686</v>
      </c>
      <c r="AW70" s="880">
        <v>46019.066130874082</v>
      </c>
      <c r="AX70" s="880">
        <v>46645.79953757878</v>
      </c>
      <c r="AY70" s="880">
        <v>48006.909832107827</v>
      </c>
      <c r="AZ70" s="880">
        <v>48637.723791630626</v>
      </c>
      <c r="BA70" s="880">
        <v>49731.985685531923</v>
      </c>
      <c r="BB70" s="880">
        <v>51084.062439113099</v>
      </c>
      <c r="BC70" s="880">
        <v>52985.184556400432</v>
      </c>
      <c r="BD70" s="880">
        <v>54073.669199697048</v>
      </c>
      <c r="BE70" s="880">
        <v>55564.877884247777</v>
      </c>
      <c r="BF70" s="880">
        <v>55713.442579760354</v>
      </c>
      <c r="BG70" s="880">
        <v>55536.984397347551</v>
      </c>
      <c r="BH70" s="880">
        <v>56163.367643147103</v>
      </c>
      <c r="BI70" s="880">
        <v>57195.02892469005</v>
      </c>
      <c r="BJ70" s="880">
        <v>57794.936701674706</v>
      </c>
      <c r="BK70" s="880">
        <v>58513.770534909607</v>
      </c>
      <c r="BL70" s="880">
        <v>58111.091462596618</v>
      </c>
      <c r="BM70" s="880">
        <v>57121.659117346571</v>
      </c>
      <c r="BN70" s="880">
        <v>55399.403619999997</v>
      </c>
      <c r="BO70" s="880">
        <v>55553.205342467096</v>
      </c>
      <c r="BP70" s="880">
        <v>56275.76367560069</v>
      </c>
      <c r="BQ70" s="880">
        <v>56735.898046778973</v>
      </c>
      <c r="BR70" s="880">
        <v>57732.892720591648</v>
      </c>
      <c r="BS70" s="880">
        <v>58502</v>
      </c>
      <c r="BV70" s="882">
        <f>DataFS40!Y70</f>
        <v>1.886286643932289E-2</v>
      </c>
      <c r="BW70" s="882">
        <f t="shared" si="72"/>
        <v>1.8168832583056904E-2</v>
      </c>
      <c r="BX70" s="882">
        <f t="shared" si="73"/>
        <v>1.6493542494868452E-2</v>
      </c>
      <c r="BY70" s="882">
        <f t="shared" si="74"/>
        <v>1.6363738372731085E-2</v>
      </c>
      <c r="BZ70" s="882">
        <f t="shared" si="75"/>
        <v>1.7038201277361997E-2</v>
      </c>
      <c r="CA70" s="882">
        <f t="shared" si="76"/>
        <v>1.705892882297122E-2</v>
      </c>
      <c r="CB70" s="882">
        <f t="shared" si="77"/>
        <v>1.715691121833629E-2</v>
      </c>
      <c r="CC70" s="882">
        <f t="shared" si="78"/>
        <v>1.7277441518718017E-2</v>
      </c>
      <c r="CD70" s="882">
        <f t="shared" si="79"/>
        <v>1.7177050672294802E-2</v>
      </c>
      <c r="CE70" s="882">
        <f t="shared" si="80"/>
        <v>1.7001121612455039E-2</v>
      </c>
      <c r="CF70" s="882">
        <f t="shared" si="81"/>
        <v>1.6364201462589101E-2</v>
      </c>
      <c r="CG70" s="882">
        <f t="shared" si="82"/>
        <v>1.5139880264922967E-2</v>
      </c>
      <c r="CH70" s="882">
        <f t="shared" si="83"/>
        <v>1.4817794675302975E-2</v>
      </c>
      <c r="CI70" s="882">
        <f t="shared" si="84"/>
        <v>1.4566154674922949E-2</v>
      </c>
      <c r="CJ70" s="882">
        <f t="shared" si="85"/>
        <v>1.4769180890444433E-2</v>
      </c>
      <c r="CK70" s="882">
        <f t="shared" si="86"/>
        <v>1.4503451089953989E-2</v>
      </c>
      <c r="CL70" s="882">
        <f t="shared" si="87"/>
        <v>1.4512101057444937E-2</v>
      </c>
      <c r="CM70" s="882">
        <f t="shared" si="88"/>
        <v>1.4171887989529841E-2</v>
      </c>
      <c r="CN70" s="882">
        <f t="shared" si="89"/>
        <v>1.4163522755467506E-2</v>
      </c>
      <c r="CO70" s="882">
        <f t="shared" si="90"/>
        <v>1.3391531567022996E-2</v>
      </c>
      <c r="CP70" s="882">
        <f t="shared" si="91"/>
        <v>1.2885579101390654E-2</v>
      </c>
      <c r="CQ70" s="882">
        <f t="shared" si="92"/>
        <v>1.2816335629340481E-2</v>
      </c>
      <c r="CR70" s="882">
        <f t="shared" si="93"/>
        <v>1.1718320718652198E-2</v>
      </c>
      <c r="CS70" s="882">
        <f t="shared" si="94"/>
        <v>1.1332008095255253E-2</v>
      </c>
      <c r="CT70" s="882">
        <f t="shared" si="95"/>
        <v>1.2742197598233584E-2</v>
      </c>
      <c r="CU70" s="882">
        <f t="shared" si="96"/>
        <v>1.2799140416376753E-2</v>
      </c>
      <c r="CV70" s="882">
        <f t="shared" si="97"/>
        <v>1.2399665300952378E-2</v>
      </c>
      <c r="CW70" s="882">
        <f t="shared" si="98"/>
        <v>1.1340031838082743E-2</v>
      </c>
      <c r="CX70" s="882">
        <f t="shared" si="99"/>
        <v>1.1540784025696693E-2</v>
      </c>
      <c r="CY70" s="882">
        <f t="shared" si="100"/>
        <v>1.1676271168374441E-2</v>
      </c>
      <c r="CZ70" s="882">
        <f t="shared" si="101"/>
        <v>1.0623133109996408E-2</v>
      </c>
      <c r="DA70" s="882">
        <f t="shared" si="102"/>
        <v>1.0262713072076046E-2</v>
      </c>
      <c r="DB70" s="882">
        <f t="shared" si="103"/>
        <v>9.5524867931966462E-3</v>
      </c>
      <c r="DC70" s="882">
        <f t="shared" si="104"/>
        <v>1.0094865953620191E-2</v>
      </c>
      <c r="DD70" s="882">
        <f t="shared" si="105"/>
        <v>1.0889983225069289E-2</v>
      </c>
    </row>
    <row r="71" spans="1:108" ht="15">
      <c r="A71" s="876">
        <v>66</v>
      </c>
      <c r="B71" s="876">
        <v>66</v>
      </c>
      <c r="C71" s="880">
        <f>DataFS40!T71</f>
        <v>21770.074324215864</v>
      </c>
      <c r="D71">
        <f t="shared" ref="D71:R71" si="134">C71*($S71/$C71)^(1/16)</f>
        <v>22253.410057051184</v>
      </c>
      <c r="E71">
        <f t="shared" si="134"/>
        <v>22747.476733068244</v>
      </c>
      <c r="F71">
        <f t="shared" si="134"/>
        <v>23252.512598963385</v>
      </c>
      <c r="G71">
        <f t="shared" si="134"/>
        <v>23768.761190948258</v>
      </c>
      <c r="H71">
        <f t="shared" si="134"/>
        <v>24296.471452186812</v>
      </c>
      <c r="I71">
        <f t="shared" si="134"/>
        <v>24835.897852839586</v>
      </c>
      <c r="J71">
        <f t="shared" si="134"/>
        <v>25387.30051277321</v>
      </c>
      <c r="K71">
        <f t="shared" si="134"/>
        <v>25950.94532699429</v>
      </c>
      <c r="L71">
        <f t="shared" si="134"/>
        <v>26527.104093868129</v>
      </c>
      <c r="M71">
        <f t="shared" si="134"/>
        <v>27116.054646184184</v>
      </c>
      <c r="N71">
        <f t="shared" si="134"/>
        <v>27718.080985131379</v>
      </c>
      <c r="O71">
        <f t="shared" si="134"/>
        <v>28333.473417247926</v>
      </c>
      <c r="P71">
        <f t="shared" si="134"/>
        <v>28962.5286944117</v>
      </c>
      <c r="Q71">
        <f t="shared" si="134"/>
        <v>29605.550156938636</v>
      </c>
      <c r="R71">
        <f t="shared" si="134"/>
        <v>30262.8478798582</v>
      </c>
      <c r="S71" s="880">
        <v>30934.738822436415</v>
      </c>
      <c r="T71" s="880">
        <v>32137.256023702685</v>
      </c>
      <c r="U71" s="880">
        <v>33339.773224968958</v>
      </c>
      <c r="V71" s="880">
        <v>34905.843205595353</v>
      </c>
      <c r="W71" s="880">
        <v>36471.913186221747</v>
      </c>
      <c r="X71" s="880">
        <v>36659.938470385277</v>
      </c>
      <c r="Y71" s="880">
        <v>37898.848208469055</v>
      </c>
      <c r="Z71" s="880">
        <v>38867.82428496395</v>
      </c>
      <c r="AA71" s="880">
        <v>37732.713469646827</v>
      </c>
      <c r="AB71" s="880">
        <v>38048.259578874698</v>
      </c>
      <c r="AC71" s="880">
        <v>39059.095716530224</v>
      </c>
      <c r="AD71" s="880">
        <v>40209.823199655024</v>
      </c>
      <c r="AE71" s="880">
        <v>39276.868401111395</v>
      </c>
      <c r="AF71" s="880">
        <v>37876.230771778733</v>
      </c>
      <c r="AG71" s="880">
        <v>39342.453637391634</v>
      </c>
      <c r="AH71" s="880">
        <v>40333.403050496076</v>
      </c>
      <c r="AI71" s="880">
        <v>41671.228840559634</v>
      </c>
      <c r="AJ71" s="880">
        <v>41616.051909139802</v>
      </c>
      <c r="AK71" s="880">
        <v>41078.947089947091</v>
      </c>
      <c r="AL71" s="880">
        <v>41044.537766883826</v>
      </c>
      <c r="AM71" s="880">
        <v>39674.163799566384</v>
      </c>
      <c r="AN71" s="880">
        <v>40411.403477450905</v>
      </c>
      <c r="AO71" s="880">
        <v>42255.098957749637</v>
      </c>
      <c r="AP71" s="880">
        <v>43262.035011098873</v>
      </c>
      <c r="AQ71" s="880">
        <v>44330.597980441053</v>
      </c>
      <c r="AR71" s="880">
        <v>45519.56828679765</v>
      </c>
      <c r="AS71" s="880">
        <v>46326.998319691222</v>
      </c>
      <c r="AT71" s="880">
        <v>47072.87211810382</v>
      </c>
      <c r="AU71" s="880">
        <v>47157.975727409597</v>
      </c>
      <c r="AV71" s="880">
        <v>46247.478827699742</v>
      </c>
      <c r="AW71" s="880">
        <v>46774.617192581776</v>
      </c>
      <c r="AX71" s="880">
        <v>47425.876034456021</v>
      </c>
      <c r="AY71" s="880">
        <v>48797.395353649619</v>
      </c>
      <c r="AZ71" s="880">
        <v>49465.423834883222</v>
      </c>
      <c r="BA71" s="880">
        <v>50579.072936253608</v>
      </c>
      <c r="BB71" s="880">
        <v>52008.731552080222</v>
      </c>
      <c r="BC71" s="880">
        <v>53868.551399592245</v>
      </c>
      <c r="BD71" s="880">
        <v>54981.9367836405</v>
      </c>
      <c r="BE71" s="880">
        <v>56479.204200426699</v>
      </c>
      <c r="BF71" s="880">
        <v>56663.245548818632</v>
      </c>
      <c r="BG71" s="880">
        <v>56528.3700429073</v>
      </c>
      <c r="BH71" s="880">
        <v>57197.856153214525</v>
      </c>
      <c r="BI71" s="880">
        <v>58203.824685552281</v>
      </c>
      <c r="BJ71" s="880">
        <v>58833.555121290861</v>
      </c>
      <c r="BK71" s="880">
        <v>59568.845655516088</v>
      </c>
      <c r="BL71" s="880">
        <v>59154.915441214413</v>
      </c>
      <c r="BM71" s="880">
        <v>58085.079687642239</v>
      </c>
      <c r="BN71" s="880">
        <v>56344.196259999997</v>
      </c>
      <c r="BO71" s="880">
        <v>56539.076702000959</v>
      </c>
      <c r="BP71" s="880">
        <v>57288.175388735821</v>
      </c>
      <c r="BQ71" s="880">
        <v>57803.831404693017</v>
      </c>
      <c r="BR71" s="880">
        <v>58758.296767291497</v>
      </c>
      <c r="BS71" s="880">
        <v>59547</v>
      </c>
      <c r="BV71" s="882">
        <f>DataFS40!Y71</f>
        <v>1.8850752022451678E-2</v>
      </c>
      <c r="BW71" s="882">
        <f t="shared" si="72"/>
        <v>1.8167842808952228E-2</v>
      </c>
      <c r="BX71" s="882">
        <f t="shared" si="73"/>
        <v>1.6494735876694255E-2</v>
      </c>
      <c r="BY71" s="882">
        <f t="shared" si="74"/>
        <v>1.6388692633606317E-2</v>
      </c>
      <c r="BZ71" s="882">
        <f t="shared" si="75"/>
        <v>1.7066133715811338E-2</v>
      </c>
      <c r="CA71" s="882">
        <f t="shared" si="76"/>
        <v>1.7113741313284692E-2</v>
      </c>
      <c r="CB71" s="882">
        <f t="shared" si="77"/>
        <v>1.718675799993985E-2</v>
      </c>
      <c r="CC71" s="882">
        <f t="shared" si="78"/>
        <v>1.7321639899497976E-2</v>
      </c>
      <c r="CD71" s="882">
        <f t="shared" si="79"/>
        <v>1.7190702093405896E-2</v>
      </c>
      <c r="CE71" s="882">
        <f t="shared" si="80"/>
        <v>1.7011602391732605E-2</v>
      </c>
      <c r="CF71" s="882">
        <f t="shared" si="81"/>
        <v>1.6408971641806103E-2</v>
      </c>
      <c r="CG71" s="882">
        <f t="shared" si="82"/>
        <v>1.5170450198404906E-2</v>
      </c>
      <c r="CH71" s="882">
        <f t="shared" si="83"/>
        <v>1.4853252098903091E-2</v>
      </c>
      <c r="CI71" s="882">
        <f t="shared" si="84"/>
        <v>1.4610561982200787E-2</v>
      </c>
      <c r="CJ71" s="882">
        <f t="shared" si="85"/>
        <v>1.480604199443758E-2</v>
      </c>
      <c r="CK71" s="882">
        <f t="shared" si="86"/>
        <v>1.4556490420525092E-2</v>
      </c>
      <c r="CL71" s="882">
        <f t="shared" si="87"/>
        <v>1.456559242779365E-2</v>
      </c>
      <c r="CM71" s="882">
        <f t="shared" si="88"/>
        <v>1.4259404303061274E-2</v>
      </c>
      <c r="CN71" s="882">
        <f t="shared" si="89"/>
        <v>1.4211679516090259E-2</v>
      </c>
      <c r="CO71" s="882">
        <f t="shared" si="90"/>
        <v>1.3452936297488005E-2</v>
      </c>
      <c r="CP71" s="882">
        <f t="shared" si="91"/>
        <v>1.2945727936931828E-2</v>
      </c>
      <c r="CQ71" s="882">
        <f t="shared" si="92"/>
        <v>1.2889456472112926E-2</v>
      </c>
      <c r="CR71" s="882">
        <f t="shared" si="93"/>
        <v>1.1828882471200952E-2</v>
      </c>
      <c r="CS71" s="882">
        <f t="shared" si="94"/>
        <v>1.1428031640642766E-2</v>
      </c>
      <c r="CT71" s="882">
        <f t="shared" si="95"/>
        <v>1.2829352485713041E-2</v>
      </c>
      <c r="CU71" s="882">
        <f t="shared" si="96"/>
        <v>1.2901843730337648E-2</v>
      </c>
      <c r="CV71" s="882">
        <f t="shared" si="97"/>
        <v>1.2490805931558269E-2</v>
      </c>
      <c r="CW71" s="882">
        <f t="shared" si="98"/>
        <v>1.141906910697732E-2</v>
      </c>
      <c r="CX71" s="882">
        <f t="shared" si="99"/>
        <v>1.157450365525281E-2</v>
      </c>
      <c r="CY71" s="882">
        <f t="shared" si="100"/>
        <v>1.1749533388335287E-2</v>
      </c>
      <c r="CZ71" s="882">
        <f t="shared" si="101"/>
        <v>1.0722604193549534E-2</v>
      </c>
      <c r="DA71" s="882">
        <f t="shared" si="102"/>
        <v>1.037445277305693E-2</v>
      </c>
      <c r="DB71" s="882">
        <f t="shared" si="103"/>
        <v>9.6712948446062708E-3</v>
      </c>
      <c r="DC71" s="882">
        <f t="shared" si="104"/>
        <v>1.0197122503503575E-2</v>
      </c>
      <c r="DD71" s="882">
        <f t="shared" si="105"/>
        <v>1.097954831275616E-2</v>
      </c>
    </row>
    <row r="72" spans="1:108" ht="15">
      <c r="A72" s="876">
        <v>67</v>
      </c>
      <c r="B72" s="876">
        <v>67</v>
      </c>
      <c r="C72" s="880">
        <f>DataFS40!T72</f>
        <v>22100.736372654283</v>
      </c>
      <c r="D72">
        <f t="shared" ref="D72:R72" si="135">C72*($S72/$C72)^(1/16)</f>
        <v>22591.41341177651</v>
      </c>
      <c r="E72">
        <f t="shared" si="135"/>
        <v>23092.984384596784</v>
      </c>
      <c r="F72">
        <f t="shared" si="135"/>
        <v>23605.691156501005</v>
      </c>
      <c r="G72">
        <f t="shared" si="135"/>
        <v>24129.780962731951</v>
      </c>
      <c r="H72">
        <f t="shared" si="135"/>
        <v>24665.506527610007</v>
      </c>
      <c r="I72">
        <f t="shared" si="135"/>
        <v>25213.126186400772</v>
      </c>
      <c r="J72">
        <f t="shared" si="135"/>
        <v>25772.904009888396</v>
      </c>
      <c r="K72">
        <f t="shared" si="135"/>
        <v>26345.109931714636</v>
      </c>
      <c r="L72">
        <f t="shared" si="135"/>
        <v>26930.019878545099</v>
      </c>
      <c r="M72">
        <f t="shared" si="135"/>
        <v>27527.915903125398</v>
      </c>
      <c r="N72">
        <f t="shared" si="135"/>
        <v>28139.086320291412</v>
      </c>
      <c r="O72">
        <f t="shared" si="135"/>
        <v>28763.825845999218</v>
      </c>
      <c r="P72">
        <f t="shared" si="135"/>
        <v>29402.435739441749</v>
      </c>
      <c r="Q72">
        <f t="shared" si="135"/>
        <v>30055.223948320698</v>
      </c>
      <c r="R72">
        <f t="shared" si="135"/>
        <v>30722.505257343717</v>
      </c>
      <c r="S72" s="880">
        <v>31404.601440018578</v>
      </c>
      <c r="T72" s="880">
        <v>32649.915913597732</v>
      </c>
      <c r="U72" s="880">
        <v>33895.230387176882</v>
      </c>
      <c r="V72" s="880">
        <v>35448.415435784351</v>
      </c>
      <c r="W72" s="880">
        <v>37001.600484391827</v>
      </c>
      <c r="X72" s="880">
        <v>37203.006325474409</v>
      </c>
      <c r="Y72" s="880">
        <v>38441.356301678781</v>
      </c>
      <c r="Z72" s="880">
        <v>39473.502363558226</v>
      </c>
      <c r="AA72" s="880">
        <v>38263.182572425991</v>
      </c>
      <c r="AB72" s="880">
        <v>38642.763634794617</v>
      </c>
      <c r="AC72" s="880">
        <v>39664.943479698995</v>
      </c>
      <c r="AD72" s="880">
        <v>40831.403622250968</v>
      </c>
      <c r="AE72" s="880">
        <v>39766.152275105545</v>
      </c>
      <c r="AF72" s="880">
        <v>38452.14362371646</v>
      </c>
      <c r="AG72" s="880">
        <v>39912.634124890064</v>
      </c>
      <c r="AH72" s="880">
        <v>40880.724803790908</v>
      </c>
      <c r="AI72" s="880">
        <v>42298.342208062058</v>
      </c>
      <c r="AJ72" s="880">
        <v>42246.131424620355</v>
      </c>
      <c r="AK72" s="880">
        <v>41685.809782480894</v>
      </c>
      <c r="AL72" s="880">
        <v>41653.493216366725</v>
      </c>
      <c r="AM72" s="880">
        <v>40279.047454055471</v>
      </c>
      <c r="AN72" s="880">
        <v>41031.028021423583</v>
      </c>
      <c r="AO72" s="880">
        <v>43002.651462512607</v>
      </c>
      <c r="AP72" s="880">
        <v>43988.265687318402</v>
      </c>
      <c r="AQ72" s="880">
        <v>45080.915203282224</v>
      </c>
      <c r="AR72" s="880">
        <v>46226.335349879351</v>
      </c>
      <c r="AS72" s="880">
        <v>47105.633908963871</v>
      </c>
      <c r="AT72" s="880">
        <v>47832.872837080002</v>
      </c>
      <c r="AU72" s="880">
        <v>47895.449058284947</v>
      </c>
      <c r="AV72" s="880">
        <v>47118.42030167747</v>
      </c>
      <c r="AW72" s="880">
        <v>47606.039490611583</v>
      </c>
      <c r="AX72" s="880">
        <v>48250.660472853902</v>
      </c>
      <c r="AY72" s="880">
        <v>49613.526397836853</v>
      </c>
      <c r="AZ72" s="880">
        <v>50403.976562500007</v>
      </c>
      <c r="BA72" s="880">
        <v>51476.840620779149</v>
      </c>
      <c r="BB72" s="880">
        <v>52983.114058217623</v>
      </c>
      <c r="BC72" s="880">
        <v>54831.841909549032</v>
      </c>
      <c r="BD72" s="880">
        <v>55920.571976773543</v>
      </c>
      <c r="BE72" s="880">
        <v>57429.94174158619</v>
      </c>
      <c r="BF72" s="880">
        <v>57614.364034454549</v>
      </c>
      <c r="BG72" s="880">
        <v>57548.191782603048</v>
      </c>
      <c r="BH72" s="880">
        <v>58236.138630922782</v>
      </c>
      <c r="BI72" s="880">
        <v>59211.390207681754</v>
      </c>
      <c r="BJ72" s="880">
        <v>59870.979726631587</v>
      </c>
      <c r="BK72" s="880">
        <v>60654.065779568467</v>
      </c>
      <c r="BL72" s="880">
        <v>60240.492378976916</v>
      </c>
      <c r="BM72" s="880">
        <v>59076.152972355121</v>
      </c>
      <c r="BN72" s="880">
        <v>57378.656719999999</v>
      </c>
      <c r="BO72" s="880">
        <v>57561.541539945465</v>
      </c>
      <c r="BP72" s="880">
        <v>58351.155012620671</v>
      </c>
      <c r="BQ72" s="880">
        <v>58873.832397375532</v>
      </c>
      <c r="BR72" s="880">
        <v>59842.702237313359</v>
      </c>
      <c r="BS72" s="880">
        <v>60596</v>
      </c>
      <c r="BV72" s="882">
        <f>DataFS40!Y72</f>
        <v>1.883847749807499E-2</v>
      </c>
      <c r="BW72" s="882">
        <f t="shared" si="72"/>
        <v>1.8157446560608248E-2</v>
      </c>
      <c r="BX72" s="882">
        <f t="shared" si="73"/>
        <v>1.6496427768783573E-2</v>
      </c>
      <c r="BY72" s="882">
        <f t="shared" si="74"/>
        <v>1.6392934970460127E-2</v>
      </c>
      <c r="BZ72" s="882">
        <f t="shared" si="75"/>
        <v>1.7139787080313384E-2</v>
      </c>
      <c r="CA72" s="882">
        <f t="shared" si="76"/>
        <v>1.7160793183170986E-2</v>
      </c>
      <c r="CB72" s="882">
        <f t="shared" si="77"/>
        <v>1.723789428292255E-2</v>
      </c>
      <c r="CC72" s="882">
        <f t="shared" si="78"/>
        <v>1.733159535214468E-2</v>
      </c>
      <c r="CD72" s="882">
        <f t="shared" si="79"/>
        <v>1.7238363467237283E-2</v>
      </c>
      <c r="CE72" s="882">
        <f t="shared" si="80"/>
        <v>1.7039768293655611E-2</v>
      </c>
      <c r="CF72" s="882">
        <f t="shared" si="81"/>
        <v>1.6422205993056327E-2</v>
      </c>
      <c r="CG72" s="882">
        <f t="shared" si="82"/>
        <v>1.5277419699496475E-2</v>
      </c>
      <c r="CH72" s="882">
        <f t="shared" si="83"/>
        <v>1.4929198989571901E-2</v>
      </c>
      <c r="CI72" s="882">
        <f t="shared" si="84"/>
        <v>1.4675227260102064E-2</v>
      </c>
      <c r="CJ72" s="882">
        <f t="shared" si="85"/>
        <v>1.4851169928963515E-2</v>
      </c>
      <c r="CK72" s="882">
        <f t="shared" si="86"/>
        <v>1.4667546157705491E-2</v>
      </c>
      <c r="CL72" s="882">
        <f t="shared" si="87"/>
        <v>1.4640776276562573E-2</v>
      </c>
      <c r="CM72" s="882">
        <f t="shared" si="88"/>
        <v>1.4341006000217371E-2</v>
      </c>
      <c r="CN72" s="882">
        <f t="shared" si="89"/>
        <v>1.4247505796902482E-2</v>
      </c>
      <c r="CO72" s="882">
        <f t="shared" si="90"/>
        <v>1.3497746992225723E-2</v>
      </c>
      <c r="CP72" s="882">
        <f t="shared" si="91"/>
        <v>1.3013496031026195E-2</v>
      </c>
      <c r="CQ72" s="882">
        <f t="shared" si="92"/>
        <v>1.294728604139217E-2</v>
      </c>
      <c r="CR72" s="882">
        <f t="shared" si="93"/>
        <v>1.1938015059961282E-2</v>
      </c>
      <c r="CS72" s="882">
        <f t="shared" si="94"/>
        <v>1.1503202321082373E-2</v>
      </c>
      <c r="CT72" s="882">
        <f t="shared" si="95"/>
        <v>1.2924746523726771E-2</v>
      </c>
      <c r="CU72" s="882">
        <f t="shared" si="96"/>
        <v>1.2960693995370809E-2</v>
      </c>
      <c r="CV72" s="882">
        <f t="shared" si="97"/>
        <v>1.2570080175002385E-2</v>
      </c>
      <c r="CW72" s="882">
        <f t="shared" si="98"/>
        <v>1.1503701972958025E-2</v>
      </c>
      <c r="CX72" s="882">
        <f t="shared" si="99"/>
        <v>1.1709532968466885E-2</v>
      </c>
      <c r="CY72" s="882">
        <f t="shared" si="100"/>
        <v>1.1841858940140337E-2</v>
      </c>
      <c r="CZ72" s="882">
        <f t="shared" si="101"/>
        <v>1.0827662481657674E-2</v>
      </c>
      <c r="DA72" s="882">
        <f t="shared" si="102"/>
        <v>1.0520261026299993E-2</v>
      </c>
      <c r="DB72" s="882">
        <f t="shared" si="103"/>
        <v>9.7724066181967828E-3</v>
      </c>
      <c r="DC72" s="882">
        <f t="shared" si="104"/>
        <v>1.0293996022048724E-2</v>
      </c>
      <c r="DD72" s="882">
        <f t="shared" si="105"/>
        <v>1.1062747731926503E-2</v>
      </c>
    </row>
    <row r="73" spans="1:108" ht="15">
      <c r="A73" s="876">
        <v>68</v>
      </c>
      <c r="B73" s="876">
        <v>68</v>
      </c>
      <c r="C73" s="880">
        <f>DataFS40!T73</f>
        <v>22453.740451392594</v>
      </c>
      <c r="D73">
        <f t="shared" ref="D73:R73" si="136">C73*($S73/$C73)^(1/16)</f>
        <v>22952.254831010301</v>
      </c>
      <c r="E73">
        <f t="shared" si="136"/>
        <v>23461.83714771509</v>
      </c>
      <c r="F73">
        <f t="shared" si="136"/>
        <v>23982.733130088465</v>
      </c>
      <c r="G73">
        <f t="shared" si="136"/>
        <v>24515.193962338872</v>
      </c>
      <c r="H73">
        <f t="shared" si="136"/>
        <v>25059.476405426663</v>
      </c>
      <c r="I73">
        <f t="shared" si="136"/>
        <v>25615.842920878262</v>
      </c>
      <c r="J73">
        <f t="shared" si="136"/>
        <v>26184.561797349212</v>
      </c>
      <c r="K73">
        <f t="shared" si="136"/>
        <v>26765.907279997184</v>
      </c>
      <c r="L73">
        <f t="shared" si="136"/>
        <v>27360.159702727284</v>
      </c>
      <c r="M73">
        <f t="shared" si="136"/>
        <v>27967.605623373463</v>
      </c>
      <c r="N73">
        <f t="shared" si="136"/>
        <v>28588.537961881189</v>
      </c>
      <c r="O73">
        <f t="shared" si="136"/>
        <v>29223.256141558046</v>
      </c>
      <c r="P73">
        <f t="shared" si="136"/>
        <v>29872.066233460337</v>
      </c>
      <c r="Q73">
        <f t="shared" si="136"/>
        <v>30535.281103985348</v>
      </c>
      <c r="R73">
        <f t="shared" si="136"/>
        <v>31213.220565740437</v>
      </c>
      <c r="S73" s="880">
        <v>31906.211531761695</v>
      </c>
      <c r="T73" s="880">
        <v>33172.277794326495</v>
      </c>
      <c r="U73" s="880">
        <v>34438.344056891292</v>
      </c>
      <c r="V73" s="880">
        <v>36011.300284635101</v>
      </c>
      <c r="W73" s="880">
        <v>37584.25651237891</v>
      </c>
      <c r="X73" s="880">
        <v>37768.94019551466</v>
      </c>
      <c r="Y73" s="880">
        <v>39044.1430719118</v>
      </c>
      <c r="Z73" s="880">
        <v>40073.959079406006</v>
      </c>
      <c r="AA73" s="880">
        <v>38793.651675205154</v>
      </c>
      <c r="AB73" s="880">
        <v>39218.394546082156</v>
      </c>
      <c r="AC73" s="880">
        <v>40288.876250723559</v>
      </c>
      <c r="AD73" s="880">
        <v>41470.131090987496</v>
      </c>
      <c r="AE73" s="880">
        <v>40338.298740663224</v>
      </c>
      <c r="AF73" s="880">
        <v>39053.411129513086</v>
      </c>
      <c r="AG73" s="880">
        <v>40496.553901243875</v>
      </c>
      <c r="AH73" s="880">
        <v>41470.148230416111</v>
      </c>
      <c r="AI73" s="880">
        <v>43001.193904972992</v>
      </c>
      <c r="AJ73" s="880">
        <v>42873.410586698767</v>
      </c>
      <c r="AK73" s="880">
        <v>42326.101352145801</v>
      </c>
      <c r="AL73" s="880">
        <v>42276.555741899414</v>
      </c>
      <c r="AM73" s="880">
        <v>40970.343059185863</v>
      </c>
      <c r="AN73" s="880">
        <v>41697.336606380501</v>
      </c>
      <c r="AO73" s="880">
        <v>43709.354103627331</v>
      </c>
      <c r="AP73" s="880">
        <v>44722.39017523596</v>
      </c>
      <c r="AQ73" s="880">
        <v>45852.504306152405</v>
      </c>
      <c r="AR73" s="880">
        <v>46955.718958979662</v>
      </c>
      <c r="AS73" s="880">
        <v>47887.90798229853</v>
      </c>
      <c r="AT73" s="880">
        <v>48638.29888638579</v>
      </c>
      <c r="AU73" s="880">
        <v>48648.041432390091</v>
      </c>
      <c r="AV73" s="880">
        <v>47841.772065912228</v>
      </c>
      <c r="AW73" s="880">
        <v>48426.397233344418</v>
      </c>
      <c r="AX73" s="880">
        <v>49093.944749122391</v>
      </c>
      <c r="AY73" s="880">
        <v>50447.760163891457</v>
      </c>
      <c r="AZ73" s="880">
        <v>51225.764462586514</v>
      </c>
      <c r="BA73" s="880">
        <v>52402.120540798212</v>
      </c>
      <c r="BB73" s="880">
        <v>53917.725849818802</v>
      </c>
      <c r="BC73" s="880">
        <v>55795.132419505819</v>
      </c>
      <c r="BD73" s="880">
        <v>56903.378237818732</v>
      </c>
      <c r="BE73" s="880">
        <v>58473.730191029383</v>
      </c>
      <c r="BF73" s="880">
        <v>58656.25316394784</v>
      </c>
      <c r="BG73" s="880">
        <v>58618.422961903525</v>
      </c>
      <c r="BH73" s="880">
        <v>59299.714226236603</v>
      </c>
      <c r="BI73" s="880">
        <v>60292.770053776745</v>
      </c>
      <c r="BJ73" s="880">
        <v>60963.319788641675</v>
      </c>
      <c r="BK73" s="880">
        <v>61755.517828553253</v>
      </c>
      <c r="BL73" s="880">
        <v>61354.28077562098</v>
      </c>
      <c r="BM73" s="880">
        <v>60114.788925865607</v>
      </c>
      <c r="BN73" s="880">
        <v>58420.77175</v>
      </c>
      <c r="BO73" s="880">
        <v>58596.921723211381</v>
      </c>
      <c r="BP73" s="880">
        <v>59424.669617911713</v>
      </c>
      <c r="BQ73" s="880">
        <v>59986.219902811652</v>
      </c>
      <c r="BR73" s="880">
        <v>60933.21130285129</v>
      </c>
      <c r="BS73" s="880">
        <v>61715</v>
      </c>
      <c r="BV73" s="882">
        <f>DataFS40!Y73</f>
        <v>1.882040484950398E-2</v>
      </c>
      <c r="BW73" s="882">
        <f t="shared" si="72"/>
        <v>1.8127536347358086E-2</v>
      </c>
      <c r="BX73" s="882">
        <f t="shared" si="73"/>
        <v>1.6531430548230919E-2</v>
      </c>
      <c r="BY73" s="882">
        <f t="shared" si="74"/>
        <v>1.6400779463654036E-2</v>
      </c>
      <c r="BZ73" s="882">
        <f t="shared" si="75"/>
        <v>1.715337111334625E-2</v>
      </c>
      <c r="CA73" s="882">
        <f t="shared" si="76"/>
        <v>1.718188694479994E-2</v>
      </c>
      <c r="CB73" s="882">
        <f t="shared" si="77"/>
        <v>1.7271539718978435E-2</v>
      </c>
      <c r="CC73" s="882">
        <f t="shared" si="78"/>
        <v>1.7325882095352352E-2</v>
      </c>
      <c r="CD73" s="882">
        <f t="shared" si="79"/>
        <v>1.7257036992706754E-2</v>
      </c>
      <c r="CE73" s="882">
        <f t="shared" si="80"/>
        <v>1.7065250223053718E-2</v>
      </c>
      <c r="CF73" s="882">
        <f t="shared" si="81"/>
        <v>1.6414576097946609E-2</v>
      </c>
      <c r="CG73" s="882">
        <f t="shared" si="82"/>
        <v>1.5259170307061476E-2</v>
      </c>
      <c r="CH73" s="882">
        <f t="shared" si="83"/>
        <v>1.496618918637993E-2</v>
      </c>
      <c r="CI73" s="882">
        <f t="shared" si="84"/>
        <v>1.4719393489631249E-2</v>
      </c>
      <c r="CJ73" s="882">
        <f t="shared" si="85"/>
        <v>1.487590148572937E-2</v>
      </c>
      <c r="CK73" s="882">
        <f t="shared" si="86"/>
        <v>1.467728285798553E-2</v>
      </c>
      <c r="CL73" s="882">
        <f t="shared" si="87"/>
        <v>1.4699530577382269E-2</v>
      </c>
      <c r="CM73" s="882">
        <f t="shared" si="88"/>
        <v>1.4389152201502053E-2</v>
      </c>
      <c r="CN73" s="882">
        <f t="shared" si="89"/>
        <v>1.429282763952533E-2</v>
      </c>
      <c r="CO73" s="882">
        <f t="shared" si="90"/>
        <v>1.354747374774834E-2</v>
      </c>
      <c r="CP73" s="882">
        <f t="shared" si="91"/>
        <v>1.3084639233469142E-2</v>
      </c>
      <c r="CQ73" s="882">
        <f t="shared" si="92"/>
        <v>1.3031446741974761E-2</v>
      </c>
      <c r="CR73" s="882">
        <f t="shared" si="93"/>
        <v>1.2023357916766786E-2</v>
      </c>
      <c r="CS73" s="882">
        <f t="shared" si="94"/>
        <v>1.1592494710459977E-2</v>
      </c>
      <c r="CT73" s="882">
        <f t="shared" si="95"/>
        <v>1.3053747667833182E-2</v>
      </c>
      <c r="CU73" s="882">
        <f t="shared" si="96"/>
        <v>1.3058839845876413E-2</v>
      </c>
      <c r="CV73" s="882">
        <f t="shared" si="97"/>
        <v>1.2641231020802612E-2</v>
      </c>
      <c r="CW73" s="882">
        <f t="shared" si="98"/>
        <v>1.1586953181230264E-2</v>
      </c>
      <c r="CX73" s="882">
        <f t="shared" si="99"/>
        <v>1.1803069533578014E-2</v>
      </c>
      <c r="CY73" s="882">
        <f t="shared" si="100"/>
        <v>1.1915765592812821E-2</v>
      </c>
      <c r="CZ73" s="882">
        <f t="shared" si="101"/>
        <v>1.0925882201870074E-2</v>
      </c>
      <c r="DA73" s="882">
        <f t="shared" si="102"/>
        <v>1.0636629954655863E-2</v>
      </c>
      <c r="DB73" s="882">
        <f t="shared" si="103"/>
        <v>9.8388803640985234E-3</v>
      </c>
      <c r="DC73" s="882">
        <f t="shared" si="104"/>
        <v>1.0392647996342319E-2</v>
      </c>
      <c r="DD73" s="882">
        <f t="shared" si="105"/>
        <v>1.1153597520366709E-2</v>
      </c>
    </row>
    <row r="74" spans="1:108" ht="15">
      <c r="A74" s="876">
        <v>69</v>
      </c>
      <c r="B74" s="876">
        <v>69</v>
      </c>
      <c r="C74" s="880">
        <f>DataFS40!T74</f>
        <v>22806.744530130905</v>
      </c>
      <c r="D74">
        <f t="shared" ref="D74:R74" si="137">C74*($S74/$C74)^(1/16)</f>
        <v>23313.096250244096</v>
      </c>
      <c r="E74">
        <f t="shared" si="137"/>
        <v>23830.689910833396</v>
      </c>
      <c r="F74">
        <f t="shared" si="137"/>
        <v>24359.775103675922</v>
      </c>
      <c r="G74">
        <f t="shared" si="137"/>
        <v>24900.606961945788</v>
      </c>
      <c r="H74">
        <f t="shared" si="137"/>
        <v>25453.44628324332</v>
      </c>
      <c r="I74">
        <f t="shared" si="137"/>
        <v>26018.559655355748</v>
      </c>
      <c r="J74">
        <f t="shared" si="137"/>
        <v>26596.21958481002</v>
      </c>
      <c r="K74">
        <f t="shared" si="137"/>
        <v>27186.70462827972</v>
      </c>
      <c r="L74">
        <f t="shared" si="137"/>
        <v>27790.299526909457</v>
      </c>
      <c r="M74">
        <f t="shared" si="137"/>
        <v>28407.295343621518</v>
      </c>
      <c r="N74">
        <f t="shared" si="137"/>
        <v>29037.98960347096</v>
      </c>
      <c r="O74">
        <f t="shared" si="137"/>
        <v>29682.686437116867</v>
      </c>
      <c r="P74">
        <f t="shared" si="137"/>
        <v>30341.696727478913</v>
      </c>
      <c r="Q74">
        <f t="shared" si="137"/>
        <v>31015.338259649991</v>
      </c>
      <c r="R74">
        <f t="shared" si="137"/>
        <v>31703.935874137151</v>
      </c>
      <c r="S74" s="880">
        <v>32407.821623504817</v>
      </c>
      <c r="T74" s="880">
        <v>33697.725548178641</v>
      </c>
      <c r="U74" s="880">
        <v>34987.629472852466</v>
      </c>
      <c r="V74" s="880">
        <v>36571.385592185121</v>
      </c>
      <c r="W74" s="880">
        <v>38155.141711517768</v>
      </c>
      <c r="X74" s="880">
        <v>38357.740080506039</v>
      </c>
      <c r="Y74" s="880">
        <v>39608.570684039085</v>
      </c>
      <c r="Z74" s="880">
        <v>40663.973069760774</v>
      </c>
      <c r="AA74" s="880">
        <v>39373.697329645918</v>
      </c>
      <c r="AB74" s="880">
        <v>39827.05346047636</v>
      </c>
      <c r="AC74" s="880">
        <v>40899.245265856276</v>
      </c>
      <c r="AD74" s="880">
        <v>42065.990944372577</v>
      </c>
      <c r="AE74" s="880">
        <v>40973.57860931693</v>
      </c>
      <c r="AF74" s="880">
        <v>39658.300728718117</v>
      </c>
      <c r="AG74" s="880">
        <v>41135.430833019222</v>
      </c>
      <c r="AH74" s="880">
        <v>42085.480379090775</v>
      </c>
      <c r="AI74" s="880">
        <v>43658.602604238811</v>
      </c>
      <c r="AJ74" s="880">
        <v>43514.691515787861</v>
      </c>
      <c r="AK74" s="880">
        <v>42994.678894767785</v>
      </c>
      <c r="AL74" s="880">
        <v>42909.022984798641</v>
      </c>
      <c r="AM74" s="880">
        <v>41681.579883695005</v>
      </c>
      <c r="AN74" s="880">
        <v>42403.963226732907</v>
      </c>
      <c r="AO74" s="880">
        <v>44436.481676566182</v>
      </c>
      <c r="AP74" s="880">
        <v>45492.036815794694</v>
      </c>
      <c r="AQ74" s="880">
        <v>46689.842856384952</v>
      </c>
      <c r="AR74" s="880">
        <v>47688.871992416403</v>
      </c>
      <c r="AS74" s="880">
        <v>48659.266603447133</v>
      </c>
      <c r="AT74" s="880">
        <v>49429.747910974773</v>
      </c>
      <c r="AU74" s="880">
        <v>49462.789873106587</v>
      </c>
      <c r="AV74" s="880">
        <v>48672.166916334187</v>
      </c>
      <c r="AW74" s="880">
        <v>49265.722785157777</v>
      </c>
      <c r="AX74" s="880">
        <v>49903.312655961432</v>
      </c>
      <c r="AY74" s="880">
        <v>51272.942569012375</v>
      </c>
      <c r="AZ74" s="880">
        <v>52109.629865916962</v>
      </c>
      <c r="BA74" s="880">
        <v>53317.264374056511</v>
      </c>
      <c r="BB74" s="880">
        <v>54882.165677322148</v>
      </c>
      <c r="BC74" s="880">
        <v>56769.640286201553</v>
      </c>
      <c r="BD74" s="880">
        <v>57884.804152991674</v>
      </c>
      <c r="BE74" s="880">
        <v>59486.501671044673</v>
      </c>
      <c r="BF74" s="880">
        <v>59682.356094509407</v>
      </c>
      <c r="BG74" s="880">
        <v>59701.579638538555</v>
      </c>
      <c r="BH74" s="880">
        <v>60358.231198029309</v>
      </c>
      <c r="BI74" s="880">
        <v>61386.452287199332</v>
      </c>
      <c r="BJ74" s="880">
        <v>62142.808292757487</v>
      </c>
      <c r="BK74" s="880">
        <v>62920.738154058206</v>
      </c>
      <c r="BL74" s="880">
        <v>62442.114630094009</v>
      </c>
      <c r="BM74" s="880">
        <v>61222.003611130778</v>
      </c>
      <c r="BN74" s="880">
        <v>59511.001219999998</v>
      </c>
      <c r="BO74" s="880">
        <v>59673.200499995073</v>
      </c>
      <c r="BP74" s="880">
        <v>60496.077226921523</v>
      </c>
      <c r="BQ74" s="880">
        <v>61116.182303779751</v>
      </c>
      <c r="BR74" s="880">
        <v>62095.946248662724</v>
      </c>
      <c r="BS74" s="880">
        <v>62860</v>
      </c>
      <c r="BV74" s="882">
        <f>DataFS40!Y74</f>
        <v>1.8822601917408477E-2</v>
      </c>
      <c r="BW74" s="882">
        <f t="shared" ref="BW74:BW89" si="138">(AL74/D74)^(1/34)-1</f>
        <v>1.8105088172736261E-2</v>
      </c>
      <c r="BX74" s="882">
        <f t="shared" ref="BX74:BX89" si="139">(AM74/E74)^(1/34)-1</f>
        <v>1.6579619608263263E-2</v>
      </c>
      <c r="BY74" s="882">
        <f t="shared" ref="BY74:BY89" si="140">(AN74/F74)^(1/34)-1</f>
        <v>1.643681694150545E-2</v>
      </c>
      <c r="BZ74" s="882">
        <f t="shared" ref="BZ74:BZ89" si="141">(AO74/G74)^(1/34)-1</f>
        <v>1.7180283176704281E-2</v>
      </c>
      <c r="CA74" s="882">
        <f t="shared" ref="CA74:CA89" si="142">(AP74/H74)^(1/34)-1</f>
        <v>1.7225684404533537E-2</v>
      </c>
      <c r="CB74" s="882">
        <f t="shared" ref="CB74:CB89" si="143">(AQ74/I74)^(1/34)-1</f>
        <v>1.7346274057068678E-2</v>
      </c>
      <c r="CC74" s="882">
        <f t="shared" ref="CC74:CC89" si="144">(AR74/J74)^(1/34)-1</f>
        <v>1.732270981541717E-2</v>
      </c>
      <c r="CD74" s="882">
        <f t="shared" ref="CD74:CD89" si="145">(AS74/K74)^(1/34)-1</f>
        <v>1.7268410698994874E-2</v>
      </c>
      <c r="CE74" s="882">
        <f t="shared" ref="CE74:CE89" si="146">(AT74/L74)^(1/34)-1</f>
        <v>1.7081465716622057E-2</v>
      </c>
      <c r="CF74" s="882">
        <f t="shared" ref="CF74:CF89" si="147">(AU74/M74)^(1/34)-1</f>
        <v>1.6444770802495068E-2</v>
      </c>
      <c r="CG74" s="882">
        <f t="shared" ref="CG74:CG89" si="148">(AV74/N74)^(1/34)-1</f>
        <v>1.5307220164454183E-2</v>
      </c>
      <c r="CH74" s="882">
        <f t="shared" ref="CH74:CH89" si="149">(AW74/O74)^(1/34)-1</f>
        <v>1.5013487907223011E-2</v>
      </c>
      <c r="CI74" s="882">
        <f t="shared" ref="CI74:CI89" si="150">(AX74/P74)^(1/34)-1</f>
        <v>1.4741854612205341E-2</v>
      </c>
      <c r="CJ74" s="882">
        <f t="shared" ref="CJ74:CJ89" si="151">(AY74/Q74)^(1/34)-1</f>
        <v>1.4894579462599422E-2</v>
      </c>
      <c r="CK74" s="882">
        <f t="shared" ref="CK74:CK89" si="152">(AZ74/R74)^(1/34)-1</f>
        <v>1.4722289455869175E-2</v>
      </c>
      <c r="CL74" s="882">
        <f t="shared" ref="CL74:CL89" si="153">(BA74/S74)^(1/34)-1</f>
        <v>1.4750685772189964E-2</v>
      </c>
      <c r="CM74" s="882">
        <f t="shared" ref="CM74:CM89" si="154">(BB74/T74)^(1/34)-1</f>
        <v>1.4449221700095105E-2</v>
      </c>
      <c r="CN74" s="882">
        <f t="shared" ref="CN74:CN89" si="155">(BC74/U74)^(1/34)-1</f>
        <v>1.4337310991337837E-2</v>
      </c>
      <c r="CO74" s="882">
        <f t="shared" ref="CO74:CO89" si="156">(BD74/V74)^(1/34)-1</f>
        <v>1.3597164285600316E-2</v>
      </c>
      <c r="CP74" s="882">
        <f t="shared" ref="CP74:CP89" si="157">(BE74/W74)^(1/34)-1</f>
        <v>1.3147111397684208E-2</v>
      </c>
      <c r="CQ74" s="882">
        <f t="shared" ref="CQ74:CQ89" si="158">(BF74/X74)^(1/34)-1</f>
        <v>1.3087254043676166E-2</v>
      </c>
      <c r="CR74" s="882">
        <f t="shared" ref="CR74:CR89" si="159">(BG74/Y74)^(1/34)-1</f>
        <v>1.2141140503248993E-2</v>
      </c>
      <c r="CS74" s="882">
        <f t="shared" ref="CS74:CS89" si="160">(BH74/Z74)^(1/34)-1</f>
        <v>1.1684049412718167E-2</v>
      </c>
      <c r="CT74" s="882">
        <f t="shared" ref="CT74:CT89" si="161">(BI74/AA74)^(1/34)-1</f>
        <v>1.3147178497956213E-2</v>
      </c>
      <c r="CU74" s="882">
        <f t="shared" ref="CU74:CU89" si="162">(BJ74/AB74)^(1/34)-1</f>
        <v>1.3170943879957875E-2</v>
      </c>
      <c r="CV74" s="882">
        <f t="shared" ref="CV74:CV89" si="163">(BK74/AC74)^(1/34)-1</f>
        <v>1.2750133879785075E-2</v>
      </c>
      <c r="CW74" s="882">
        <f t="shared" ref="CW74:CW89" si="164">(BL74/AD74)^(1/34)-1</f>
        <v>1.1685404835348745E-2</v>
      </c>
      <c r="CX74" s="882">
        <f t="shared" ref="CX74:CX89" si="165">(BM74/AE74)^(1/34)-1</f>
        <v>1.1881180817068904E-2</v>
      </c>
      <c r="CY74" s="882">
        <f t="shared" ref="CY74:CY89" si="166">(BN74/AF74)^(1/34)-1</f>
        <v>1.200861704685674E-2</v>
      </c>
      <c r="CZ74" s="882">
        <f t="shared" ref="CZ74:CZ89" si="167">(BO74/AG74)^(1/34)-1</f>
        <v>1.1001642616399909E-2</v>
      </c>
      <c r="DA74" s="882">
        <f t="shared" ref="DA74:DA89" si="168">(BP74/AH74)^(1/34)-1</f>
        <v>1.0729973147307614E-2</v>
      </c>
      <c r="DB74" s="882">
        <f t="shared" ref="DB74:DB89" si="169">(BQ74/AI74)^(1/34)-1</f>
        <v>9.9425233464300877E-3</v>
      </c>
      <c r="DC74" s="882">
        <f t="shared" ref="DC74:DC89" si="170">(BR74/AJ74)^(1/34)-1</f>
        <v>1.051317595519774E-2</v>
      </c>
      <c r="DD74" s="882">
        <f t="shared" ref="DD74:DD89" si="171">(BS74/AK74)^(1/34)-1</f>
        <v>1.1234213638880108E-2</v>
      </c>
    </row>
    <row r="75" spans="1:108" ht="15">
      <c r="A75" s="876">
        <v>70</v>
      </c>
      <c r="B75" s="876">
        <v>70</v>
      </c>
      <c r="C75" s="880">
        <f>DataFS40!T75</f>
        <v>23177.62223310913</v>
      </c>
      <c r="D75">
        <f t="shared" ref="D75:R75" si="172">C75*($S75/$C75)^(1/16)</f>
        <v>23692.208121084663</v>
      </c>
      <c r="E75">
        <f t="shared" si="172"/>
        <v>24218.218763223515</v>
      </c>
      <c r="F75">
        <f t="shared" si="172"/>
        <v>24755.907810103254</v>
      </c>
      <c r="G75">
        <f t="shared" si="172"/>
        <v>25305.534543811285</v>
      </c>
      <c r="H75">
        <f t="shared" si="172"/>
        <v>25867.364002974744</v>
      </c>
      <c r="I75">
        <f t="shared" si="172"/>
        <v>26441.667110566275</v>
      </c>
      <c r="J75">
        <f t="shared" si="172"/>
        <v>27028.720804547334</v>
      </c>
      <c r="K75">
        <f t="shared" si="172"/>
        <v>27628.808171412016</v>
      </c>
      <c r="L75">
        <f t="shared" si="172"/>
        <v>28242.218582695805</v>
      </c>
      <c r="M75">
        <f t="shared" si="172"/>
        <v>28869.247834515056</v>
      </c>
      <c r="N75">
        <f t="shared" si="172"/>
        <v>29510.198290204524</v>
      </c>
      <c r="O75">
        <f t="shared" si="172"/>
        <v>30165.379026121711</v>
      </c>
      <c r="P75">
        <f t="shared" si="172"/>
        <v>30835.105980688313</v>
      </c>
      <c r="Q75">
        <f t="shared" si="172"/>
        <v>31519.7021067407</v>
      </c>
      <c r="R75">
        <f t="shared" si="172"/>
        <v>32219.497527262822</v>
      </c>
      <c r="S75" s="880">
        <v>32934.8296945767</v>
      </c>
      <c r="T75" s="880">
        <v>34205.01356046139</v>
      </c>
      <c r="U75" s="880">
        <v>35475.197426346087</v>
      </c>
      <c r="V75" s="880">
        <v>37082.95592522902</v>
      </c>
      <c r="W75" s="880">
        <v>38690.714424111953</v>
      </c>
      <c r="X75" s="880">
        <v>38940.823461759632</v>
      </c>
      <c r="Y75" s="880">
        <v>40194.917815083936</v>
      </c>
      <c r="Z75" s="880">
        <v>41248.765697369046</v>
      </c>
      <c r="AA75" s="880">
        <v>39963.658294419009</v>
      </c>
      <c r="AB75" s="880">
        <v>40402.684371763899</v>
      </c>
      <c r="AC75" s="880">
        <v>41568.390556520295</v>
      </c>
      <c r="AD75" s="880">
        <v>42623.269943941355</v>
      </c>
      <c r="AE75" s="880">
        <v>41628.587666438136</v>
      </c>
      <c r="AF75" s="880">
        <v>40266.812421331568</v>
      </c>
      <c r="AG75" s="880">
        <v>41757.133653725345</v>
      </c>
      <c r="AH75" s="880">
        <v>42720.244069302535</v>
      </c>
      <c r="AI75" s="880">
        <v>44352.365701620722</v>
      </c>
      <c r="AJ75" s="880">
        <v>44181.175625496173</v>
      </c>
      <c r="AK75" s="880">
        <v>43660.684985302767</v>
      </c>
      <c r="AL75" s="880">
        <v>43550.894945064392</v>
      </c>
      <c r="AM75" s="880">
        <v>42357.365651530803</v>
      </c>
      <c r="AN75" s="880">
        <v>43106.345843359464</v>
      </c>
      <c r="AO75" s="880">
        <v>45190.161660876387</v>
      </c>
      <c r="AP75" s="880">
        <v>46265.63036220245</v>
      </c>
      <c r="AQ75" s="880">
        <v>47488.505261110229</v>
      </c>
      <c r="AR75" s="880">
        <v>48508.721785591173</v>
      </c>
      <c r="AS75" s="880">
        <v>49521.587326146269</v>
      </c>
      <c r="AT75" s="880">
        <v>50273.610778251772</v>
      </c>
      <c r="AU75" s="880">
        <v>50260.739376901103</v>
      </c>
      <c r="AV75" s="880">
        <v>49531.755335716298</v>
      </c>
      <c r="AW75" s="880">
        <v>50090.822480160736</v>
      </c>
      <c r="AX75" s="880">
        <v>50717.305522268121</v>
      </c>
      <c r="AY75" s="880">
        <v>52169.02730144716</v>
      </c>
      <c r="AZ75" s="880">
        <v>53051.138665116792</v>
      </c>
      <c r="BA75" s="880">
        <v>54197.655909849302</v>
      </c>
      <c r="BB75" s="880">
        <v>55839.503591515451</v>
      </c>
      <c r="BC75" s="880">
        <v>57783.408901483584</v>
      </c>
      <c r="BD75" s="880">
        <v>58893.836985609698</v>
      </c>
      <c r="BE75" s="880">
        <v>60555.912834363087</v>
      </c>
      <c r="BF75" s="880">
        <v>60747.924522400266</v>
      </c>
      <c r="BG75" s="880">
        <v>60775.688467039399</v>
      </c>
      <c r="BH75" s="880">
        <v>61474.922340314806</v>
      </c>
      <c r="BI75" s="880">
        <v>62471.522849492612</v>
      </c>
      <c r="BJ75" s="880">
        <v>63329.45968252582</v>
      </c>
      <c r="BK75" s="880">
        <v>64095.233865238828</v>
      </c>
      <c r="BL75" s="880">
        <v>63588.62831904069</v>
      </c>
      <c r="BM75" s="880">
        <v>62402.221462457383</v>
      </c>
      <c r="BN75" s="880">
        <v>60646.064599999998</v>
      </c>
      <c r="BO75" s="880">
        <v>60779.615082528711</v>
      </c>
      <c r="BP75" s="880">
        <v>61647.550694618396</v>
      </c>
      <c r="BQ75" s="880">
        <v>62326.782460718132</v>
      </c>
      <c r="BR75" s="880">
        <v>63308.527224522062</v>
      </c>
      <c r="BS75" s="880">
        <v>64071</v>
      </c>
      <c r="BV75" s="882">
        <f>DataFS40!Y75</f>
        <v>1.8799850345017077E-2</v>
      </c>
      <c r="BW75" s="882">
        <f t="shared" si="138"/>
        <v>1.8066675606326354E-2</v>
      </c>
      <c r="BX75" s="882">
        <f t="shared" si="139"/>
        <v>1.6578186774304005E-2</v>
      </c>
      <c r="BY75" s="882">
        <f t="shared" si="140"/>
        <v>1.6445709071359449E-2</v>
      </c>
      <c r="BZ75" s="882">
        <f t="shared" si="141"/>
        <v>1.7200856155343391E-2</v>
      </c>
      <c r="CA75" s="882">
        <f t="shared" si="142"/>
        <v>1.7247558453878487E-2</v>
      </c>
      <c r="CB75" s="882">
        <f t="shared" si="143"/>
        <v>1.7371112409616085E-2</v>
      </c>
      <c r="CC75" s="882">
        <f t="shared" si="144"/>
        <v>1.7350075684611665E-2</v>
      </c>
      <c r="CD75" s="882">
        <f t="shared" si="145"/>
        <v>1.7311360300795053E-2</v>
      </c>
      <c r="CE75" s="882">
        <f t="shared" si="146"/>
        <v>1.7105305371698298E-2</v>
      </c>
      <c r="CF75" s="882">
        <f t="shared" si="147"/>
        <v>1.6440962925441172E-2</v>
      </c>
      <c r="CG75" s="882">
        <f t="shared" si="148"/>
        <v>1.5348301848992163E-2</v>
      </c>
      <c r="CH75" s="882">
        <f t="shared" si="149"/>
        <v>1.5027766767095052E-2</v>
      </c>
      <c r="CI75" s="882">
        <f t="shared" si="150"/>
        <v>1.4743312510335782E-2</v>
      </c>
      <c r="CJ75" s="882">
        <f t="shared" si="151"/>
        <v>1.4930246022494043E-2</v>
      </c>
      <c r="CK75" s="882">
        <f t="shared" si="152"/>
        <v>1.4775283623157609E-2</v>
      </c>
      <c r="CL75" s="882">
        <f t="shared" si="153"/>
        <v>1.4758043371267959E-2</v>
      </c>
      <c r="CM75" s="882">
        <f t="shared" si="154"/>
        <v>1.451937744153442E-2</v>
      </c>
      <c r="CN75" s="882">
        <f t="shared" si="155"/>
        <v>1.445249784619218E-2</v>
      </c>
      <c r="CO75" s="882">
        <f t="shared" si="156"/>
        <v>1.3698237329985652E-2</v>
      </c>
      <c r="CP75" s="882">
        <f t="shared" si="157"/>
        <v>1.3262693764037436E-2</v>
      </c>
      <c r="CQ75" s="882">
        <f t="shared" si="158"/>
        <v>1.316501658986402E-2</v>
      </c>
      <c r="CR75" s="882">
        <f t="shared" si="159"/>
        <v>1.223450976156637E-2</v>
      </c>
      <c r="CS75" s="882">
        <f t="shared" si="160"/>
        <v>1.1804664920905816E-2</v>
      </c>
      <c r="CT75" s="882">
        <f t="shared" si="161"/>
        <v>1.3226122690702447E-2</v>
      </c>
      <c r="CU75" s="882">
        <f t="shared" si="162"/>
        <v>1.3307007323241971E-2</v>
      </c>
      <c r="CV75" s="882">
        <f t="shared" si="163"/>
        <v>1.2817626107544555E-2</v>
      </c>
      <c r="CW75" s="882">
        <f t="shared" si="164"/>
        <v>1.1835203206084222E-2</v>
      </c>
      <c r="CX75" s="882">
        <f t="shared" si="165"/>
        <v>1.1977448453688533E-2</v>
      </c>
      <c r="CY75" s="882">
        <f t="shared" si="166"/>
        <v>1.2117747699248005E-2</v>
      </c>
      <c r="CZ75" s="882">
        <f t="shared" si="167"/>
        <v>1.1101883916883271E-2</v>
      </c>
      <c r="DA75" s="882">
        <f t="shared" si="168"/>
        <v>1.0845466499268541E-2</v>
      </c>
      <c r="DB75" s="882">
        <f t="shared" si="169"/>
        <v>1.005685659372002E-2</v>
      </c>
      <c r="DC75" s="882">
        <f t="shared" si="170"/>
        <v>1.0636202482058099E-2</v>
      </c>
      <c r="DD75" s="882">
        <f t="shared" si="171"/>
        <v>1.1344567125701976E-2</v>
      </c>
    </row>
    <row r="76" spans="1:108" ht="15">
      <c r="A76" s="876">
        <v>71</v>
      </c>
      <c r="B76" s="876">
        <v>71</v>
      </c>
      <c r="C76" s="880">
        <f>DataFS40!T76</f>
        <v>23561.905154267293</v>
      </c>
      <c r="D76">
        <f t="shared" ref="D76:R76" si="173">C76*($S76/$C76)^(1/16)</f>
        <v>24085.022830630314</v>
      </c>
      <c r="E76">
        <f t="shared" si="173"/>
        <v>24619.754682567498</v>
      </c>
      <c r="F76">
        <f t="shared" si="173"/>
        <v>25166.358566160492</v>
      </c>
      <c r="G76">
        <f t="shared" si="173"/>
        <v>25725.098062370718</v>
      </c>
      <c r="H76">
        <f t="shared" si="173"/>
        <v>26296.242604142248</v>
      </c>
      <c r="I76">
        <f t="shared" si="173"/>
        <v>26880.067606326582</v>
      </c>
      <c r="J76">
        <f t="shared" si="173"/>
        <v>27476.854598492017</v>
      </c>
      <c r="K76">
        <f t="shared" si="173"/>
        <v>28086.891360681617</v>
      </c>
      <c r="L76">
        <f t="shared" si="173"/>
        <v>28710.472062185261</v>
      </c>
      <c r="M76">
        <f t="shared" si="173"/>
        <v>29347.897403392682</v>
      </c>
      <c r="N76">
        <f t="shared" si="173"/>
        <v>29999.474760795914</v>
      </c>
      <c r="O76">
        <f t="shared" si="173"/>
        <v>30665.518335211051</v>
      </c>
      <c r="P76">
        <f t="shared" si="173"/>
        <v>31346.349303290808</v>
      </c>
      <c r="Q76">
        <f t="shared" si="173"/>
        <v>32042.295972400934</v>
      </c>
      <c r="R76">
        <f t="shared" si="173"/>
        <v>32753.693938935183</v>
      </c>
      <c r="S76" s="880">
        <v>33480.886250145159</v>
      </c>
      <c r="T76" s="880">
        <v>34743.426926856075</v>
      </c>
      <c r="U76" s="880">
        <v>36005.967603566991</v>
      </c>
      <c r="V76" s="880">
        <v>37622.012784560677</v>
      </c>
      <c r="W76" s="880">
        <v>39238.057965554362</v>
      </c>
      <c r="X76" s="880">
        <v>39615.370902817711</v>
      </c>
      <c r="Y76" s="880">
        <v>40863.463142069661</v>
      </c>
      <c r="Z76" s="880">
        <v>41828.336962230816</v>
      </c>
      <c r="AA76" s="880">
        <v>40578.407535022896</v>
      </c>
      <c r="AB76" s="880">
        <v>40978.315283051437</v>
      </c>
      <c r="AC76" s="880">
        <v>42255.620855040106</v>
      </c>
      <c r="AD76" s="880">
        <v>43266.284174213026</v>
      </c>
      <c r="AE76" s="880">
        <v>42271.759210478835</v>
      </c>
      <c r="AF76" s="880">
        <v>40893.434580987079</v>
      </c>
      <c r="AG76" s="880">
        <v>42368.532007789923</v>
      </c>
      <c r="AH76" s="880">
        <v>43361.484940026654</v>
      </c>
      <c r="AI76" s="880">
        <v>45024.922066768253</v>
      </c>
      <c r="AJ76" s="880">
        <v>44864.461855617308</v>
      </c>
      <c r="AK76" s="880">
        <v>44324.119623750739</v>
      </c>
      <c r="AL76" s="880">
        <v>44220.981057429744</v>
      </c>
      <c r="AM76" s="880">
        <v>43053.092638745358</v>
      </c>
      <c r="AN76" s="880">
        <v>43844.802491655675</v>
      </c>
      <c r="AO76" s="880">
        <v>45945.884138369009</v>
      </c>
      <c r="AP76" s="880">
        <v>47100.400949269999</v>
      </c>
      <c r="AQ76" s="880">
        <v>48349.049498647146</v>
      </c>
      <c r="AR76" s="880">
        <v>49354.957549120991</v>
      </c>
      <c r="AS76" s="880">
        <v>50382.088806814405</v>
      </c>
      <c r="AT76" s="880">
        <v>51113.979389349566</v>
      </c>
      <c r="AU76" s="880">
        <v>51102.366116692792</v>
      </c>
      <c r="AV76" s="880">
        <v>50357.284591311567</v>
      </c>
      <c r="AW76" s="880">
        <v>50920.664127433833</v>
      </c>
      <c r="AX76" s="880">
        <v>51605.297740057242</v>
      </c>
      <c r="AY76" s="880">
        <v>53062.094913570712</v>
      </c>
      <c r="AZ76" s="880">
        <v>54007.427822231839</v>
      </c>
      <c r="BA76" s="880">
        <v>55143.208003389918</v>
      </c>
      <c r="BB76" s="880">
        <v>56843.714133555019</v>
      </c>
      <c r="BC76" s="880">
        <v>58826.623078205346</v>
      </c>
      <c r="BD76" s="880">
        <v>60005.015412774555</v>
      </c>
      <c r="BE76" s="880">
        <v>61672.523733767426</v>
      </c>
      <c r="BF76" s="880">
        <v>61908.210143881428</v>
      </c>
      <c r="BG76" s="880">
        <v>61848.504745806793</v>
      </c>
      <c r="BH76" s="880">
        <v>62667.492835416982</v>
      </c>
      <c r="BI76" s="880">
        <v>63642.710123078999</v>
      </c>
      <c r="BJ76" s="880">
        <v>64523.27395794668</v>
      </c>
      <c r="BK76" s="880">
        <v>65347.410931453109</v>
      </c>
      <c r="BL76" s="880">
        <v>64779.151883842605</v>
      </c>
      <c r="BM76" s="880">
        <v>63583.545422360687</v>
      </c>
      <c r="BN76" s="880">
        <v>61864.23474</v>
      </c>
      <c r="BO76" s="880">
        <v>61893.563616499836</v>
      </c>
      <c r="BP76" s="880">
        <v>62851.699069346236</v>
      </c>
      <c r="BQ76" s="880">
        <v>63654.203982074985</v>
      </c>
      <c r="BR76" s="880">
        <v>64554.677975719795</v>
      </c>
      <c r="BS76" s="880">
        <v>65369</v>
      </c>
      <c r="BV76" s="882">
        <f>DataFS40!Y76</f>
        <v>1.8759008815866896E-2</v>
      </c>
      <c r="BW76" s="882">
        <f t="shared" si="138"/>
        <v>1.8031497306949529E-2</v>
      </c>
      <c r="BX76" s="882">
        <f t="shared" si="139"/>
        <v>1.6573635269231168E-2</v>
      </c>
      <c r="BY76" s="882">
        <f t="shared" si="140"/>
        <v>1.646191241330186E-2</v>
      </c>
      <c r="BZ76" s="882">
        <f t="shared" si="141"/>
        <v>1.7205071750187484E-2</v>
      </c>
      <c r="CA76" s="882">
        <f t="shared" si="142"/>
        <v>1.7290588573299237E-2</v>
      </c>
      <c r="CB76" s="882">
        <f t="shared" si="143"/>
        <v>1.7416443601534271E-2</v>
      </c>
      <c r="CC76" s="882">
        <f t="shared" si="144"/>
        <v>1.7375528910136495E-2</v>
      </c>
      <c r="CD76" s="882">
        <f t="shared" si="145"/>
        <v>1.7334791160566132E-2</v>
      </c>
      <c r="CE76" s="882">
        <f t="shared" si="146"/>
        <v>1.7109306823211989E-2</v>
      </c>
      <c r="CF76" s="882">
        <f t="shared" si="147"/>
        <v>1.6445823664302139E-2</v>
      </c>
      <c r="CG76" s="882">
        <f t="shared" si="148"/>
        <v>1.535085028003369E-2</v>
      </c>
      <c r="CH76" s="882">
        <f t="shared" si="149"/>
        <v>1.5027379973185928E-2</v>
      </c>
      <c r="CI76" s="882">
        <f t="shared" si="150"/>
        <v>1.4770567307744953E-2</v>
      </c>
      <c r="CJ76" s="882">
        <f t="shared" si="151"/>
        <v>1.4946063912819163E-2</v>
      </c>
      <c r="CK76" s="882">
        <f t="shared" si="152"/>
        <v>1.4817704962855505E-2</v>
      </c>
      <c r="CL76" s="882">
        <f t="shared" si="153"/>
        <v>1.4783471119389269E-2</v>
      </c>
      <c r="CM76" s="882">
        <f t="shared" si="154"/>
        <v>1.4585201113601842E-2</v>
      </c>
      <c r="CN76" s="882">
        <f t="shared" si="155"/>
        <v>1.4543263521295202E-2</v>
      </c>
      <c r="CO76" s="882">
        <f t="shared" si="156"/>
        <v>1.3825250600093764E-2</v>
      </c>
      <c r="CP76" s="882">
        <f t="shared" si="157"/>
        <v>1.3388581164308855E-2</v>
      </c>
      <c r="CQ76" s="882">
        <f t="shared" si="158"/>
        <v>1.3217042122517064E-2</v>
      </c>
      <c r="CR76" s="882">
        <f t="shared" si="159"/>
        <v>1.2264350214425956E-2</v>
      </c>
      <c r="CS76" s="882">
        <f t="shared" si="160"/>
        <v>1.1961229849777322E-2</v>
      </c>
      <c r="CT76" s="882">
        <f t="shared" si="161"/>
        <v>1.332471965679094E-2</v>
      </c>
      <c r="CU76" s="882">
        <f t="shared" si="162"/>
        <v>1.3441982037280642E-2</v>
      </c>
      <c r="CV76" s="882">
        <f t="shared" si="163"/>
        <v>1.2905520668230031E-2</v>
      </c>
      <c r="CW76" s="882">
        <f t="shared" si="164"/>
        <v>1.1941625260518673E-2</v>
      </c>
      <c r="CX76" s="882">
        <f t="shared" si="165"/>
        <v>1.2079298531858518E-2</v>
      </c>
      <c r="CY76" s="882">
        <f t="shared" si="166"/>
        <v>1.2250092699958026E-2</v>
      </c>
      <c r="CZ76" s="882">
        <f t="shared" si="167"/>
        <v>1.1209724427485801E-2</v>
      </c>
      <c r="DA76" s="882">
        <f t="shared" si="168"/>
        <v>1.0977651312102488E-2</v>
      </c>
      <c r="DB76" s="882">
        <f t="shared" si="169"/>
        <v>1.0235831695883713E-2</v>
      </c>
      <c r="DC76" s="882">
        <f t="shared" si="170"/>
        <v>1.0759429598178327E-2</v>
      </c>
      <c r="DD76" s="882">
        <f t="shared" si="171"/>
        <v>1.1492571772959259E-2</v>
      </c>
    </row>
    <row r="77" spans="1:108" ht="15">
      <c r="A77" s="876">
        <v>72</v>
      </c>
      <c r="B77" s="876">
        <v>72</v>
      </c>
      <c r="C77" s="880">
        <f>DataFS40!T77</f>
        <v>23968.530105725345</v>
      </c>
      <c r="D77">
        <f t="shared" ref="D77:R77" si="174">C77*($S77/$C77)^(1/16)</f>
        <v>24500.675604684428</v>
      </c>
      <c r="E77">
        <f t="shared" si="174"/>
        <v>25044.63571350124</v>
      </c>
      <c r="F77">
        <f t="shared" si="174"/>
        <v>25600.672738267564</v>
      </c>
      <c r="G77">
        <f t="shared" si="174"/>
        <v>26169.054808753372</v>
      </c>
      <c r="H77">
        <f t="shared" si="174"/>
        <v>26750.056007703206</v>
      </c>
      <c r="I77">
        <f t="shared" si="174"/>
        <v>27343.956503003181</v>
      </c>
      <c r="J77">
        <f t="shared" si="174"/>
        <v>27951.042682782321</v>
      </c>
      <c r="K77">
        <f t="shared" si="174"/>
        <v>28571.607293513411</v>
      </c>
      <c r="L77">
        <f t="shared" si="174"/>
        <v>29205.949581179932</v>
      </c>
      <c r="M77">
        <f t="shared" si="174"/>
        <v>29854.375435577167</v>
      </c>
      <c r="N77">
        <f t="shared" si="174"/>
        <v>30517.197537817057</v>
      </c>
      <c r="O77">
        <f t="shared" si="174"/>
        <v>31194.735511107934</v>
      </c>
      <c r="P77">
        <f t="shared" si="174"/>
        <v>31887.316074881841</v>
      </c>
      <c r="Q77">
        <f t="shared" si="174"/>
        <v>32595.273202343764</v>
      </c>
      <c r="R77">
        <f t="shared" si="174"/>
        <v>33318.948281518751</v>
      </c>
      <c r="S77" s="880">
        <v>34058.690279874572</v>
      </c>
      <c r="T77" s="880">
        <v>35316.229269071497</v>
      </c>
      <c r="U77" s="880">
        <v>36573.768258268428</v>
      </c>
      <c r="V77" s="880">
        <v>38185.470297056716</v>
      </c>
      <c r="W77" s="880">
        <v>39797.172335844996</v>
      </c>
      <c r="X77" s="880">
        <v>40284.201840138005</v>
      </c>
      <c r="Y77" s="880">
        <v>41542.968228514161</v>
      </c>
      <c r="Z77" s="880">
        <v>42501.892756529625</v>
      </c>
      <c r="AA77" s="880">
        <v>41193.156775626783</v>
      </c>
      <c r="AB77" s="880">
        <v>41572.819338971356</v>
      </c>
      <c r="AC77" s="880">
        <v>42893.117381956501</v>
      </c>
      <c r="AD77" s="880">
        <v>44025.040965933593</v>
      </c>
      <c r="AE77" s="880">
        <v>42934.659942987048</v>
      </c>
      <c r="AF77" s="880">
        <v>41552.655581318315</v>
      </c>
      <c r="AG77" s="880">
        <v>43028.017872848344</v>
      </c>
      <c r="AH77" s="880">
        <v>44057.781845105877</v>
      </c>
      <c r="AI77" s="880">
        <v>45685.360299210421</v>
      </c>
      <c r="AJ77" s="880">
        <v>45581.352326564062</v>
      </c>
      <c r="AK77" s="880">
        <v>45023.554591416818</v>
      </c>
      <c r="AL77" s="880">
        <v>44900.471887161621</v>
      </c>
      <c r="AM77" s="880">
        <v>43748.819625959914</v>
      </c>
      <c r="AN77" s="880">
        <v>44642.675192113638</v>
      </c>
      <c r="AO77" s="880">
        <v>46777.178863610898</v>
      </c>
      <c r="AP77" s="880">
        <v>47921.357365865981</v>
      </c>
      <c r="AQ77" s="880">
        <v>49197.990892531874</v>
      </c>
      <c r="AR77" s="880">
        <v>50135.228386763185</v>
      </c>
      <c r="AS77" s="880">
        <v>51258.963465761633</v>
      </c>
      <c r="AT77" s="880">
        <v>51973.56640943297</v>
      </c>
      <c r="AU77" s="880">
        <v>51999.429348327038</v>
      </c>
      <c r="AV77" s="880">
        <v>51168.217062426767</v>
      </c>
      <c r="AW77" s="880">
        <v>51802.667249678379</v>
      </c>
      <c r="AX77" s="880">
        <v>52500.998223625778</v>
      </c>
      <c r="AY77" s="880">
        <v>53986.842288962158</v>
      </c>
      <c r="AZ77" s="880">
        <v>55028.750554173879</v>
      </c>
      <c r="BA77" s="880">
        <v>56129.304443973619</v>
      </c>
      <c r="BB77" s="880">
        <v>57950.192227259147</v>
      </c>
      <c r="BC77" s="880">
        <v>59893.674137997368</v>
      </c>
      <c r="BD77" s="880">
        <v>61150.702486745773</v>
      </c>
      <c r="BE77" s="880">
        <v>62776.997558178242</v>
      </c>
      <c r="BF77" s="880">
        <v>63039.554400654444</v>
      </c>
      <c r="BG77" s="880">
        <v>62962.682616044731</v>
      </c>
      <c r="BH77" s="880">
        <v>63876.50385696278</v>
      </c>
      <c r="BI77" s="880">
        <v>64884.021004432645</v>
      </c>
      <c r="BJ77" s="880">
        <v>65714.700604816695</v>
      </c>
      <c r="BK77" s="880">
        <v>66627.414154694372</v>
      </c>
      <c r="BL77" s="880">
        <v>66076.878992394457</v>
      </c>
      <c r="BM77" s="880">
        <v>64801.3709652947</v>
      </c>
      <c r="BN77" s="880">
        <v>63132.706339999997</v>
      </c>
      <c r="BO77" s="880">
        <v>63098.995846497572</v>
      </c>
      <c r="BP77" s="880">
        <v>64134.859804620515</v>
      </c>
      <c r="BQ77" s="880">
        <v>64978.524051279135</v>
      </c>
      <c r="BR77" s="880">
        <v>65901.538052932694</v>
      </c>
      <c r="BS77" s="880">
        <v>66713</v>
      </c>
      <c r="BV77" s="882">
        <f>DataFS40!Y77</f>
        <v>1.8715451608979805E-2</v>
      </c>
      <c r="BW77" s="882">
        <f t="shared" si="138"/>
        <v>1.7975759768241728E-2</v>
      </c>
      <c r="BX77" s="882">
        <f t="shared" si="139"/>
        <v>1.654134644330707E-2</v>
      </c>
      <c r="BY77" s="882">
        <f t="shared" si="140"/>
        <v>1.6489523392230643E-2</v>
      </c>
      <c r="BZ77" s="882">
        <f t="shared" si="141"/>
        <v>1.7229624858670745E-2</v>
      </c>
      <c r="CA77" s="882">
        <f t="shared" si="142"/>
        <v>1.72956529124908E-2</v>
      </c>
      <c r="CB77" s="882">
        <f t="shared" si="143"/>
        <v>1.7425292749286392E-2</v>
      </c>
      <c r="CC77" s="882">
        <f t="shared" si="144"/>
        <v>1.7332895777433244E-2</v>
      </c>
      <c r="CD77" s="882">
        <f t="shared" si="145"/>
        <v>1.7339107770620199E-2</v>
      </c>
      <c r="CE77" s="882">
        <f t="shared" si="146"/>
        <v>1.7096345257365142E-2</v>
      </c>
      <c r="CF77" s="882">
        <f t="shared" si="147"/>
        <v>1.6454536429752364E-2</v>
      </c>
      <c r="CG77" s="882">
        <f t="shared" si="148"/>
        <v>1.5316949659314183E-2</v>
      </c>
      <c r="CH77" s="882">
        <f t="shared" si="149"/>
        <v>1.5029240406801758E-2</v>
      </c>
      <c r="CI77" s="882">
        <f t="shared" si="150"/>
        <v>1.4773472592001458E-2</v>
      </c>
      <c r="CJ77" s="882">
        <f t="shared" si="151"/>
        <v>1.4951049721710463E-2</v>
      </c>
      <c r="CK77" s="882">
        <f t="shared" si="152"/>
        <v>1.4866169389115669E-2</v>
      </c>
      <c r="CL77" s="882">
        <f t="shared" si="153"/>
        <v>1.4801795557827679E-2</v>
      </c>
      <c r="CM77" s="882">
        <f t="shared" si="154"/>
        <v>1.4672519838573761E-2</v>
      </c>
      <c r="CN77" s="882">
        <f t="shared" si="155"/>
        <v>1.461278565777735E-2</v>
      </c>
      <c r="CO77" s="882">
        <f t="shared" si="156"/>
        <v>1.394594598675547E-2</v>
      </c>
      <c r="CP77" s="882">
        <f t="shared" si="157"/>
        <v>1.3495931330022026E-2</v>
      </c>
      <c r="CQ77" s="882">
        <f t="shared" si="158"/>
        <v>1.3257791830396659E-2</v>
      </c>
      <c r="CR77" s="882">
        <f t="shared" si="159"/>
        <v>1.2304911860992584E-2</v>
      </c>
      <c r="CS77" s="882">
        <f t="shared" si="160"/>
        <v>1.205451767594834E-2</v>
      </c>
      <c r="CT77" s="882">
        <f t="shared" si="161"/>
        <v>1.3452303549651656E-2</v>
      </c>
      <c r="CU77" s="882">
        <f t="shared" si="162"/>
        <v>1.3558031290297201E-2</v>
      </c>
      <c r="CV77" s="882">
        <f t="shared" si="163"/>
        <v>1.3037335060955835E-2</v>
      </c>
      <c r="CW77" s="882">
        <f t="shared" si="164"/>
        <v>1.2014552159706371E-2</v>
      </c>
      <c r="CX77" s="882">
        <f t="shared" si="165"/>
        <v>1.2180864333326102E-2</v>
      </c>
      <c r="CY77" s="882">
        <f t="shared" si="166"/>
        <v>1.2378264576757836E-2</v>
      </c>
      <c r="CZ77" s="882">
        <f t="shared" si="167"/>
        <v>1.1324030210298375E-2</v>
      </c>
      <c r="DA77" s="882">
        <f t="shared" si="168"/>
        <v>1.1104914336918403E-2</v>
      </c>
      <c r="DB77" s="882">
        <f t="shared" si="169"/>
        <v>1.0415007024926259E-2</v>
      </c>
      <c r="DC77" s="882">
        <f t="shared" si="170"/>
        <v>1.090203071307938E-2</v>
      </c>
      <c r="DD77" s="882">
        <f t="shared" si="171"/>
        <v>1.1632253613554466E-2</v>
      </c>
    </row>
    <row r="78" spans="1:108" ht="15">
      <c r="A78" s="876">
        <v>73</v>
      </c>
      <c r="B78" s="876">
        <v>73</v>
      </c>
      <c r="C78" s="880">
        <f>DataFS40!T78</f>
        <v>24384.09186930336</v>
      </c>
      <c r="D78">
        <f t="shared" ref="D78:R78" si="175">C78*($S78/$C78)^(1/16)</f>
        <v>24925.463604541936</v>
      </c>
      <c r="E78">
        <f t="shared" si="175"/>
        <v>25478.854789070898</v>
      </c>
      <c r="F78">
        <f t="shared" si="175"/>
        <v>26044.53227679458</v>
      </c>
      <c r="G78">
        <f t="shared" si="175"/>
        <v>26622.76884626532</v>
      </c>
      <c r="H78">
        <f t="shared" si="175"/>
        <v>27213.843332221557</v>
      </c>
      <c r="I78">
        <f t="shared" si="175"/>
        <v>27818.040760046308</v>
      </c>
      <c r="J78">
        <f t="shared" si="175"/>
        <v>28435.652483210877</v>
      </c>
      <c r="K78">
        <f t="shared" si="175"/>
        <v>29066.976323770075</v>
      </c>
      <c r="L78">
        <f t="shared" si="175"/>
        <v>29712.316715976674</v>
      </c>
      <c r="M78">
        <f t="shared" si="175"/>
        <v>30371.984853084377</v>
      </c>
      <c r="N78">
        <f t="shared" si="175"/>
        <v>31046.298837410082</v>
      </c>
      <c r="O78">
        <f t="shared" si="175"/>
        <v>31735.583833727815</v>
      </c>
      <c r="P78">
        <f t="shared" si="175"/>
        <v>32440.172226068273</v>
      </c>
      <c r="Q78">
        <f t="shared" si="175"/>
        <v>33160.403777999614</v>
      </c>
      <c r="R78">
        <f t="shared" si="175"/>
        <v>33896.625796466782</v>
      </c>
      <c r="S78" s="880">
        <v>34649.193299268372</v>
      </c>
      <c r="T78" s="880">
        <v>35929.325710476267</v>
      </c>
      <c r="U78" s="880">
        <v>37209.458121684162</v>
      </c>
      <c r="V78" s="880">
        <v>38838.783850938962</v>
      </c>
      <c r="W78" s="880">
        <v>40468.109580193763</v>
      </c>
      <c r="X78" s="880">
        <v>40930.166762507186</v>
      </c>
      <c r="Y78" s="880">
        <v>42260.832473064394</v>
      </c>
      <c r="Z78" s="880">
        <v>43258.990354772475</v>
      </c>
      <c r="AA78" s="880">
        <v>41857.482567892279</v>
      </c>
      <c r="AB78" s="880">
        <v>42271.12569036935</v>
      </c>
      <c r="AC78" s="880">
        <v>43553.220168692627</v>
      </c>
      <c r="AD78" s="880">
        <v>44788.084519189302</v>
      </c>
      <c r="AE78" s="880">
        <v>43708.044130913288</v>
      </c>
      <c r="AF78" s="880">
        <v>42255.341702550511</v>
      </c>
      <c r="AG78" s="880">
        <v>43732.156426686772</v>
      </c>
      <c r="AH78" s="880">
        <v>44783.226062490743</v>
      </c>
      <c r="AI78" s="880">
        <v>46376.093863415983</v>
      </c>
      <c r="AJ78" s="880">
        <v>46315.044917923638</v>
      </c>
      <c r="AK78" s="880">
        <v>45730.703915343918</v>
      </c>
      <c r="AL78" s="880">
        <v>45624.635124384527</v>
      </c>
      <c r="AM78" s="880">
        <v>44519.88010860535</v>
      </c>
      <c r="AN78" s="880">
        <v>45474.499922378331</v>
      </c>
      <c r="AO78" s="880">
        <v>47639.110986588967</v>
      </c>
      <c r="AP78" s="880">
        <v>48779.809388027643</v>
      </c>
      <c r="AQ78" s="880">
        <v>50083.674624648527</v>
      </c>
      <c r="AR78" s="880">
        <v>51005.965408479831</v>
      </c>
      <c r="AS78" s="880">
        <v>52214.065532042325</v>
      </c>
      <c r="AT78" s="880">
        <v>52854.118966591574</v>
      </c>
      <c r="AU78" s="880">
        <v>52883.053430423701</v>
      </c>
      <c r="AV78" s="880">
        <v>52092.680079498095</v>
      </c>
      <c r="AW78" s="880">
        <v>52752.638354461487</v>
      </c>
      <c r="AX78" s="880">
        <v>53409.031932441394</v>
      </c>
      <c r="AY78" s="880">
        <v>55056.411439292562</v>
      </c>
      <c r="AZ78" s="880">
        <v>56067.809715614196</v>
      </c>
      <c r="BA78" s="880">
        <v>57195.0415662491</v>
      </c>
      <c r="BB78" s="880">
        <v>59134.791367373713</v>
      </c>
      <c r="BC78" s="880">
        <v>61046.257542923828</v>
      </c>
      <c r="BD78" s="880">
        <v>62346.082012118153</v>
      </c>
      <c r="BE78" s="880">
        <v>63998.796440859813</v>
      </c>
      <c r="BF78" s="880">
        <v>64141.957292719308</v>
      </c>
      <c r="BG78" s="880">
        <v>64164.75386815759</v>
      </c>
      <c r="BH78" s="880">
        <v>65158.864919564694</v>
      </c>
      <c r="BI78" s="880">
        <v>66135.173795648356</v>
      </c>
      <c r="BJ78" s="880">
        <v>67011.18290792375</v>
      </c>
      <c r="BK78" s="880">
        <v>67992.055272226047</v>
      </c>
      <c r="BL78" s="880">
        <v>67469.396602788358</v>
      </c>
      <c r="BM78" s="880">
        <v>66073.395828486449</v>
      </c>
      <c r="BN78" s="880">
        <v>64396.803899999999</v>
      </c>
      <c r="BO78" s="880">
        <v>64380.843869646946</v>
      </c>
      <c r="BP78" s="880">
        <v>65489.658413456913</v>
      </c>
      <c r="BQ78" s="880">
        <v>66352.467354926543</v>
      </c>
      <c r="BR78" s="880">
        <v>67297.22689427415</v>
      </c>
      <c r="BS78" s="880">
        <v>68103</v>
      </c>
      <c r="BV78" s="882">
        <f>DataFS40!Y78</f>
        <v>1.8667360968402047E-2</v>
      </c>
      <c r="BW78" s="882">
        <f t="shared" si="138"/>
        <v>1.7940139844229819E-2</v>
      </c>
      <c r="BX78" s="882">
        <f t="shared" si="139"/>
        <v>1.6549777139381217E-2</v>
      </c>
      <c r="BY78" s="882">
        <f t="shared" si="140"/>
        <v>1.6527560555393395E-2</v>
      </c>
      <c r="BZ78" s="882">
        <f t="shared" si="141"/>
        <v>1.7261620452307946E-2</v>
      </c>
      <c r="CA78" s="882">
        <f t="shared" si="142"/>
        <v>1.731258753554088E-2</v>
      </c>
      <c r="CB78" s="882">
        <f t="shared" si="143"/>
        <v>1.7444836158542421E-2</v>
      </c>
      <c r="CC78" s="882">
        <f t="shared" si="144"/>
        <v>1.7333776952430879E-2</v>
      </c>
      <c r="CD78" s="882">
        <f t="shared" si="145"/>
        <v>1.7377174643957716E-2</v>
      </c>
      <c r="CE78" s="882">
        <f t="shared" si="146"/>
        <v>1.7084713701422949E-2</v>
      </c>
      <c r="CF78" s="882">
        <f t="shared" si="147"/>
        <v>1.6444400912066337E-2</v>
      </c>
      <c r="CG78" s="882">
        <f t="shared" si="148"/>
        <v>1.5338350371050913E-2</v>
      </c>
      <c r="CH78" s="882">
        <f t="shared" si="149"/>
        <v>1.5058584886642912E-2</v>
      </c>
      <c r="CI78" s="882">
        <f t="shared" si="150"/>
        <v>1.4772232867611423E-2</v>
      </c>
      <c r="CJ78" s="882">
        <f t="shared" si="151"/>
        <v>1.5023553960083147E-2</v>
      </c>
      <c r="CK78" s="882">
        <f t="shared" si="152"/>
        <v>1.4911446480053048E-2</v>
      </c>
      <c r="CL78" s="882">
        <f t="shared" si="153"/>
        <v>1.485014750649194E-2</v>
      </c>
      <c r="CM78" s="882">
        <f t="shared" si="154"/>
        <v>1.4762779793501934E-2</v>
      </c>
      <c r="CN78" s="882">
        <f t="shared" si="155"/>
        <v>1.4667376108671526E-2</v>
      </c>
      <c r="CO78" s="882">
        <f t="shared" si="156"/>
        <v>1.4017379053832268E-2</v>
      </c>
      <c r="CP78" s="882">
        <f t="shared" si="157"/>
        <v>1.3572160086477103E-2</v>
      </c>
      <c r="CQ78" s="882">
        <f t="shared" si="158"/>
        <v>1.3300359866451394E-2</v>
      </c>
      <c r="CR78" s="882">
        <f t="shared" si="159"/>
        <v>1.2357892614160093E-2</v>
      </c>
      <c r="CS78" s="882">
        <f t="shared" si="160"/>
        <v>1.2120609995165399E-2</v>
      </c>
      <c r="CT78" s="882">
        <f t="shared" si="161"/>
        <v>1.3544738205205409E-2</v>
      </c>
      <c r="CU78" s="882">
        <f t="shared" si="162"/>
        <v>1.3643865041158776E-2</v>
      </c>
      <c r="CV78" s="882">
        <f t="shared" si="163"/>
        <v>1.3186396115221655E-2</v>
      </c>
      <c r="CW78" s="882">
        <f t="shared" si="164"/>
        <v>1.2123845674928191E-2</v>
      </c>
      <c r="CX78" s="882">
        <f t="shared" si="165"/>
        <v>1.2228101075896891E-2</v>
      </c>
      <c r="CY78" s="882">
        <f t="shared" si="166"/>
        <v>1.2469254606072955E-2</v>
      </c>
      <c r="CZ78" s="882">
        <f t="shared" si="167"/>
        <v>1.1439419439127851E-2</v>
      </c>
      <c r="DA78" s="882">
        <f t="shared" si="168"/>
        <v>1.1240903342080166E-2</v>
      </c>
      <c r="DB78" s="882">
        <f t="shared" si="169"/>
        <v>1.0590891778937683E-2</v>
      </c>
      <c r="DC78" s="882">
        <f t="shared" si="170"/>
        <v>1.1050379290641343E-2</v>
      </c>
      <c r="DD78" s="882">
        <f t="shared" si="171"/>
        <v>1.1782143579848636E-2</v>
      </c>
    </row>
    <row r="79" spans="1:108" ht="15">
      <c r="A79" s="876">
        <v>74</v>
      </c>
      <c r="B79" s="876">
        <v>74</v>
      </c>
      <c r="C79" s="880">
        <f>DataFS40!T79</f>
        <v>24821.995663181264</v>
      </c>
      <c r="D79">
        <f t="shared" ref="D79:R79" si="176">C79*($S79/$C79)^(1/16)</f>
        <v>25373.089668907905</v>
      </c>
      <c r="E79">
        <f t="shared" si="176"/>
        <v>25936.418976230314</v>
      </c>
      <c r="F79">
        <f t="shared" si="176"/>
        <v>26512.255231371426</v>
      </c>
      <c r="G79">
        <f t="shared" si="176"/>
        <v>27100.876111600483</v>
      </c>
      <c r="H79">
        <f t="shared" si="176"/>
        <v>27702.565459133355</v>
      </c>
      <c r="I79">
        <f t="shared" si="176"/>
        <v>28317.61341800572</v>
      </c>
      <c r="J79">
        <f t="shared" si="176"/>
        <v>28946.316573985048</v>
      </c>
      <c r="K79">
        <f t="shared" si="176"/>
        <v>29588.978097588926</v>
      </c>
      <c r="L79">
        <f t="shared" si="176"/>
        <v>30245.90789027862</v>
      </c>
      <c r="M79">
        <f t="shared" si="176"/>
        <v>30917.422733898427</v>
      </c>
      <c r="N79">
        <f t="shared" si="176"/>
        <v>31603.846443432842</v>
      </c>
      <c r="O79">
        <f t="shared" si="176"/>
        <v>32305.510023155217</v>
      </c>
      <c r="P79">
        <f t="shared" si="176"/>
        <v>33022.75182624322</v>
      </c>
      <c r="Q79">
        <f t="shared" si="176"/>
        <v>33755.917717938035</v>
      </c>
      <c r="R79">
        <f t="shared" si="176"/>
        <v>34505.361242325998</v>
      </c>
      <c r="S79" s="880">
        <v>35271.443792823127</v>
      </c>
      <c r="T79" s="880">
        <v>36576.811127701774</v>
      </c>
      <c r="U79" s="880">
        <v>37882.178462580421</v>
      </c>
      <c r="V79" s="880">
        <v>39510.612643561471</v>
      </c>
      <c r="W79" s="880">
        <v>41139.046824542522</v>
      </c>
      <c r="X79" s="880">
        <v>41530.39965497412</v>
      </c>
      <c r="Y79" s="880">
        <v>42989.656477073419</v>
      </c>
      <c r="Z79" s="880">
        <v>43979.538413789807</v>
      </c>
      <c r="AA79" s="880">
        <v>42561.469601487057</v>
      </c>
      <c r="AB79" s="880">
        <v>42964.713755609257</v>
      </c>
      <c r="AC79" s="880">
        <v>44276.620482924001</v>
      </c>
      <c r="AD79" s="880">
        <v>45585.422164726173</v>
      </c>
      <c r="AE79" s="880">
        <v>44461.699130372028</v>
      </c>
      <c r="AF79" s="880">
        <v>42947.161543557471</v>
      </c>
      <c r="AG79" s="880">
        <v>44474.078024877497</v>
      </c>
      <c r="AH79" s="880">
        <v>45518.386050644156</v>
      </c>
      <c r="AI79" s="880">
        <v>47094.093226208613</v>
      </c>
      <c r="AJ79" s="880">
        <v>47040.336449076807</v>
      </c>
      <c r="AK79" s="880">
        <v>46471.282116402122</v>
      </c>
      <c r="AL79" s="880">
        <v>46407.577845148247</v>
      </c>
      <c r="AM79" s="880">
        <v>45326.391647924131</v>
      </c>
      <c r="AN79" s="880">
        <v>46295.714643328422</v>
      </c>
      <c r="AO79" s="880">
        <v>48545.977959580116</v>
      </c>
      <c r="AP79" s="880">
        <v>49699.438450849106</v>
      </c>
      <c r="AQ79" s="880">
        <v>50975.15977859126</v>
      </c>
      <c r="AR79" s="880">
        <v>51906.857824887964</v>
      </c>
      <c r="AS79" s="880">
        <v>53209.190923005262</v>
      </c>
      <c r="AT79" s="880">
        <v>53830.763568678201</v>
      </c>
      <c r="AU79" s="880">
        <v>53781.796555750152</v>
      </c>
      <c r="AV79" s="880">
        <v>53093.37074885425</v>
      </c>
      <c r="AW79" s="880">
        <v>53724.738569838541</v>
      </c>
      <c r="AX79" s="880">
        <v>54380.273420648242</v>
      </c>
      <c r="AY79" s="880">
        <v>56118.437788844902</v>
      </c>
      <c r="AZ79" s="880">
        <v>57180.770666630633</v>
      </c>
      <c r="BA79" s="880">
        <v>58315.803159511634</v>
      </c>
      <c r="BB79" s="880">
        <v>60273.938262304022</v>
      </c>
      <c r="BC79" s="880">
        <v>62226.884339697652</v>
      </c>
      <c r="BD79" s="880">
        <v>63588.393297147188</v>
      </c>
      <c r="BE79" s="880">
        <v>65319.040487377744</v>
      </c>
      <c r="BF79" s="880">
        <v>65383.804942014336</v>
      </c>
      <c r="BG79" s="880">
        <v>65373.287868937725</v>
      </c>
      <c r="BH79" s="880">
        <v>66469.048411532727</v>
      </c>
      <c r="BI79" s="880">
        <v>67465.061865760639</v>
      </c>
      <c r="BJ79" s="880">
        <v>68415.108495818684</v>
      </c>
      <c r="BK79" s="880">
        <v>69449.450246514345</v>
      </c>
      <c r="BL79" s="880">
        <v>68885.61183864277</v>
      </c>
      <c r="BM79" s="880">
        <v>67398.513903359257</v>
      </c>
      <c r="BN79" s="880">
        <v>65707.922389999992</v>
      </c>
      <c r="BO79" s="880">
        <v>65674.530959340947</v>
      </c>
      <c r="BP79" s="880">
        <v>66898.185427464894</v>
      </c>
      <c r="BQ79" s="880">
        <v>67727.444475958167</v>
      </c>
      <c r="BR79" s="880">
        <v>68722.416447276613</v>
      </c>
      <c r="BS79" s="880">
        <v>69534</v>
      </c>
      <c r="BV79" s="882">
        <f>DataFS40!Y79</f>
        <v>1.8615391311989082E-2</v>
      </c>
      <c r="BW79" s="882">
        <f t="shared" si="138"/>
        <v>1.7916658991691703E-2</v>
      </c>
      <c r="BX79" s="882">
        <f t="shared" si="139"/>
        <v>1.6554393231143161E-2</v>
      </c>
      <c r="BY79" s="882">
        <f t="shared" si="140"/>
        <v>1.6530503647228079E-2</v>
      </c>
      <c r="BZ79" s="882">
        <f t="shared" si="141"/>
        <v>1.7293276627901699E-2</v>
      </c>
      <c r="CA79" s="882">
        <f t="shared" si="142"/>
        <v>1.7338855908384243E-2</v>
      </c>
      <c r="CB79" s="882">
        <f t="shared" si="143"/>
        <v>1.7440171388908521E-2</v>
      </c>
      <c r="CC79" s="882">
        <f t="shared" si="144"/>
        <v>1.7325072419516196E-2</v>
      </c>
      <c r="CD79" s="882">
        <f t="shared" si="145"/>
        <v>1.7409491694934554E-2</v>
      </c>
      <c r="CE79" s="882">
        <f t="shared" si="146"/>
        <v>1.709997715225664E-2</v>
      </c>
      <c r="CF79" s="882">
        <f t="shared" si="147"/>
        <v>1.6416086888419779E-2</v>
      </c>
      <c r="CG79" s="882">
        <f t="shared" si="148"/>
        <v>1.5375034597284287E-2</v>
      </c>
      <c r="CH79" s="882">
        <f t="shared" si="149"/>
        <v>1.5072334672134424E-2</v>
      </c>
      <c r="CI79" s="882">
        <f t="shared" si="150"/>
        <v>1.4778869597966926E-2</v>
      </c>
      <c r="CJ79" s="882">
        <f t="shared" si="151"/>
        <v>1.5062569255309022E-2</v>
      </c>
      <c r="CK79" s="882">
        <f t="shared" si="152"/>
        <v>1.4966867645868298E-2</v>
      </c>
      <c r="CL79" s="882">
        <f t="shared" si="153"/>
        <v>1.4898105658379235E-2</v>
      </c>
      <c r="CM79" s="882">
        <f t="shared" si="154"/>
        <v>1.4799184814160649E-2</v>
      </c>
      <c r="CN79" s="882">
        <f t="shared" si="155"/>
        <v>1.470430579724491E-2</v>
      </c>
      <c r="CO79" s="882">
        <f t="shared" si="156"/>
        <v>1.409433240198088E-2</v>
      </c>
      <c r="CP79" s="882">
        <f t="shared" si="157"/>
        <v>1.369069033760284E-2</v>
      </c>
      <c r="CQ79" s="882">
        <f t="shared" si="158"/>
        <v>1.3437986461992235E-2</v>
      </c>
      <c r="CR79" s="882">
        <f t="shared" si="159"/>
        <v>1.2404368322588954E-2</v>
      </c>
      <c r="CS79" s="882">
        <f t="shared" si="160"/>
        <v>1.222148861069261E-2</v>
      </c>
      <c r="CT79" s="882">
        <f t="shared" si="161"/>
        <v>1.3641039303545544E-2</v>
      </c>
      <c r="CU79" s="882">
        <f t="shared" si="162"/>
        <v>1.3776817530415597E-2</v>
      </c>
      <c r="CV79" s="882">
        <f t="shared" si="163"/>
        <v>1.3327511465353714E-2</v>
      </c>
      <c r="CW79" s="882">
        <f t="shared" si="164"/>
        <v>1.2216946761093306E-2</v>
      </c>
      <c r="CX79" s="882">
        <f t="shared" si="165"/>
        <v>1.2310298023464394E-2</v>
      </c>
      <c r="CY79" s="882">
        <f t="shared" si="166"/>
        <v>1.2585865540863939E-2</v>
      </c>
      <c r="CZ79" s="882">
        <f t="shared" si="167"/>
        <v>1.1530817045015684E-2</v>
      </c>
      <c r="DA79" s="882">
        <f t="shared" si="168"/>
        <v>1.1389534479122387E-2</v>
      </c>
      <c r="DB79" s="882">
        <f t="shared" si="169"/>
        <v>1.0743890724382643E-2</v>
      </c>
      <c r="DC79" s="882">
        <f t="shared" si="170"/>
        <v>1.121150022891193E-2</v>
      </c>
      <c r="DD79" s="882">
        <f t="shared" si="171"/>
        <v>1.1922909349334487E-2</v>
      </c>
    </row>
    <row r="80" spans="1:108" ht="15">
      <c r="A80" s="876">
        <v>75</v>
      </c>
      <c r="B80" s="876">
        <v>75</v>
      </c>
      <c r="C80" s="880">
        <f>DataFS40!T80</f>
        <v>25277.773081299081</v>
      </c>
      <c r="D80">
        <f t="shared" ref="D80:R80" si="177">C80*($S80/$C80)^(1/16)</f>
        <v>25838.98618488065</v>
      </c>
      <c r="E80">
        <f t="shared" si="177"/>
        <v>26412.659252661542</v>
      </c>
      <c r="F80">
        <f t="shared" si="177"/>
        <v>26999.068918788143</v>
      </c>
      <c r="G80">
        <f t="shared" si="177"/>
        <v>27598.497959194225</v>
      </c>
      <c r="H80">
        <f t="shared" si="177"/>
        <v>28211.235427959924</v>
      </c>
      <c r="I80">
        <f t="shared" si="177"/>
        <v>28837.576796698169</v>
      </c>
      <c r="J80">
        <f t="shared" si="177"/>
        <v>29477.824097035715</v>
      </c>
      <c r="K80">
        <f t="shared" si="177"/>
        <v>30132.286066257519</v>
      </c>
      <c r="L80">
        <f t="shared" si="177"/>
        <v>30801.278296184719</v>
      </c>
      <c r="M80">
        <f t="shared" si="177"/>
        <v>31485.12338535794</v>
      </c>
      <c r="N80">
        <f t="shared" si="177"/>
        <v>32184.151094599376</v>
      </c>
      <c r="O80">
        <f t="shared" si="177"/>
        <v>32898.698506028624</v>
      </c>
      <c r="P80">
        <f t="shared" si="177"/>
        <v>33629.110185608974</v>
      </c>
      <c r="Q80">
        <f t="shared" si="177"/>
        <v>34375.738349302505</v>
      </c>
      <c r="R80">
        <f t="shared" si="177"/>
        <v>35138.943032914154</v>
      </c>
      <c r="S80" s="880">
        <v>35919.092265706648</v>
      </c>
      <c r="T80" s="880">
        <v>37246.253153961799</v>
      </c>
      <c r="U80" s="880">
        <v>38573.414042216951</v>
      </c>
      <c r="V80" s="880">
        <v>40227.011542098786</v>
      </c>
      <c r="W80" s="880">
        <v>41880.609041980628</v>
      </c>
      <c r="X80" s="880">
        <v>42239.246118458883</v>
      </c>
      <c r="Y80" s="880">
        <v>43795.19879729391</v>
      </c>
      <c r="Z80" s="880">
        <v>44653.094208088616</v>
      </c>
      <c r="AA80" s="880">
        <v>43285.287255746473</v>
      </c>
      <c r="AB80" s="880">
        <v>43672.456679323441</v>
      </c>
      <c r="AC80" s="880">
        <v>45022.627056975107</v>
      </c>
      <c r="AD80" s="880">
        <v>46352.752479517032</v>
      </c>
      <c r="AE80" s="880">
        <v>45164.058239815247</v>
      </c>
      <c r="AF80" s="880">
        <v>43660.713945014904</v>
      </c>
      <c r="AG80" s="880">
        <v>45174.781756502074</v>
      </c>
      <c r="AH80" s="880">
        <v>46285.931941359391</v>
      </c>
      <c r="AI80" s="880">
        <v>47930.244382878518</v>
      </c>
      <c r="AJ80" s="880">
        <v>47838.437168685501</v>
      </c>
      <c r="AK80" s="880">
        <v>47263.289359200477</v>
      </c>
      <c r="AL80" s="880">
        <v>47218.734718011568</v>
      </c>
      <c r="AM80" s="880">
        <v>46157.275788705847</v>
      </c>
      <c r="AN80" s="880">
        <v>47114.807362415588</v>
      </c>
      <c r="AO80" s="880">
        <v>49489.609809854686</v>
      </c>
      <c r="AP80" s="880">
        <v>50613.147154897037</v>
      </c>
      <c r="AQ80" s="880">
        <v>51901.45346349055</v>
      </c>
      <c r="AR80" s="880">
        <v>52851.098621165111</v>
      </c>
      <c r="AS80" s="880">
        <v>54144.281326944838</v>
      </c>
      <c r="AT80" s="880">
        <v>54913.982984230461</v>
      </c>
      <c r="AU80" s="880">
        <v>54835.089900758911</v>
      </c>
      <c r="AV80" s="880">
        <v>54110.280067632702</v>
      </c>
      <c r="AW80" s="880">
        <v>54728.451800349809</v>
      </c>
      <c r="AX80" s="880">
        <v>55399.306156687489</v>
      </c>
      <c r="AY80" s="880">
        <v>57144.258694662494</v>
      </c>
      <c r="AZ80" s="880">
        <v>58293.731617647063</v>
      </c>
      <c r="BA80" s="880">
        <v>59513.30940967716</v>
      </c>
      <c r="BB80" s="880">
        <v>61452.85587177056</v>
      </c>
      <c r="BC80" s="880">
        <v>63472.010937720399</v>
      </c>
      <c r="BD80" s="880">
        <v>64867.97392072709</v>
      </c>
      <c r="BE80" s="880">
        <v>66606.919000579612</v>
      </c>
      <c r="BF80" s="880">
        <v>66784.830097204176</v>
      </c>
      <c r="BG80" s="880">
        <v>66673.592900793141</v>
      </c>
      <c r="BH80" s="880">
        <v>67769.114656458536</v>
      </c>
      <c r="BI80" s="880">
        <v>68835.547814053964</v>
      </c>
      <c r="BJ80" s="880">
        <v>69834.553669294095</v>
      </c>
      <c r="BK80" s="880">
        <v>70908.004644012079</v>
      </c>
      <c r="BL80" s="880">
        <v>70317.625491470855</v>
      </c>
      <c r="BM80" s="880">
        <v>68788.892384256673</v>
      </c>
      <c r="BN80" s="880">
        <v>67090.119030000002</v>
      </c>
      <c r="BO80" s="880">
        <v>67050.015236070511</v>
      </c>
      <c r="BP80" s="880">
        <v>68302.498448910381</v>
      </c>
      <c r="BQ80" s="880">
        <v>69212.006239718641</v>
      </c>
      <c r="BR80" s="880">
        <v>70210.67648727847</v>
      </c>
      <c r="BS80" s="880">
        <v>71119</v>
      </c>
      <c r="BV80" s="882">
        <f>DataFS40!Y80</f>
        <v>1.8576566162915809E-2</v>
      </c>
      <c r="BW80" s="882">
        <f t="shared" si="138"/>
        <v>1.7890692898681726E-2</v>
      </c>
      <c r="BX80" s="882">
        <f t="shared" si="139"/>
        <v>1.6553491803432685E-2</v>
      </c>
      <c r="BY80" s="882">
        <f t="shared" si="140"/>
        <v>1.6510850093076623E-2</v>
      </c>
      <c r="BZ80" s="882">
        <f t="shared" si="141"/>
        <v>1.7324876144755086E-2</v>
      </c>
      <c r="CA80" s="882">
        <f t="shared" si="142"/>
        <v>1.7339527358468221E-2</v>
      </c>
      <c r="CB80" s="882">
        <f t="shared" si="143"/>
        <v>1.743457699997597E-2</v>
      </c>
      <c r="CC80" s="882">
        <f t="shared" si="144"/>
        <v>1.7320054313428201E-2</v>
      </c>
      <c r="CD80" s="882">
        <f t="shared" si="145"/>
        <v>1.7386328640603299E-2</v>
      </c>
      <c r="CE80" s="882">
        <f t="shared" si="146"/>
        <v>1.7151659250394635E-2</v>
      </c>
      <c r="CF80" s="882">
        <f t="shared" si="147"/>
        <v>1.6451960028584622E-2</v>
      </c>
      <c r="CG80" s="882">
        <f t="shared" si="148"/>
        <v>1.5398233746922507E-2</v>
      </c>
      <c r="CH80" s="882">
        <f t="shared" si="149"/>
        <v>1.508173449736061E-2</v>
      </c>
      <c r="CI80" s="882">
        <f t="shared" si="150"/>
        <v>1.4789922062604655E-2</v>
      </c>
      <c r="CJ80" s="882">
        <f t="shared" si="151"/>
        <v>1.5060157402914331E-2</v>
      </c>
      <c r="CK80" s="882">
        <f t="shared" si="152"/>
        <v>1.4999156350366194E-2</v>
      </c>
      <c r="CL80" s="882">
        <f t="shared" si="153"/>
        <v>1.496173457028438E-2</v>
      </c>
      <c r="CM80" s="882">
        <f t="shared" si="154"/>
        <v>1.4836005118869844E-2</v>
      </c>
      <c r="CN80" s="882">
        <f t="shared" si="155"/>
        <v>1.4755919688387076E-2</v>
      </c>
      <c r="CO80" s="882">
        <f t="shared" si="156"/>
        <v>1.4152605335632007E-2</v>
      </c>
      <c r="CP80" s="882">
        <f t="shared" si="157"/>
        <v>1.3740173631334285E-2</v>
      </c>
      <c r="CQ80" s="882">
        <f t="shared" si="158"/>
        <v>1.3565486550422001E-2</v>
      </c>
      <c r="CR80" s="882">
        <f t="shared" si="159"/>
        <v>1.2438033655406855E-2</v>
      </c>
      <c r="CS80" s="882">
        <f t="shared" si="160"/>
        <v>1.2345673143760338E-2</v>
      </c>
      <c r="CT80" s="882">
        <f t="shared" si="161"/>
        <v>1.3737847136682246E-2</v>
      </c>
      <c r="CU80" s="882">
        <f t="shared" si="162"/>
        <v>1.390196073149097E-2</v>
      </c>
      <c r="CV80" s="882">
        <f t="shared" si="163"/>
        <v>1.3448992002185634E-2</v>
      </c>
      <c r="CW80" s="882">
        <f t="shared" si="164"/>
        <v>1.2332538332009424E-2</v>
      </c>
      <c r="CX80" s="882">
        <f t="shared" si="165"/>
        <v>1.2451609767571981E-2</v>
      </c>
      <c r="CY80" s="882">
        <f t="shared" si="166"/>
        <v>1.2715101443740995E-2</v>
      </c>
      <c r="CZ80" s="882">
        <f t="shared" si="167"/>
        <v>1.1682413466861608E-2</v>
      </c>
      <c r="DA80" s="882">
        <f t="shared" si="168"/>
        <v>1.1510098330418606E-2</v>
      </c>
      <c r="DB80" s="882">
        <f t="shared" si="169"/>
        <v>1.0865298426254055E-2</v>
      </c>
      <c r="DC80" s="882">
        <f t="shared" si="170"/>
        <v>1.1348349013346137E-2</v>
      </c>
      <c r="DD80" s="882">
        <f t="shared" si="171"/>
        <v>1.2090764107456131E-2</v>
      </c>
    </row>
    <row r="81" spans="1:108" ht="15">
      <c r="A81" s="876">
        <v>76</v>
      </c>
      <c r="B81" s="876">
        <v>76</v>
      </c>
      <c r="C81" s="880">
        <f>DataFS40!T81</f>
        <v>25742.487311536861</v>
      </c>
      <c r="D81">
        <f t="shared" ref="D81:R81" si="178">C81*($S81/$C81)^(1/16)</f>
        <v>26314.017926656787</v>
      </c>
      <c r="E81">
        <f t="shared" si="178"/>
        <v>26898.237573728686</v>
      </c>
      <c r="F81">
        <f t="shared" si="178"/>
        <v>27495.427972624806</v>
      </c>
      <c r="G81">
        <f t="shared" si="178"/>
        <v>28105.877097917262</v>
      </c>
      <c r="H81">
        <f t="shared" si="178"/>
        <v>28729.879317743886</v>
      </c>
      <c r="I81">
        <f t="shared" si="178"/>
        <v>29367.735535757151</v>
      </c>
      <c r="J81">
        <f t="shared" si="178"/>
        <v>30019.753336224639</v>
      </c>
      <c r="K81">
        <f t="shared" si="178"/>
        <v>30686.247132351</v>
      </c>
      <c r="L81">
        <f t="shared" si="178"/>
        <v>31367.538317892911</v>
      </c>
      <c r="M81">
        <f t="shared" si="178"/>
        <v>32063.955422140203</v>
      </c>
      <c r="N81">
        <f t="shared" si="178"/>
        <v>32775.834268337821</v>
      </c>
      <c r="O81">
        <f t="shared" si="178"/>
        <v>33503.518135625061</v>
      </c>
      <c r="P81">
        <f t="shared" si="178"/>
        <v>34247.357924570155</v>
      </c>
      <c r="Q81">
        <f t="shared" si="178"/>
        <v>35007.712326380024</v>
      </c>
      <c r="R81">
        <f t="shared" si="178"/>
        <v>35784.947995866809</v>
      </c>
      <c r="S81" s="880">
        <v>36579.439728254554</v>
      </c>
      <c r="T81" s="880">
        <v>37952.903406287791</v>
      </c>
      <c r="U81" s="880">
        <v>39326.367084321028</v>
      </c>
      <c r="V81" s="880">
        <v>40968.383757445772</v>
      </c>
      <c r="W81" s="880">
        <v>42610.400430570509</v>
      </c>
      <c r="X81" s="880">
        <v>42982.391604370328</v>
      </c>
      <c r="Y81" s="880">
        <v>44534.982560761717</v>
      </c>
      <c r="Z81" s="880">
        <v>45404.970443584964</v>
      </c>
      <c r="AA81" s="880">
        <v>44014.062565172055</v>
      </c>
      <c r="AB81" s="880">
        <v>44441.53732309286</v>
      </c>
      <c r="AC81" s="880">
        <v>45782.197386918051</v>
      </c>
      <c r="AD81" s="880">
        <v>47162.950409659337</v>
      </c>
      <c r="AE81" s="880">
        <v>45925.604914660988</v>
      </c>
      <c r="AF81" s="880">
        <v>44450.330308049022</v>
      </c>
      <c r="AG81" s="880">
        <v>45940.747110189724</v>
      </c>
      <c r="AH81" s="880">
        <v>47102.05668591737</v>
      </c>
      <c r="AI81" s="880">
        <v>48814.868070369856</v>
      </c>
      <c r="AJ81" s="880">
        <v>48670.142129119828</v>
      </c>
      <c r="AK81" s="880">
        <v>48086.154027042918</v>
      </c>
      <c r="AL81" s="880">
        <v>48011.08215614182</v>
      </c>
      <c r="AM81" s="880">
        <v>47010.31683990841</v>
      </c>
      <c r="AN81" s="880">
        <v>48016.658154156641</v>
      </c>
      <c r="AO81" s="880">
        <v>50480.219003324746</v>
      </c>
      <c r="AP81" s="880">
        <v>51568.298370359669</v>
      </c>
      <c r="AQ81" s="880">
        <v>52914.768475781209</v>
      </c>
      <c r="AR81" s="880">
        <v>53889.575025853148</v>
      </c>
      <c r="AS81" s="880">
        <v>55143.045201969791</v>
      </c>
      <c r="AT81" s="880">
        <v>55965.754094169904</v>
      </c>
      <c r="AU81" s="880">
        <v>55869.904415153476</v>
      </c>
      <c r="AV81" s="880">
        <v>55175.845334678073</v>
      </c>
      <c r="AW81" s="880">
        <v>55823.842774750294</v>
      </c>
      <c r="AX81" s="880">
        <v>56447.630302688536</v>
      </c>
      <c r="AY81" s="880">
        <v>58310.375694952199</v>
      </c>
      <c r="AZ81" s="880">
        <v>59459.901857158315</v>
      </c>
      <c r="BA81" s="880">
        <v>60712.263672237081</v>
      </c>
      <c r="BB81" s="880">
        <v>62697.111083689451</v>
      </c>
      <c r="BC81" s="880">
        <v>64785.843845769174</v>
      </c>
      <c r="BD81" s="880">
        <v>66240.03771774804</v>
      </c>
      <c r="BE81" s="880">
        <v>67983.802730400668</v>
      </c>
      <c r="BF81" s="880">
        <v>68200.325934748093</v>
      </c>
      <c r="BG81" s="880">
        <v>67994.578728383829</v>
      </c>
      <c r="BH81" s="880">
        <v>69105.855921912414</v>
      </c>
      <c r="BI81" s="880">
        <v>70284.769041243839</v>
      </c>
      <c r="BJ81" s="880">
        <v>71365.023570383637</v>
      </c>
      <c r="BK81" s="880">
        <v>72423.370778773256</v>
      </c>
      <c r="BL81" s="880">
        <v>71769.951394693664</v>
      </c>
      <c r="BM81" s="880">
        <v>70190.331950920983</v>
      </c>
      <c r="BN81" s="880">
        <v>68534.645739999993</v>
      </c>
      <c r="BO81" s="880">
        <v>68500.839027174923</v>
      </c>
      <c r="BP81" s="880">
        <v>69777.395845777384</v>
      </c>
      <c r="BQ81" s="880">
        <v>70726.5487076219</v>
      </c>
      <c r="BR81" s="880">
        <v>71842.37102190798</v>
      </c>
      <c r="BS81" s="880">
        <v>72759</v>
      </c>
      <c r="BV81" s="882">
        <f>DataFS40!Y81</f>
        <v>1.854789820594438E-2</v>
      </c>
      <c r="BW81" s="882">
        <f t="shared" si="138"/>
        <v>1.784350494799547E-2</v>
      </c>
      <c r="BX81" s="882">
        <f t="shared" si="139"/>
        <v>1.6556335966084967E-2</v>
      </c>
      <c r="BY81" s="882">
        <f t="shared" si="140"/>
        <v>1.6533073302428258E-2</v>
      </c>
      <c r="BZ81" s="882">
        <f t="shared" si="141"/>
        <v>1.7372794996652674E-2</v>
      </c>
      <c r="CA81" s="882">
        <f t="shared" si="142"/>
        <v>1.7353841692215655E-2</v>
      </c>
      <c r="CB81" s="882">
        <f t="shared" si="143"/>
        <v>1.7468043005219425E-2</v>
      </c>
      <c r="CC81" s="882">
        <f t="shared" si="144"/>
        <v>1.7357192916225062E-2</v>
      </c>
      <c r="CD81" s="882">
        <f t="shared" si="145"/>
        <v>1.7388151455622003E-2</v>
      </c>
      <c r="CE81" s="882">
        <f t="shared" si="146"/>
        <v>1.7174234284457635E-2</v>
      </c>
      <c r="CF81" s="882">
        <f t="shared" si="147"/>
        <v>1.64662557052353E-2</v>
      </c>
      <c r="CG81" s="882">
        <f t="shared" si="148"/>
        <v>1.543657265495435E-2</v>
      </c>
      <c r="CH81" s="882">
        <f t="shared" si="149"/>
        <v>1.5129504078096767E-2</v>
      </c>
      <c r="CI81" s="882">
        <f t="shared" si="150"/>
        <v>1.4805707756085029E-2</v>
      </c>
      <c r="CJ81" s="882">
        <f t="shared" si="151"/>
        <v>1.511938397927115E-2</v>
      </c>
      <c r="CK81" s="882">
        <f t="shared" si="152"/>
        <v>1.504663089537428E-2</v>
      </c>
      <c r="CL81" s="882">
        <f t="shared" si="153"/>
        <v>1.5013331330411717E-2</v>
      </c>
      <c r="CM81" s="882">
        <f t="shared" si="154"/>
        <v>1.4873328130069918E-2</v>
      </c>
      <c r="CN81" s="882">
        <f t="shared" si="155"/>
        <v>1.4790426630119757E-2</v>
      </c>
      <c r="CO81" s="882">
        <f t="shared" si="156"/>
        <v>1.4232222518185678E-2</v>
      </c>
      <c r="CP81" s="882">
        <f t="shared" si="157"/>
        <v>1.3835159095668459E-2</v>
      </c>
      <c r="CQ81" s="882">
        <f t="shared" si="158"/>
        <v>1.3670802696395645E-2</v>
      </c>
      <c r="CR81" s="882">
        <f t="shared" si="159"/>
        <v>1.2523445369025277E-2</v>
      </c>
      <c r="CS81" s="882">
        <f t="shared" si="160"/>
        <v>1.2430086687787334E-2</v>
      </c>
      <c r="CT81" s="882">
        <f t="shared" si="161"/>
        <v>1.3861245276168832E-2</v>
      </c>
      <c r="CU81" s="882">
        <f t="shared" si="162"/>
        <v>1.4027871968826044E-2</v>
      </c>
      <c r="CV81" s="882">
        <f t="shared" si="163"/>
        <v>1.3580617621065327E-2</v>
      </c>
      <c r="CW81" s="882">
        <f t="shared" si="164"/>
        <v>1.2425303151220035E-2</v>
      </c>
      <c r="CX81" s="882">
        <f t="shared" si="165"/>
        <v>1.2554262439470554E-2</v>
      </c>
      <c r="CY81" s="882">
        <f t="shared" si="166"/>
        <v>1.2815750349034483E-2</v>
      </c>
      <c r="CZ81" s="882">
        <f t="shared" si="167"/>
        <v>1.1819109991250354E-2</v>
      </c>
      <c r="DA81" s="882">
        <f t="shared" si="168"/>
        <v>1.1625689951864082E-2</v>
      </c>
      <c r="DB81" s="882">
        <f t="shared" si="169"/>
        <v>1.0965154202265071E-2</v>
      </c>
      <c r="DC81" s="882">
        <f t="shared" si="170"/>
        <v>1.1519035546349699E-2</v>
      </c>
      <c r="DD81" s="882">
        <f t="shared" si="171"/>
        <v>1.2255619506845061E-2</v>
      </c>
    </row>
    <row r="82" spans="1:108" ht="15">
      <c r="A82" s="876">
        <v>77</v>
      </c>
      <c r="B82" s="876">
        <v>77</v>
      </c>
      <c r="C82" s="880">
        <f>DataFS40!T82</f>
        <v>26234.011978134509</v>
      </c>
      <c r="D82">
        <f t="shared" ref="D82:R82" si="179">C82*($S82/$C82)^(1/16)</f>
        <v>26816.455345843078</v>
      </c>
      <c r="E82">
        <f t="shared" si="179"/>
        <v>27411.830028703538</v>
      </c>
      <c r="F82">
        <f t="shared" si="179"/>
        <v>28020.423125721263</v>
      </c>
      <c r="G82">
        <f t="shared" si="179"/>
        <v>28642.528110028157</v>
      </c>
      <c r="H82">
        <f t="shared" si="179"/>
        <v>29278.444970399985</v>
      </c>
      <c r="I82">
        <f t="shared" si="179"/>
        <v>29928.480355915672</v>
      </c>
      <c r="J82">
        <f t="shared" si="179"/>
        <v>30592.947723828296</v>
      </c>
      <c r="K82">
        <f t="shared" si="179"/>
        <v>31272.16749071909</v>
      </c>
      <c r="L82">
        <f t="shared" si="179"/>
        <v>31966.467187007333</v>
      </c>
      <c r="M82">
        <f t="shared" si="179"/>
        <v>32676.181614890658</v>
      </c>
      <c r="N82">
        <f t="shared" si="179"/>
        <v>33401.653009791924</v>
      </c>
      <c r="O82">
        <f t="shared" si="179"/>
        <v>34143.231205390497</v>
      </c>
      <c r="P82">
        <f t="shared" si="179"/>
        <v>34901.273802317533</v>
      </c>
      <c r="Q82">
        <f t="shared" si="179"/>
        <v>35676.146340596606</v>
      </c>
      <c r="R82">
        <f t="shared" si="179"/>
        <v>36468.222475912851</v>
      </c>
      <c r="S82" s="880">
        <v>37277.884159795605</v>
      </c>
      <c r="T82" s="880">
        <v>38690.945635603865</v>
      </c>
      <c r="U82" s="880">
        <v>40104.007111412124</v>
      </c>
      <c r="V82" s="880">
        <v>41763.297366255043</v>
      </c>
      <c r="W82" s="880">
        <v>43422.587621097962</v>
      </c>
      <c r="X82" s="880">
        <v>43839.867165037373</v>
      </c>
      <c r="Y82" s="880">
        <v>45400.803558005515</v>
      </c>
      <c r="Z82" s="880">
        <v>46224.724394785844</v>
      </c>
      <c r="AA82" s="880">
        <v>44797.372081425397</v>
      </c>
      <c r="AB82" s="880">
        <v>45248.364256127032</v>
      </c>
      <c r="AC82" s="880">
        <v>46636.71400810386</v>
      </c>
      <c r="AD82" s="880">
        <v>48033.163001293658</v>
      </c>
      <c r="AE82" s="880">
        <v>46754.230830296248</v>
      </c>
      <c r="AF82" s="880">
        <v>45301.522259026169</v>
      </c>
      <c r="AG82" s="880">
        <v>46768.539263726598</v>
      </c>
      <c r="AH82" s="880">
        <v>47947.328742780985</v>
      </c>
      <c r="AI82" s="880">
        <v>49702.521291037541</v>
      </c>
      <c r="AJ82" s="880">
        <v>49510.248149760562</v>
      </c>
      <c r="AK82" s="880">
        <v>48968.162092886538</v>
      </c>
      <c r="AL82" s="880">
        <v>48850.453181104727</v>
      </c>
      <c r="AM82" s="880">
        <v>47898.808947784324</v>
      </c>
      <c r="AN82" s="880">
        <v>48973.680994333619</v>
      </c>
      <c r="AO82" s="880">
        <v>51509.635567260637</v>
      </c>
      <c r="AP82" s="880">
        <v>52610.281514500726</v>
      </c>
      <c r="AQ82" s="880">
        <v>53978.362477231334</v>
      </c>
      <c r="AR82" s="880">
        <v>54920.512581868315</v>
      </c>
      <c r="AS82" s="880">
        <v>56229.132694483269</v>
      </c>
      <c r="AT82" s="880">
        <v>57015.778076019749</v>
      </c>
      <c r="AU82" s="880">
        <v>56970.234783543805</v>
      </c>
      <c r="AV82" s="880">
        <v>56259.25111608798</v>
      </c>
      <c r="AW82" s="880">
        <v>56979.298477905788</v>
      </c>
      <c r="AX82" s="880">
        <v>57539.120737054327</v>
      </c>
      <c r="AY82" s="880">
        <v>59562.480624111915</v>
      </c>
      <c r="AZ82" s="880">
        <v>60735.446745242225</v>
      </c>
      <c r="BA82" s="880">
        <v>62011.13079001032</v>
      </c>
      <c r="BB82" s="880">
        <v>64030.850403314842</v>
      </c>
      <c r="BC82" s="880">
        <v>66147.350519958462</v>
      </c>
      <c r="BD82" s="880">
        <v>67636.947740469579</v>
      </c>
      <c r="BE82" s="880">
        <v>69502.285668479526</v>
      </c>
      <c r="BF82" s="880">
        <v>69527.68216158991</v>
      </c>
      <c r="BG82" s="880">
        <v>69377.606943180348</v>
      </c>
      <c r="BH82" s="880">
        <v>70653.794719372716</v>
      </c>
      <c r="BI82" s="880">
        <v>71848.402470580288</v>
      </c>
      <c r="BJ82" s="880">
        <v>72957.571813795061</v>
      </c>
      <c r="BK82" s="880">
        <v>74025.693654243762</v>
      </c>
      <c r="BL82" s="880">
        <v>73365.591509034813</v>
      </c>
      <c r="BM82" s="880">
        <v>71672.517443683551</v>
      </c>
      <c r="BN82" s="880">
        <v>70024.006359999999</v>
      </c>
      <c r="BO82" s="880">
        <v>70013.010708556016</v>
      </c>
      <c r="BP82" s="880">
        <v>71367.124539971875</v>
      </c>
      <c r="BQ82" s="880">
        <v>72388.927061470677</v>
      </c>
      <c r="BR82" s="880">
        <v>73544.25690497231</v>
      </c>
      <c r="BS82" s="880">
        <v>74475</v>
      </c>
      <c r="BV82" s="882">
        <f>DataFS40!Y82</f>
        <v>1.8525794452070921E-2</v>
      </c>
      <c r="BW82" s="882">
        <f t="shared" si="138"/>
        <v>1.7796142995413877E-2</v>
      </c>
      <c r="BX82" s="882">
        <f t="shared" si="139"/>
        <v>1.6550644687657989E-2</v>
      </c>
      <c r="BY82" s="882">
        <f t="shared" si="140"/>
        <v>1.6557623749579475E-2</v>
      </c>
      <c r="BZ82" s="882">
        <f t="shared" si="141"/>
        <v>1.7410900079384728E-2</v>
      </c>
      <c r="CA82" s="882">
        <f t="shared" si="142"/>
        <v>1.7386473820577786E-2</v>
      </c>
      <c r="CB82" s="882">
        <f t="shared" si="143"/>
        <v>1.7497576578841434E-2</v>
      </c>
      <c r="CC82" s="882">
        <f t="shared" si="144"/>
        <v>1.7358268975846025E-2</v>
      </c>
      <c r="CD82" s="882">
        <f t="shared" si="145"/>
        <v>1.7405820074459566E-2</v>
      </c>
      <c r="CE82" s="882">
        <f t="shared" si="146"/>
        <v>1.7164486269128032E-2</v>
      </c>
      <c r="CF82" s="882">
        <f t="shared" si="147"/>
        <v>1.6483869893811232E-2</v>
      </c>
      <c r="CG82" s="882">
        <f t="shared" si="148"/>
        <v>1.5452440842525395E-2</v>
      </c>
      <c r="CH82" s="882">
        <f t="shared" si="149"/>
        <v>1.5176471114625834E-2</v>
      </c>
      <c r="CI82" s="882">
        <f t="shared" si="150"/>
        <v>1.481280723496714E-2</v>
      </c>
      <c r="CJ82" s="882">
        <f t="shared" si="151"/>
        <v>1.5189008673269333E-2</v>
      </c>
      <c r="CK82" s="882">
        <f t="shared" si="152"/>
        <v>1.5115639109612999E-2</v>
      </c>
      <c r="CL82" s="882">
        <f t="shared" si="153"/>
        <v>1.5080631225474761E-2</v>
      </c>
      <c r="CM82" s="882">
        <f t="shared" si="154"/>
        <v>1.492676054769615E-2</v>
      </c>
      <c r="CN82" s="882">
        <f t="shared" si="155"/>
        <v>1.4826741006965127E-2</v>
      </c>
      <c r="CO82" s="882">
        <f t="shared" si="156"/>
        <v>1.4281505242663473E-2</v>
      </c>
      <c r="CP82" s="882">
        <f t="shared" si="157"/>
        <v>1.3930844748443416E-2</v>
      </c>
      <c r="CQ82" s="882">
        <f t="shared" si="158"/>
        <v>1.3656568336767982E-2</v>
      </c>
      <c r="CR82" s="882">
        <f t="shared" si="159"/>
        <v>1.2549693068529821E-2</v>
      </c>
      <c r="CS82" s="882">
        <f t="shared" si="160"/>
        <v>1.2556919712115144E-2</v>
      </c>
      <c r="CT82" s="882">
        <f t="shared" si="161"/>
        <v>1.3991354896486063E-2</v>
      </c>
      <c r="CU82" s="882">
        <f t="shared" si="162"/>
        <v>1.4149509453503351E-2</v>
      </c>
      <c r="CV82" s="882">
        <f t="shared" si="163"/>
        <v>1.3681695232325097E-2</v>
      </c>
      <c r="CW82" s="882">
        <f t="shared" si="164"/>
        <v>1.2535667340857204E-2</v>
      </c>
      <c r="CX82" s="882">
        <f t="shared" si="165"/>
        <v>1.2644051600626094E-2</v>
      </c>
      <c r="CY82" s="882">
        <f t="shared" si="166"/>
        <v>1.2891133267684651E-2</v>
      </c>
      <c r="CZ82" s="882">
        <f t="shared" si="167"/>
        <v>1.1937464609662385E-2</v>
      </c>
      <c r="DA82" s="882">
        <f t="shared" si="168"/>
        <v>1.1766755606344326E-2</v>
      </c>
      <c r="DB82" s="882">
        <f t="shared" si="169"/>
        <v>1.1120129494988751E-2</v>
      </c>
      <c r="DC82" s="882">
        <f t="shared" si="170"/>
        <v>1.170645152688321E-2</v>
      </c>
      <c r="DD82" s="882">
        <f t="shared" si="171"/>
        <v>1.2408506442547651E-2</v>
      </c>
    </row>
    <row r="83" spans="1:108" ht="15">
      <c r="A83" s="876">
        <v>78</v>
      </c>
      <c r="B83" s="876">
        <v>78</v>
      </c>
      <c r="C83" s="880">
        <f>DataFS40!T83</f>
        <v>26743.410268972071</v>
      </c>
      <c r="D83">
        <f t="shared" ref="D83:R83" si="180">C83*($S83/$C83)^(1/16)</f>
        <v>27337.163216636149</v>
      </c>
      <c r="E83">
        <f t="shared" si="180"/>
        <v>27944.09857295021</v>
      </c>
      <c r="F83">
        <f t="shared" si="180"/>
        <v>28564.509011657599</v>
      </c>
      <c r="G83">
        <f t="shared" si="180"/>
        <v>29198.693704397636</v>
      </c>
      <c r="H83">
        <f t="shared" si="180"/>
        <v>29846.958464970856</v>
      </c>
      <c r="I83">
        <f t="shared" si="180"/>
        <v>30509.615896807238</v>
      </c>
      <c r="J83">
        <f t="shared" si="180"/>
        <v>31186.985543708459</v>
      </c>
      <c r="K83">
        <f t="shared" si="180"/>
        <v>31879.394043936936</v>
      </c>
      <c r="L83">
        <f t="shared" si="180"/>
        <v>32587.17528772592</v>
      </c>
      <c r="M83">
        <f t="shared" si="180"/>
        <v>33310.67057828659</v>
      </c>
      <c r="N83">
        <f t="shared" si="180"/>
        <v>34050.228796389827</v>
      </c>
      <c r="O83">
        <f t="shared" si="180"/>
        <v>34806.206568601963</v>
      </c>
      <c r="P83">
        <f t="shared" si="180"/>
        <v>35578.968439255739</v>
      </c>
      <c r="Q83">
        <f t="shared" si="180"/>
        <v>36368.887046239259</v>
      </c>
      <c r="R83">
        <f t="shared" si="180"/>
        <v>37176.343300687862</v>
      </c>
      <c r="S83" s="880">
        <v>38001.726570665422</v>
      </c>
      <c r="T83" s="880">
        <v>39447.858600831074</v>
      </c>
      <c r="U83" s="880">
        <v>40893.990630996726</v>
      </c>
      <c r="V83" s="880">
        <v>42584.98167179546</v>
      </c>
      <c r="W83" s="880">
        <v>44275.972712594194</v>
      </c>
      <c r="X83" s="880">
        <v>44691.626221966646</v>
      </c>
      <c r="Y83" s="880">
        <v>46222.785517414181</v>
      </c>
      <c r="Z83" s="880">
        <v>47128.020149930759</v>
      </c>
      <c r="AA83" s="880">
        <v>45625.300494174189</v>
      </c>
      <c r="AB83" s="880">
        <v>46130.683767690716</v>
      </c>
      <c r="AC83" s="880">
        <v>47540.964400893077</v>
      </c>
      <c r="AD83" s="880">
        <v>48856.221216041398</v>
      </c>
      <c r="AE83" s="880">
        <v>47642.04431133403</v>
      </c>
      <c r="AF83" s="880">
        <v>46181.690957270621</v>
      </c>
      <c r="AG83" s="880">
        <v>47654.723394898858</v>
      </c>
      <c r="AH83" s="880">
        <v>48799.077980156966</v>
      </c>
      <c r="AI83" s="880">
        <v>50684.090040171766</v>
      </c>
      <c r="AJ83" s="880">
        <v>50389.559118031197</v>
      </c>
      <c r="AK83" s="880">
        <v>49860.455967078189</v>
      </c>
      <c r="AL83" s="880">
        <v>49767.413124341525</v>
      </c>
      <c r="AM83" s="880">
        <v>48878.144388385706</v>
      </c>
      <c r="AN83" s="880">
        <v>50004.973899712801</v>
      </c>
      <c r="AO83" s="880">
        <v>52561.519556203071</v>
      </c>
      <c r="AP83" s="880">
        <v>53739.0965873202</v>
      </c>
      <c r="AQ83" s="880">
        <v>55128.977806072828</v>
      </c>
      <c r="AR83" s="880">
        <v>55985.374956911408</v>
      </c>
      <c r="AS83" s="880">
        <v>57275.1968623145</v>
      </c>
      <c r="AT83" s="880">
        <v>58179.365383693621</v>
      </c>
      <c r="AU83" s="880">
        <v>58142.800580698691</v>
      </c>
      <c r="AV83" s="880">
        <v>57388.069115880338</v>
      </c>
      <c r="AW83" s="880">
        <v>58136.334831817985</v>
      </c>
      <c r="AX83" s="880">
        <v>58772.443261761437</v>
      </c>
      <c r="AY83" s="880">
        <v>60737.648985335305</v>
      </c>
      <c r="AZ83" s="880">
        <v>62052.376635488763</v>
      </c>
      <c r="BA83" s="880">
        <v>63404.11871341931</v>
      </c>
      <c r="BB83" s="880">
        <v>65503.787223817009</v>
      </c>
      <c r="BC83" s="880">
        <v>67566.34614743483</v>
      </c>
      <c r="BD83" s="880">
        <v>69163.610275183033</v>
      </c>
      <c r="BE83" s="880">
        <v>70997.843020459492</v>
      </c>
      <c r="BF83" s="880">
        <v>70985.2745296184</v>
      </c>
      <c r="BG83" s="880">
        <v>70817.507346248865</v>
      </c>
      <c r="BH83" s="880">
        <v>72192.880925671067</v>
      </c>
      <c r="BI83" s="880">
        <v>73441.561629502961</v>
      </c>
      <c r="BJ83" s="880">
        <v>74565.639642786962</v>
      </c>
      <c r="BK83" s="880">
        <v>75694.103652653343</v>
      </c>
      <c r="BL83" s="880">
        <v>75048.122916731169</v>
      </c>
      <c r="BM83" s="880">
        <v>73287.435965648736</v>
      </c>
      <c r="BN83" s="880">
        <v>71610.689369999993</v>
      </c>
      <c r="BO83" s="880">
        <v>71571.462377338801</v>
      </c>
      <c r="BP83" s="880">
        <v>73068.524037072013</v>
      </c>
      <c r="BQ83" s="880">
        <v>74119.537362678908</v>
      </c>
      <c r="BR83" s="880">
        <v>75303.10967951997</v>
      </c>
      <c r="BS83" s="880">
        <v>76244</v>
      </c>
      <c r="BV83" s="882">
        <f>DataFS40!Y83</f>
        <v>1.849064175978743E-2</v>
      </c>
      <c r="BW83" s="882">
        <f t="shared" si="138"/>
        <v>1.7777146233626251E-2</v>
      </c>
      <c r="BX83" s="882">
        <f t="shared" si="139"/>
        <v>1.6580793362985347E-2</v>
      </c>
      <c r="BY83" s="882">
        <f t="shared" si="140"/>
        <v>1.6605704632905338E-2</v>
      </c>
      <c r="BZ83" s="882">
        <f t="shared" si="141"/>
        <v>1.7440346595952505E-2</v>
      </c>
      <c r="CA83" s="882">
        <f t="shared" si="142"/>
        <v>1.7446257912874241E-2</v>
      </c>
      <c r="CB83" s="882">
        <f t="shared" si="143"/>
        <v>1.7553266869959172E-2</v>
      </c>
      <c r="CC83" s="882">
        <f t="shared" si="144"/>
        <v>1.7357437708086954E-2</v>
      </c>
      <c r="CD83" s="882">
        <f t="shared" si="145"/>
        <v>1.738192046343312E-2</v>
      </c>
      <c r="CE83" s="882">
        <f t="shared" si="146"/>
        <v>1.719354603817802E-2</v>
      </c>
      <c r="CF83" s="882">
        <f t="shared" si="147"/>
        <v>1.6518005399948743E-2</v>
      </c>
      <c r="CG83" s="882">
        <f t="shared" si="148"/>
        <v>1.5471393328798433E-2</v>
      </c>
      <c r="CH83" s="882">
        <f t="shared" si="149"/>
        <v>1.5202492020211178E-2</v>
      </c>
      <c r="CI83" s="882">
        <f t="shared" si="150"/>
        <v>1.4871807002969639E-2</v>
      </c>
      <c r="CJ83" s="882">
        <f t="shared" si="151"/>
        <v>1.5198161378810138E-2</v>
      </c>
      <c r="CK83" s="882">
        <f t="shared" si="152"/>
        <v>1.518192107433336E-2</v>
      </c>
      <c r="CL83" s="882">
        <f t="shared" si="153"/>
        <v>1.51697103561379E-2</v>
      </c>
      <c r="CM83" s="882">
        <f t="shared" si="154"/>
        <v>1.5027326912005368E-2</v>
      </c>
      <c r="CN83" s="882">
        <f t="shared" si="155"/>
        <v>1.4878030370481854E-2</v>
      </c>
      <c r="CO83" s="882">
        <f t="shared" si="156"/>
        <v>1.4366133126824776E-2</v>
      </c>
      <c r="CP83" s="882">
        <f t="shared" si="157"/>
        <v>1.3985343857875421E-2</v>
      </c>
      <c r="CQ83" s="882">
        <f t="shared" si="158"/>
        <v>1.3701436697141967E-2</v>
      </c>
      <c r="CR83" s="882">
        <f t="shared" si="159"/>
        <v>1.2627097558894906E-2</v>
      </c>
      <c r="CS83" s="882">
        <f t="shared" si="160"/>
        <v>1.2622342023492994E-2</v>
      </c>
      <c r="CT83" s="882">
        <f t="shared" si="161"/>
        <v>1.4099282507566313E-2</v>
      </c>
      <c r="CU83" s="882">
        <f t="shared" si="162"/>
        <v>1.4223782002249941E-2</v>
      </c>
      <c r="CV83" s="882">
        <f t="shared" si="163"/>
        <v>1.3773657008668616E-2</v>
      </c>
      <c r="CW83" s="882">
        <f t="shared" si="164"/>
        <v>1.2704966910314752E-2</v>
      </c>
      <c r="CX83" s="882">
        <f t="shared" si="165"/>
        <v>1.2747433215254844E-2</v>
      </c>
      <c r="CY83" s="882">
        <f t="shared" si="166"/>
        <v>1.2985379438491984E-2</v>
      </c>
      <c r="CZ83" s="882">
        <f t="shared" si="167"/>
        <v>1.2034029456097439E-2</v>
      </c>
      <c r="DA83" s="882">
        <f t="shared" si="168"/>
        <v>1.1943890859743789E-2</v>
      </c>
      <c r="DB83" s="882">
        <f t="shared" si="169"/>
        <v>1.1241156507175276E-2</v>
      </c>
      <c r="DC83" s="882">
        <f t="shared" si="170"/>
        <v>1.1885889399197991E-2</v>
      </c>
      <c r="DD83" s="882">
        <f t="shared" si="171"/>
        <v>1.2569829795427756E-2</v>
      </c>
    </row>
    <row r="84" spans="1:108" ht="15">
      <c r="A84" s="876">
        <v>79</v>
      </c>
      <c r="B84" s="876">
        <v>79</v>
      </c>
      <c r="C84" s="880">
        <f>DataFS40!T84</f>
        <v>27288.555808289468</v>
      </c>
      <c r="D84">
        <f t="shared" ref="D84:R84" si="181">C84*($S84/$C84)^(1/16)</f>
        <v>27894.41199064277</v>
      </c>
      <c r="E84">
        <f t="shared" si="181"/>
        <v>28513.71929574051</v>
      </c>
      <c r="F84">
        <f t="shared" si="181"/>
        <v>29146.776363273682</v>
      </c>
      <c r="G84">
        <f t="shared" si="181"/>
        <v>29793.888463284275</v>
      </c>
      <c r="H84">
        <f t="shared" si="181"/>
        <v>30455.367643371268</v>
      </c>
      <c r="I84">
        <f t="shared" si="181"/>
        <v>31131.532879164883</v>
      </c>
      <c r="J84">
        <f t="shared" si="181"/>
        <v>31822.710228141616</v>
      </c>
      <c r="K84">
        <f t="shared" si="181"/>
        <v>32529.232986854284</v>
      </c>
      <c r="L84">
        <f t="shared" si="181"/>
        <v>33251.441851652839</v>
      </c>
      <c r="M84">
        <f t="shared" si="181"/>
        <v>33989.685082973476</v>
      </c>
      <c r="N84">
        <f t="shared" si="181"/>
        <v>34744.318673275302</v>
      </c>
      <c r="O84">
        <f t="shared" si="181"/>
        <v>35515.706518705461</v>
      </c>
      <c r="P84">
        <f t="shared" si="181"/>
        <v>36304.22059457557</v>
      </c>
      <c r="Q84">
        <f t="shared" si="181"/>
        <v>37110.241134734031</v>
      </c>
      <c r="R84">
        <f t="shared" si="181"/>
        <v>37934.156814920767</v>
      </c>
      <c r="S84" s="880">
        <v>38776.364940192776</v>
      </c>
      <c r="T84" s="880">
        <v>40239.427164757188</v>
      </c>
      <c r="U84" s="880">
        <v>41702.489389321592</v>
      </c>
      <c r="V84" s="880">
        <v>43468.892326523011</v>
      </c>
      <c r="W84" s="880">
        <v>45235.295263724438</v>
      </c>
      <c r="X84" s="880">
        <v>45543.385278895912</v>
      </c>
      <c r="Y84" s="880">
        <v>47017.368078175896</v>
      </c>
      <c r="Z84" s="880">
        <v>48057.422718808193</v>
      </c>
      <c r="AA84" s="880">
        <v>46482.974837919937</v>
      </c>
      <c r="AB84" s="880">
        <v>47017.721565412496</v>
      </c>
      <c r="AC84" s="880">
        <v>48494.948565285697</v>
      </c>
      <c r="AD84" s="880">
        <v>49769.301423027166</v>
      </c>
      <c r="AE84" s="880">
        <v>48592.991195467832</v>
      </c>
      <c r="AF84" s="880">
        <v>47105.324776416033</v>
      </c>
      <c r="AG84" s="880">
        <v>48588.99503706496</v>
      </c>
      <c r="AH84" s="880">
        <v>49773.893647267876</v>
      </c>
      <c r="AI84" s="880">
        <v>51683.835988364037</v>
      </c>
      <c r="AJ84" s="880">
        <v>51338.878921355223</v>
      </c>
      <c r="AK84" s="880">
        <v>50796.464526748976</v>
      </c>
      <c r="AL84" s="880">
        <v>50646.75419811219</v>
      </c>
      <c r="AM84" s="880">
        <v>49930.597633375881</v>
      </c>
      <c r="AN84" s="880">
        <v>51055.364821858268</v>
      </c>
      <c r="AO84" s="880">
        <v>53750.25058836714</v>
      </c>
      <c r="AP84" s="880">
        <v>54933.035606648496</v>
      </c>
      <c r="AQ84" s="880">
        <v>56322.136894972326</v>
      </c>
      <c r="AR84" s="880">
        <v>57157.665925542911</v>
      </c>
      <c r="AS84" s="880">
        <v>58464.981150595595</v>
      </c>
      <c r="AT84" s="880">
        <v>59376.148125069907</v>
      </c>
      <c r="AU84" s="880">
        <v>59404.400743540122</v>
      </c>
      <c r="AV84" s="880">
        <v>58578.517983477446</v>
      </c>
      <c r="AW84" s="880">
        <v>59348.69396221506</v>
      </c>
      <c r="AX84" s="880">
        <v>60030.43223696269</v>
      </c>
      <c r="AY84" s="880">
        <v>62060.65624180888</v>
      </c>
      <c r="AZ84" s="880">
        <v>63475.725102724922</v>
      </c>
      <c r="BA84" s="880">
        <v>64807.242723589072</v>
      </c>
      <c r="BB84" s="880">
        <v>66962.520217699086</v>
      </c>
      <c r="BC84" s="880">
        <v>69104.526190262492</v>
      </c>
      <c r="BD84" s="880">
        <v>70699.93523100228</v>
      </c>
      <c r="BE84" s="880">
        <v>72661.970858460656</v>
      </c>
      <c r="BF84" s="880">
        <v>72591.520270920548</v>
      </c>
      <c r="BG84" s="880">
        <v>72421.561565466138</v>
      </c>
      <c r="BH84" s="880">
        <v>73828.080978870552</v>
      </c>
      <c r="BI84" s="880">
        <v>75112.225828589435</v>
      </c>
      <c r="BJ84" s="880">
        <v>76361.136313019932</v>
      </c>
      <c r="BK84" s="880">
        <v>77426.281927583099</v>
      </c>
      <c r="BL84" s="880">
        <v>76820.930992848516</v>
      </c>
      <c r="BM84" s="880">
        <v>74970.933219368599</v>
      </c>
      <c r="BN84" s="880">
        <v>73230.177679999993</v>
      </c>
      <c r="BO84" s="880">
        <v>73249.38099034458</v>
      </c>
      <c r="BP84" s="880">
        <v>74762.549047187815</v>
      </c>
      <c r="BQ84" s="880">
        <v>75836.708037892109</v>
      </c>
      <c r="BR84" s="880">
        <v>77101.635824922079</v>
      </c>
      <c r="BS84" s="880">
        <v>78133</v>
      </c>
      <c r="BV84" s="882">
        <f>DataFS40!Y84</f>
        <v>1.8443289576072441E-2</v>
      </c>
      <c r="BW84" s="882">
        <f t="shared" si="138"/>
        <v>1.7697386030523399E-2</v>
      </c>
      <c r="BX84" s="882">
        <f t="shared" si="139"/>
        <v>1.6614410663561729E-2</v>
      </c>
      <c r="BY84" s="882">
        <f t="shared" si="140"/>
        <v>1.6623909062749131E-2</v>
      </c>
      <c r="BZ84" s="882">
        <f t="shared" si="141"/>
        <v>1.7505726098375307E-2</v>
      </c>
      <c r="CA84" s="882">
        <f t="shared" si="142"/>
        <v>1.7499968569022917E-2</v>
      </c>
      <c r="CB84" s="882">
        <f t="shared" si="143"/>
        <v>1.7590164230315342E-2</v>
      </c>
      <c r="CC84" s="882">
        <f t="shared" si="144"/>
        <v>1.737370681392103E-2</v>
      </c>
      <c r="CD84" s="882">
        <f t="shared" si="145"/>
        <v>1.7393320635253229E-2</v>
      </c>
      <c r="CE84" s="882">
        <f t="shared" si="146"/>
        <v>1.719900714303324E-2</v>
      </c>
      <c r="CF84" s="882">
        <f t="shared" si="147"/>
        <v>1.6556482273771378E-2</v>
      </c>
      <c r="CG84" s="882">
        <f t="shared" si="148"/>
        <v>1.5481915465916485E-2</v>
      </c>
      <c r="CH84" s="882">
        <f t="shared" si="149"/>
        <v>1.5216225627179059E-2</v>
      </c>
      <c r="CI84" s="882">
        <f t="shared" si="150"/>
        <v>1.4901633607709908E-2</v>
      </c>
      <c r="CJ84" s="882">
        <f t="shared" si="151"/>
        <v>1.523904379533092E-2</v>
      </c>
      <c r="CK84" s="882">
        <f t="shared" si="152"/>
        <v>1.525655231494083E-2</v>
      </c>
      <c r="CL84" s="882">
        <f t="shared" si="153"/>
        <v>1.5220745684506598E-2</v>
      </c>
      <c r="CM84" s="882">
        <f t="shared" si="154"/>
        <v>1.5091740685300392E-2</v>
      </c>
      <c r="CN84" s="882">
        <f t="shared" si="155"/>
        <v>1.4965567642315269E-2</v>
      </c>
      <c r="CO84" s="882">
        <f t="shared" si="156"/>
        <v>1.4408674160123924E-2</v>
      </c>
      <c r="CP84" s="882">
        <f t="shared" si="157"/>
        <v>1.4037033277073618E-2</v>
      </c>
      <c r="CQ84" s="882">
        <f t="shared" si="158"/>
        <v>1.3805686842639053E-2</v>
      </c>
      <c r="CR84" s="882">
        <f t="shared" si="159"/>
        <v>1.2786557785815722E-2</v>
      </c>
      <c r="CS84" s="882">
        <f t="shared" si="160"/>
        <v>1.2707788635666128E-2</v>
      </c>
      <c r="CT84" s="882">
        <f t="shared" si="161"/>
        <v>1.4214705934985972E-2</v>
      </c>
      <c r="CU84" s="882">
        <f t="shared" si="162"/>
        <v>1.4365419535030677E-2</v>
      </c>
      <c r="CV84" s="882">
        <f t="shared" si="163"/>
        <v>1.3855899002620298E-2</v>
      </c>
      <c r="CW84" s="882">
        <f t="shared" si="164"/>
        <v>1.2848869477823266E-2</v>
      </c>
      <c r="CX84" s="882">
        <f t="shared" si="165"/>
        <v>1.283523750541482E-2</v>
      </c>
      <c r="CY84" s="882">
        <f t="shared" si="166"/>
        <v>1.3061672516557765E-2</v>
      </c>
      <c r="CZ84" s="882">
        <f t="shared" si="167"/>
        <v>1.2145896926480937E-2</v>
      </c>
      <c r="DA84" s="882">
        <f t="shared" si="168"/>
        <v>1.2037356775377539E-2</v>
      </c>
      <c r="DB84" s="882">
        <f t="shared" si="169"/>
        <v>1.1341401159706832E-2</v>
      </c>
      <c r="DC84" s="882">
        <f t="shared" si="170"/>
        <v>1.2032883063399558E-2</v>
      </c>
      <c r="DD84" s="882">
        <f t="shared" si="171"/>
        <v>1.2744818342193875E-2</v>
      </c>
    </row>
    <row r="85" spans="1:108" ht="15">
      <c r="A85" s="876">
        <v>80</v>
      </c>
      <c r="B85" s="876">
        <v>80</v>
      </c>
      <c r="C85" s="880">
        <f>DataFS40!T85</f>
        <v>27833.701347606861</v>
      </c>
      <c r="D85">
        <f t="shared" ref="D85:R85" si="182">C85*($S85/$C85)^(1/16)</f>
        <v>28451.66076464939</v>
      </c>
      <c r="E85">
        <f t="shared" si="182"/>
        <v>29083.340018530809</v>
      </c>
      <c r="F85">
        <f t="shared" si="182"/>
        <v>29729.043714889762</v>
      </c>
      <c r="G85">
        <f t="shared" si="182"/>
        <v>30389.083222170913</v>
      </c>
      <c r="H85">
        <f t="shared" si="182"/>
        <v>31063.77682177168</v>
      </c>
      <c r="I85">
        <f t="shared" si="182"/>
        <v>31753.449861522527</v>
      </c>
      <c r="J85">
        <f t="shared" si="182"/>
        <v>32458.434912574776</v>
      </c>
      <c r="K85">
        <f t="shared" si="182"/>
        <v>33179.071929771635</v>
      </c>
      <c r="L85">
        <f t="shared" si="182"/>
        <v>33915.708415579757</v>
      </c>
      <c r="M85">
        <f t="shared" si="182"/>
        <v>34668.699587660361</v>
      </c>
      <c r="N85">
        <f t="shared" si="182"/>
        <v>35438.408550160784</v>
      </c>
      <c r="O85">
        <f t="shared" si="182"/>
        <v>36225.206468808974</v>
      </c>
      <c r="P85">
        <f t="shared" si="182"/>
        <v>37029.472749895416</v>
      </c>
      <c r="Q85">
        <f t="shared" si="182"/>
        <v>37851.595223228811</v>
      </c>
      <c r="R85">
        <f t="shared" si="182"/>
        <v>38691.970329153679</v>
      </c>
      <c r="S85" s="880">
        <v>39551.003309720123</v>
      </c>
      <c r="T85" s="880">
        <v>41040.253348053418</v>
      </c>
      <c r="U85" s="880">
        <v>42529.503386386721</v>
      </c>
      <c r="V85" s="880">
        <v>44367.946015044814</v>
      </c>
      <c r="W85" s="880">
        <v>46206.388643702914</v>
      </c>
      <c r="X85" s="880">
        <v>46412.293847038527</v>
      </c>
      <c r="Y85" s="880">
        <v>47927.028113254826</v>
      </c>
      <c r="Z85" s="880">
        <v>49012.932101418133</v>
      </c>
      <c r="AA85" s="880">
        <v>47365.43745749649</v>
      </c>
      <c r="AB85" s="880">
        <v>47885.886218501902</v>
      </c>
      <c r="AC85" s="880">
        <v>49498.666501281732</v>
      </c>
      <c r="AD85" s="880">
        <v>50750.969814575248</v>
      </c>
      <c r="AE85" s="880">
        <v>49622.854833471654</v>
      </c>
      <c r="AF85" s="880">
        <v>48065.179529645575</v>
      </c>
      <c r="AG85" s="880">
        <v>49585.093479080286</v>
      </c>
      <c r="AH85" s="880">
        <v>50794.04957796535</v>
      </c>
      <c r="AI85" s="880">
        <v>52719.936334672391</v>
      </c>
      <c r="AJ85" s="880">
        <v>52361.007913134781</v>
      </c>
      <c r="AK85" s="880">
        <v>51737.615990593775</v>
      </c>
      <c r="AL85" s="880">
        <v>51664.814853039192</v>
      </c>
      <c r="AM85" s="880">
        <v>50894.423236682669</v>
      </c>
      <c r="AN85" s="880">
        <v>52109.999747729569</v>
      </c>
      <c r="AO85" s="880">
        <v>54928.769154619149</v>
      </c>
      <c r="AP85" s="880">
        <v>56180.257854938543</v>
      </c>
      <c r="AQ85" s="880">
        <v>57540.435478451553</v>
      </c>
      <c r="AR85" s="880">
        <v>58386.498259220956</v>
      </c>
      <c r="AS85" s="880">
        <v>59692.969521527921</v>
      </c>
      <c r="AT85" s="880">
        <v>60672.517167553407</v>
      </c>
      <c r="AU85" s="880">
        <v>60677.760162226943</v>
      </c>
      <c r="AV85" s="880">
        <v>59793.294825208017</v>
      </c>
      <c r="AW85" s="880">
        <v>60679.601899365436</v>
      </c>
      <c r="AX85" s="880">
        <v>61282.254599540407</v>
      </c>
      <c r="AY85" s="880">
        <v>63401.766220149824</v>
      </c>
      <c r="AZ85" s="880">
        <v>64879.85910467129</v>
      </c>
      <c r="BA85" s="880">
        <v>66320.415675732933</v>
      </c>
      <c r="BB85" s="880">
        <v>68478.068518061496</v>
      </c>
      <c r="BC85" s="880">
        <v>70704.401695154331</v>
      </c>
      <c r="BD85" s="880">
        <v>72302.516788689725</v>
      </c>
      <c r="BE85" s="880">
        <v>74351.721410337035</v>
      </c>
      <c r="BF85" s="880">
        <v>74324.055603676432</v>
      </c>
      <c r="BG85" s="880">
        <v>74110.924067091415</v>
      </c>
      <c r="BH85" s="880">
        <v>75599.863867140069</v>
      </c>
      <c r="BI85" s="880">
        <v>76900.99294602075</v>
      </c>
      <c r="BJ85" s="880">
        <v>78254.525753837414</v>
      </c>
      <c r="BK85" s="880">
        <v>79283.677909134276</v>
      </c>
      <c r="BL85" s="880">
        <v>78693.043404228971</v>
      </c>
      <c r="BM85" s="880">
        <v>76771.677982217458</v>
      </c>
      <c r="BN85" s="880">
        <v>75002.757389999999</v>
      </c>
      <c r="BO85" s="880">
        <v>74920.841930689654</v>
      </c>
      <c r="BP85" s="880">
        <v>76562.977369506159</v>
      </c>
      <c r="BQ85" s="880">
        <v>77699.646964282336</v>
      </c>
      <c r="BR85" s="880">
        <v>79002.905828178045</v>
      </c>
      <c r="BS85" s="880">
        <v>80100</v>
      </c>
      <c r="BV85" s="882">
        <f>DataFS40!Y85</f>
        <v>1.8400701286385379E-2</v>
      </c>
      <c r="BW85" s="882">
        <f t="shared" si="138"/>
        <v>1.7701028446079015E-2</v>
      </c>
      <c r="BX85" s="882">
        <f t="shared" si="139"/>
        <v>1.6594652910455698E-2</v>
      </c>
      <c r="BY85" s="882">
        <f t="shared" si="140"/>
        <v>1.6643825619993668E-2</v>
      </c>
      <c r="BZ85" s="882">
        <f t="shared" si="141"/>
        <v>1.7562850426640741E-2</v>
      </c>
      <c r="CA85" s="882">
        <f t="shared" si="142"/>
        <v>1.7579885868260758E-2</v>
      </c>
      <c r="CB85" s="882">
        <f t="shared" si="143"/>
        <v>1.7638654190817116E-2</v>
      </c>
      <c r="CC85" s="882">
        <f t="shared" si="144"/>
        <v>1.7418322582811729E-2</v>
      </c>
      <c r="CD85" s="882">
        <f t="shared" si="145"/>
        <v>1.7423428016883458E-2</v>
      </c>
      <c r="CE85" s="882">
        <f t="shared" si="146"/>
        <v>1.7253401206374752E-2</v>
      </c>
      <c r="CF85" s="882">
        <f t="shared" si="147"/>
        <v>1.6599201842553812E-2</v>
      </c>
      <c r="CG85" s="882">
        <f t="shared" si="148"/>
        <v>1.5504176683621473E-2</v>
      </c>
      <c r="CH85" s="882">
        <f t="shared" si="149"/>
        <v>1.5287810648288325E-2</v>
      </c>
      <c r="CI85" s="882">
        <f t="shared" si="150"/>
        <v>1.4927261000642122E-2</v>
      </c>
      <c r="CJ85" s="882">
        <f t="shared" si="151"/>
        <v>1.52868009900895E-2</v>
      </c>
      <c r="CK85" s="882">
        <f t="shared" si="152"/>
        <v>1.5319247393282831E-2</v>
      </c>
      <c r="CL85" s="882">
        <f t="shared" si="153"/>
        <v>1.531929433110224E-2</v>
      </c>
      <c r="CM85" s="882">
        <f t="shared" si="154"/>
        <v>1.5171589133640806E-2</v>
      </c>
      <c r="CN85" s="882">
        <f t="shared" si="155"/>
        <v>1.5062602728249441E-2</v>
      </c>
      <c r="CO85" s="882">
        <f t="shared" si="156"/>
        <v>1.4466633558643638E-2</v>
      </c>
      <c r="CP85" s="882">
        <f t="shared" si="157"/>
        <v>1.4089175642567842E-2</v>
      </c>
      <c r="CQ85" s="882">
        <f t="shared" si="158"/>
        <v>1.3945469411551725E-2</v>
      </c>
      <c r="CR85" s="882">
        <f t="shared" si="159"/>
        <v>1.2902627944591405E-2</v>
      </c>
      <c r="CS85" s="882">
        <f t="shared" si="160"/>
        <v>1.282776411483022E-2</v>
      </c>
      <c r="CT85" s="882">
        <f t="shared" si="161"/>
        <v>1.4355774126766807E-2</v>
      </c>
      <c r="CU85" s="882">
        <f t="shared" si="162"/>
        <v>1.4550306279520697E-2</v>
      </c>
      <c r="CV85" s="882">
        <f t="shared" si="163"/>
        <v>1.3951918892600057E-2</v>
      </c>
      <c r="CW85" s="882">
        <f t="shared" si="164"/>
        <v>1.2984279888047512E-2</v>
      </c>
      <c r="CX85" s="882">
        <f t="shared" si="165"/>
        <v>1.2917551896841406E-2</v>
      </c>
      <c r="CY85" s="882">
        <f t="shared" si="166"/>
        <v>1.3173274236305321E-2</v>
      </c>
      <c r="CZ85" s="882">
        <f t="shared" si="167"/>
        <v>1.2213448900491031E-2</v>
      </c>
      <c r="DA85" s="882">
        <f t="shared" si="168"/>
        <v>1.2141779608672909E-2</v>
      </c>
      <c r="DB85" s="882">
        <f t="shared" si="169"/>
        <v>1.1472874073810369E-2</v>
      </c>
      <c r="DC85" s="882">
        <f t="shared" si="170"/>
        <v>1.217119232759889E-2</v>
      </c>
      <c r="DD85" s="882">
        <f t="shared" si="171"/>
        <v>1.2938599045692945E-2</v>
      </c>
    </row>
    <row r="86" spans="1:108" ht="15">
      <c r="A86" s="876">
        <v>81</v>
      </c>
      <c r="B86" s="876">
        <v>81</v>
      </c>
      <c r="C86" s="880">
        <f>DataFS40!T86</f>
        <v>28387.783699044205</v>
      </c>
      <c r="D86">
        <f t="shared" ref="D86:R86" si="183">C86*($S86/$C86)^(1/16)</f>
        <v>29018.044764459388</v>
      </c>
      <c r="E86">
        <f t="shared" si="183"/>
        <v>29662.298785957002</v>
      </c>
      <c r="F86">
        <f t="shared" si="183"/>
        <v>30320.856432925768</v>
      </c>
      <c r="G86">
        <f t="shared" si="183"/>
        <v>30994.035272186829</v>
      </c>
      <c r="H86">
        <f t="shared" si="183"/>
        <v>31682.159921129467</v>
      </c>
      <c r="I86">
        <f t="shared" si="183"/>
        <v>32385.562204246682</v>
      </c>
      <c r="J86">
        <f t="shared" si="183"/>
        <v>33104.581313146169</v>
      </c>
      <c r="K86">
        <f t="shared" si="183"/>
        <v>33839.563970113843</v>
      </c>
      <c r="L86">
        <f t="shared" si="183"/>
        <v>34590.864595308733</v>
      </c>
      <c r="M86">
        <f t="shared" si="183"/>
        <v>35358.845477669958</v>
      </c>
      <c r="N86">
        <f t="shared" si="183"/>
        <v>36143.876949618134</v>
      </c>
      <c r="O86">
        <f t="shared" si="183"/>
        <v>36946.337565635462</v>
      </c>
      <c r="P86">
        <f t="shared" si="183"/>
        <v>37766.614284810639</v>
      </c>
      <c r="Q86">
        <f t="shared" si="183"/>
        <v>38605.10265743659</v>
      </c>
      <c r="R86">
        <f t="shared" si="183"/>
        <v>39462.207015751032</v>
      </c>
      <c r="S86" s="880">
        <v>40338.340668911849</v>
      </c>
      <c r="T86" s="880">
        <v>41893.717123032511</v>
      </c>
      <c r="U86" s="880">
        <v>43449.093577153173</v>
      </c>
      <c r="V86" s="880">
        <v>45313.287800417282</v>
      </c>
      <c r="W86" s="880">
        <v>47177.482023681383</v>
      </c>
      <c r="X86" s="880">
        <v>47424.115008625646</v>
      </c>
      <c r="Y86" s="880">
        <v>48875.04730643949</v>
      </c>
      <c r="Z86" s="880">
        <v>50036.319199732607</v>
      </c>
      <c r="AA86" s="880">
        <v>48307.391939066962</v>
      </c>
      <c r="AB86" s="880">
        <v>48838.980022437005</v>
      </c>
      <c r="AC86" s="880">
        <v>50565.681964773008</v>
      </c>
      <c r="AD86" s="880">
        <v>51809.799913755931</v>
      </c>
      <c r="AE86" s="880">
        <v>50625.09760762097</v>
      </c>
      <c r="AF86" s="880">
        <v>49108.342431268633</v>
      </c>
      <c r="AG86" s="880">
        <v>50612.10532102023</v>
      </c>
      <c r="AH86" s="880">
        <v>51846.591411224639</v>
      </c>
      <c r="AI86" s="880">
        <v>53865.099875328997</v>
      </c>
      <c r="AJ86" s="880">
        <v>53455.946093369872</v>
      </c>
      <c r="AK86" s="880">
        <v>52804.768606701946</v>
      </c>
      <c r="AL86" s="880">
        <v>52793.380937022943</v>
      </c>
      <c r="AM86" s="880">
        <v>51942.445099588673</v>
      </c>
      <c r="AN86" s="880">
        <v>53241.026740665999</v>
      </c>
      <c r="AO86" s="880">
        <v>56229.837311815907</v>
      </c>
      <c r="AP86" s="880">
        <v>57427.480103228598</v>
      </c>
      <c r="AQ86" s="880">
        <v>58787.741171061243</v>
      </c>
      <c r="AR86" s="880">
        <v>59692.603791795926</v>
      </c>
      <c r="AS86" s="880">
        <v>60942.78879683237</v>
      </c>
      <c r="AT86" s="880">
        <v>62030.035693172926</v>
      </c>
      <c r="AU86" s="880">
        <v>62078.791501520886</v>
      </c>
      <c r="AV86" s="880">
        <v>61108.627293356862</v>
      </c>
      <c r="AW86" s="880">
        <v>62084.800422081207</v>
      </c>
      <c r="AX86" s="880">
        <v>62692.867237174163</v>
      </c>
      <c r="AY86" s="880">
        <v>64960.108860899199</v>
      </c>
      <c r="AZ86" s="880">
        <v>66422.928471020772</v>
      </c>
      <c r="BA86" s="880">
        <v>67892.957136047029</v>
      </c>
      <c r="BB86" s="880">
        <v>70226.559574993182</v>
      </c>
      <c r="BC86" s="880">
        <v>72283.244656160648</v>
      </c>
      <c r="BD86" s="880">
        <v>74048.654317091641</v>
      </c>
      <c r="BE86" s="880">
        <v>76102.157337181037</v>
      </c>
      <c r="BF86" s="880">
        <v>76094.740917183968</v>
      </c>
      <c r="BG86" s="880">
        <v>75867.499154856327</v>
      </c>
      <c r="BH86" s="880">
        <v>77450.05541998682</v>
      </c>
      <c r="BI86" s="880">
        <v>78759.883671219315</v>
      </c>
      <c r="BJ86" s="880">
        <v>80242.226522413155</v>
      </c>
      <c r="BK86" s="880">
        <v>81320.784488151403</v>
      </c>
      <c r="BL86" s="880">
        <v>80621.578733372546</v>
      </c>
      <c r="BM86" s="880">
        <v>78617.773196710521</v>
      </c>
      <c r="BN86" s="880">
        <v>76825.638559999992</v>
      </c>
      <c r="BO86" s="880">
        <v>76755.897245105851</v>
      </c>
      <c r="BP86" s="880">
        <v>78536.17938688607</v>
      </c>
      <c r="BQ86" s="880">
        <v>79683.542524627977</v>
      </c>
      <c r="BR86" s="880">
        <v>81022.178678078039</v>
      </c>
      <c r="BS86" s="880">
        <v>82181</v>
      </c>
      <c r="BV86" s="882">
        <f>DataFS40!Y86</f>
        <v>1.8421820325256411E-2</v>
      </c>
      <c r="BW86" s="882">
        <f t="shared" si="138"/>
        <v>1.7757826720471437E-2</v>
      </c>
      <c r="BX86" s="882">
        <f t="shared" si="139"/>
        <v>1.6614733548762972E-2</v>
      </c>
      <c r="BY86" s="882">
        <f t="shared" si="140"/>
        <v>1.6696485497501357E-2</v>
      </c>
      <c r="BZ86" s="882">
        <f t="shared" si="141"/>
        <v>1.7673559907922076E-2</v>
      </c>
      <c r="CA86" s="882">
        <f t="shared" si="142"/>
        <v>1.7647113867439224E-2</v>
      </c>
      <c r="CB86" s="882">
        <f t="shared" si="143"/>
        <v>1.7690557698801568E-2</v>
      </c>
      <c r="CC86" s="882">
        <f t="shared" si="144"/>
        <v>1.7490505533468426E-2</v>
      </c>
      <c r="CD86" s="882">
        <f t="shared" si="145"/>
        <v>1.7453650414823718E-2</v>
      </c>
      <c r="CE86" s="882">
        <f t="shared" si="146"/>
        <v>1.732570499561481E-2</v>
      </c>
      <c r="CF86" s="882">
        <f t="shared" si="147"/>
        <v>1.6692369396395401E-2</v>
      </c>
      <c r="CG86" s="882">
        <f t="shared" si="148"/>
        <v>1.5565353446486352E-2</v>
      </c>
      <c r="CH86" s="882">
        <f t="shared" si="149"/>
        <v>1.5382842136398844E-2</v>
      </c>
      <c r="CI86" s="882">
        <f t="shared" si="150"/>
        <v>1.5018191465562714E-2</v>
      </c>
      <c r="CJ86" s="882">
        <f t="shared" si="151"/>
        <v>1.5423286096991617E-2</v>
      </c>
      <c r="CK86" s="882">
        <f t="shared" si="152"/>
        <v>1.5432543363721019E-2</v>
      </c>
      <c r="CL86" s="882">
        <f t="shared" si="153"/>
        <v>1.5430483572593134E-2</v>
      </c>
      <c r="CM86" s="882">
        <f t="shared" si="154"/>
        <v>1.5309857822439987E-2</v>
      </c>
      <c r="CN86" s="882">
        <f t="shared" si="155"/>
        <v>1.5083279384353832E-2</v>
      </c>
      <c r="CO86" s="882">
        <f t="shared" si="156"/>
        <v>1.4549595936100612E-2</v>
      </c>
      <c r="CP86" s="882">
        <f t="shared" si="157"/>
        <v>1.4162883384821745E-2</v>
      </c>
      <c r="CQ86" s="882">
        <f t="shared" si="158"/>
        <v>1.4004459355792864E-2</v>
      </c>
      <c r="CR86" s="882">
        <f t="shared" si="159"/>
        <v>1.3016975081322046E-2</v>
      </c>
      <c r="CS86" s="882">
        <f t="shared" si="160"/>
        <v>1.2932444020185674E-2</v>
      </c>
      <c r="CT86" s="882">
        <f t="shared" si="161"/>
        <v>1.4480881508545318E-2</v>
      </c>
      <c r="CU86" s="882">
        <f t="shared" si="162"/>
        <v>1.4710715536060626E-2</v>
      </c>
      <c r="CV86" s="882">
        <f t="shared" si="163"/>
        <v>1.4072465884544583E-2</v>
      </c>
      <c r="CW86" s="882">
        <f t="shared" si="164"/>
        <v>1.3090439967778922E-2</v>
      </c>
      <c r="CX86" s="882">
        <f t="shared" si="165"/>
        <v>1.3029755328598958E-2</v>
      </c>
      <c r="CY86" s="882">
        <f t="shared" si="166"/>
        <v>1.3249044882620131E-2</v>
      </c>
      <c r="CZ86" s="882">
        <f t="shared" si="167"/>
        <v>1.2323535359653581E-2</v>
      </c>
      <c r="DA86" s="882">
        <f t="shared" si="168"/>
        <v>1.228872310805551E-2</v>
      </c>
      <c r="DB86" s="882">
        <f t="shared" si="169"/>
        <v>1.1583644449400188E-2</v>
      </c>
      <c r="DC86" s="882">
        <f t="shared" si="170"/>
        <v>1.2306433594312827E-2</v>
      </c>
      <c r="DD86" s="882">
        <f t="shared" si="171"/>
        <v>1.3094480705895251E-2</v>
      </c>
    </row>
    <row r="87" spans="1:108" ht="15">
      <c r="A87" s="876">
        <v>82</v>
      </c>
      <c r="B87" s="876">
        <v>82</v>
      </c>
      <c r="C87" s="880">
        <f>DataFS40!T87</f>
        <v>28991.018517141321</v>
      </c>
      <c r="D87">
        <f t="shared" ref="D87:R87" si="184">C87*($S87/$C87)^(1/16)</f>
        <v>29634.672506188028</v>
      </c>
      <c r="E87">
        <f t="shared" si="184"/>
        <v>30292.616798880699</v>
      </c>
      <c r="F87">
        <f t="shared" si="184"/>
        <v>30965.168666271435</v>
      </c>
      <c r="G87">
        <f t="shared" si="184"/>
        <v>31652.652423413849</v>
      </c>
      <c r="H87">
        <f t="shared" si="184"/>
        <v>32355.399585752872</v>
      </c>
      <c r="I87">
        <f t="shared" si="184"/>
        <v>33073.749028986698</v>
      </c>
      <c r="J87">
        <f t="shared" si="184"/>
        <v>33808.047152477942</v>
      </c>
      <c r="K87">
        <f t="shared" si="184"/>
        <v>34558.648046292874</v>
      </c>
      <c r="L87">
        <f t="shared" si="184"/>
        <v>35325.913661949169</v>
      </c>
      <c r="M87">
        <f t="shared" si="184"/>
        <v>36110.213986954623</v>
      </c>
      <c r="N87">
        <f t="shared" si="184"/>
        <v>36911.927223220919</v>
      </c>
      <c r="O87">
        <f t="shared" si="184"/>
        <v>37731.439969438521</v>
      </c>
      <c r="P87">
        <f t="shared" si="184"/>
        <v>38569.147407500619</v>
      </c>
      <c r="Q87">
        <f t="shared" si="184"/>
        <v>39425.453493066045</v>
      </c>
      <c r="R87">
        <f t="shared" si="184"/>
        <v>40300.771150353015</v>
      </c>
      <c r="S87" s="880">
        <v>41195.522471257689</v>
      </c>
      <c r="T87" s="880">
        <v>42825.305343315937</v>
      </c>
      <c r="U87" s="880">
        <v>44455.088215374191</v>
      </c>
      <c r="V87" s="880">
        <v>46345.972417697863</v>
      </c>
      <c r="W87" s="880">
        <v>48236.856620021535</v>
      </c>
      <c r="X87" s="880">
        <v>48538.833237492807</v>
      </c>
      <c r="Y87" s="880">
        <v>49839.506138812329</v>
      </c>
      <c r="Z87" s="880">
        <v>51127.584013751606</v>
      </c>
      <c r="AA87" s="880">
        <v>49338.584213628325</v>
      </c>
      <c r="AB87" s="880">
        <v>49924.18583879876</v>
      </c>
      <c r="AC87" s="880">
        <v>51569.399900769036</v>
      </c>
      <c r="AD87" s="880">
        <v>52954.365243639499</v>
      </c>
      <c r="AE87" s="880">
        <v>51706.257135640313</v>
      </c>
      <c r="AF87" s="880">
        <v>50184.104173567408</v>
      </c>
      <c r="AG87" s="880">
        <v>51676.900207312479</v>
      </c>
      <c r="AH87" s="880">
        <v>52918.564786021023</v>
      </c>
      <c r="AI87" s="880">
        <v>55058.735946807035</v>
      </c>
      <c r="AJ87" s="880">
        <v>54626.493815462629</v>
      </c>
      <c r="AK87" s="880">
        <v>53964.493497942392</v>
      </c>
      <c r="AL87" s="880">
        <v>53961.917069814444</v>
      </c>
      <c r="AM87" s="880">
        <v>53076.878913135974</v>
      </c>
      <c r="AN87" s="880">
        <v>54425.103780175428</v>
      </c>
      <c r="AO87" s="880">
        <v>57639.157607680529</v>
      </c>
      <c r="AP87" s="880">
        <v>58844.419303026472</v>
      </c>
      <c r="AQ87" s="880">
        <v>60182.016216598582</v>
      </c>
      <c r="AR87" s="880">
        <v>61126.869751809718</v>
      </c>
      <c r="AS87" s="880">
        <v>62334.508950555668</v>
      </c>
      <c r="AT87" s="880">
        <v>63539.554362587682</v>
      </c>
      <c r="AU87" s="880">
        <v>63513.420714658809</v>
      </c>
      <c r="AV87" s="880">
        <v>62519.649793097313</v>
      </c>
      <c r="AW87" s="880">
        <v>63488.418294040275</v>
      </c>
      <c r="AX87" s="880">
        <v>64117.354753210871</v>
      </c>
      <c r="AY87" s="880">
        <v>66557.674065694548</v>
      </c>
      <c r="AZ87" s="880">
        <v>68171.44481239187</v>
      </c>
      <c r="BA87" s="880">
        <v>69610.299835800732</v>
      </c>
      <c r="BB87" s="880">
        <v>72057.432826321325</v>
      </c>
      <c r="BC87" s="880">
        <v>74136.912857271091</v>
      </c>
      <c r="BD87" s="880">
        <v>75884.514327190103</v>
      </c>
      <c r="BE87" s="880">
        <v>77982.055397289325</v>
      </c>
      <c r="BF87" s="880">
        <v>77925.939993263077</v>
      </c>
      <c r="BG87" s="880">
        <v>77829.589650240552</v>
      </c>
      <c r="BH87" s="880">
        <v>79516.503128361117</v>
      </c>
      <c r="BI87" s="880">
        <v>80752.870418288599</v>
      </c>
      <c r="BJ87" s="880">
        <v>82293.199447586187</v>
      </c>
      <c r="BK87" s="880">
        <v>83459.920309600799</v>
      </c>
      <c r="BL87" s="880">
        <v>82763.392691660731</v>
      </c>
      <c r="BM87" s="880">
        <v>80655.225194970713</v>
      </c>
      <c r="BN87" s="880">
        <v>78764.431790000002</v>
      </c>
      <c r="BO87" s="880">
        <v>78756.699491146734</v>
      </c>
      <c r="BP87" s="880">
        <v>80559.949315015707</v>
      </c>
      <c r="BQ87" s="880">
        <v>81720.162771569565</v>
      </c>
      <c r="BR87" s="880">
        <v>83122.832801525641</v>
      </c>
      <c r="BS87" s="880">
        <v>84414</v>
      </c>
      <c r="BV87" s="882">
        <f>DataFS40!Y87</f>
        <v>1.8442716961815764E-2</v>
      </c>
      <c r="BW87" s="882">
        <f t="shared" si="138"/>
        <v>1.7783736828991259E-2</v>
      </c>
      <c r="BX87" s="882">
        <f t="shared" si="139"/>
        <v>1.663201473896625E-2</v>
      </c>
      <c r="BY87" s="882">
        <f t="shared" si="140"/>
        <v>1.6725463583181277E-2</v>
      </c>
      <c r="BZ87" s="882">
        <f t="shared" si="141"/>
        <v>1.7785134556203896E-2</v>
      </c>
      <c r="CA87" s="882">
        <f t="shared" si="142"/>
        <v>1.7747293863896507E-2</v>
      </c>
      <c r="CB87" s="882">
        <f t="shared" si="143"/>
        <v>1.7762787841962391E-2</v>
      </c>
      <c r="CC87" s="882">
        <f t="shared" si="144"/>
        <v>1.7571795457974826E-2</v>
      </c>
      <c r="CD87" s="882">
        <f t="shared" si="145"/>
        <v>1.7500109550679266E-2</v>
      </c>
      <c r="CE87" s="882">
        <f t="shared" si="146"/>
        <v>1.7415973509097959E-2</v>
      </c>
      <c r="CF87" s="882">
        <f t="shared" si="147"/>
        <v>1.6746783330491732E-2</v>
      </c>
      <c r="CG87" s="882">
        <f t="shared" si="148"/>
        <v>1.561914021900912E-2</v>
      </c>
      <c r="CH87" s="882">
        <f t="shared" si="149"/>
        <v>1.5422536210318416E-2</v>
      </c>
      <c r="CI87" s="882">
        <f t="shared" si="150"/>
        <v>1.5061187852342561E-2</v>
      </c>
      <c r="CJ87" s="882">
        <f t="shared" si="151"/>
        <v>1.5520899987989889E-2</v>
      </c>
      <c r="CK87" s="882">
        <f t="shared" si="152"/>
        <v>1.5580577329973755E-2</v>
      </c>
      <c r="CL87" s="882">
        <f t="shared" si="153"/>
        <v>1.5548551040829084E-2</v>
      </c>
      <c r="CM87" s="882">
        <f t="shared" si="154"/>
        <v>1.5421655275915214E-2</v>
      </c>
      <c r="CN87" s="882">
        <f t="shared" si="155"/>
        <v>1.5155883332435449E-2</v>
      </c>
      <c r="CO87" s="882">
        <f t="shared" si="156"/>
        <v>1.4607969830781498E-2</v>
      </c>
      <c r="CP87" s="882">
        <f t="shared" si="157"/>
        <v>1.422837184583825E-2</v>
      </c>
      <c r="CQ87" s="882">
        <f t="shared" si="158"/>
        <v>1.4020755890395087E-2</v>
      </c>
      <c r="CR87" s="882">
        <f t="shared" si="159"/>
        <v>1.3195529775369863E-2</v>
      </c>
      <c r="CS87" s="882">
        <f t="shared" si="160"/>
        <v>1.3074153462820925E-2</v>
      </c>
      <c r="CT87" s="882">
        <f t="shared" si="161"/>
        <v>1.4596297407178049E-2</v>
      </c>
      <c r="CU87" s="882">
        <f t="shared" si="162"/>
        <v>1.4808066028599187E-2</v>
      </c>
      <c r="CV87" s="882">
        <f t="shared" si="163"/>
        <v>1.4260669470317566E-2</v>
      </c>
      <c r="CW87" s="882">
        <f t="shared" si="164"/>
        <v>1.3220610066146055E-2</v>
      </c>
      <c r="CX87" s="882">
        <f t="shared" si="165"/>
        <v>1.3162484225947013E-2</v>
      </c>
      <c r="CY87" s="882">
        <f t="shared" si="166"/>
        <v>1.3346014552598762E-2</v>
      </c>
      <c r="CZ87" s="882">
        <f t="shared" si="167"/>
        <v>1.2469827647997755E-2</v>
      </c>
      <c r="DA87" s="882">
        <f t="shared" si="168"/>
        <v>1.2436920858490907E-2</v>
      </c>
      <c r="DB87" s="882">
        <f t="shared" si="169"/>
        <v>1.1682425026642074E-2</v>
      </c>
      <c r="DC87" s="882">
        <f t="shared" si="170"/>
        <v>1.2423611166706205E-2</v>
      </c>
      <c r="DD87" s="882">
        <f t="shared" si="171"/>
        <v>1.3245989333398933E-2</v>
      </c>
    </row>
    <row r="88" spans="1:108" ht="15">
      <c r="A88" s="876">
        <v>83</v>
      </c>
      <c r="B88" s="876">
        <v>83</v>
      </c>
      <c r="C88" s="880">
        <f>DataFS40!T88</f>
        <v>29630.000583718269</v>
      </c>
      <c r="D88">
        <f t="shared" ref="D88:R88" si="185">C88*($S88/$C88)^(1/16)</f>
        <v>30287.841151130215</v>
      </c>
      <c r="E88">
        <f t="shared" si="185"/>
        <v>30960.286990348017</v>
      </c>
      <c r="F88">
        <f t="shared" si="185"/>
        <v>31647.662365296841</v>
      </c>
      <c r="G88">
        <f t="shared" si="185"/>
        <v>32350.298739158025</v>
      </c>
      <c r="H88">
        <f t="shared" si="185"/>
        <v>33068.534934205818</v>
      </c>
      <c r="I88">
        <f t="shared" si="185"/>
        <v>33802.717295192793</v>
      </c>
      <c r="J88">
        <f t="shared" si="185"/>
        <v>34553.199856362713</v>
      </c>
      <c r="K88">
        <f t="shared" si="185"/>
        <v>35320.34451217141</v>
      </c>
      <c r="L88">
        <f t="shared" si="185"/>
        <v>36104.52119179794</v>
      </c>
      <c r="M88">
        <f t="shared" si="185"/>
        <v>36906.108037530241</v>
      </c>
      <c r="N88">
        <f t="shared" si="185"/>
        <v>37725.491587111283</v>
      </c>
      <c r="O88">
        <f t="shared" si="185"/>
        <v>38563.066960133619</v>
      </c>
      <c r="P88">
        <f t="shared" si="185"/>
        <v>39419.238048572246</v>
      </c>
      <c r="Q88">
        <f t="shared" si="185"/>
        <v>40294.417711547641</v>
      </c>
      <c r="R88">
        <f t="shared" si="185"/>
        <v>41189.027974412915</v>
      </c>
      <c r="S88" s="880">
        <v>42103.50023226106</v>
      </c>
      <c r="T88" s="880">
        <v>43797.720908545023</v>
      </c>
      <c r="U88" s="880">
        <v>45491.941584828986</v>
      </c>
      <c r="V88" s="880">
        <v>47429.398887140007</v>
      </c>
      <c r="W88" s="880">
        <v>49366.856189451028</v>
      </c>
      <c r="X88" s="880">
        <v>49584.953421506609</v>
      </c>
      <c r="Y88" s="880">
        <v>50902.602806314208</v>
      </c>
      <c r="Z88" s="880">
        <v>52297.169268968151</v>
      </c>
      <c r="AA88" s="880">
        <v>50483.802557011382</v>
      </c>
      <c r="AB88" s="880">
        <v>51037.701372109084</v>
      </c>
      <c r="AC88" s="880">
        <v>52708.755395683453</v>
      </c>
      <c r="AD88" s="880">
        <v>54146.084950409662</v>
      </c>
      <c r="AE88" s="880">
        <v>53020.221087576225</v>
      </c>
      <c r="AF88" s="880">
        <v>51299.708943358724</v>
      </c>
      <c r="AG88" s="880">
        <v>52913.436204297024</v>
      </c>
      <c r="AH88" s="880">
        <v>54123.32036132089</v>
      </c>
      <c r="AI88" s="880">
        <v>56373.553345338689</v>
      </c>
      <c r="AJ88" s="880">
        <v>55872.651079413052</v>
      </c>
      <c r="AK88" s="880">
        <v>55191.076143445032</v>
      </c>
      <c r="AL88" s="880">
        <v>55217.44683824636</v>
      </c>
      <c r="AM88" s="880">
        <v>54333.175733997923</v>
      </c>
      <c r="AN88" s="880">
        <v>55810.770996662272</v>
      </c>
      <c r="AO88" s="880">
        <v>59093.412753558223</v>
      </c>
      <c r="AP88" s="880">
        <v>60302.801014239049</v>
      </c>
      <c r="AQ88" s="880">
        <v>61787.076255150583</v>
      </c>
      <c r="AR88" s="880">
        <v>62610.138228197167</v>
      </c>
      <c r="AS88" s="880">
        <v>63897.237855193991</v>
      </c>
      <c r="AT88" s="880">
        <v>65103.234002780046</v>
      </c>
      <c r="AU88" s="880">
        <v>65037.084293483276</v>
      </c>
      <c r="AV88" s="880">
        <v>64100.968111771945</v>
      </c>
      <c r="AW88" s="880">
        <v>65059.585146210666</v>
      </c>
      <c r="AX88" s="880">
        <v>65711.424116394817</v>
      </c>
      <c r="AY88" s="880">
        <v>68292.518244650768</v>
      </c>
      <c r="AZ88" s="880">
        <v>69956.91204855105</v>
      </c>
      <c r="BA88" s="880">
        <v>71528.916258375481</v>
      </c>
      <c r="BB88" s="880">
        <v>73905.350669593565</v>
      </c>
      <c r="BC88" s="880">
        <v>76133.602356803065</v>
      </c>
      <c r="BD88" s="880">
        <v>77913.622759404199</v>
      </c>
      <c r="BE88" s="880">
        <v>79981.97564344469</v>
      </c>
      <c r="BF88" s="880">
        <v>80091.280280063525</v>
      </c>
      <c r="BG88" s="880">
        <v>79870.525679365499</v>
      </c>
      <c r="BH88" s="880">
        <v>81571.568933812901</v>
      </c>
      <c r="BI88" s="880">
        <v>82958.688466125153</v>
      </c>
      <c r="BJ88" s="880">
        <v>84445.646586169998</v>
      </c>
      <c r="BK88" s="880">
        <v>85756.737687536443</v>
      </c>
      <c r="BL88" s="880">
        <v>84961.629567712036</v>
      </c>
      <c r="BM88" s="880">
        <v>82777.847553635904</v>
      </c>
      <c r="BN88" s="880">
        <v>80806.01496</v>
      </c>
      <c r="BO88" s="880">
        <v>80879.121238964173</v>
      </c>
      <c r="BP88" s="880">
        <v>82768.081417753725</v>
      </c>
      <c r="BQ88" s="880">
        <v>84027.64317318055</v>
      </c>
      <c r="BR88" s="880">
        <v>85375.059546955657</v>
      </c>
      <c r="BS88" s="880">
        <v>86753</v>
      </c>
      <c r="BV88" s="882">
        <f>DataFS40!Y88</f>
        <v>1.8462896348791835E-2</v>
      </c>
      <c r="BW88" s="882">
        <f t="shared" si="138"/>
        <v>1.7819632460130075E-2</v>
      </c>
      <c r="BX88" s="882">
        <f t="shared" si="139"/>
        <v>1.66796270604328E-2</v>
      </c>
      <c r="BY88" s="882">
        <f t="shared" si="140"/>
        <v>1.6825348603507706E-2</v>
      </c>
      <c r="BZ88" s="882">
        <f t="shared" si="141"/>
        <v>1.7878415754563282E-2</v>
      </c>
      <c r="CA88" s="882">
        <f t="shared" si="142"/>
        <v>1.7827526894383938E-2</v>
      </c>
      <c r="CB88" s="882">
        <f t="shared" si="143"/>
        <v>1.7898079694954383E-2</v>
      </c>
      <c r="CC88" s="882">
        <f t="shared" si="144"/>
        <v>1.7636873518797502E-2</v>
      </c>
      <c r="CD88" s="882">
        <f t="shared" si="145"/>
        <v>1.7588685014023442E-2</v>
      </c>
      <c r="CE88" s="882">
        <f t="shared" si="146"/>
        <v>1.7491094633542925E-2</v>
      </c>
      <c r="CF88" s="882">
        <f t="shared" si="147"/>
        <v>1.6803755516246799E-2</v>
      </c>
      <c r="CG88" s="882">
        <f t="shared" si="148"/>
        <v>1.57140529888391E-2</v>
      </c>
      <c r="CH88" s="882">
        <f t="shared" si="149"/>
        <v>1.5501525381166115E-2</v>
      </c>
      <c r="CI88" s="882">
        <f t="shared" si="150"/>
        <v>1.5143483261198964E-2</v>
      </c>
      <c r="CJ88" s="882">
        <f t="shared" si="151"/>
        <v>1.5638290877769911E-2</v>
      </c>
      <c r="CK88" s="882">
        <f t="shared" si="152"/>
        <v>1.5701630558931923E-2</v>
      </c>
      <c r="CL88" s="882">
        <f t="shared" si="153"/>
        <v>1.570949666741539E-2</v>
      </c>
      <c r="CM88" s="882">
        <f t="shared" si="154"/>
        <v>1.5507346817924317E-2</v>
      </c>
      <c r="CN88" s="882">
        <f t="shared" si="155"/>
        <v>1.5260998877349108E-2</v>
      </c>
      <c r="CO88" s="882">
        <f t="shared" si="156"/>
        <v>1.4705863434774979E-2</v>
      </c>
      <c r="CP88" s="882">
        <f t="shared" si="157"/>
        <v>1.429300653169574E-2</v>
      </c>
      <c r="CQ88" s="882">
        <f t="shared" si="158"/>
        <v>1.4202247039408977E-2</v>
      </c>
      <c r="CR88" s="882">
        <f t="shared" si="159"/>
        <v>1.3337956741625634E-2</v>
      </c>
      <c r="CS88" s="882">
        <f t="shared" si="160"/>
        <v>1.3160509978147328E-2</v>
      </c>
      <c r="CT88" s="882">
        <f t="shared" si="161"/>
        <v>1.4715761782171821E-2</v>
      </c>
      <c r="CU88" s="882">
        <f t="shared" si="162"/>
        <v>1.4920315619389779E-2</v>
      </c>
      <c r="CV88" s="882">
        <f t="shared" si="163"/>
        <v>1.4418638830176356E-2</v>
      </c>
      <c r="CW88" s="882">
        <f t="shared" si="164"/>
        <v>1.333858949121236E-2</v>
      </c>
      <c r="CX88" s="882">
        <f t="shared" si="165"/>
        <v>1.318877685432529E-2</v>
      </c>
      <c r="CY88" s="882">
        <f t="shared" si="166"/>
        <v>1.3453409040684372E-2</v>
      </c>
      <c r="CZ88" s="882">
        <f t="shared" si="167"/>
        <v>1.255755721540508E-2</v>
      </c>
      <c r="DA88" s="882">
        <f t="shared" si="168"/>
        <v>1.2571820474688744E-2</v>
      </c>
      <c r="DB88" s="882">
        <f t="shared" si="169"/>
        <v>1.1808758539215258E-2</v>
      </c>
      <c r="DC88" s="882">
        <f t="shared" si="170"/>
        <v>1.2548044926339097E-2</v>
      </c>
      <c r="DD88" s="882">
        <f t="shared" si="171"/>
        <v>1.3390737750729187E-2</v>
      </c>
    </row>
    <row r="89" spans="1:108" ht="15">
      <c r="A89" s="876">
        <v>84</v>
      </c>
      <c r="B89" s="876">
        <v>84</v>
      </c>
      <c r="C89" s="880">
        <f>DataFS40!T89</f>
        <v>30313.666710894999</v>
      </c>
      <c r="D89">
        <f t="shared" ref="D89:R89" si="186">C89*($S89/$C89)^(1/16)</f>
        <v>30986.685925089336</v>
      </c>
      <c r="E89">
        <f t="shared" si="186"/>
        <v>31674.647404994867</v>
      </c>
      <c r="F89">
        <f t="shared" si="186"/>
        <v>32377.882896421925</v>
      </c>
      <c r="G89">
        <f t="shared" si="186"/>
        <v>33096.731510548641</v>
      </c>
      <c r="H89">
        <f t="shared" si="186"/>
        <v>33831.539887445673</v>
      </c>
      <c r="I89">
        <f t="shared" si="186"/>
        <v>34582.662363231473</v>
      </c>
      <c r="J89">
        <f t="shared" si="186"/>
        <v>35350.461140938722</v>
      </c>
      <c r="K89">
        <f t="shared" si="186"/>
        <v>36135.306465174312</v>
      </c>
      <c r="L89">
        <f t="shared" si="186"/>
        <v>36937.576800657102</v>
      </c>
      <c r="M89">
        <f t="shared" si="186"/>
        <v>37757.659014719524</v>
      </c>
      <c r="N89">
        <f t="shared" si="186"/>
        <v>38595.9485638611</v>
      </c>
      <c r="O89">
        <f t="shared" si="186"/>
        <v>39452.849684443747</v>
      </c>
      <c r="P89">
        <f t="shared" si="186"/>
        <v>40328.77558762089</v>
      </c>
      <c r="Q89">
        <f t="shared" si="186"/>
        <v>41224.148658594364</v>
      </c>
      <c r="R89">
        <f t="shared" si="186"/>
        <v>42139.40066029517</v>
      </c>
      <c r="S89" s="880">
        <v>43074.97294158634</v>
      </c>
      <c r="T89" s="880">
        <v>44832.742679168834</v>
      </c>
      <c r="U89" s="880">
        <v>46590.51241675132</v>
      </c>
      <c r="V89" s="880">
        <v>48567.225745512369</v>
      </c>
      <c r="W89" s="880">
        <v>50543.939074273418</v>
      </c>
      <c r="X89" s="880">
        <v>50819.718228867161</v>
      </c>
      <c r="Y89" s="880">
        <v>52130.095865697818</v>
      </c>
      <c r="Z89" s="880">
        <v>53508.52542615671</v>
      </c>
      <c r="AA89" s="880">
        <v>51624.063245228273</v>
      </c>
      <c r="AB89" s="880">
        <v>52236.146056265105</v>
      </c>
      <c r="AC89" s="880">
        <v>53983.748449516243</v>
      </c>
      <c r="AD89" s="880">
        <v>55384.959034066407</v>
      </c>
      <c r="AE89" s="880">
        <v>54298.67250027063</v>
      </c>
      <c r="AF89" s="880">
        <v>52516.732328585626</v>
      </c>
      <c r="AG89" s="880">
        <v>54263.321334338485</v>
      </c>
      <c r="AH89" s="880">
        <v>55392.847741744408</v>
      </c>
      <c r="AI89" s="880">
        <v>57809.55207092395</v>
      </c>
      <c r="AJ89" s="880">
        <v>57247.624599861716</v>
      </c>
      <c r="AK89" s="880">
        <v>56512.802516166965</v>
      </c>
      <c r="AL89" s="880">
        <v>56583.482035735018</v>
      </c>
      <c r="AM89" s="880">
        <v>55733.492472595375</v>
      </c>
      <c r="AN89" s="880">
        <v>57319.514321198483</v>
      </c>
      <c r="AO89" s="880">
        <v>60678.387463110317</v>
      </c>
      <c r="AP89" s="880">
        <v>61968.395282525125</v>
      </c>
      <c r="AQ89" s="880">
        <v>63454.018126514231</v>
      </c>
      <c r="AR89" s="880">
        <v>64202.720010341262</v>
      </c>
      <c r="AS89" s="880">
        <v>65578.217491848016</v>
      </c>
      <c r="AT89" s="880">
        <v>66817.166658678048</v>
      </c>
      <c r="AU89" s="880">
        <v>66753.935646910628</v>
      </c>
      <c r="AV89" s="880">
        <v>65773.110867211479</v>
      </c>
      <c r="AW89" s="880">
        <v>66739.816900594102</v>
      </c>
      <c r="AX89" s="880">
        <v>67484.325245661283</v>
      </c>
      <c r="AY89" s="880">
        <v>70125.418833721909</v>
      </c>
      <c r="AZ89" s="880">
        <v>71862.100183823539</v>
      </c>
      <c r="BA89" s="880">
        <v>73537.30944940279</v>
      </c>
      <c r="BB89" s="880">
        <v>75828.548793952228</v>
      </c>
      <c r="BC89" s="880">
        <v>78309.769564158138</v>
      </c>
      <c r="BD89" s="880">
        <v>80047.637477909622</v>
      </c>
      <c r="BE89" s="880">
        <v>82126.192225634179</v>
      </c>
      <c r="BF89" s="880">
        <v>82443.423920889269</v>
      </c>
      <c r="BG89" s="880">
        <v>82101.466519308291</v>
      </c>
      <c r="BH89" s="880">
        <v>83818.862433066955</v>
      </c>
      <c r="BI89" s="880">
        <v>85292.451342168628</v>
      </c>
      <c r="BJ89" s="880">
        <v>86748.514323456839</v>
      </c>
      <c r="BK89" s="880">
        <v>88257.613550336639</v>
      </c>
      <c r="BL89" s="880">
        <v>87397.971156723739</v>
      </c>
      <c r="BM89" s="880">
        <v>85120.585519062108</v>
      </c>
      <c r="BN89" s="880">
        <v>83035.681849999994</v>
      </c>
      <c r="BO89" s="880">
        <v>83227.56152990619</v>
      </c>
      <c r="BP89" s="880">
        <v>85230.106572380973</v>
      </c>
      <c r="BQ89" s="880">
        <v>86511.906347495591</v>
      </c>
      <c r="BR89" s="880">
        <v>87885.671835899338</v>
      </c>
      <c r="BS89" s="880">
        <v>89335</v>
      </c>
      <c r="BV89" s="882">
        <f>DataFS40!Y89</f>
        <v>1.8488497635840373E-2</v>
      </c>
      <c r="BW89" s="882">
        <f t="shared" si="138"/>
        <v>1.7868335110278188E-2</v>
      </c>
      <c r="BX89" s="882">
        <f t="shared" si="139"/>
        <v>1.6758422178116072E-2</v>
      </c>
      <c r="BY89" s="882">
        <f t="shared" si="140"/>
        <v>1.6940883702782239E-2</v>
      </c>
      <c r="BZ89" s="882">
        <f t="shared" si="141"/>
        <v>1.798789879823981E-2</v>
      </c>
      <c r="CA89" s="882">
        <f t="shared" si="142"/>
        <v>1.7960292338567552E-2</v>
      </c>
      <c r="CB89" s="882">
        <f t="shared" si="143"/>
        <v>1.8012151235792029E-2</v>
      </c>
      <c r="CC89" s="882">
        <f t="shared" si="144"/>
        <v>1.7705928028844298E-2</v>
      </c>
      <c r="CD89" s="882">
        <f t="shared" si="145"/>
        <v>1.7683150955446481E-2</v>
      </c>
      <c r="CE89" s="882">
        <f t="shared" si="146"/>
        <v>1.7586100772529312E-2</v>
      </c>
      <c r="CF89" s="882">
        <f t="shared" si="147"/>
        <v>1.6900785523040973E-2</v>
      </c>
      <c r="CG89" s="882">
        <f t="shared" si="148"/>
        <v>1.5801897002592158E-2</v>
      </c>
      <c r="CH89" s="882">
        <f t="shared" si="149"/>
        <v>1.5581780328432382E-2</v>
      </c>
      <c r="CI89" s="882">
        <f t="shared" si="150"/>
        <v>1.5257283724646742E-2</v>
      </c>
      <c r="CJ89" s="882">
        <f t="shared" si="151"/>
        <v>1.5748040776910832E-2</v>
      </c>
      <c r="CK89" s="882">
        <f t="shared" si="152"/>
        <v>1.5822871368701197E-2</v>
      </c>
      <c r="CL89" s="882">
        <f t="shared" si="153"/>
        <v>1.5855285990713286E-2</v>
      </c>
      <c r="CM89" s="882">
        <f t="shared" si="154"/>
        <v>1.5577021121581103E-2</v>
      </c>
      <c r="CN89" s="882">
        <f t="shared" si="155"/>
        <v>1.539003246120596E-2</v>
      </c>
      <c r="CO89" s="882">
        <f t="shared" si="156"/>
        <v>1.4804785468510273E-2</v>
      </c>
      <c r="CP89" s="882">
        <f t="shared" si="157"/>
        <v>1.4379282446661978E-2</v>
      </c>
      <c r="CQ89" s="882">
        <f t="shared" si="158"/>
        <v>1.4331962721241043E-2</v>
      </c>
      <c r="CR89" s="882">
        <f t="shared" si="159"/>
        <v>1.3448851919259486E-2</v>
      </c>
      <c r="CS89" s="882">
        <f t="shared" si="160"/>
        <v>1.3288013502016804E-2</v>
      </c>
      <c r="CT89" s="882">
        <f t="shared" si="161"/>
        <v>1.48771692862113E-2</v>
      </c>
      <c r="CU89" s="882">
        <f t="shared" si="162"/>
        <v>1.5030622399934579E-2</v>
      </c>
      <c r="CV89" s="882">
        <f t="shared" si="163"/>
        <v>1.4563169162793876E-2</v>
      </c>
      <c r="CW89" s="882">
        <f t="shared" si="164"/>
        <v>1.3506994808674344E-2</v>
      </c>
      <c r="CX89" s="882">
        <f t="shared" si="165"/>
        <v>1.3310426765601679E-2</v>
      </c>
      <c r="CY89" s="882">
        <f t="shared" si="166"/>
        <v>1.3565856759655714E-2</v>
      </c>
      <c r="CZ89" s="882">
        <f t="shared" si="167"/>
        <v>1.26597602244789E-2</v>
      </c>
      <c r="DA89" s="882">
        <f t="shared" si="168"/>
        <v>1.2754305573869473E-2</v>
      </c>
      <c r="DB89" s="882">
        <f t="shared" si="169"/>
        <v>1.1927276064039427E-2</v>
      </c>
      <c r="DC89" s="882">
        <f t="shared" si="170"/>
        <v>1.2687179601439613E-2</v>
      </c>
      <c r="DD89" s="882">
        <f t="shared" si="171"/>
        <v>1.3559523641752502E-2</v>
      </c>
    </row>
    <row r="90" spans="1:108" ht="15">
      <c r="A90" s="876">
        <v>85</v>
      </c>
      <c r="B90" s="876">
        <v>85</v>
      </c>
      <c r="C90" s="880">
        <f>DataFS40!T90</f>
        <v>31050.953710791469</v>
      </c>
      <c r="D90">
        <f t="shared" ref="D90:R90" si="187">C90*($S90/$C90)^(1/16)</f>
        <v>31740.342053868775</v>
      </c>
      <c r="E90">
        <f t="shared" si="187"/>
        <v>32445.036087457149</v>
      </c>
      <c r="F90">
        <f t="shared" si="187"/>
        <v>33165.375626066612</v>
      </c>
      <c r="G90">
        <f t="shared" si="187"/>
        <v>33901.708028714987</v>
      </c>
      <c r="H90">
        <f t="shared" si="187"/>
        <v>34654.388366429826</v>
      </c>
      <c r="I90">
        <f t="shared" si="187"/>
        <v>35423.779593469262</v>
      </c>
      <c r="J90">
        <f t="shared" si="187"/>
        <v>36210.252722344216</v>
      </c>
      <c r="K90">
        <f t="shared" si="187"/>
        <v>37014.187002726452</v>
      </c>
      <c r="L90">
        <f t="shared" si="187"/>
        <v>37835.970104328735</v>
      </c>
      <c r="M90">
        <f t="shared" si="187"/>
        <v>38675.998303845212</v>
      </c>
      <c r="N90">
        <f t="shared" si="187"/>
        <v>39534.676676042269</v>
      </c>
      <c r="O90">
        <f t="shared" si="187"/>
        <v>40412.419289091915</v>
      </c>
      <c r="P90">
        <f t="shared" si="187"/>
        <v>41309.649404241965</v>
      </c>
      <c r="Q90">
        <f t="shared" si="187"/>
        <v>42226.799679919241</v>
      </c>
      <c r="R90">
        <f t="shared" si="187"/>
        <v>43164.312380364237</v>
      </c>
      <c r="S90" s="880">
        <v>44122.639588897917</v>
      </c>
      <c r="T90" s="880">
        <v>45952.149515636454</v>
      </c>
      <c r="U90" s="880">
        <v>47781.659442374985</v>
      </c>
      <c r="V90" s="880">
        <v>49771.939651219785</v>
      </c>
      <c r="W90" s="880">
        <v>51762.219860064593</v>
      </c>
      <c r="X90" s="880">
        <v>52043.05002875215</v>
      </c>
      <c r="Y90" s="880">
        <v>53368.548684540219</v>
      </c>
      <c r="Z90" s="880">
        <v>54730.324308838273</v>
      </c>
      <c r="AA90" s="880">
        <v>52908.095933263816</v>
      </c>
      <c r="AB90" s="880">
        <v>53429.872454263037</v>
      </c>
      <c r="AC90" s="880">
        <v>55439.591581906883</v>
      </c>
      <c r="AD90" s="880">
        <v>56795.303579128937</v>
      </c>
      <c r="AE90" s="880">
        <v>55640.257316061055</v>
      </c>
      <c r="AF90" s="880">
        <v>53929.348757866843</v>
      </c>
      <c r="AG90" s="880">
        <v>55602.901997738409</v>
      </c>
      <c r="AH90" s="880">
        <v>56798.395912927583</v>
      </c>
      <c r="AI90" s="880">
        <v>59342.495858152099</v>
      </c>
      <c r="AJ90" s="880">
        <v>58731.811902993679</v>
      </c>
      <c r="AK90" s="880">
        <v>58004.244726631397</v>
      </c>
      <c r="AL90" s="880">
        <v>58015.350254789395</v>
      </c>
      <c r="AM90" s="880">
        <v>57244.59376329706</v>
      </c>
      <c r="AN90" s="880">
        <v>59000.139796631222</v>
      </c>
      <c r="AO90" s="880">
        <v>62510.503847734319</v>
      </c>
      <c r="AP90" s="880">
        <v>63785.945425998441</v>
      </c>
      <c r="AQ90" s="880">
        <v>65225.385590747523</v>
      </c>
      <c r="AR90" s="880">
        <v>65974.349448466048</v>
      </c>
      <c r="AS90" s="880">
        <v>67393.821038796843</v>
      </c>
      <c r="AT90" s="880">
        <v>68676.110946012879</v>
      </c>
      <c r="AU90" s="880">
        <v>68598.458920945108</v>
      </c>
      <c r="AV90" s="880">
        <v>67631.768091007514</v>
      </c>
      <c r="AW90" s="880">
        <v>68525.952255677141</v>
      </c>
      <c r="AX90" s="880">
        <v>69352.808870592547</v>
      </c>
      <c r="AY90" s="880">
        <v>72036.764550884982</v>
      </c>
      <c r="AZ90" s="880">
        <v>73903.267611916104</v>
      </c>
      <c r="BA90" s="880">
        <v>75689.055867475297</v>
      </c>
      <c r="BB90" s="880">
        <v>78027.301154740417</v>
      </c>
      <c r="BC90" s="880">
        <v>80671.023157705786</v>
      </c>
      <c r="BD90" s="880">
        <v>82450.81964150467</v>
      </c>
      <c r="BE90" s="880">
        <v>84638.566749293954</v>
      </c>
      <c r="BF90" s="880">
        <v>85007.365730715552</v>
      </c>
      <c r="BG90" s="880">
        <v>84625.816148745289</v>
      </c>
      <c r="BH90" s="880">
        <v>86247.001723200767</v>
      </c>
      <c r="BI90" s="880">
        <v>87859.959577436268</v>
      </c>
      <c r="BJ90" s="880">
        <v>89392.812943514044</v>
      </c>
      <c r="BK90" s="880">
        <v>90988.055208609439</v>
      </c>
      <c r="BL90" s="880">
        <v>90157.051835340491</v>
      </c>
      <c r="BM90" s="880">
        <v>87635.876422451722</v>
      </c>
      <c r="BN90" s="880">
        <v>85586.840679999994</v>
      </c>
      <c r="BO90" s="880">
        <v>85783.723624767459</v>
      </c>
      <c r="BP90" s="880">
        <v>87845.94245553865</v>
      </c>
      <c r="BQ90" s="880">
        <v>89250.488598332289</v>
      </c>
      <c r="BR90" s="880">
        <v>90568.202065212332</v>
      </c>
      <c r="BS90" s="880">
        <v>92094</v>
      </c>
      <c r="BV90" s="882">
        <f>DataFS40!Y90</f>
        <v>1.829406247018539E-2</v>
      </c>
      <c r="BW90" s="882">
        <f>BW89+(BW$95-BW$89)/6</f>
        <v>1.7715617698896253E-2</v>
      </c>
      <c r="BX90" s="882">
        <f t="shared" ref="BX90:CK94" si="188">BX89+(BX$95-BX$89)/6</f>
        <v>1.6608947742756119E-2</v>
      </c>
      <c r="BY90" s="882">
        <f t="shared" si="188"/>
        <v>1.6847871020982026E-2</v>
      </c>
      <c r="BZ90" s="882">
        <f t="shared" si="188"/>
        <v>1.7952043131705769E-2</v>
      </c>
      <c r="CA90" s="882">
        <f t="shared" si="188"/>
        <v>1.7942015683244866E-2</v>
      </c>
      <c r="CB90" s="882">
        <f t="shared" si="188"/>
        <v>1.7987466510085832E-2</v>
      </c>
      <c r="CC90" s="882">
        <f t="shared" si="188"/>
        <v>1.7660938033185247E-2</v>
      </c>
      <c r="CD90" s="882">
        <f t="shared" si="188"/>
        <v>1.7678401197344058E-2</v>
      </c>
      <c r="CE90" s="882">
        <f t="shared" si="188"/>
        <v>1.7594005120356766E-2</v>
      </c>
      <c r="CF90" s="882">
        <f t="shared" si="188"/>
        <v>1.6913550996901727E-2</v>
      </c>
      <c r="CG90" s="882">
        <f t="shared" si="188"/>
        <v>1.5830012212866212E-2</v>
      </c>
      <c r="CH90" s="882">
        <f t="shared" si="188"/>
        <v>1.5623772670758243E-2</v>
      </c>
      <c r="CI90" s="882">
        <f t="shared" si="188"/>
        <v>1.535092101208905E-2</v>
      </c>
      <c r="CJ90" s="882">
        <f t="shared" si="188"/>
        <v>1.5855604146093698E-2</v>
      </c>
      <c r="CK90" s="882">
        <f t="shared" si="188"/>
        <v>1.5954531094524566E-2</v>
      </c>
      <c r="CL90" s="882">
        <f t="shared" ref="CL90:CL134" si="189">(BA90/S90)^(1/34)-1</f>
        <v>1.5999004504771319E-2</v>
      </c>
      <c r="CM90" s="882">
        <f t="shared" ref="CM90:CM134" si="190">(BB90/T90)^(1/34)-1</f>
        <v>1.5694178691795457E-2</v>
      </c>
      <c r="CN90" s="882">
        <f t="shared" ref="CN90:CN134" si="191">(BC90/U90)^(1/34)-1</f>
        <v>1.5523300037325605E-2</v>
      </c>
      <c r="CO90" s="882">
        <f t="shared" ref="CO90:CO134" si="192">(BD90/V90)^(1/34)-1</f>
        <v>1.4956349992921281E-2</v>
      </c>
      <c r="CP90" s="882">
        <f t="shared" ref="CP90:CP134" si="193">(BE90/W90)^(1/34)-1</f>
        <v>1.4567722164155805E-2</v>
      </c>
      <c r="CQ90" s="882">
        <f t="shared" ref="CQ90:CQ134" si="194">(BF90/X90)^(1/34)-1</f>
        <v>1.4536006959748438E-2</v>
      </c>
      <c r="CR90" s="882">
        <f t="shared" ref="CR90:CR134" si="195">(BG90/Y90)^(1/34)-1</f>
        <v>1.3651691285000433E-2</v>
      </c>
      <c r="CS90" s="882">
        <f t="shared" ref="CS90:CS134" si="196">(BH90/Z90)^(1/34)-1</f>
        <v>1.3466257181802055E-2</v>
      </c>
      <c r="CT90" s="882">
        <f t="shared" ref="CT90:CT134" si="197">(BI90/AA90)^(1/34)-1</f>
        <v>1.5029106566569084E-2</v>
      </c>
      <c r="CU90" s="882">
        <f t="shared" ref="CU90:CU134" si="198">(BJ90/AB90)^(1/34)-1</f>
        <v>1.5252511556654191E-2</v>
      </c>
      <c r="CV90" s="882">
        <f t="shared" ref="CV90:CV134" si="199">(BK90/AC90)^(1/34)-1</f>
        <v>1.467827879291228E-2</v>
      </c>
      <c r="CW90" s="882">
        <f t="shared" ref="CW90:CW134" si="200">(BL90/AD90)^(1/34)-1</f>
        <v>1.3683942382455516E-2</v>
      </c>
      <c r="CX90" s="882">
        <f t="shared" ref="CX90:CX134" si="201">(BM90/AE90)^(1/34)-1</f>
        <v>1.345093931165775E-2</v>
      </c>
      <c r="CY90" s="882">
        <f t="shared" ref="CY90:CY134" si="202">(BN90/AF90)^(1/34)-1</f>
        <v>1.3676702804954699E-2</v>
      </c>
      <c r="CZ90" s="882">
        <f t="shared" ref="CZ90:CZ134" si="203">(BO90/AG90)^(1/34)-1</f>
        <v>1.283442479890895E-2</v>
      </c>
      <c r="DA90" s="882">
        <f t="shared" ref="DA90:DA134" si="204">(BP90/AH90)^(1/34)-1</f>
        <v>1.2908383744208995E-2</v>
      </c>
      <c r="DB90" s="882">
        <f t="shared" ref="DB90:DB134" si="205">(BQ90/AI90)^(1/34)-1</f>
        <v>1.2075897233444932E-2</v>
      </c>
      <c r="DC90" s="882">
        <f t="shared" ref="DC90:DC134" si="206">(BR90/AJ90)^(1/34)-1</f>
        <v>1.2820357440927577E-2</v>
      </c>
      <c r="DD90" s="882">
        <f t="shared" ref="DD90:DD134" si="207">(BS90/AK90)^(1/34)-1</f>
        <v>1.3689728466593776E-2</v>
      </c>
    </row>
    <row r="91" spans="1:108" ht="15">
      <c r="A91" s="876">
        <v>86</v>
      </c>
      <c r="B91" s="876">
        <v>86</v>
      </c>
      <c r="C91" s="880">
        <f>DataFS40!T91</f>
        <v>31891.01405006745</v>
      </c>
      <c r="D91">
        <f t="shared" ref="D91:R91" si="208">C91*($S91/$C91)^(1/16)</f>
        <v>32599.053279387168</v>
      </c>
      <c r="E91">
        <f t="shared" si="208"/>
        <v>33322.812283232357</v>
      </c>
      <c r="F91">
        <f t="shared" si="208"/>
        <v>34062.640069540568</v>
      </c>
      <c r="G91">
        <f t="shared" si="208"/>
        <v>34818.893394868159</v>
      </c>
      <c r="H91">
        <f t="shared" si="208"/>
        <v>35591.936936423896</v>
      </c>
      <c r="I91">
        <f t="shared" si="208"/>
        <v>36382.143467922018</v>
      </c>
      <c r="J91">
        <f t="shared" si="208"/>
        <v>37189.894039339561</v>
      </c>
      <c r="K91">
        <f t="shared" si="208"/>
        <v>38015.578160664649</v>
      </c>
      <c r="L91">
        <f t="shared" si="208"/>
        <v>38859.593989724293</v>
      </c>
      <c r="M91">
        <f t="shared" si="208"/>
        <v>39722.348524182358</v>
      </c>
      <c r="N91">
        <f t="shared" si="208"/>
        <v>40604.257797800201</v>
      </c>
      <c r="O91">
        <f t="shared" si="208"/>
        <v>41505.747081054673</v>
      </c>
      <c r="P91">
        <f t="shared" si="208"/>
        <v>42427.251086210221</v>
      </c>
      <c r="Q91">
        <f t="shared" si="208"/>
        <v>43369.214176943955</v>
      </c>
      <c r="R91">
        <f t="shared" si="208"/>
        <v>44332.090582624769</v>
      </c>
      <c r="S91" s="880">
        <v>45316.344617349896</v>
      </c>
      <c r="T91" s="880">
        <v>47181.606020154795</v>
      </c>
      <c r="U91" s="880">
        <v>49046.867422959702</v>
      </c>
      <c r="V91" s="880">
        <v>51099.022543557352</v>
      </c>
      <c r="W91" s="880">
        <v>53151.17766415501</v>
      </c>
      <c r="X91" s="880">
        <v>53312.113858539386</v>
      </c>
      <c r="Y91" s="880">
        <v>54711.119218241045</v>
      </c>
      <c r="Z91" s="880">
        <v>55957.344554266339</v>
      </c>
      <c r="AA91" s="880">
        <v>54360.688896948814</v>
      </c>
      <c r="AB91" s="880">
        <v>54802.893726268558</v>
      </c>
      <c r="AC91" s="880">
        <v>56967.774745720664</v>
      </c>
      <c r="AD91" s="880">
        <v>58415.69943941354</v>
      </c>
      <c r="AE91" s="880">
        <v>57052.867210334502</v>
      </c>
      <c r="AF91" s="880">
        <v>55389.052401457433</v>
      </c>
      <c r="AG91" s="880">
        <v>57100.484482975247</v>
      </c>
      <c r="AH91" s="880">
        <v>58391.782318969344</v>
      </c>
      <c r="AI91" s="880">
        <v>60996.620972433855</v>
      </c>
      <c r="AJ91" s="880">
        <v>60423.22535788369</v>
      </c>
      <c r="AK91" s="880">
        <v>59608.830828924169</v>
      </c>
      <c r="AL91" s="880">
        <v>59731.711174181342</v>
      </c>
      <c r="AM91" s="880">
        <v>58813.303021092936</v>
      </c>
      <c r="AN91" s="880">
        <v>60791.109368935809</v>
      </c>
      <c r="AO91" s="880">
        <v>64407.980014195527</v>
      </c>
      <c r="AP91" s="880">
        <v>65712.035480319784</v>
      </c>
      <c r="AQ91" s="880">
        <v>67362.242630024586</v>
      </c>
      <c r="AR91" s="880">
        <v>67972.144346776971</v>
      </c>
      <c r="AS91" s="880">
        <v>69562.357539761768</v>
      </c>
      <c r="AT91" s="880">
        <v>70749.951988368572</v>
      </c>
      <c r="AU91" s="880">
        <v>70651.289012812253</v>
      </c>
      <c r="AV91" s="880">
        <v>69699.645892351269</v>
      </c>
      <c r="AW91" s="880">
        <v>70522.314161402697</v>
      </c>
      <c r="AX91" s="880">
        <v>71373.916157956337</v>
      </c>
      <c r="AY91" s="880">
        <v>74242.279498392818</v>
      </c>
      <c r="AZ91" s="880">
        <v>76220.827733023369</v>
      </c>
      <c r="BA91" s="880">
        <v>78031.939921608093</v>
      </c>
      <c r="BB91" s="880">
        <v>80517.231961240206</v>
      </c>
      <c r="BC91" s="880">
        <v>83173.895880082593</v>
      </c>
      <c r="BD91" s="880">
        <v>85070.716107043685</v>
      </c>
      <c r="BE91" s="880">
        <v>87585.178844944312</v>
      </c>
      <c r="BF91" s="880">
        <v>87872.5608368221</v>
      </c>
      <c r="BG91" s="880">
        <v>87315.612144064493</v>
      </c>
      <c r="BH91" s="880">
        <v>89082.360206784098</v>
      </c>
      <c r="BI91" s="880">
        <v>90661.213171928088</v>
      </c>
      <c r="BJ91" s="880">
        <v>92330.789875324786</v>
      </c>
      <c r="BK91" s="880">
        <v>93902.845157186021</v>
      </c>
      <c r="BL91" s="880">
        <v>93119.255017904507</v>
      </c>
      <c r="BM91" s="880">
        <v>90364.64628114221</v>
      </c>
      <c r="BN91" s="880">
        <v>88199.236069999999</v>
      </c>
      <c r="BO91" s="880">
        <v>88645.548892235311</v>
      </c>
      <c r="BP91" s="880">
        <v>90801.004739975731</v>
      </c>
      <c r="BQ91" s="880">
        <v>92290.945525365387</v>
      </c>
      <c r="BR91" s="880">
        <v>93654.586864505312</v>
      </c>
      <c r="BS91" s="880">
        <v>95202</v>
      </c>
      <c r="BV91" s="882">
        <f>DataFS40!Y91</f>
        <v>1.8099627304530408E-2</v>
      </c>
      <c r="BW91" s="882">
        <f>BW90+(BW$95-BW$89)/6</f>
        <v>1.7562900287514317E-2</v>
      </c>
      <c r="BX91" s="882">
        <f t="shared" si="188"/>
        <v>1.6459473307396166E-2</v>
      </c>
      <c r="BY91" s="882">
        <f t="shared" si="188"/>
        <v>1.6754858339181812E-2</v>
      </c>
      <c r="BZ91" s="882">
        <f t="shared" si="188"/>
        <v>1.7916187465171728E-2</v>
      </c>
      <c r="CA91" s="882">
        <f t="shared" si="188"/>
        <v>1.7923739027922179E-2</v>
      </c>
      <c r="CB91" s="882">
        <f t="shared" si="188"/>
        <v>1.7962781784379635E-2</v>
      </c>
      <c r="CC91" s="882">
        <f t="shared" si="188"/>
        <v>1.7615948037526197E-2</v>
      </c>
      <c r="CD91" s="882">
        <f t="shared" si="188"/>
        <v>1.7673651439241635E-2</v>
      </c>
      <c r="CE91" s="882">
        <f t="shared" si="188"/>
        <v>1.7601909468184219E-2</v>
      </c>
      <c r="CF91" s="882">
        <f t="shared" si="188"/>
        <v>1.6926316470762481E-2</v>
      </c>
      <c r="CG91" s="882">
        <f t="shared" si="188"/>
        <v>1.5858127423140266E-2</v>
      </c>
      <c r="CH91" s="882">
        <f t="shared" si="188"/>
        <v>1.5665765013084105E-2</v>
      </c>
      <c r="CI91" s="882">
        <f t="shared" si="188"/>
        <v>1.5444558299531359E-2</v>
      </c>
      <c r="CJ91" s="882">
        <f t="shared" si="188"/>
        <v>1.5963167515276565E-2</v>
      </c>
      <c r="CK91" s="882">
        <f t="shared" si="188"/>
        <v>1.6086190820347936E-2</v>
      </c>
      <c r="CL91" s="882">
        <f t="shared" si="189"/>
        <v>1.611226171054092E-2</v>
      </c>
      <c r="CM91" s="882">
        <f t="shared" si="190"/>
        <v>1.5843824062544032E-2</v>
      </c>
      <c r="CN91" s="882">
        <f t="shared" si="191"/>
        <v>1.5655316438609068E-2</v>
      </c>
      <c r="CO91" s="882">
        <f t="shared" si="192"/>
        <v>1.5104630138650821E-2</v>
      </c>
      <c r="CP91" s="882">
        <f t="shared" si="193"/>
        <v>1.4798772486339429E-2</v>
      </c>
      <c r="CQ91" s="882">
        <f t="shared" si="194"/>
        <v>1.4806308286485104E-2</v>
      </c>
      <c r="CR91" s="882">
        <f t="shared" si="195"/>
        <v>1.3843842283475016E-2</v>
      </c>
      <c r="CS91" s="882">
        <f t="shared" si="196"/>
        <v>1.3769575763583841E-2</v>
      </c>
      <c r="CT91" s="882">
        <f t="shared" si="197"/>
        <v>1.5157502607980433E-2</v>
      </c>
      <c r="CU91" s="882">
        <f t="shared" si="198"/>
        <v>1.5460491951864164E-2</v>
      </c>
      <c r="CV91" s="882">
        <f t="shared" si="199"/>
        <v>1.4807828189464134E-2</v>
      </c>
      <c r="CW91" s="882">
        <f t="shared" si="200"/>
        <v>1.3809073672313099E-2</v>
      </c>
      <c r="CX91" s="882">
        <f t="shared" si="201"/>
        <v>1.3617615215524292E-2</v>
      </c>
      <c r="CY91" s="882">
        <f t="shared" si="202"/>
        <v>1.3776871835714966E-2</v>
      </c>
      <c r="CZ91" s="882">
        <f t="shared" si="203"/>
        <v>1.3020306707799412E-2</v>
      </c>
      <c r="DA91" s="882">
        <f t="shared" si="204"/>
        <v>1.3069825686382153E-2</v>
      </c>
      <c r="DB91" s="882">
        <f t="shared" si="205"/>
        <v>1.2254703639287934E-2</v>
      </c>
      <c r="DC91" s="882">
        <f t="shared" si="206"/>
        <v>1.2972833807868733E-2</v>
      </c>
      <c r="DD91" s="882">
        <f t="shared" si="207"/>
        <v>1.3865756565510479E-2</v>
      </c>
    </row>
    <row r="92" spans="1:108" ht="15">
      <c r="A92" s="876">
        <v>87</v>
      </c>
      <c r="B92" s="876">
        <v>87</v>
      </c>
      <c r="C92" s="880">
        <f>DataFS40!T92</f>
        <v>32757.884825703306</v>
      </c>
      <c r="D92">
        <f t="shared" ref="D92:R92" si="209">C92*($S92/$C92)^(1/16)</f>
        <v>33485.170182315727</v>
      </c>
      <c r="E92">
        <f t="shared" si="209"/>
        <v>34228.602612915289</v>
      </c>
      <c r="F92">
        <f t="shared" si="209"/>
        <v>34988.540612274337</v>
      </c>
      <c r="G92">
        <f t="shared" si="209"/>
        <v>35765.350634409209</v>
      </c>
      <c r="H92">
        <f t="shared" si="209"/>
        <v>36559.407269290125</v>
      </c>
      <c r="I92">
        <f t="shared" si="209"/>
        <v>37371.093423474333</v>
      </c>
      <c r="J92">
        <f t="shared" si="209"/>
        <v>38200.800504749663</v>
      </c>
      <c r="K92">
        <f t="shared" si="209"/>
        <v>39048.928610877476</v>
      </c>
      <c r="L92">
        <f t="shared" si="209"/>
        <v>39915.886722526106</v>
      </c>
      <c r="M92">
        <f t="shared" si="209"/>
        <v>40802.092900487725</v>
      </c>
      <c r="N92">
        <f t="shared" si="209"/>
        <v>41707.974487273823</v>
      </c>
      <c r="O92">
        <f t="shared" si="209"/>
        <v>42633.968313186466</v>
      </c>
      <c r="P92">
        <f t="shared" si="209"/>
        <v>43580.52090696471</v>
      </c>
      <c r="Q92">
        <f t="shared" si="209"/>
        <v>44548.088711107768</v>
      </c>
      <c r="R92">
        <f t="shared" si="209"/>
        <v>45537.138301978724</v>
      </c>
      <c r="S92" s="880">
        <v>46548.146614795027</v>
      </c>
      <c r="T92" s="880">
        <v>48504.171964130779</v>
      </c>
      <c r="U92" s="880">
        <v>50460.197313466531</v>
      </c>
      <c r="V92" s="880">
        <v>52570.791363945325</v>
      </c>
      <c r="W92" s="880">
        <v>54681.38541442412</v>
      </c>
      <c r="X92" s="880">
        <v>54826.987349051175</v>
      </c>
      <c r="Y92" s="880">
        <v>56267.405061388126</v>
      </c>
      <c r="Z92" s="880">
        <v>57408.883397794008</v>
      </c>
      <c r="AA92" s="880">
        <v>55996.715101781745</v>
      </c>
      <c r="AB92" s="880">
        <v>56416.547592336901</v>
      </c>
      <c r="AC92" s="880">
        <v>58514.042917390223</v>
      </c>
      <c r="AD92" s="880">
        <v>60121.830530401036</v>
      </c>
      <c r="AE92" s="880">
        <v>58725.90239237903</v>
      </c>
      <c r="AF92" s="880">
        <v>57058.837462736003</v>
      </c>
      <c r="AG92" s="880">
        <v>58790.417012187463</v>
      </c>
      <c r="AH92" s="880">
        <v>60104.996564489855</v>
      </c>
      <c r="AI92" s="880">
        <v>62877.961074941129</v>
      </c>
      <c r="AJ92" s="880">
        <v>62302.262490716799</v>
      </c>
      <c r="AK92" s="880">
        <v>61388.275673133452</v>
      </c>
      <c r="AL92" s="880">
        <v>61701.999462469626</v>
      </c>
      <c r="AM92" s="880">
        <v>60670.052114359809</v>
      </c>
      <c r="AN92" s="880">
        <v>62630.884984087563</v>
      </c>
      <c r="AO92" s="880">
        <v>66552.597855728643</v>
      </c>
      <c r="AP92" s="880">
        <v>67845.338091714642</v>
      </c>
      <c r="AQ92" s="880">
        <v>69678.943745910481</v>
      </c>
      <c r="AR92" s="880">
        <v>70169.718734918992</v>
      </c>
      <c r="AS92" s="880">
        <v>71887.348855393633</v>
      </c>
      <c r="AT92" s="880">
        <v>72904.160922845869</v>
      </c>
      <c r="AU92" s="880">
        <v>73011.539650351813</v>
      </c>
      <c r="AV92" s="880">
        <v>71918.357133322454</v>
      </c>
      <c r="AW92" s="880">
        <v>72738.386522311033</v>
      </c>
      <c r="AX92" s="880">
        <v>73609.313233987967</v>
      </c>
      <c r="AY92" s="880">
        <v>76658.992867686626</v>
      </c>
      <c r="AZ92" s="880">
        <v>78835.47304822666</v>
      </c>
      <c r="BA92" s="880">
        <v>80652.84235546492</v>
      </c>
      <c r="BB92" s="880">
        <v>83081.022666164412</v>
      </c>
      <c r="BC92" s="880">
        <v>86010.484965442971</v>
      </c>
      <c r="BD92" s="880">
        <v>87977.724514011614</v>
      </c>
      <c r="BE92" s="880">
        <v>90810.943665445739</v>
      </c>
      <c r="BF92" s="880">
        <v>90833.788653096577</v>
      </c>
      <c r="BG92" s="880">
        <v>90389.29541021974</v>
      </c>
      <c r="BH92" s="880">
        <v>92321.143916176123</v>
      </c>
      <c r="BI92" s="880">
        <v>93763.875255945823</v>
      </c>
      <c r="BJ92" s="880">
        <v>95597.065732876261</v>
      </c>
      <c r="BK92" s="880">
        <v>97171.259184647191</v>
      </c>
      <c r="BL92" s="880">
        <v>96436.922582376195</v>
      </c>
      <c r="BM92" s="880">
        <v>93406.444867035534</v>
      </c>
      <c r="BN92" s="880">
        <v>91104.692139999999</v>
      </c>
      <c r="BO92" s="880">
        <v>91703.256897077779</v>
      </c>
      <c r="BP92" s="880">
        <v>94111.095897801511</v>
      </c>
      <c r="BQ92" s="880">
        <v>95687.035632575105</v>
      </c>
      <c r="BR92" s="880">
        <v>97047.168705521181</v>
      </c>
      <c r="BS92" s="880">
        <v>98673</v>
      </c>
      <c r="BV92" s="882">
        <f>DataFS40!Y92</f>
        <v>1.7905192138875425E-2</v>
      </c>
      <c r="BW92" s="882">
        <f>BW91+(BW$95-BW$89)/6</f>
        <v>1.7410182876132382E-2</v>
      </c>
      <c r="BX92" s="882">
        <f t="shared" si="188"/>
        <v>1.6309998872036213E-2</v>
      </c>
      <c r="BY92" s="882">
        <f t="shared" si="188"/>
        <v>1.6661845657381599E-2</v>
      </c>
      <c r="BZ92" s="882">
        <f t="shared" si="188"/>
        <v>1.7880331798637687E-2</v>
      </c>
      <c r="CA92" s="882">
        <f t="shared" si="188"/>
        <v>1.7905462372599493E-2</v>
      </c>
      <c r="CB92" s="882">
        <f t="shared" si="188"/>
        <v>1.7938097058673438E-2</v>
      </c>
      <c r="CC92" s="882">
        <f t="shared" si="188"/>
        <v>1.7570958041867146E-2</v>
      </c>
      <c r="CD92" s="882">
        <f t="shared" si="188"/>
        <v>1.7668901681139212E-2</v>
      </c>
      <c r="CE92" s="882">
        <f t="shared" si="188"/>
        <v>1.7609813816011673E-2</v>
      </c>
      <c r="CF92" s="882">
        <f t="shared" si="188"/>
        <v>1.6939081944623235E-2</v>
      </c>
      <c r="CG92" s="882">
        <f t="shared" si="188"/>
        <v>1.5886242633414319E-2</v>
      </c>
      <c r="CH92" s="882">
        <f t="shared" si="188"/>
        <v>1.5707757355409968E-2</v>
      </c>
      <c r="CI92" s="882">
        <f t="shared" si="188"/>
        <v>1.5538195586973667E-2</v>
      </c>
      <c r="CJ92" s="882">
        <f t="shared" si="188"/>
        <v>1.6070730884459431E-2</v>
      </c>
      <c r="CK92" s="882">
        <f t="shared" si="188"/>
        <v>1.6217850546171305E-2</v>
      </c>
      <c r="CL92" s="882">
        <f t="shared" si="189"/>
        <v>1.6298060051157304E-2</v>
      </c>
      <c r="CM92" s="882">
        <f t="shared" si="190"/>
        <v>1.5954359403881568E-2</v>
      </c>
      <c r="CN92" s="882">
        <f t="shared" si="191"/>
        <v>1.5808486579416581E-2</v>
      </c>
      <c r="CO92" s="882">
        <f t="shared" si="192"/>
        <v>1.5260057170117136E-2</v>
      </c>
      <c r="CP92" s="882">
        <f t="shared" si="193"/>
        <v>1.5031155909287497E-2</v>
      </c>
      <c r="CQ92" s="882">
        <f t="shared" si="194"/>
        <v>1.4959280531130048E-2</v>
      </c>
      <c r="CR92" s="882">
        <f t="shared" si="195"/>
        <v>1.4039118921139293E-2</v>
      </c>
      <c r="CS92" s="882">
        <f t="shared" si="196"/>
        <v>1.4070844192874743E-2</v>
      </c>
      <c r="CT92" s="882">
        <f t="shared" si="197"/>
        <v>1.5276888017460299E-2</v>
      </c>
      <c r="CU92" s="882">
        <f t="shared" si="198"/>
        <v>1.5632087644265713E-2</v>
      </c>
      <c r="CV92" s="882">
        <f t="shared" si="199"/>
        <v>1.5029715463130477E-2</v>
      </c>
      <c r="CW92" s="882">
        <f t="shared" si="200"/>
        <v>1.3994552881611666E-2</v>
      </c>
      <c r="CX92" s="882">
        <f t="shared" si="201"/>
        <v>1.3742973832305383E-2</v>
      </c>
      <c r="CY92" s="882">
        <f t="shared" si="202"/>
        <v>1.3857679012038382E-2</v>
      </c>
      <c r="CZ92" s="882">
        <f t="shared" si="203"/>
        <v>1.3161716631107767E-2</v>
      </c>
      <c r="DA92" s="882">
        <f t="shared" si="204"/>
        <v>1.3275076405227848E-2</v>
      </c>
      <c r="DB92" s="882">
        <f t="shared" si="205"/>
        <v>1.2426191992867208E-2</v>
      </c>
      <c r="DC92" s="882">
        <f t="shared" si="206"/>
        <v>1.3120605882656511E-2</v>
      </c>
      <c r="DD92" s="882">
        <f t="shared" si="207"/>
        <v>1.4056478690768204E-2</v>
      </c>
    </row>
    <row r="93" spans="1:108" ht="15">
      <c r="A93" s="876">
        <v>88</v>
      </c>
      <c r="B93" s="876">
        <v>88</v>
      </c>
      <c r="C93" s="880">
        <f>DataFS40!T93</f>
        <v>33723.060534658689</v>
      </c>
      <c r="D93">
        <f t="shared" ref="D93:R93" si="210">C93*($S93/$C93)^(1/16)</f>
        <v>34471.774569081543</v>
      </c>
      <c r="E93">
        <f t="shared" si="210"/>
        <v>35237.111433593192</v>
      </c>
      <c r="F93">
        <f t="shared" si="210"/>
        <v>36019.440185627391</v>
      </c>
      <c r="G93">
        <f t="shared" si="210"/>
        <v>36819.13807637243</v>
      </c>
      <c r="H93">
        <f t="shared" si="210"/>
        <v>37636.590732687568</v>
      </c>
      <c r="I93">
        <f t="shared" si="210"/>
        <v>38472.192343058356</v>
      </c>
      <c r="J93">
        <f t="shared" si="210"/>
        <v>39326.345847680495</v>
      </c>
      <c r="K93">
        <f t="shared" si="210"/>
        <v>40199.463132763929</v>
      </c>
      <c r="L93">
        <f t="shared" si="210"/>
        <v>41091.96522915081</v>
      </c>
      <c r="M93">
        <f t="shared" si="210"/>
        <v>42004.282515343191</v>
      </c>
      <c r="N93">
        <f t="shared" si="210"/>
        <v>42936.854925038278</v>
      </c>
      <c r="O93">
        <f t="shared" si="210"/>
        <v>43890.132159271358</v>
      </c>
      <c r="P93">
        <f t="shared" si="210"/>
        <v>44864.573903268691</v>
      </c>
      <c r="Q93">
        <f t="shared" si="210"/>
        <v>45860.650048114912</v>
      </c>
      <c r="R93">
        <f t="shared" si="210"/>
        <v>46878.840917341913</v>
      </c>
      <c r="S93" s="880">
        <v>47919.637498548364</v>
      </c>
      <c r="T93" s="880">
        <v>50007.673783702441</v>
      </c>
      <c r="U93" s="880">
        <v>52095.710068856526</v>
      </c>
      <c r="V93" s="880">
        <v>54253.703661984779</v>
      </c>
      <c r="W93" s="880">
        <v>56411.697255113031</v>
      </c>
      <c r="X93" s="880">
        <v>56524.788959171936</v>
      </c>
      <c r="Y93" s="880">
        <v>58075.765372087197</v>
      </c>
      <c r="Z93" s="880">
        <v>59064.05538843527</v>
      </c>
      <c r="AA93" s="880">
        <v>57801.301582264132</v>
      </c>
      <c r="AB93" s="880">
        <v>58049.074603037632</v>
      </c>
      <c r="AC93" s="880">
        <v>60408.44749028363</v>
      </c>
      <c r="AD93" s="880">
        <v>62119.461405778355</v>
      </c>
      <c r="AE93" s="880">
        <v>60379.208385956052</v>
      </c>
      <c r="AF93" s="880">
        <v>58804.68648559125</v>
      </c>
      <c r="AG93" s="880">
        <v>60762.00496293504</v>
      </c>
      <c r="AH93" s="880">
        <v>62158.262786909523</v>
      </c>
      <c r="AI93" s="880">
        <v>65098.608893198507</v>
      </c>
      <c r="AJ93" s="880">
        <v>64366.122948090866</v>
      </c>
      <c r="AK93" s="880">
        <v>63345.150711346272</v>
      </c>
      <c r="AL93" s="880">
        <v>63709.906620224043</v>
      </c>
      <c r="AM93" s="880">
        <v>62743.93892975097</v>
      </c>
      <c r="AN93" s="880">
        <v>64744.398839556008</v>
      </c>
      <c r="AO93" s="880">
        <v>69009.717154170867</v>
      </c>
      <c r="AP93" s="880">
        <v>70296.366623955531</v>
      </c>
      <c r="AQ93" s="880">
        <v>72047.857658231209</v>
      </c>
      <c r="AR93" s="880">
        <v>72533.147793864176</v>
      </c>
      <c r="AS93" s="880">
        <v>74336.048629134224</v>
      </c>
      <c r="AT93" s="880">
        <v>75390.324194347253</v>
      </c>
      <c r="AU93" s="880">
        <v>75472.583909423309</v>
      </c>
      <c r="AV93" s="880">
        <v>74338.179627130201</v>
      </c>
      <c r="AW93" s="880">
        <v>75114.104609647155</v>
      </c>
      <c r="AX93" s="880">
        <v>76163.832513287562</v>
      </c>
      <c r="AY93" s="880">
        <v>79362.33266654711</v>
      </c>
      <c r="AZ93" s="880">
        <v>81750.15962910901</v>
      </c>
      <c r="BA93" s="880">
        <v>83579.275404539309</v>
      </c>
      <c r="BB93" s="880">
        <v>86072.348552352996</v>
      </c>
      <c r="BC93" s="880">
        <v>89193.409940118232</v>
      </c>
      <c r="BD93" s="880">
        <v>91232.58008078768</v>
      </c>
      <c r="BE93" s="880">
        <v>94198.536152527522</v>
      </c>
      <c r="BF93" s="880">
        <v>94091.007699340742</v>
      </c>
      <c r="BG93" s="880">
        <v>93826.185151475758</v>
      </c>
      <c r="BH93" s="880">
        <v>95970.940786658495</v>
      </c>
      <c r="BI93" s="880">
        <v>97258.983495713619</v>
      </c>
      <c r="BJ93" s="880">
        <v>99093.747745583969</v>
      </c>
      <c r="BK93" s="880">
        <v>100925.47153687112</v>
      </c>
      <c r="BL93" s="880">
        <v>100062.65927783454</v>
      </c>
      <c r="BM93" s="880">
        <v>96931.61290094172</v>
      </c>
      <c r="BN93" s="880">
        <v>94380.848100000003</v>
      </c>
      <c r="BO93" s="880">
        <v>95259.281975571095</v>
      </c>
      <c r="BP93" s="880">
        <v>97657.170639125994</v>
      </c>
      <c r="BQ93" s="880">
        <v>99578.324266833049</v>
      </c>
      <c r="BR93" s="880">
        <v>100903.6238057584</v>
      </c>
      <c r="BS93" s="880">
        <v>102650</v>
      </c>
      <c r="BV93" s="882">
        <f>DataFS40!Y93</f>
        <v>1.7710756973220443E-2</v>
      </c>
      <c r="BW93" s="882">
        <f>BW92+(BW$95-BW$89)/6</f>
        <v>1.7257465464750446E-2</v>
      </c>
      <c r="BX93" s="882">
        <f t="shared" si="188"/>
        <v>1.616052443667626E-2</v>
      </c>
      <c r="BY93" s="882">
        <f t="shared" si="188"/>
        <v>1.6568832975581385E-2</v>
      </c>
      <c r="BZ93" s="882">
        <f t="shared" si="188"/>
        <v>1.7844476132103645E-2</v>
      </c>
      <c r="CA93" s="882">
        <f t="shared" si="188"/>
        <v>1.7887185717276807E-2</v>
      </c>
      <c r="CB93" s="882">
        <f t="shared" si="188"/>
        <v>1.7913412332967241E-2</v>
      </c>
      <c r="CC93" s="882">
        <f t="shared" si="188"/>
        <v>1.7525968046208096E-2</v>
      </c>
      <c r="CD93" s="882">
        <f t="shared" si="188"/>
        <v>1.7664151923036789E-2</v>
      </c>
      <c r="CE93" s="882">
        <f t="shared" si="188"/>
        <v>1.7617718163839127E-2</v>
      </c>
      <c r="CF93" s="882">
        <f t="shared" si="188"/>
        <v>1.695184741848399E-2</v>
      </c>
      <c r="CG93" s="882">
        <f t="shared" si="188"/>
        <v>1.5914357843688373E-2</v>
      </c>
      <c r="CH93" s="882">
        <f t="shared" si="188"/>
        <v>1.5749749697735831E-2</v>
      </c>
      <c r="CI93" s="882">
        <f t="shared" si="188"/>
        <v>1.5631832874415975E-2</v>
      </c>
      <c r="CJ93" s="882">
        <f t="shared" si="188"/>
        <v>1.6178294253642297E-2</v>
      </c>
      <c r="CK93" s="882">
        <f t="shared" si="188"/>
        <v>1.6349510271994674E-2</v>
      </c>
      <c r="CL93" s="882">
        <f t="shared" si="189"/>
        <v>1.6495460426021902E-2</v>
      </c>
      <c r="CM93" s="882">
        <f t="shared" si="190"/>
        <v>1.6099150426344355E-2</v>
      </c>
      <c r="CN93" s="882">
        <f t="shared" si="191"/>
        <v>1.5941153816064535E-2</v>
      </c>
      <c r="CO93" s="882">
        <f t="shared" si="192"/>
        <v>1.5403930519390263E-2</v>
      </c>
      <c r="CP93" s="882">
        <f t="shared" si="193"/>
        <v>1.5194518959724235E-2</v>
      </c>
      <c r="CQ93" s="882">
        <f t="shared" si="194"/>
        <v>1.5100620490789751E-2</v>
      </c>
      <c r="CR93" s="882">
        <f t="shared" si="195"/>
        <v>1.4208689045828615E-2</v>
      </c>
      <c r="CS93" s="882">
        <f t="shared" si="196"/>
        <v>1.4379549488977128E-2</v>
      </c>
      <c r="CT93" s="882">
        <f t="shared" si="197"/>
        <v>1.542260363200465E-2</v>
      </c>
      <c r="CU93" s="882">
        <f t="shared" si="198"/>
        <v>1.5853100338850457E-2</v>
      </c>
      <c r="CV93" s="882">
        <f t="shared" si="199"/>
        <v>1.5210203181341919E-2</v>
      </c>
      <c r="CW93" s="882">
        <f t="shared" si="200"/>
        <v>1.4120448843708777E-2</v>
      </c>
      <c r="CX93" s="882">
        <f t="shared" si="201"/>
        <v>1.4019746912215192E-2</v>
      </c>
      <c r="CY93" s="882">
        <f t="shared" si="202"/>
        <v>1.4012461619484107E-2</v>
      </c>
      <c r="CZ93" s="882">
        <f t="shared" si="203"/>
        <v>1.3312472980554046E-2</v>
      </c>
      <c r="DA93" s="882">
        <f t="shared" si="204"/>
        <v>1.3376300142202924E-2</v>
      </c>
      <c r="DB93" s="882">
        <f t="shared" si="205"/>
        <v>1.2579682504564538E-2</v>
      </c>
      <c r="DC93" s="882">
        <f t="shared" si="206"/>
        <v>1.3310702828044807E-2</v>
      </c>
      <c r="DD93" s="882">
        <f t="shared" si="207"/>
        <v>1.429911480304269E-2</v>
      </c>
    </row>
    <row r="94" spans="1:108" ht="15">
      <c r="A94" s="876">
        <v>89</v>
      </c>
      <c r="B94" s="876">
        <v>89</v>
      </c>
      <c r="C94" s="880">
        <f>DataFS40!T94</f>
        <v>34786.541176933599</v>
      </c>
      <c r="D94">
        <f t="shared" ref="D94:R94" si="211">C94*($S94/$C94)^(1/16)</f>
        <v>35558.866439684614</v>
      </c>
      <c r="E94">
        <f t="shared" si="211"/>
        <v>36348.338745266061</v>
      </c>
      <c r="F94">
        <f t="shared" si="211"/>
        <v>37155.338789599737</v>
      </c>
      <c r="G94">
        <f t="shared" si="211"/>
        <v>37980.255720757828</v>
      </c>
      <c r="H94">
        <f t="shared" si="211"/>
        <v>38823.487326616232</v>
      </c>
      <c r="I94">
        <f t="shared" si="211"/>
        <v>39685.44022667408</v>
      </c>
      <c r="J94">
        <f t="shared" si="211"/>
        <v>40566.530068132059</v>
      </c>
      <c r="K94">
        <f t="shared" si="211"/>
        <v>41467.181726323986</v>
      </c>
      <c r="L94">
        <f t="shared" si="211"/>
        <v>42387.829509598378</v>
      </c>
      <c r="M94">
        <f t="shared" si="211"/>
        <v>43328.917368748727</v>
      </c>
      <c r="N94">
        <f t="shared" si="211"/>
        <v>44290.899111093531</v>
      </c>
      <c r="O94">
        <f t="shared" si="211"/>
        <v>45274.238619309319</v>
      </c>
      <c r="P94">
        <f t="shared" si="211"/>
        <v>46279.410075122119</v>
      </c>
      <c r="Q94">
        <f t="shared" si="211"/>
        <v>47306.898187965351</v>
      </c>
      <c r="R94">
        <f t="shared" si="211"/>
        <v>48357.198428714284</v>
      </c>
      <c r="S94" s="880">
        <v>49430.817268609913</v>
      </c>
      <c r="T94" s="880">
        <v>51651.995128265902</v>
      </c>
      <c r="U94" s="880">
        <v>53873.172987921884</v>
      </c>
      <c r="V94" s="880">
        <v>56169.439938524993</v>
      </c>
      <c r="W94" s="880">
        <v>58465.706889128101</v>
      </c>
      <c r="X94" s="880">
        <v>58502.699252443927</v>
      </c>
      <c r="Y94" s="880">
        <v>60032.082435479831</v>
      </c>
      <c r="Z94" s="880">
        <v>60964.631428162153</v>
      </c>
      <c r="AA94" s="880">
        <v>59709.998821235888</v>
      </c>
      <c r="AB94" s="880">
        <v>59983.571927856407</v>
      </c>
      <c r="AC94" s="880">
        <v>62501.787149590666</v>
      </c>
      <c r="AD94" s="880">
        <v>64425.739111686074</v>
      </c>
      <c r="AE94" s="880">
        <v>62474.44820120521</v>
      </c>
      <c r="AF94" s="880">
        <v>60927.233222921495</v>
      </c>
      <c r="AG94" s="880">
        <v>62967.160824224149</v>
      </c>
      <c r="AH94" s="880">
        <v>64444.707507774321</v>
      </c>
      <c r="AI94" s="880">
        <v>67604.032830031865</v>
      </c>
      <c r="AJ94" s="880">
        <v>66640.009910625115</v>
      </c>
      <c r="AK94" s="880">
        <v>65636.314520870073</v>
      </c>
      <c r="AL94" s="880">
        <v>66065.788320540101</v>
      </c>
      <c r="AM94" s="880">
        <v>64970.708427045967</v>
      </c>
      <c r="AN94" s="880">
        <v>67261.093048979281</v>
      </c>
      <c r="AO94" s="880">
        <v>71628.193414023684</v>
      </c>
      <c r="AP94" s="880">
        <v>73076.961794589515</v>
      </c>
      <c r="AQ94" s="880">
        <v>74751.320229189878</v>
      </c>
      <c r="AR94" s="880">
        <v>75085.048069631157</v>
      </c>
      <c r="AS94" s="880">
        <v>77017.611382844218</v>
      </c>
      <c r="AT94" s="880">
        <v>78327.246512965547</v>
      </c>
      <c r="AU94" s="880">
        <v>78224.249777245219</v>
      </c>
      <c r="AV94" s="880">
        <v>77006.147457099214</v>
      </c>
      <c r="AW94" s="880">
        <v>78008.276145184369</v>
      </c>
      <c r="AX94" s="880">
        <v>79157.722942014079</v>
      </c>
      <c r="AY94" s="880">
        <v>82370.401616841642</v>
      </c>
      <c r="AZ94" s="880">
        <v>84797.869431228391</v>
      </c>
      <c r="BA94" s="880">
        <v>86689.606027702001</v>
      </c>
      <c r="BB94" s="880">
        <v>89533.82109966618</v>
      </c>
      <c r="BC94" s="880">
        <v>92795.583622911523</v>
      </c>
      <c r="BD94" s="880">
        <v>95045.095379954553</v>
      </c>
      <c r="BE94" s="880">
        <v>97890.904078335603</v>
      </c>
      <c r="BF94" s="880">
        <v>97875.748893219774</v>
      </c>
      <c r="BG94" s="880">
        <v>97600.430373163443</v>
      </c>
      <c r="BH94" s="880">
        <v>99823.082597985369</v>
      </c>
      <c r="BI94" s="880">
        <v>101212.97078280045</v>
      </c>
      <c r="BJ94" s="880">
        <v>103104.96371099805</v>
      </c>
      <c r="BK94" s="880">
        <v>105172.43875311456</v>
      </c>
      <c r="BL94" s="880">
        <v>104391.4255286214</v>
      </c>
      <c r="BM94" s="880">
        <v>100984.39472592832</v>
      </c>
      <c r="BN94" s="880">
        <v>98106.436669999996</v>
      </c>
      <c r="BO94" s="880">
        <v>99143.572080983446</v>
      </c>
      <c r="BP94" s="880">
        <v>101782.66935779111</v>
      </c>
      <c r="BQ94" s="880">
        <v>103944.13508045455</v>
      </c>
      <c r="BR94" s="880">
        <v>105310.4197683613</v>
      </c>
      <c r="BS94" s="880">
        <v>107193</v>
      </c>
      <c r="BV94" s="882">
        <f>DataFS40!Y94</f>
        <v>1.751632180756546E-2</v>
      </c>
      <c r="BW94" s="882">
        <f>BW93+(BW$95-BW$89)/6</f>
        <v>1.710474805336851E-2</v>
      </c>
      <c r="BX94" s="882">
        <f t="shared" si="188"/>
        <v>1.6011050001316307E-2</v>
      </c>
      <c r="BY94" s="882">
        <f t="shared" si="188"/>
        <v>1.6475820293781172E-2</v>
      </c>
      <c r="BZ94" s="882">
        <f t="shared" si="188"/>
        <v>1.7808620465569604E-2</v>
      </c>
      <c r="CA94" s="882">
        <f t="shared" si="188"/>
        <v>1.7868909061954121E-2</v>
      </c>
      <c r="CB94" s="882">
        <f t="shared" si="188"/>
        <v>1.7888727607261044E-2</v>
      </c>
      <c r="CC94" s="882">
        <f t="shared" si="188"/>
        <v>1.7480978050549045E-2</v>
      </c>
      <c r="CD94" s="882">
        <f t="shared" si="188"/>
        <v>1.7659402164934366E-2</v>
      </c>
      <c r="CE94" s="882">
        <f t="shared" si="188"/>
        <v>1.7625622511666581E-2</v>
      </c>
      <c r="CF94" s="882">
        <f t="shared" si="188"/>
        <v>1.6964612892344744E-2</v>
      </c>
      <c r="CG94" s="882">
        <f t="shared" si="188"/>
        <v>1.5942473053962427E-2</v>
      </c>
      <c r="CH94" s="882">
        <f t="shared" si="188"/>
        <v>1.5791742040061695E-2</v>
      </c>
      <c r="CI94" s="882">
        <f t="shared" si="188"/>
        <v>1.5725470161858286E-2</v>
      </c>
      <c r="CJ94" s="882">
        <f t="shared" si="188"/>
        <v>1.6285857622825164E-2</v>
      </c>
      <c r="CK94" s="882">
        <f t="shared" si="188"/>
        <v>1.6481169997818044E-2</v>
      </c>
      <c r="CL94" s="882">
        <f t="shared" si="189"/>
        <v>1.6659599807678838E-2</v>
      </c>
      <c r="CM94" s="882">
        <f t="shared" si="190"/>
        <v>1.6310637163218678E-2</v>
      </c>
      <c r="CN94" s="882">
        <f t="shared" si="191"/>
        <v>1.6121704404777448E-2</v>
      </c>
      <c r="CO94" s="882">
        <f t="shared" si="192"/>
        <v>1.559023901587353E-2</v>
      </c>
      <c r="CP94" s="882">
        <f t="shared" si="193"/>
        <v>1.5274697203012888E-2</v>
      </c>
      <c r="CQ94" s="882">
        <f t="shared" si="194"/>
        <v>1.5251186460748078E-2</v>
      </c>
      <c r="CR94" s="882">
        <f t="shared" si="195"/>
        <v>1.4396849892122088E-2</v>
      </c>
      <c r="CS94" s="882">
        <f t="shared" si="196"/>
        <v>1.4608785061114737E-2</v>
      </c>
      <c r="CT94" s="882">
        <f t="shared" si="197"/>
        <v>1.5642477425373835E-2</v>
      </c>
      <c r="CU94" s="882">
        <f t="shared" si="198"/>
        <v>1.6059256630362562E-2</v>
      </c>
      <c r="CV94" s="882">
        <f t="shared" si="199"/>
        <v>1.5423800244104724E-2</v>
      </c>
      <c r="CW94" s="882">
        <f t="shared" si="200"/>
        <v>1.4296356062839077E-2</v>
      </c>
      <c r="CX94" s="882">
        <f t="shared" si="201"/>
        <v>1.4223986829339674E-2</v>
      </c>
      <c r="CY94" s="882">
        <f t="shared" si="202"/>
        <v>1.4109576013616287E-2</v>
      </c>
      <c r="CZ94" s="882">
        <f t="shared" si="203"/>
        <v>1.3441169044508872E-2</v>
      </c>
      <c r="DA94" s="882">
        <f t="shared" si="204"/>
        <v>1.3532876219915391E-2</v>
      </c>
      <c r="DB94" s="882">
        <f t="shared" si="205"/>
        <v>1.2732909933999892E-2</v>
      </c>
      <c r="DC94" s="882">
        <f t="shared" si="206"/>
        <v>1.3550016442507529E-2</v>
      </c>
      <c r="DD94" s="882">
        <f t="shared" si="207"/>
        <v>1.4531088950201498E-2</v>
      </c>
    </row>
    <row r="95" spans="1:108" ht="15">
      <c r="A95" s="876">
        <v>90</v>
      </c>
      <c r="B95" s="876">
        <v>90</v>
      </c>
      <c r="C95" s="880">
        <f>DataFS40!T95</f>
        <v>38088.038829353347</v>
      </c>
      <c r="D95">
        <f t="shared" ref="D95:R95" si="212">C95*($S95/$C95)^(1/16)</f>
        <v>38804.6532981485</v>
      </c>
      <c r="E95">
        <f t="shared" si="212"/>
        <v>39534.750642740626</v>
      </c>
      <c r="F95">
        <f t="shared" si="212"/>
        <v>40278.584539196389</v>
      </c>
      <c r="G95">
        <f t="shared" si="212"/>
        <v>41036.413436417846</v>
      </c>
      <c r="H95">
        <f t="shared" si="212"/>
        <v>41808.500645941836</v>
      </c>
      <c r="I95">
        <f t="shared" si="212"/>
        <v>42595.114433428935</v>
      </c>
      <c r="J95">
        <f t="shared" si="212"/>
        <v>43396.528111873733</v>
      </c>
      <c r="K95">
        <f t="shared" si="212"/>
        <v>44213.020136568834</v>
      </c>
      <c r="L95">
        <f t="shared" si="212"/>
        <v>45044.874201855571</v>
      </c>
      <c r="M95">
        <f t="shared" si="212"/>
        <v>45892.379339695064</v>
      </c>
      <c r="N95">
        <f t="shared" si="212"/>
        <v>46755.830020093868</v>
      </c>
      <c r="O95">
        <f t="shared" si="212"/>
        <v>47635.526253419062</v>
      </c>
      <c r="P95">
        <f t="shared" si="212"/>
        <v>48531.773694638418</v>
      </c>
      <c r="Q95">
        <f t="shared" si="212"/>
        <v>49444.883749521759</v>
      </c>
      <c r="R95">
        <f t="shared" si="212"/>
        <v>50375.173682840519</v>
      </c>
      <c r="S95" s="880">
        <v>51322.966728602943</v>
      </c>
      <c r="T95" s="880">
        <v>53641.094973963962</v>
      </c>
      <c r="U95" s="880">
        <v>55959.22321932498</v>
      </c>
      <c r="V95" s="880">
        <v>58398.376060685099</v>
      </c>
      <c r="W95" s="880">
        <v>60837.528902045218</v>
      </c>
      <c r="X95" s="880">
        <v>60772.151236342725</v>
      </c>
      <c r="Y95" s="880">
        <v>62361.031320471062</v>
      </c>
      <c r="Z95" s="880">
        <v>63298.580575848726</v>
      </c>
      <c r="AA95" s="880">
        <v>62020.266128666641</v>
      </c>
      <c r="AB95" s="880">
        <v>62333.278434587512</v>
      </c>
      <c r="AC95" s="880">
        <v>64843.795666914739</v>
      </c>
      <c r="AD95" s="880">
        <v>67096.391548081068</v>
      </c>
      <c r="AE95" s="880">
        <v>64948.488435030493</v>
      </c>
      <c r="AF95" s="880">
        <v>63335.925339516391</v>
      </c>
      <c r="AG95" s="880">
        <v>65529.538195753237</v>
      </c>
      <c r="AH95" s="880">
        <v>67129.498830149561</v>
      </c>
      <c r="AI95" s="880">
        <v>70476.030281202387</v>
      </c>
      <c r="AJ95" s="880">
        <v>69294.744935849842</v>
      </c>
      <c r="AK95" s="880">
        <v>68292.624526748972</v>
      </c>
      <c r="AL95" s="880">
        <v>68722.620976585182</v>
      </c>
      <c r="AM95" s="880">
        <v>67507.674670232809</v>
      </c>
      <c r="AN95" s="880">
        <v>69987.865442831637</v>
      </c>
      <c r="AO95" s="880">
        <v>74696.018174007244</v>
      </c>
      <c r="AP95" s="880">
        <v>76299.610420313649</v>
      </c>
      <c r="AQ95" s="880">
        <v>77769.99338603286</v>
      </c>
      <c r="AR95" s="880">
        <v>78108.126387452605</v>
      </c>
      <c r="AS95" s="880">
        <v>80161.261612430957</v>
      </c>
      <c r="AT95" s="880">
        <v>81611.847321414316</v>
      </c>
      <c r="AU95" s="880">
        <v>81343.812363658726</v>
      </c>
      <c r="AV95" s="880">
        <v>80129.859335834946</v>
      </c>
      <c r="AW95" s="880">
        <v>81264.416704008327</v>
      </c>
      <c r="AX95" s="880">
        <v>82752.858101535297</v>
      </c>
      <c r="AY95" s="880">
        <v>85945.68918564709</v>
      </c>
      <c r="AZ95" s="880">
        <v>88207.698002270772</v>
      </c>
      <c r="BA95" s="880">
        <v>90371.901546651119</v>
      </c>
      <c r="BB95" s="880">
        <v>93535.039058542345</v>
      </c>
      <c r="BC95" s="880">
        <v>96777.745265236517</v>
      </c>
      <c r="BD95" s="880">
        <v>99493.95012623076</v>
      </c>
      <c r="BE95" s="880">
        <v>102318.23932319606</v>
      </c>
      <c r="BF95" s="880">
        <v>102294.56907752274</v>
      </c>
      <c r="BG95" s="880">
        <v>102142.45013652321</v>
      </c>
      <c r="BH95" s="880">
        <v>104145.67639677566</v>
      </c>
      <c r="BI95" s="880">
        <v>105846.04985037014</v>
      </c>
      <c r="BJ95" s="880">
        <v>107702.34248564379</v>
      </c>
      <c r="BK95" s="880">
        <v>110043.17565604622</v>
      </c>
      <c r="BL95" s="880">
        <v>109270.87945677637</v>
      </c>
      <c r="BM95" s="880">
        <v>105553.72925622843</v>
      </c>
      <c r="BN95" s="880">
        <v>102403.93097</v>
      </c>
      <c r="BO95" s="880">
        <v>103668.24805858209</v>
      </c>
      <c r="BP95" s="880">
        <v>106346.42330295382</v>
      </c>
      <c r="BQ95" s="880">
        <v>108986.06246336528</v>
      </c>
      <c r="BR95" s="880">
        <v>110396.74936508674</v>
      </c>
      <c r="BS95" s="880">
        <v>112458</v>
      </c>
      <c r="BV95" s="882">
        <f>DataFS40!Y95</f>
        <v>1.7321886641910478E-2</v>
      </c>
      <c r="BW95" s="882">
        <f t="shared" ref="BW95:BW103" si="213">(AL95/D95)^(1/34)-1</f>
        <v>1.6952030641986582E-2</v>
      </c>
      <c r="BX95" s="882">
        <f t="shared" ref="BX95:BX103" si="214">(AM95/E95)^(1/34)-1</f>
        <v>1.5861575565956354E-2</v>
      </c>
      <c r="BY95" s="882">
        <f t="shared" ref="BY95:BY103" si="215">(AN95/F95)^(1/34)-1</f>
        <v>1.6382807611980965E-2</v>
      </c>
      <c r="BZ95" s="882">
        <f t="shared" ref="BZ95:BZ103" si="216">(AO95/G95)^(1/34)-1</f>
        <v>1.7772764799035556E-2</v>
      </c>
      <c r="CA95" s="882">
        <f t="shared" ref="CA95:CA103" si="217">(AP95/H95)^(1/34)-1</f>
        <v>1.7850632406631428E-2</v>
      </c>
      <c r="CB95" s="882">
        <f t="shared" ref="CB95:CB103" si="218">(AQ95/I95)^(1/34)-1</f>
        <v>1.7864042881554854E-2</v>
      </c>
      <c r="CC95" s="882">
        <f t="shared" ref="CC95:CC103" si="219">(AR95/J95)^(1/34)-1</f>
        <v>1.7435988054889995E-2</v>
      </c>
      <c r="CD95" s="882">
        <f t="shared" ref="CD95:CD103" si="220">(AS95/K95)^(1/34)-1</f>
        <v>1.765465240683195E-2</v>
      </c>
      <c r="CE95" s="882">
        <f t="shared" ref="CE95:CE103" si="221">(AT95/L95)^(1/34)-1</f>
        <v>1.7633526859494042E-2</v>
      </c>
      <c r="CF95" s="882">
        <f t="shared" ref="CF95:CF103" si="222">(AU95/M95)^(1/34)-1</f>
        <v>1.6977378366205498E-2</v>
      </c>
      <c r="CG95" s="882">
        <f t="shared" ref="CG95:CG103" si="223">(AV95/N95)^(1/34)-1</f>
        <v>1.5970588264236474E-2</v>
      </c>
      <c r="CH95" s="882">
        <f t="shared" ref="CH95:CH103" si="224">(AW95/O95)^(1/34)-1</f>
        <v>1.5833734382387554E-2</v>
      </c>
      <c r="CI95" s="882">
        <f t="shared" ref="CI95:CI103" si="225">(AX95/P95)^(1/34)-1</f>
        <v>1.5819107449300596E-2</v>
      </c>
      <c r="CJ95" s="882">
        <f t="shared" ref="CJ95:CJ103" si="226">(AY95/Q95)^(1/34)-1</f>
        <v>1.6393420992008023E-2</v>
      </c>
      <c r="CK95" s="882">
        <f t="shared" ref="CK95:CK103" si="227">(AZ95/R95)^(1/34)-1</f>
        <v>1.661282972364142E-2</v>
      </c>
      <c r="CL95" s="882">
        <f t="shared" si="189"/>
        <v>1.6780264062020267E-2</v>
      </c>
      <c r="CM95" s="882">
        <f t="shared" si="190"/>
        <v>1.6487999536722642E-2</v>
      </c>
      <c r="CN95" s="882">
        <f t="shared" si="191"/>
        <v>1.624207360812191E-2</v>
      </c>
      <c r="CO95" s="882">
        <f t="shared" si="192"/>
        <v>1.5794277423367475E-2</v>
      </c>
      <c r="CP95" s="882">
        <f t="shared" si="193"/>
        <v>1.5408120224535971E-2</v>
      </c>
      <c r="CQ95" s="882">
        <f t="shared" si="194"/>
        <v>1.5433321737784444E-2</v>
      </c>
      <c r="CR95" s="882">
        <f t="shared" si="195"/>
        <v>1.4618401955502236E-2</v>
      </c>
      <c r="CS95" s="882">
        <f t="shared" si="196"/>
        <v>1.4752696236777885E-2</v>
      </c>
      <c r="CT95" s="882">
        <f t="shared" si="197"/>
        <v>1.584553798266497E-2</v>
      </c>
      <c r="CU95" s="882">
        <f t="shared" si="198"/>
        <v>1.621463818345581E-2</v>
      </c>
      <c r="CV95" s="882">
        <f t="shared" si="199"/>
        <v>1.5677252812809517E-2</v>
      </c>
      <c r="CW95" s="882">
        <f t="shared" si="200"/>
        <v>1.4447478220200427E-2</v>
      </c>
      <c r="CX95" s="882">
        <f t="shared" si="201"/>
        <v>1.4385597871807487E-2</v>
      </c>
      <c r="CY95" s="882">
        <f t="shared" si="202"/>
        <v>1.4231863153608248E-2</v>
      </c>
      <c r="CZ95" s="882">
        <f t="shared" si="203"/>
        <v>1.3582440167945409E-2</v>
      </c>
      <c r="DA95" s="882">
        <f t="shared" si="204"/>
        <v>1.3623683833640321E-2</v>
      </c>
      <c r="DB95" s="882">
        <f t="shared" si="205"/>
        <v>1.2904534959739866E-2</v>
      </c>
      <c r="DC95" s="882">
        <f t="shared" si="206"/>
        <v>1.3791639663470745E-2</v>
      </c>
      <c r="DD95" s="882">
        <f t="shared" si="207"/>
        <v>1.4778074200300084E-2</v>
      </c>
    </row>
    <row r="96" spans="1:108" ht="15">
      <c r="A96" s="876">
        <v>91</v>
      </c>
      <c r="B96" s="876">
        <v>91</v>
      </c>
      <c r="C96" s="880">
        <f>DataFS40!T96</f>
        <v>39737.279654575876</v>
      </c>
      <c r="D96">
        <f t="shared" ref="D96:R96" si="228">C96*($S96/$C96)^(1/16)</f>
        <v>40484.924070677509</v>
      </c>
      <c r="E96">
        <f t="shared" si="228"/>
        <v>41246.635181273254</v>
      </c>
      <c r="F96">
        <f t="shared" si="228"/>
        <v>42022.677646794902</v>
      </c>
      <c r="G96">
        <f t="shared" si="228"/>
        <v>42813.321107177006</v>
      </c>
      <c r="H96">
        <f t="shared" si="228"/>
        <v>43618.840275544666</v>
      </c>
      <c r="I96">
        <f t="shared" si="228"/>
        <v>44439.515033664014</v>
      </c>
      <c r="J96">
        <f t="shared" si="228"/>
        <v>45275.630529188573</v>
      </c>
      <c r="K96">
        <f t="shared" si="228"/>
        <v>46127.477274735247</v>
      </c>
      <c r="L96">
        <f t="shared" si="228"/>
        <v>46995.351248824452</v>
      </c>
      <c r="M96">
        <f t="shared" si="228"/>
        <v>47879.553998719348</v>
      </c>
      <c r="N96">
        <f t="shared" si="228"/>
        <v>48780.392745199999</v>
      </c>
      <c r="O96">
        <f t="shared" si="228"/>
        <v>49698.18048930879</v>
      </c>
      <c r="P96">
        <f t="shared" si="228"/>
        <v>50633.236121104266</v>
      </c>
      <c r="Q96">
        <f t="shared" si="228"/>
        <v>51585.884530461095</v>
      </c>
      <c r="R96">
        <f t="shared" si="228"/>
        <v>52556.456719954738</v>
      </c>
      <c r="S96" s="880">
        <v>53545.289919869931</v>
      </c>
      <c r="T96" s="880">
        <v>56020.550423305547</v>
      </c>
      <c r="U96" s="880">
        <v>58495.810926741164</v>
      </c>
      <c r="V96" s="880">
        <v>61096.825619452393</v>
      </c>
      <c r="W96" s="880">
        <v>63697.840312163622</v>
      </c>
      <c r="X96" s="880">
        <v>63241.680851063829</v>
      </c>
      <c r="Y96" s="880">
        <v>65199.609020295669</v>
      </c>
      <c r="Z96" s="880">
        <v>65830.941507902404</v>
      </c>
      <c r="AA96" s="880">
        <v>64746.976470054862</v>
      </c>
      <c r="AB96" s="880">
        <v>64900.026104590965</v>
      </c>
      <c r="AC96" s="880">
        <v>67642.450632597363</v>
      </c>
      <c r="AD96" s="880">
        <v>70268.595084087967</v>
      </c>
      <c r="AE96" s="880">
        <v>67911.812542849933</v>
      </c>
      <c r="AF96" s="880">
        <v>66110.448890361047</v>
      </c>
      <c r="AG96" s="880">
        <v>68672.400521422285</v>
      </c>
      <c r="AH96" s="880">
        <v>70348.6575447949</v>
      </c>
      <c r="AI96" s="880">
        <v>73705.512647181051</v>
      </c>
      <c r="AJ96" s="880">
        <v>72545.955235729474</v>
      </c>
      <c r="AK96" s="880">
        <v>71278.080399764847</v>
      </c>
      <c r="AL96" s="880">
        <v>71924.927239889046</v>
      </c>
      <c r="AM96" s="880">
        <v>70514.36741434157</v>
      </c>
      <c r="AN96" s="880">
        <v>73270.602324769075</v>
      </c>
      <c r="AO96" s="880">
        <v>78403.143300085925</v>
      </c>
      <c r="AP96" s="880">
        <v>79914.976178015189</v>
      </c>
      <c r="AQ96" s="880">
        <v>81303.05927812263</v>
      </c>
      <c r="AR96" s="880">
        <v>81692.848931402958</v>
      </c>
      <c r="AS96" s="880">
        <v>84021.693202235983</v>
      </c>
      <c r="AT96" s="880">
        <v>85209.184057901555</v>
      </c>
      <c r="AU96" s="880">
        <v>85078.216041417036</v>
      </c>
      <c r="AV96" s="880">
        <v>83871.501757560472</v>
      </c>
      <c r="AW96" s="880">
        <v>85124.365851895753</v>
      </c>
      <c r="AX96" s="880">
        <v>86906.071703486494</v>
      </c>
      <c r="AY96" s="880">
        <v>90162.114820588526</v>
      </c>
      <c r="AZ96" s="880">
        <v>92378.715005947248</v>
      </c>
      <c r="BA96" s="880">
        <v>94840.4677957573</v>
      </c>
      <c r="BB96" s="880">
        <v>98314.626716198836</v>
      </c>
      <c r="BC96" s="880">
        <v>101759.65382691988</v>
      </c>
      <c r="BD96" s="880">
        <v>104540.49463519314</v>
      </c>
      <c r="BE96" s="880">
        <v>107777.22594250618</v>
      </c>
      <c r="BF96" s="880">
        <v>107601.36295173476</v>
      </c>
      <c r="BG96" s="880">
        <v>107361.76596021325</v>
      </c>
      <c r="BH96" s="880">
        <v>109348.47068823945</v>
      </c>
      <c r="BI96" s="880">
        <v>111268.942184371</v>
      </c>
      <c r="BJ96" s="880">
        <v>113159.26753859254</v>
      </c>
      <c r="BK96" s="880">
        <v>115880.87151566558</v>
      </c>
      <c r="BL96" s="880">
        <v>115009.09019328607</v>
      </c>
      <c r="BM96" s="880">
        <v>110946.00856758478</v>
      </c>
      <c r="BN96" s="880">
        <v>107410.01974999999</v>
      </c>
      <c r="BO96" s="880">
        <v>108967.84475546499</v>
      </c>
      <c r="BP96" s="880">
        <v>111969.99637757953</v>
      </c>
      <c r="BQ96" s="880">
        <v>114949.12113562878</v>
      </c>
      <c r="BR96" s="880">
        <v>116356.91038652959</v>
      </c>
      <c r="BS96" s="880">
        <v>118558</v>
      </c>
      <c r="BV96" s="882">
        <f>DataFS40!Y96</f>
        <v>1.7333783041001194E-2</v>
      </c>
      <c r="BW96" s="882">
        <f t="shared" si="213"/>
        <v>1.7046401920569609E-2</v>
      </c>
      <c r="BX96" s="882">
        <f t="shared" si="214"/>
        <v>1.5897002924735393E-2</v>
      </c>
      <c r="BY96" s="882">
        <f t="shared" si="215"/>
        <v>1.648588908341897E-2</v>
      </c>
      <c r="BZ96" s="882">
        <f t="shared" si="216"/>
        <v>1.7953817031967523E-2</v>
      </c>
      <c r="CA96" s="882">
        <f t="shared" si="217"/>
        <v>1.796757068740984E-2</v>
      </c>
      <c r="CB96" s="882">
        <f t="shared" si="218"/>
        <v>1.7925071283818816E-2</v>
      </c>
      <c r="CC96" s="882">
        <f t="shared" si="219"/>
        <v>1.7510289848592819E-2</v>
      </c>
      <c r="CD96" s="882">
        <f t="shared" si="220"/>
        <v>1.7793696043805207E-2</v>
      </c>
      <c r="CE96" s="882">
        <f t="shared" si="221"/>
        <v>1.7655834022926031E-2</v>
      </c>
      <c r="CF96" s="882">
        <f t="shared" si="222"/>
        <v>1.7052062046345906E-2</v>
      </c>
      <c r="CG96" s="882">
        <f t="shared" si="223"/>
        <v>1.6067643084788363E-2</v>
      </c>
      <c r="CH96" s="882">
        <f t="shared" si="224"/>
        <v>1.5953716904033355E-2</v>
      </c>
      <c r="CI96" s="882">
        <f t="shared" si="225"/>
        <v>1.6015713084925443E-2</v>
      </c>
      <c r="CJ96" s="882">
        <f t="shared" si="226"/>
        <v>1.6557978250407279E-2</v>
      </c>
      <c r="CK96" s="882">
        <f t="shared" si="227"/>
        <v>1.6726842279964238E-2</v>
      </c>
      <c r="CL96" s="882">
        <f t="shared" si="189"/>
        <v>1.6955922292354098E-2</v>
      </c>
      <c r="CM96" s="882">
        <f t="shared" si="190"/>
        <v>1.6680360397311578E-2</v>
      </c>
      <c r="CN96" s="882">
        <f t="shared" si="191"/>
        <v>1.6417383290251442E-2</v>
      </c>
      <c r="CO96" s="882">
        <f t="shared" si="192"/>
        <v>1.5922928043635709E-2</v>
      </c>
      <c r="CP96" s="882">
        <f t="shared" si="193"/>
        <v>1.5588359714323374E-2</v>
      </c>
      <c r="CQ96" s="882">
        <f t="shared" si="194"/>
        <v>1.5754272834876515E-2</v>
      </c>
      <c r="CR96" s="882">
        <f t="shared" si="195"/>
        <v>1.4777256571942621E-2</v>
      </c>
      <c r="CS96" s="882">
        <f t="shared" si="196"/>
        <v>1.5036927962138957E-2</v>
      </c>
      <c r="CT96" s="882">
        <f t="shared" si="197"/>
        <v>1.6052872163515364E-2</v>
      </c>
      <c r="CU96" s="882">
        <f t="shared" si="198"/>
        <v>1.6485835133740023E-2</v>
      </c>
      <c r="CV96" s="882">
        <f t="shared" si="199"/>
        <v>1.5959153691801342E-2</v>
      </c>
      <c r="CW96" s="882">
        <f t="shared" si="200"/>
        <v>1.4596270736819683E-2</v>
      </c>
      <c r="CX96" s="882">
        <f t="shared" si="201"/>
        <v>1.4540991249818003E-2</v>
      </c>
      <c r="CY96" s="882">
        <f t="shared" si="202"/>
        <v>1.4376678027102407E-2</v>
      </c>
      <c r="CZ96" s="882">
        <f t="shared" si="203"/>
        <v>1.3672193435903646E-2</v>
      </c>
      <c r="DA96" s="882">
        <f t="shared" si="204"/>
        <v>1.3763481349988949E-2</v>
      </c>
      <c r="DB96" s="882">
        <f t="shared" si="205"/>
        <v>1.315673966001385E-2</v>
      </c>
      <c r="DC96" s="882">
        <f t="shared" si="206"/>
        <v>1.3992343701417775E-2</v>
      </c>
      <c r="DD96" s="882">
        <f t="shared" si="207"/>
        <v>1.5077638980034447E-2</v>
      </c>
    </row>
    <row r="97" spans="1:108" ht="15">
      <c r="A97" s="876">
        <v>92</v>
      </c>
      <c r="B97" s="876">
        <v>92</v>
      </c>
      <c r="C97" s="880">
        <f>DataFS40!T97</f>
        <v>41782.338277851806</v>
      </c>
      <c r="D97">
        <f t="shared" ref="D97:R97" si="229">C97*($S97/$C97)^(1/16)</f>
        <v>42568.459828613479</v>
      </c>
      <c r="E97">
        <f t="shared" si="229"/>
        <v>43369.37200905371</v>
      </c>
      <c r="F97">
        <f t="shared" si="229"/>
        <v>44185.353100217049</v>
      </c>
      <c r="G97">
        <f t="shared" si="229"/>
        <v>45016.686618918357</v>
      </c>
      <c r="H97">
        <f t="shared" si="229"/>
        <v>45863.661416252173</v>
      </c>
      <c r="I97">
        <f t="shared" si="229"/>
        <v>46726.571777955513</v>
      </c>
      <c r="J97">
        <f t="shared" si="229"/>
        <v>47605.717526658969</v>
      </c>
      <c r="K97">
        <f t="shared" si="229"/>
        <v>48501.4041260616</v>
      </c>
      <c r="L97">
        <f t="shared" si="229"/>
        <v>49413.942787065862</v>
      </c>
      <c r="M97">
        <f t="shared" si="229"/>
        <v>50343.650575909458</v>
      </c>
      <c r="N97">
        <f t="shared" si="229"/>
        <v>51290.850524331603</v>
      </c>
      <c r="O97">
        <f t="shared" si="229"/>
        <v>52255.871741812058</v>
      </c>
      <c r="P97">
        <f t="shared" si="229"/>
        <v>53239.049529921918</v>
      </c>
      <c r="Q97">
        <f t="shared" si="229"/>
        <v>54240.725498825865</v>
      </c>
      <c r="R97">
        <f t="shared" si="229"/>
        <v>55261.247685976363</v>
      </c>
      <c r="S97" s="880">
        <v>56300.97067704099</v>
      </c>
      <c r="T97" s="880">
        <v>59006.130699170681</v>
      </c>
      <c r="U97" s="880">
        <v>61711.290721300371</v>
      </c>
      <c r="V97" s="880">
        <v>64378.965920391842</v>
      </c>
      <c r="W97" s="880">
        <v>67046.64111948332</v>
      </c>
      <c r="X97" s="880">
        <v>66254.278320874058</v>
      </c>
      <c r="Y97" s="880">
        <v>68454.657579553997</v>
      </c>
      <c r="Z97" s="880">
        <v>68880.217351859814</v>
      </c>
      <c r="AA97" s="880">
        <v>68098.351362379297</v>
      </c>
      <c r="AB97" s="880">
        <v>68165.080125992405</v>
      </c>
      <c r="AC97" s="880">
        <v>71051.47461341272</v>
      </c>
      <c r="AD97" s="880">
        <v>74212.415696420867</v>
      </c>
      <c r="AE97" s="880">
        <v>71589.333273193086</v>
      </c>
      <c r="AF97" s="880">
        <v>69366.710864524677</v>
      </c>
      <c r="AG97" s="880">
        <v>72278.963845960548</v>
      </c>
      <c r="AH97" s="880">
        <v>74141.046734784541</v>
      </c>
      <c r="AI97" s="880">
        <v>77607.551378307238</v>
      </c>
      <c r="AJ97" s="880">
        <v>76368.437629644817</v>
      </c>
      <c r="AK97" s="880">
        <v>74906.399294532632</v>
      </c>
      <c r="AL97" s="880">
        <v>75759.700746092145</v>
      </c>
      <c r="AM97" s="880">
        <v>74057.257390634812</v>
      </c>
      <c r="AN97" s="880">
        <v>77015.935612823101</v>
      </c>
      <c r="AO97" s="880">
        <v>82814.928574096906</v>
      </c>
      <c r="AP97" s="880">
        <v>84177.63449495587</v>
      </c>
      <c r="AQ97" s="880">
        <v>85298.305109024353</v>
      </c>
      <c r="AR97" s="880">
        <v>85886.333505687682</v>
      </c>
      <c r="AS97" s="880">
        <v>88506.12480867772</v>
      </c>
      <c r="AT97" s="880">
        <v>89442.475419003342</v>
      </c>
      <c r="AU97" s="880">
        <v>89583.690923894683</v>
      </c>
      <c r="AV97" s="880">
        <v>88432.185975112356</v>
      </c>
      <c r="AW97" s="880">
        <v>89621.317254737573</v>
      </c>
      <c r="AX97" s="880">
        <v>91679.029874103013</v>
      </c>
      <c r="AY97" s="880">
        <v>95158.466055982455</v>
      </c>
      <c r="AZ97" s="880">
        <v>97327.178835964543</v>
      </c>
      <c r="BA97" s="880">
        <v>100379.11520432214</v>
      </c>
      <c r="BB97" s="880">
        <v>104121.15103848702</v>
      </c>
      <c r="BC97" s="880">
        <v>107542.20122584535</v>
      </c>
      <c r="BD97" s="880">
        <v>110437.33220146428</v>
      </c>
      <c r="BE97" s="880">
        <v>114085.80781136309</v>
      </c>
      <c r="BF97" s="880">
        <v>113836.91152976276</v>
      </c>
      <c r="BG97" s="880">
        <v>113326.88298010663</v>
      </c>
      <c r="BH97" s="880">
        <v>115384.67320480646</v>
      </c>
      <c r="BI97" s="880">
        <v>117831.03558490651</v>
      </c>
      <c r="BJ97" s="880">
        <v>119936.55118015678</v>
      </c>
      <c r="BK97" s="880">
        <v>122897.7007793034</v>
      </c>
      <c r="BL97" s="880">
        <v>121925.4114526898</v>
      </c>
      <c r="BM97" s="880">
        <v>117507.44464450085</v>
      </c>
      <c r="BN97" s="880">
        <v>113470.25216999999</v>
      </c>
      <c r="BO97" s="880">
        <v>115510.54343953307</v>
      </c>
      <c r="BP97" s="880">
        <v>118539.61078248137</v>
      </c>
      <c r="BQ97" s="880">
        <v>121827.10819293965</v>
      </c>
      <c r="BR97" s="880">
        <v>123346.54451834968</v>
      </c>
      <c r="BS97" s="880">
        <v>125689</v>
      </c>
      <c r="BV97" s="882">
        <f>DataFS40!Y97</f>
        <v>1.7317820975687681E-2</v>
      </c>
      <c r="BW97" s="882">
        <f t="shared" si="213"/>
        <v>1.7099040256391307E-2</v>
      </c>
      <c r="BX97" s="882">
        <f t="shared" si="214"/>
        <v>1.5862287346275927E-2</v>
      </c>
      <c r="BY97" s="882">
        <f t="shared" si="215"/>
        <v>1.6475991784570931E-2</v>
      </c>
      <c r="BZ97" s="882">
        <f t="shared" si="216"/>
        <v>1.8090363210603311E-2</v>
      </c>
      <c r="CA97" s="882">
        <f t="shared" si="217"/>
        <v>1.8020927085072413E-2</v>
      </c>
      <c r="CB97" s="882">
        <f t="shared" si="218"/>
        <v>1.785881847506654E-2</v>
      </c>
      <c r="CC97" s="882">
        <f t="shared" si="219"/>
        <v>1.7506528333975035E-2</v>
      </c>
      <c r="CD97" s="882">
        <f t="shared" si="220"/>
        <v>1.7847963819112245E-2</v>
      </c>
      <c r="CE97" s="882">
        <f t="shared" si="221"/>
        <v>1.7605028044069826E-2</v>
      </c>
      <c r="CF97" s="882">
        <f t="shared" si="222"/>
        <v>1.7094489574237981E-2</v>
      </c>
      <c r="CG97" s="882">
        <f t="shared" si="223"/>
        <v>1.6150311669940187E-2</v>
      </c>
      <c r="CH97" s="882">
        <f t="shared" si="224"/>
        <v>1.5992441997965345E-2</v>
      </c>
      <c r="CI97" s="882">
        <f t="shared" si="225"/>
        <v>1.6113788185526445E-2</v>
      </c>
      <c r="CJ97" s="882">
        <f t="shared" si="226"/>
        <v>1.6670113772789152E-2</v>
      </c>
      <c r="CK97" s="882">
        <f t="shared" si="227"/>
        <v>1.6786584082178146E-2</v>
      </c>
      <c r="CL97" s="882">
        <f t="shared" si="189"/>
        <v>1.7152573806671567E-2</v>
      </c>
      <c r="CM97" s="882">
        <f t="shared" si="190"/>
        <v>1.6843627516250903E-2</v>
      </c>
      <c r="CN97" s="882">
        <f t="shared" si="191"/>
        <v>1.6469935756257659E-2</v>
      </c>
      <c r="CO97" s="882">
        <f t="shared" si="192"/>
        <v>1.5999025708763215E-2</v>
      </c>
      <c r="CP97" s="882">
        <f t="shared" si="193"/>
        <v>1.5757040125849331E-2</v>
      </c>
      <c r="CQ97" s="882">
        <f t="shared" si="194"/>
        <v>1.6047003367946733E-2</v>
      </c>
      <c r="CR97" s="882">
        <f t="shared" si="195"/>
        <v>1.4937071792726186E-2</v>
      </c>
      <c r="CS97" s="882">
        <f t="shared" si="196"/>
        <v>1.5289306978113926E-2</v>
      </c>
      <c r="CT97" s="882">
        <f t="shared" si="197"/>
        <v>1.6257164850266514E-2</v>
      </c>
      <c r="CU97" s="882">
        <f t="shared" si="198"/>
        <v>1.6757398776090726E-2</v>
      </c>
      <c r="CV97" s="882">
        <f t="shared" si="199"/>
        <v>1.6246673744622742E-2</v>
      </c>
      <c r="CW97" s="882">
        <f t="shared" si="200"/>
        <v>1.4709428824485782E-2</v>
      </c>
      <c r="CX97" s="882">
        <f t="shared" si="201"/>
        <v>1.4681900471604559E-2</v>
      </c>
      <c r="CY97" s="882">
        <f t="shared" si="202"/>
        <v>1.4579781495577704E-2</v>
      </c>
      <c r="CZ97" s="882">
        <f t="shared" si="203"/>
        <v>1.3884586673603039E-2</v>
      </c>
      <c r="DA97" s="882">
        <f t="shared" si="204"/>
        <v>1.3897981260071024E-2</v>
      </c>
      <c r="DB97" s="882">
        <f t="shared" si="205"/>
        <v>1.3351229260270214E-2</v>
      </c>
      <c r="DC97" s="882">
        <f t="shared" si="206"/>
        <v>1.4200719166109765E-2</v>
      </c>
      <c r="DD97" s="882">
        <f t="shared" si="207"/>
        <v>1.5339139854317896E-2</v>
      </c>
    </row>
    <row r="98" spans="1:108" ht="15">
      <c r="A98" s="876">
        <v>93</v>
      </c>
      <c r="B98" s="876">
        <v>93</v>
      </c>
      <c r="C98" s="880">
        <f>DataFS40!T98</f>
        <v>44369.290315129423</v>
      </c>
      <c r="D98">
        <f t="shared" ref="D98:R98" si="230">C98*($S98/$C98)^(1/16)</f>
        <v>45204.084554666122</v>
      </c>
      <c r="E98">
        <f t="shared" si="230"/>
        <v>46054.585185209173</v>
      </c>
      <c r="F98">
        <f t="shared" si="230"/>
        <v>46921.08771756442</v>
      </c>
      <c r="G98">
        <f t="shared" si="230"/>
        <v>47803.893222480569</v>
      </c>
      <c r="H98">
        <f t="shared" si="230"/>
        <v>48703.308435257743</v>
      </c>
      <c r="I98">
        <f t="shared" si="230"/>
        <v>49619.645862324243</v>
      </c>
      <c r="J98">
        <f t="shared" si="230"/>
        <v>50553.223889818517</v>
      </c>
      <c r="K98">
        <f t="shared" si="230"/>
        <v>51504.366894214043</v>
      </c>
      <c r="L98">
        <f t="shared" si="230"/>
        <v>52473.405355025607</v>
      </c>
      <c r="M98">
        <f t="shared" si="230"/>
        <v>53460.675969636111</v>
      </c>
      <c r="N98">
        <f t="shared" si="230"/>
        <v>54466.521770283784</v>
      </c>
      <c r="O98">
        <f t="shared" si="230"/>
        <v>55491.292243250507</v>
      </c>
      <c r="P98">
        <f t="shared" si="230"/>
        <v>56535.343450292625</v>
      </c>
      <c r="Q98">
        <f t="shared" si="230"/>
        <v>57599.038152356406</v>
      </c>
      <c r="R98">
        <f t="shared" si="230"/>
        <v>58682.74593562122</v>
      </c>
      <c r="S98" s="880">
        <v>59786.843339914056</v>
      </c>
      <c r="T98" s="880">
        <v>62788.829165159652</v>
      </c>
      <c r="U98" s="880">
        <v>65790.814990405241</v>
      </c>
      <c r="V98" s="880">
        <v>68652.24282889477</v>
      </c>
      <c r="W98" s="880">
        <v>71513.6706673843</v>
      </c>
      <c r="X98" s="880">
        <v>70495.924094307062</v>
      </c>
      <c r="Y98" s="880">
        <v>72581.007015785523</v>
      </c>
      <c r="Z98" s="880">
        <v>72843.231676455136</v>
      </c>
      <c r="AA98" s="880">
        <v>71955.407081652083</v>
      </c>
      <c r="AB98" s="880">
        <v>72057.666206420443</v>
      </c>
      <c r="AC98" s="880">
        <v>75238.153932026791</v>
      </c>
      <c r="AD98" s="880">
        <v>79137.90470030185</v>
      </c>
      <c r="AE98" s="880">
        <v>75949.483924511966</v>
      </c>
      <c r="AF98" s="880">
        <v>73568.339218284193</v>
      </c>
      <c r="AG98" s="880">
        <v>76685.840746324917</v>
      </c>
      <c r="AH98" s="880">
        <v>78788.423752406336</v>
      </c>
      <c r="AI98" s="880">
        <v>82397.243330101119</v>
      </c>
      <c r="AJ98" s="880">
        <v>81255.054316371738</v>
      </c>
      <c r="AK98" s="880">
        <v>79275.296390358621</v>
      </c>
      <c r="AL98" s="880">
        <v>80452.654711991228</v>
      </c>
      <c r="AM98" s="880">
        <v>78927.346301136698</v>
      </c>
      <c r="AN98" s="880">
        <v>81658.875688892338</v>
      </c>
      <c r="AO98" s="880">
        <v>88196.89810975382</v>
      </c>
      <c r="AP98" s="880">
        <v>89381.629856887608</v>
      </c>
      <c r="AQ98" s="880">
        <v>90533.121403434314</v>
      </c>
      <c r="AR98" s="880">
        <v>90946.785677352629</v>
      </c>
      <c r="AS98" s="880">
        <v>93963.850901710262</v>
      </c>
      <c r="AT98" s="880">
        <v>94993.101359663837</v>
      </c>
      <c r="AU98" s="880">
        <v>94866.956585860462</v>
      </c>
      <c r="AV98" s="880">
        <v>94290.362146448533</v>
      </c>
      <c r="AW98" s="880">
        <v>95243.691996357389</v>
      </c>
      <c r="AX98" s="880">
        <v>97094.857410723111</v>
      </c>
      <c r="AY98" s="880">
        <v>101428.0420627147</v>
      </c>
      <c r="AZ98" s="880">
        <v>103367.91111591697</v>
      </c>
      <c r="BA98" s="880">
        <v>107286.13432559124</v>
      </c>
      <c r="BB98" s="880">
        <v>111196.07707794823</v>
      </c>
      <c r="BC98" s="880">
        <v>114460.50599458885</v>
      </c>
      <c r="BD98" s="880">
        <v>117776.63120424136</v>
      </c>
      <c r="BE98" s="880">
        <v>121962.76948216112</v>
      </c>
      <c r="BF98" s="880">
        <v>121305.0991410423</v>
      </c>
      <c r="BG98" s="880">
        <v>120740.94825120272</v>
      </c>
      <c r="BH98" s="880">
        <v>123009.28350700268</v>
      </c>
      <c r="BI98" s="880">
        <v>125727.93801048535</v>
      </c>
      <c r="BJ98" s="880">
        <v>128192.97070896745</v>
      </c>
      <c r="BK98" s="880">
        <v>131413.66425276996</v>
      </c>
      <c r="BL98" s="880">
        <v>130393.36295057944</v>
      </c>
      <c r="BM98" s="880">
        <v>125337.58725887862</v>
      </c>
      <c r="BN98" s="880">
        <v>120988.13342</v>
      </c>
      <c r="BO98" s="880">
        <v>123222.08087518823</v>
      </c>
      <c r="BP98" s="880">
        <v>126610.46003776568</v>
      </c>
      <c r="BQ98" s="880">
        <v>130329.22236088263</v>
      </c>
      <c r="BR98" s="880">
        <v>131827.49048792967</v>
      </c>
      <c r="BS98" s="880">
        <v>134761</v>
      </c>
      <c r="BV98" s="882">
        <f>DataFS40!Y98</f>
        <v>1.7216494731184362E-2</v>
      </c>
      <c r="BW98" s="882">
        <f t="shared" si="213"/>
        <v>1.7099893506326014E-2</v>
      </c>
      <c r="BX98" s="882">
        <f t="shared" si="214"/>
        <v>1.5970314212670811E-2</v>
      </c>
      <c r="BY98" s="882">
        <f t="shared" si="215"/>
        <v>1.6430081338939306E-2</v>
      </c>
      <c r="BZ98" s="882">
        <f t="shared" si="216"/>
        <v>1.8176892653235743E-2</v>
      </c>
      <c r="CA98" s="882">
        <f t="shared" si="217"/>
        <v>1.8018294202841734E-2</v>
      </c>
      <c r="CB98" s="882">
        <f t="shared" si="218"/>
        <v>1.7843470836937492E-2</v>
      </c>
      <c r="CC98" s="882">
        <f t="shared" si="219"/>
        <v>1.7422018784583271E-2</v>
      </c>
      <c r="CD98" s="882">
        <f t="shared" si="220"/>
        <v>1.7840914868376023E-2</v>
      </c>
      <c r="CE98" s="882">
        <f t="shared" si="221"/>
        <v>1.7609060648570596E-2</v>
      </c>
      <c r="CF98" s="882">
        <f t="shared" si="222"/>
        <v>1.7011579441383207E-2</v>
      </c>
      <c r="CG98" s="882">
        <f t="shared" si="223"/>
        <v>1.6271932192400307E-2</v>
      </c>
      <c r="CH98" s="882">
        <f t="shared" si="224"/>
        <v>1.6015503167106981E-2</v>
      </c>
      <c r="CI98" s="882">
        <f t="shared" si="225"/>
        <v>1.6033724301797836E-2</v>
      </c>
      <c r="CJ98" s="882">
        <f t="shared" si="226"/>
        <v>1.6781719974886977E-2</v>
      </c>
      <c r="CK98" s="882">
        <f t="shared" si="227"/>
        <v>1.6790844023635287E-2</v>
      </c>
      <c r="CL98" s="882">
        <f t="shared" si="189"/>
        <v>1.7346192223717694E-2</v>
      </c>
      <c r="CM98" s="882">
        <f t="shared" si="190"/>
        <v>1.6951422801492866E-2</v>
      </c>
      <c r="CN98" s="882">
        <f t="shared" si="191"/>
        <v>1.6420105043271294E-2</v>
      </c>
      <c r="CO98" s="882">
        <f t="shared" si="192"/>
        <v>1.6001261071444173E-2</v>
      </c>
      <c r="CP98" s="882">
        <f t="shared" si="193"/>
        <v>1.5824705193434152E-2</v>
      </c>
      <c r="CQ98" s="882">
        <f t="shared" si="194"/>
        <v>1.609144672410534E-2</v>
      </c>
      <c r="CR98" s="882">
        <f t="shared" si="195"/>
        <v>1.5081538402895944E-2</v>
      </c>
      <c r="CS98" s="882">
        <f t="shared" si="196"/>
        <v>1.552965118797478E-2</v>
      </c>
      <c r="CT98" s="882">
        <f t="shared" si="197"/>
        <v>1.6549383078781288E-2</v>
      </c>
      <c r="CU98" s="882">
        <f t="shared" si="198"/>
        <v>1.7087585839430375E-2</v>
      </c>
      <c r="CV98" s="882">
        <f t="shared" si="199"/>
        <v>1.6537957507849255E-2</v>
      </c>
      <c r="CW98" s="882">
        <f t="shared" si="200"/>
        <v>1.4795556784701791E-2</v>
      </c>
      <c r="CX98" s="882">
        <f t="shared" si="201"/>
        <v>1.4842673347579494E-2</v>
      </c>
      <c r="CY98" s="882">
        <f t="shared" si="202"/>
        <v>1.4739264637671612E-2</v>
      </c>
      <c r="CZ98" s="882">
        <f t="shared" si="203"/>
        <v>1.4046895646768531E-2</v>
      </c>
      <c r="DA98" s="882">
        <f t="shared" si="204"/>
        <v>1.4049218186821255E-2</v>
      </c>
      <c r="DB98" s="882">
        <f t="shared" si="205"/>
        <v>1.3576980998894816E-2</v>
      </c>
      <c r="DC98" s="882">
        <f t="shared" si="206"/>
        <v>1.4334149423992582E-2</v>
      </c>
      <c r="DD98" s="882">
        <f t="shared" si="207"/>
        <v>1.5727581444441752E-2</v>
      </c>
    </row>
    <row r="99" spans="1:108" ht="15">
      <c r="A99" s="876">
        <v>94</v>
      </c>
      <c r="B99" s="876">
        <v>94</v>
      </c>
      <c r="C99" s="880">
        <f>DataFS40!T99</f>
        <v>47587.665982635095</v>
      </c>
      <c r="D99">
        <f t="shared" ref="D99:R99" si="231">C99*($S99/$C99)^(1/16)</f>
        <v>48483.012947915588</v>
      </c>
      <c r="E99">
        <f t="shared" si="231"/>
        <v>49395.205584688556</v>
      </c>
      <c r="F99">
        <f t="shared" si="231"/>
        <v>50324.560838963793</v>
      </c>
      <c r="G99">
        <f t="shared" si="231"/>
        <v>51271.401619990575</v>
      </c>
      <c r="H99">
        <f t="shared" si="231"/>
        <v>52236.056912454114</v>
      </c>
      <c r="I99">
        <f t="shared" si="231"/>
        <v>53218.86189078298</v>
      </c>
      <c r="J99">
        <f t="shared" si="231"/>
        <v>54220.158035607179</v>
      </c>
      <c r="K99">
        <f t="shared" si="231"/>
        <v>55240.293252407355</v>
      </c>
      <c r="L99">
        <f t="shared" si="231"/>
        <v>56279.621992396314</v>
      </c>
      <c r="M99">
        <f t="shared" si="231"/>
        <v>57338.505375674933</v>
      </c>
      <c r="N99">
        <f t="shared" si="231"/>
        <v>58417.311316705185</v>
      </c>
      <c r="O99">
        <f t="shared" si="231"/>
        <v>59516.414652143903</v>
      </c>
      <c r="P99">
        <f t="shared" si="231"/>
        <v>60636.197271081706</v>
      </c>
      <c r="Q99">
        <f t="shared" si="231"/>
        <v>61777.048247732317</v>
      </c>
      <c r="R99">
        <f t="shared" si="231"/>
        <v>62939.363976618399</v>
      </c>
      <c r="S99" s="880">
        <v>64123.548310300772</v>
      </c>
      <c r="T99" s="880">
        <v>67533.885708373098</v>
      </c>
      <c r="U99" s="880">
        <v>70944.223106445424</v>
      </c>
      <c r="V99" s="880">
        <v>74165.768684546725</v>
      </c>
      <c r="W99" s="880">
        <v>77387.314262648011</v>
      </c>
      <c r="X99" s="880">
        <v>75840.855089131685</v>
      </c>
      <c r="Y99" s="880">
        <v>77693.734803307438</v>
      </c>
      <c r="Z99" s="880">
        <v>77840.075824857937</v>
      </c>
      <c r="AA99" s="880">
        <v>76655.26417917214</v>
      </c>
      <c r="AB99" s="880">
        <v>77191.161546427349</v>
      </c>
      <c r="AC99" s="880">
        <v>80618.443769122634</v>
      </c>
      <c r="AD99" s="880">
        <v>85083.642949547211</v>
      </c>
      <c r="AE99" s="880">
        <v>81572.302637751243</v>
      </c>
      <c r="AF99" s="880">
        <v>78968.880490228548</v>
      </c>
      <c r="AG99" s="880">
        <v>82157.512532981535</v>
      </c>
      <c r="AH99" s="880">
        <v>84527.205686361616</v>
      </c>
      <c r="AI99" s="880">
        <v>88619.904474303927</v>
      </c>
      <c r="AJ99" s="880">
        <v>87586.653358600743</v>
      </c>
      <c r="AK99" s="880">
        <v>84896.490652557331</v>
      </c>
      <c r="AL99" s="880">
        <v>86481.078543937736</v>
      </c>
      <c r="AM99" s="880">
        <v>84579.574149494452</v>
      </c>
      <c r="AN99" s="880">
        <v>87547.430858495689</v>
      </c>
      <c r="AO99" s="880">
        <v>94841.128432141661</v>
      </c>
      <c r="AP99" s="880">
        <v>96117.024688238787</v>
      </c>
      <c r="AQ99" s="880">
        <v>97069.389994164143</v>
      </c>
      <c r="AR99" s="880">
        <v>97575.318372974827</v>
      </c>
      <c r="AS99" s="880">
        <v>100906.07849204766</v>
      </c>
      <c r="AT99" s="880">
        <v>102137.10811803992</v>
      </c>
      <c r="AU99" s="880">
        <v>101999.7852029373</v>
      </c>
      <c r="AV99" s="880">
        <v>101218.96917965679</v>
      </c>
      <c r="AW99" s="880">
        <v>102541.55654009049</v>
      </c>
      <c r="AX99" s="880">
        <v>104303.62756763617</v>
      </c>
      <c r="AY99" s="880">
        <v>109065.88213058894</v>
      </c>
      <c r="AZ99" s="880">
        <v>111525.1906493296</v>
      </c>
      <c r="BA99" s="880">
        <v>116350.69191451043</v>
      </c>
      <c r="BB99" s="880">
        <v>120215.50698169821</v>
      </c>
      <c r="BC99" s="880">
        <v>124101.82411171094</v>
      </c>
      <c r="BD99" s="880">
        <v>127415.58643019439</v>
      </c>
      <c r="BE99" s="880">
        <v>131939.44512683907</v>
      </c>
      <c r="BF99" s="880">
        <v>131306.97168086233</v>
      </c>
      <c r="BG99" s="880">
        <v>130865.49031335328</v>
      </c>
      <c r="BH99" s="880">
        <v>133345.31601651499</v>
      </c>
      <c r="BI99" s="880">
        <v>135571.07811128863</v>
      </c>
      <c r="BJ99" s="880">
        <v>138865.67033122995</v>
      </c>
      <c r="BK99" s="880">
        <v>142799.20016964426</v>
      </c>
      <c r="BL99" s="880">
        <v>141262.67382846764</v>
      </c>
      <c r="BM99" s="880">
        <v>135533.69611879304</v>
      </c>
      <c r="BN99" s="880">
        <v>130614.30194999999</v>
      </c>
      <c r="BO99" s="880">
        <v>133482.24645426718</v>
      </c>
      <c r="BP99" s="880">
        <v>137022.182161506</v>
      </c>
      <c r="BQ99" s="880">
        <v>141348.68185943615</v>
      </c>
      <c r="BR99" s="880">
        <v>142876.01563793662</v>
      </c>
      <c r="BS99" s="880">
        <v>146293</v>
      </c>
      <c r="BV99" s="882">
        <f>DataFS40!Y99</f>
        <v>1.7171024947313818E-2</v>
      </c>
      <c r="BW99" s="882">
        <f t="shared" si="213"/>
        <v>1.7166627457615213E-2</v>
      </c>
      <c r="BX99" s="882">
        <f t="shared" si="214"/>
        <v>1.5944586459437859E-2</v>
      </c>
      <c r="BY99" s="882">
        <f t="shared" si="215"/>
        <v>1.641824767346467E-2</v>
      </c>
      <c r="BZ99" s="882">
        <f t="shared" si="216"/>
        <v>1.8254915745077538E-2</v>
      </c>
      <c r="CA99" s="882">
        <f t="shared" si="217"/>
        <v>1.8096901384830888E-2</v>
      </c>
      <c r="CB99" s="882">
        <f t="shared" si="218"/>
        <v>1.7834019255920319E-2</v>
      </c>
      <c r="CC99" s="882">
        <f t="shared" si="219"/>
        <v>1.7431713490128065E-2</v>
      </c>
      <c r="CD99" s="882">
        <f t="shared" si="220"/>
        <v>1.7878455502338797E-2</v>
      </c>
      <c r="CE99" s="882">
        <f t="shared" si="221"/>
        <v>1.768346247612973E-2</v>
      </c>
      <c r="CF99" s="882">
        <f t="shared" si="222"/>
        <v>1.7085441551104807E-2</v>
      </c>
      <c r="CG99" s="882">
        <f t="shared" si="223"/>
        <v>1.6298270788444258E-2</v>
      </c>
      <c r="CH99" s="882">
        <f t="shared" si="224"/>
        <v>1.6129163436840566E-2</v>
      </c>
      <c r="CI99" s="882">
        <f t="shared" si="225"/>
        <v>1.6081290446356089E-2</v>
      </c>
      <c r="CJ99" s="882">
        <f t="shared" si="226"/>
        <v>1.6858773473785948E-2</v>
      </c>
      <c r="CK99" s="882">
        <f t="shared" si="227"/>
        <v>1.6968196032145499E-2</v>
      </c>
      <c r="CL99" s="882">
        <f t="shared" si="189"/>
        <v>1.7677882579216986E-2</v>
      </c>
      <c r="CM99" s="882">
        <f t="shared" si="190"/>
        <v>1.7105132153663272E-2</v>
      </c>
      <c r="CN99" s="882">
        <f t="shared" si="191"/>
        <v>1.6583307790210888E-2</v>
      </c>
      <c r="CO99" s="882">
        <f t="shared" si="192"/>
        <v>1.6043554509752811E-2</v>
      </c>
      <c r="CP99" s="882">
        <f t="shared" si="193"/>
        <v>1.5815532909321472E-2</v>
      </c>
      <c r="CQ99" s="882">
        <f t="shared" si="194"/>
        <v>1.627516028615994E-2</v>
      </c>
      <c r="CR99" s="882">
        <f t="shared" si="195"/>
        <v>1.5453345236212668E-2</v>
      </c>
      <c r="CS99" s="882">
        <f t="shared" si="196"/>
        <v>1.5957921773792849E-2</v>
      </c>
      <c r="CT99" s="882">
        <f t="shared" si="197"/>
        <v>1.6911339505780276E-2</v>
      </c>
      <c r="CU99" s="882">
        <f t="shared" si="198"/>
        <v>1.7421248525491206E-2</v>
      </c>
      <c r="CV99" s="882">
        <f t="shared" si="199"/>
        <v>1.6957227505520089E-2</v>
      </c>
      <c r="CW99" s="882">
        <f t="shared" si="200"/>
        <v>1.5023090321117261E-2</v>
      </c>
      <c r="CX99" s="882">
        <f t="shared" si="201"/>
        <v>1.5045308478767838E-2</v>
      </c>
      <c r="CY99" s="882">
        <f t="shared" si="202"/>
        <v>1.490990897474509E-2</v>
      </c>
      <c r="CZ99" s="882">
        <f t="shared" si="203"/>
        <v>1.4376783470143595E-2</v>
      </c>
      <c r="DA99" s="882">
        <f t="shared" si="204"/>
        <v>1.4309335283833269E-2</v>
      </c>
      <c r="DB99" s="882">
        <f t="shared" si="205"/>
        <v>1.3826277767474249E-2</v>
      </c>
      <c r="DC99" s="882">
        <f t="shared" si="206"/>
        <v>1.4496678222279513E-2</v>
      </c>
      <c r="DD99" s="882">
        <f t="shared" si="207"/>
        <v>1.6134026150613545E-2</v>
      </c>
    </row>
    <row r="100" spans="1:108" ht="15">
      <c r="A100" s="876">
        <v>95</v>
      </c>
      <c r="B100" s="876">
        <v>95</v>
      </c>
      <c r="C100" s="880">
        <f>DataFS40!T100</f>
        <v>52219.67664318865</v>
      </c>
      <c r="D100">
        <f t="shared" ref="D100:R100" si="232">C100*($S100/$C100)^(1/16)</f>
        <v>53202.173431904208</v>
      </c>
      <c r="E100">
        <f t="shared" si="232"/>
        <v>54203.155588624482</v>
      </c>
      <c r="F100">
        <f t="shared" si="232"/>
        <v>55222.970909733325</v>
      </c>
      <c r="G100">
        <f t="shared" si="232"/>
        <v>56261.973735294152</v>
      </c>
      <c r="H100">
        <f t="shared" si="232"/>
        <v>57320.525072167198</v>
      </c>
      <c r="I100">
        <f t="shared" si="232"/>
        <v>58398.992719443217</v>
      </c>
      <c r="J100">
        <f t="shared" si="232"/>
        <v>59497.751396237138</v>
      </c>
      <c r="K100">
        <f t="shared" si="232"/>
        <v>60617.182871886165</v>
      </c>
      <c r="L100">
        <f t="shared" si="232"/>
        <v>61757.676098597483</v>
      </c>
      <c r="M100">
        <f t="shared" si="232"/>
        <v>62919.627346591704</v>
      </c>
      <c r="N100">
        <f t="shared" si="232"/>
        <v>64103.44034178897</v>
      </c>
      <c r="O100">
        <f t="shared" si="232"/>
        <v>65309.526406085621</v>
      </c>
      <c r="P100">
        <f t="shared" si="232"/>
        <v>66538.304600270072</v>
      </c>
      <c r="Q100">
        <f t="shared" si="232"/>
        <v>67790.201869627635</v>
      </c>
      <c r="R100">
        <f t="shared" si="232"/>
        <v>69065.653192284881</v>
      </c>
      <c r="S100" s="880">
        <v>70365.101730344904</v>
      </c>
      <c r="T100" s="880">
        <v>74120.097935947939</v>
      </c>
      <c r="U100" s="880">
        <v>77875.094141550959</v>
      </c>
      <c r="V100" s="880">
        <v>81509.692307589256</v>
      </c>
      <c r="W100" s="880">
        <v>85144.290473627567</v>
      </c>
      <c r="X100" s="880">
        <v>82940.75273145485</v>
      </c>
      <c r="Y100" s="880">
        <v>84538.104585316963</v>
      </c>
      <c r="Z100" s="880">
        <v>84455.542424676503</v>
      </c>
      <c r="AA100" s="880">
        <v>82986.189826358983</v>
      </c>
      <c r="AB100" s="880">
        <v>84301.618786675885</v>
      </c>
      <c r="AC100" s="880">
        <v>87920.265690895554</v>
      </c>
      <c r="AD100" s="880">
        <v>93348.519189305734</v>
      </c>
      <c r="AE100" s="880">
        <v>88651.135459892466</v>
      </c>
      <c r="AF100" s="880">
        <v>86296.375455448826</v>
      </c>
      <c r="AG100" s="880">
        <v>89483.98831511497</v>
      </c>
      <c r="AH100" s="880">
        <v>92484.421945801863</v>
      </c>
      <c r="AI100" s="880">
        <v>97045.036237706052</v>
      </c>
      <c r="AJ100" s="880">
        <v>95867.298368716234</v>
      </c>
      <c r="AK100" s="880">
        <v>92415.416554967669</v>
      </c>
      <c r="AL100" s="880">
        <v>94477.439484830888</v>
      </c>
      <c r="AM100" s="880">
        <v>92150.590440297441</v>
      </c>
      <c r="AN100" s="880">
        <v>95394.593747574327</v>
      </c>
      <c r="AO100" s="880">
        <v>103895.50070977624</v>
      </c>
      <c r="AP100" s="880">
        <v>104784.42993268484</v>
      </c>
      <c r="AQ100" s="880">
        <v>105904.95543530161</v>
      </c>
      <c r="AR100" s="880">
        <v>106770.82904170975</v>
      </c>
      <c r="AS100" s="880">
        <v>110335.20993877687</v>
      </c>
      <c r="AT100" s="880">
        <v>111789.99081308217</v>
      </c>
      <c r="AU100" s="880">
        <v>111397.11051709836</v>
      </c>
      <c r="AV100" s="880">
        <v>110653.35754861101</v>
      </c>
      <c r="AW100" s="880">
        <v>112498.07565661092</v>
      </c>
      <c r="AX100" s="880">
        <v>114694.36983829357</v>
      </c>
      <c r="AY100" s="880">
        <v>119853.59580338544</v>
      </c>
      <c r="AZ100" s="880">
        <v>123000.66053471023</v>
      </c>
      <c r="BA100" s="880">
        <v>127889.90268545247</v>
      </c>
      <c r="BB100" s="880">
        <v>132721.97632067752</v>
      </c>
      <c r="BC100" s="880">
        <v>137499.5545667868</v>
      </c>
      <c r="BD100" s="880">
        <v>140842.21072961373</v>
      </c>
      <c r="BE100" s="880">
        <v>145976.64663879536</v>
      </c>
      <c r="BF100" s="880">
        <v>144625.26151292046</v>
      </c>
      <c r="BG100" s="880">
        <v>144622.09712651151</v>
      </c>
      <c r="BH100" s="880">
        <v>146765.84421802539</v>
      </c>
      <c r="BI100" s="880">
        <v>149759.42141619604</v>
      </c>
      <c r="BJ100" s="880">
        <v>153514.96530491931</v>
      </c>
      <c r="BK100" s="880">
        <v>158379.52925833641</v>
      </c>
      <c r="BL100" s="880">
        <v>156228.28853595862</v>
      </c>
      <c r="BM100" s="880">
        <v>149558.0467626263</v>
      </c>
      <c r="BN100" s="880">
        <v>143809.68711999999</v>
      </c>
      <c r="BO100" s="880">
        <v>147198.34318559855</v>
      </c>
      <c r="BP100" s="880">
        <v>151142.21774022622</v>
      </c>
      <c r="BQ100" s="880">
        <v>156011.31382003138</v>
      </c>
      <c r="BR100" s="880">
        <v>158285.559784176</v>
      </c>
      <c r="BS100" s="880">
        <v>162052</v>
      </c>
      <c r="BV100" s="882">
        <f>DataFS40!Y100</f>
        <v>1.6930979726395456E-2</v>
      </c>
      <c r="BW100" s="882">
        <f t="shared" si="213"/>
        <v>1.7033496961153194E-2</v>
      </c>
      <c r="BX100" s="882">
        <f t="shared" si="214"/>
        <v>1.5730828300628774E-2</v>
      </c>
      <c r="BY100" s="882">
        <f t="shared" si="215"/>
        <v>1.6207674583915033E-2</v>
      </c>
      <c r="BZ100" s="882">
        <f t="shared" si="216"/>
        <v>1.8203904617579925E-2</v>
      </c>
      <c r="CA100" s="882">
        <f t="shared" si="217"/>
        <v>1.790087593421319E-2</v>
      </c>
      <c r="CB100" s="882">
        <f t="shared" si="218"/>
        <v>1.766130748166006E-2</v>
      </c>
      <c r="CC100" s="882">
        <f t="shared" si="219"/>
        <v>1.7347162909659986E-2</v>
      </c>
      <c r="CD100" s="882">
        <f t="shared" si="220"/>
        <v>1.7772097712188017E-2</v>
      </c>
      <c r="CE100" s="882">
        <f t="shared" si="221"/>
        <v>1.7606245973271761E-2</v>
      </c>
      <c r="CF100" s="882">
        <f t="shared" si="222"/>
        <v>1.6943206726475424E-2</v>
      </c>
      <c r="CG100" s="882">
        <f t="shared" si="223"/>
        <v>1.6185601441704556E-2</v>
      </c>
      <c r="CH100" s="882">
        <f t="shared" si="224"/>
        <v>1.6122654515296597E-2</v>
      </c>
      <c r="CI100" s="882">
        <f t="shared" si="225"/>
        <v>1.6143423745085261E-2</v>
      </c>
      <c r="CJ100" s="882">
        <f t="shared" si="226"/>
        <v>1.6901634337494587E-2</v>
      </c>
      <c r="CK100" s="882">
        <f t="shared" si="227"/>
        <v>1.7119360854064292E-2</v>
      </c>
      <c r="CL100" s="882">
        <f t="shared" si="189"/>
        <v>1.7728024221610905E-2</v>
      </c>
      <c r="CM100" s="882">
        <f t="shared" si="190"/>
        <v>1.7282042244667117E-2</v>
      </c>
      <c r="CN100" s="882">
        <f t="shared" si="191"/>
        <v>1.6861593067055702E-2</v>
      </c>
      <c r="CO100" s="882">
        <f t="shared" si="192"/>
        <v>1.6215904481728272E-2</v>
      </c>
      <c r="CP100" s="882">
        <f t="shared" si="193"/>
        <v>1.5982233028112081E-2</v>
      </c>
      <c r="CQ100" s="882">
        <f t="shared" si="194"/>
        <v>1.6487964244908504E-2</v>
      </c>
      <c r="CR100" s="882">
        <f t="shared" si="195"/>
        <v>1.591716554156708E-2</v>
      </c>
      <c r="CS100" s="882">
        <f t="shared" si="196"/>
        <v>1.6386131787853975E-2</v>
      </c>
      <c r="CT100" s="882">
        <f t="shared" si="197"/>
        <v>1.7515030370220952E-2</v>
      </c>
      <c r="CU100" s="882">
        <f t="shared" si="198"/>
        <v>1.7785636929825044E-2</v>
      </c>
      <c r="CV100" s="882">
        <f t="shared" si="199"/>
        <v>1.746140160384857E-2</v>
      </c>
      <c r="CW100" s="882">
        <f t="shared" si="200"/>
        <v>1.5261709508965771E-2</v>
      </c>
      <c r="CX100" s="882">
        <f t="shared" si="201"/>
        <v>1.5500545982092051E-2</v>
      </c>
      <c r="CY100" s="882">
        <f t="shared" si="202"/>
        <v>1.5134060069950328E-2</v>
      </c>
      <c r="CZ100" s="882">
        <f t="shared" si="203"/>
        <v>1.4746532959627912E-2</v>
      </c>
      <c r="DA100" s="882">
        <f t="shared" si="204"/>
        <v>1.4551355418580991E-2</v>
      </c>
      <c r="DB100" s="882">
        <f t="shared" si="205"/>
        <v>1.4061277021394147E-2</v>
      </c>
      <c r="DC100" s="882">
        <f t="shared" si="206"/>
        <v>1.4857402244069062E-2</v>
      </c>
      <c r="DD100" s="882">
        <f t="shared" si="207"/>
        <v>1.6655519111642425E-2</v>
      </c>
    </row>
    <row r="101" spans="1:108" ht="15">
      <c r="A101" s="876">
        <v>96</v>
      </c>
      <c r="B101" s="876">
        <v>96</v>
      </c>
      <c r="C101" s="880">
        <f>DataFS40!T101</f>
        <v>59283.139491784539</v>
      </c>
      <c r="D101">
        <f t="shared" ref="D101:R101" si="233">C101*($S101/$C101)^(1/16)</f>
        <v>60398.533111964149</v>
      </c>
      <c r="E101">
        <f t="shared" si="233"/>
        <v>61534.91251222563</v>
      </c>
      <c r="F101">
        <f t="shared" si="233"/>
        <v>62692.672533419493</v>
      </c>
      <c r="G101">
        <f t="shared" si="233"/>
        <v>63872.21544520263</v>
      </c>
      <c r="H101">
        <f t="shared" si="233"/>
        <v>65073.951085809</v>
      </c>
      <c r="I101">
        <f t="shared" si="233"/>
        <v>66298.297004449996</v>
      </c>
      <c r="J101">
        <f t="shared" si="233"/>
        <v>67545.678606394082</v>
      </c>
      <c r="K101">
        <f t="shared" si="233"/>
        <v>68816.529300776005</v>
      </c>
      <c r="L101">
        <f t="shared" si="233"/>
        <v>70111.290651187039</v>
      </c>
      <c r="M101">
        <f t="shared" si="233"/>
        <v>71430.412529098539</v>
      </c>
      <c r="N101">
        <f t="shared" si="233"/>
        <v>72774.353270172069</v>
      </c>
      <c r="O101">
        <f t="shared" si="233"/>
        <v>74143.579833510463</v>
      </c>
      <c r="P101">
        <f t="shared" si="233"/>
        <v>75538.56796390521</v>
      </c>
      <c r="Q101">
        <f t="shared" si="233"/>
        <v>76959.802357136359</v>
      </c>
      <c r="R101">
        <f t="shared" si="233"/>
        <v>78407.776828382601</v>
      </c>
      <c r="S101" s="880">
        <v>79882.994483799775</v>
      </c>
      <c r="T101" s="880">
        <v>83878.158772546682</v>
      </c>
      <c r="U101" s="880">
        <v>87873.323061293602</v>
      </c>
      <c r="V101" s="880">
        <v>91817.450578009564</v>
      </c>
      <c r="W101" s="880">
        <v>95761.578094725526</v>
      </c>
      <c r="X101" s="880">
        <v>93893.573893041976</v>
      </c>
      <c r="Y101" s="880">
        <v>95053.993786018546</v>
      </c>
      <c r="Z101" s="880">
        <v>94167.277133170981</v>
      </c>
      <c r="AA101" s="880">
        <v>92866.796572516658</v>
      </c>
      <c r="AB101" s="880">
        <v>93974.105410769771</v>
      </c>
      <c r="AC101" s="880">
        <v>98857.17419168113</v>
      </c>
      <c r="AD101" s="880">
        <v>104755.59163432514</v>
      </c>
      <c r="AE101" s="880">
        <v>98693.292389853144</v>
      </c>
      <c r="AF101" s="880">
        <v>96528.789334216621</v>
      </c>
      <c r="AG101" s="880">
        <v>100011.71840055284</v>
      </c>
      <c r="AH101" s="880">
        <v>103414.66406041759</v>
      </c>
      <c r="AI101" s="880">
        <v>108872.33375813825</v>
      </c>
      <c r="AJ101" s="880">
        <v>107527.96993520962</v>
      </c>
      <c r="AK101" s="880">
        <v>102984.08463256908</v>
      </c>
      <c r="AL101" s="880">
        <v>105450.39347223118</v>
      </c>
      <c r="AM101" s="880">
        <v>102996.39809130142</v>
      </c>
      <c r="AN101" s="880">
        <v>106288.95131180626</v>
      </c>
      <c r="AO101" s="880">
        <v>116132.07736560948</v>
      </c>
      <c r="AP101" s="880">
        <v>117246.78515096279</v>
      </c>
      <c r="AQ101" s="880">
        <v>118670.01725997843</v>
      </c>
      <c r="AR101" s="880">
        <v>120412.37571527059</v>
      </c>
      <c r="AS101" s="880">
        <v>125269.36777134491</v>
      </c>
      <c r="AT101" s="880">
        <v>126116.44114780553</v>
      </c>
      <c r="AU101" s="880">
        <v>124995.84995544906</v>
      </c>
      <c r="AV101" s="880">
        <v>124804.12916957121</v>
      </c>
      <c r="AW101" s="880">
        <v>127452.61246585046</v>
      </c>
      <c r="AX101" s="880">
        <v>130087.77659979418</v>
      </c>
      <c r="AY101" s="880">
        <v>135406.85100776691</v>
      </c>
      <c r="AZ101" s="880">
        <v>140067.53981942043</v>
      </c>
      <c r="BA101" s="880">
        <v>145297.90769088164</v>
      </c>
      <c r="BB101" s="880">
        <v>150972.47314481664</v>
      </c>
      <c r="BC101" s="880">
        <v>157330.43911164682</v>
      </c>
      <c r="BD101" s="880">
        <v>160229.16850542792</v>
      </c>
      <c r="BE101" s="880">
        <v>166559.77726392637</v>
      </c>
      <c r="BF101" s="880">
        <v>164711.88413695202</v>
      </c>
      <c r="BG101" s="880">
        <v>165028.87231829413</v>
      </c>
      <c r="BH101" s="880">
        <v>166161.87145384945</v>
      </c>
      <c r="BI101" s="880">
        <v>170209.67987084581</v>
      </c>
      <c r="BJ101" s="880">
        <v>175219.70264634598</v>
      </c>
      <c r="BK101" s="880">
        <v>180843.35394157874</v>
      </c>
      <c r="BL101" s="880">
        <v>178531.13946936626</v>
      </c>
      <c r="BM101" s="880">
        <v>170213.51832370702</v>
      </c>
      <c r="BN101" s="880">
        <v>163002.97464</v>
      </c>
      <c r="BO101" s="880">
        <v>167112.72939242722</v>
      </c>
      <c r="BP101" s="880">
        <v>172285.92542245516</v>
      </c>
      <c r="BQ101" s="880">
        <v>178450.32014483708</v>
      </c>
      <c r="BR101" s="880">
        <v>181267.63143402018</v>
      </c>
      <c r="BS101" s="880">
        <v>185370</v>
      </c>
      <c r="BV101" s="882">
        <f>DataFS40!Y101</f>
        <v>1.6375261555993337E-2</v>
      </c>
      <c r="BW101" s="882">
        <f t="shared" si="213"/>
        <v>1.6525525859111045E-2</v>
      </c>
      <c r="BX101" s="882">
        <f t="shared" si="214"/>
        <v>1.5265024106102087E-2</v>
      </c>
      <c r="BY101" s="882">
        <f t="shared" si="215"/>
        <v>1.5648133323389546E-2</v>
      </c>
      <c r="BZ101" s="882">
        <f t="shared" si="216"/>
        <v>1.7739140126080466E-2</v>
      </c>
      <c r="CA101" s="882">
        <f t="shared" si="217"/>
        <v>1.7467169773230262E-2</v>
      </c>
      <c r="CB101" s="882">
        <f t="shared" si="218"/>
        <v>1.7270452850979945E-2</v>
      </c>
      <c r="CC101" s="882">
        <f t="shared" si="219"/>
        <v>1.7148859209647593E-2</v>
      </c>
      <c r="CD101" s="882">
        <f t="shared" si="220"/>
        <v>1.7774423531199179E-2</v>
      </c>
      <c r="CE101" s="882">
        <f t="shared" si="221"/>
        <v>1.741824616964438E-2</v>
      </c>
      <c r="CF101" s="882">
        <f t="shared" si="222"/>
        <v>1.659372481397825E-2</v>
      </c>
      <c r="CG101" s="882">
        <f t="shared" si="223"/>
        <v>1.59906787650963E-2</v>
      </c>
      <c r="CH101" s="882">
        <f t="shared" si="224"/>
        <v>1.6061179263783476E-2</v>
      </c>
      <c r="CI101" s="882">
        <f t="shared" si="225"/>
        <v>1.6115716920522161E-2</v>
      </c>
      <c r="CJ101" s="882">
        <f t="shared" si="226"/>
        <v>1.6756509669311637E-2</v>
      </c>
      <c r="CK101" s="882">
        <f t="shared" si="227"/>
        <v>1.7211188114054865E-2</v>
      </c>
      <c r="CL101" s="882">
        <f t="shared" si="189"/>
        <v>1.7750499589402446E-2</v>
      </c>
      <c r="CM101" s="882">
        <f t="shared" si="190"/>
        <v>1.7436514909658918E-2</v>
      </c>
      <c r="CN101" s="882">
        <f t="shared" si="191"/>
        <v>1.7278518284318034E-2</v>
      </c>
      <c r="CO101" s="882">
        <f t="shared" si="192"/>
        <v>1.6511381326554275E-2</v>
      </c>
      <c r="CP101" s="882">
        <f t="shared" si="193"/>
        <v>1.6412425955235621E-2</v>
      </c>
      <c r="CQ101" s="882">
        <f t="shared" si="194"/>
        <v>1.6667850075620549E-2</v>
      </c>
      <c r="CR101" s="882">
        <f t="shared" si="195"/>
        <v>1.6358098063154358E-2</v>
      </c>
      <c r="CS101" s="882">
        <f t="shared" si="196"/>
        <v>1.6842907095206083E-2</v>
      </c>
      <c r="CT101" s="882">
        <f t="shared" si="197"/>
        <v>1.7979271938940222E-2</v>
      </c>
      <c r="CU101" s="882">
        <f t="shared" si="198"/>
        <v>1.8493075210868515E-2</v>
      </c>
      <c r="CV101" s="882">
        <f t="shared" si="199"/>
        <v>1.7922092112439225E-2</v>
      </c>
      <c r="CW101" s="882">
        <f t="shared" si="200"/>
        <v>1.5803967590751755E-2</v>
      </c>
      <c r="CX101" s="882">
        <f t="shared" si="201"/>
        <v>1.6159667478845341E-2</v>
      </c>
      <c r="CY101" s="882">
        <f t="shared" si="202"/>
        <v>1.5528962525023005E-2</v>
      </c>
      <c r="CZ101" s="882">
        <f t="shared" si="203"/>
        <v>1.5214021073272965E-2</v>
      </c>
      <c r="DA101" s="882">
        <f t="shared" si="204"/>
        <v>1.5125266436147422E-2</v>
      </c>
      <c r="DB101" s="882">
        <f t="shared" si="205"/>
        <v>1.4639484494127997E-2</v>
      </c>
      <c r="DC101" s="882">
        <f t="shared" si="206"/>
        <v>1.5478080293027885E-2</v>
      </c>
      <c r="DD101" s="882">
        <f t="shared" si="207"/>
        <v>1.7437924404295702E-2</v>
      </c>
    </row>
    <row r="102" spans="1:108" ht="15">
      <c r="A102" s="876">
        <v>97</v>
      </c>
      <c r="B102" s="876">
        <v>97</v>
      </c>
      <c r="C102" s="880">
        <f>DataFS40!T102</f>
        <v>70549.810386376135</v>
      </c>
      <c r="D102">
        <f t="shared" ref="D102:R102" si="234">C102*($S102/$C102)^(1/16)</f>
        <v>71877.18287515518</v>
      </c>
      <c r="E102">
        <f t="shared" si="234"/>
        <v>73229.529459744241</v>
      </c>
      <c r="F102">
        <f t="shared" si="234"/>
        <v>74607.320019899591</v>
      </c>
      <c r="G102">
        <f t="shared" si="234"/>
        <v>76011.033276017319</v>
      </c>
      <c r="H102">
        <f t="shared" si="234"/>
        <v>77441.156955467173</v>
      </c>
      <c r="I102">
        <f t="shared" si="234"/>
        <v>78898.187962055919</v>
      </c>
      <c r="J102">
        <f t="shared" si="234"/>
        <v>80382.632548679147</v>
      </c>
      <c r="K102">
        <f t="shared" si="234"/>
        <v>81895.006493221401</v>
      </c>
      <c r="L102">
        <f t="shared" si="234"/>
        <v>83435.835277765873</v>
      </c>
      <c r="M102">
        <f t="shared" si="234"/>
        <v>85005.654271175852</v>
      </c>
      <c r="N102">
        <f t="shared" si="234"/>
        <v>86605.008915111379</v>
      </c>
      <c r="O102">
        <f t="shared" si="234"/>
        <v>88234.45491354572</v>
      </c>
      <c r="P102">
        <f t="shared" si="234"/>
        <v>89894.558425847616</v>
      </c>
      <c r="Q102">
        <f t="shared" si="234"/>
        <v>91585.896263496194</v>
      </c>
      <c r="R102">
        <f t="shared" si="234"/>
        <v>93309.056090497121</v>
      </c>
      <c r="S102" s="880">
        <v>95064.636627569373</v>
      </c>
      <c r="T102" s="880">
        <v>100325.4357085245</v>
      </c>
      <c r="U102" s="880">
        <v>105586.23478947963</v>
      </c>
      <c r="V102" s="880">
        <v>109887.52272304983</v>
      </c>
      <c r="W102" s="880">
        <v>114188.81065662003</v>
      </c>
      <c r="X102" s="880">
        <v>111300.32777458309</v>
      </c>
      <c r="Y102" s="880">
        <v>112622.4881984465</v>
      </c>
      <c r="Z102" s="880">
        <v>110160.31122570788</v>
      </c>
      <c r="AA102" s="880">
        <v>108369.38427710024</v>
      </c>
      <c r="AB102" s="880">
        <v>110011.56006213326</v>
      </c>
      <c r="AC102" s="880">
        <v>115138.20251385098</v>
      </c>
      <c r="AD102" s="880">
        <v>123895.98188874515</v>
      </c>
      <c r="AE102" s="880">
        <v>114938.30617399776</v>
      </c>
      <c r="AF102" s="880">
        <v>112915.13991387877</v>
      </c>
      <c r="AG102" s="880">
        <v>116007.68545043348</v>
      </c>
      <c r="AH102" s="880">
        <v>121298.15945505702</v>
      </c>
      <c r="AI102" s="880">
        <v>127201.00947499654</v>
      </c>
      <c r="AJ102" s="880">
        <v>126231.53030807448</v>
      </c>
      <c r="AK102" s="880">
        <v>119711.3804585538</v>
      </c>
      <c r="AL102" s="880">
        <v>122658.67507364166</v>
      </c>
      <c r="AM102" s="880">
        <v>119314.96261625431</v>
      </c>
      <c r="AN102" s="880">
        <v>123328.62627105488</v>
      </c>
      <c r="AO102" s="880">
        <v>135221.21864843662</v>
      </c>
      <c r="AP102" s="880">
        <v>137190.50040605656</v>
      </c>
      <c r="AQ102" s="880">
        <v>137857.25304613862</v>
      </c>
      <c r="AR102" s="880">
        <v>141971.59820751465</v>
      </c>
      <c r="AS102" s="880">
        <v>148462.88442470221</v>
      </c>
      <c r="AT102" s="880">
        <v>149749.84281583026</v>
      </c>
      <c r="AU102" s="880">
        <v>148529.48068946449</v>
      </c>
      <c r="AV102" s="880">
        <v>149177.5155214096</v>
      </c>
      <c r="AW102" s="880">
        <v>153378.44617741866</v>
      </c>
      <c r="AX102" s="880">
        <v>154291.7311471712</v>
      </c>
      <c r="AY102" s="880">
        <v>160197.02004497359</v>
      </c>
      <c r="AZ102" s="880">
        <v>166196.25654195505</v>
      </c>
      <c r="BA102" s="880">
        <v>174032.26564527661</v>
      </c>
      <c r="BB102" s="880">
        <v>180861.58550144828</v>
      </c>
      <c r="BC102" s="880">
        <v>188503.4734891713</v>
      </c>
      <c r="BD102" s="880">
        <v>193190.44758899268</v>
      </c>
      <c r="BE102" s="880">
        <v>200025.73871274063</v>
      </c>
      <c r="BF102" s="880">
        <v>197092.00917905779</v>
      </c>
      <c r="BG102" s="880">
        <v>198796.73410479783</v>
      </c>
      <c r="BH102" s="880">
        <v>199557.63928435126</v>
      </c>
      <c r="BI102" s="880">
        <v>205248.10921854959</v>
      </c>
      <c r="BJ102" s="880">
        <v>210678.37425489639</v>
      </c>
      <c r="BK102" s="880">
        <v>218880.55117425648</v>
      </c>
      <c r="BL102" s="880">
        <v>215819.91736065963</v>
      </c>
      <c r="BM102" s="880">
        <v>205159.91269560289</v>
      </c>
      <c r="BN102" s="880">
        <v>195625.65846999999</v>
      </c>
      <c r="BO102" s="880">
        <v>200132.96226415093</v>
      </c>
      <c r="BP102" s="880">
        <v>207049.25706661015</v>
      </c>
      <c r="BQ102" s="880">
        <v>215403.08872690829</v>
      </c>
      <c r="BR102" s="880">
        <v>218930.88483185263</v>
      </c>
      <c r="BS102" s="880">
        <v>224242</v>
      </c>
      <c r="BV102" s="882">
        <f>DataFS40!Y102</f>
        <v>1.5673462898461832E-2</v>
      </c>
      <c r="BW102" s="882">
        <f t="shared" si="213"/>
        <v>1.5843212164925902E-2</v>
      </c>
      <c r="BX102" s="882">
        <f t="shared" si="214"/>
        <v>1.4461451646160972E-2</v>
      </c>
      <c r="BY102" s="882">
        <f t="shared" si="215"/>
        <v>1.4892567938850743E-2</v>
      </c>
      <c r="BZ102" s="882">
        <f t="shared" si="216"/>
        <v>1.7086496814163521E-2</v>
      </c>
      <c r="CA102" s="882">
        <f t="shared" si="217"/>
        <v>1.6961417867602302E-2</v>
      </c>
      <c r="CB102" s="882">
        <f t="shared" si="218"/>
        <v>1.6548986055828552E-2</v>
      </c>
      <c r="CC102" s="882">
        <f t="shared" si="219"/>
        <v>1.6870995898037755E-2</v>
      </c>
      <c r="CD102" s="882">
        <f t="shared" si="220"/>
        <v>1.7650938431719609E-2</v>
      </c>
      <c r="CE102" s="882">
        <f t="shared" si="221"/>
        <v>1.7351413573212016E-2</v>
      </c>
      <c r="CF102" s="882">
        <f t="shared" si="222"/>
        <v>1.6549141418361613E-2</v>
      </c>
      <c r="CG102" s="882">
        <f t="shared" si="223"/>
        <v>1.6122090232084663E-2</v>
      </c>
      <c r="CH102" s="882">
        <f t="shared" si="224"/>
        <v>1.639503089121086E-2</v>
      </c>
      <c r="CI102" s="882">
        <f t="shared" si="225"/>
        <v>1.6015356260055347E-2</v>
      </c>
      <c r="CJ102" s="882">
        <f t="shared" si="226"/>
        <v>1.6580877905401525E-2</v>
      </c>
      <c r="CK102" s="882">
        <f t="shared" si="227"/>
        <v>1.7122951088225369E-2</v>
      </c>
      <c r="CL102" s="882">
        <f t="shared" si="189"/>
        <v>1.7943905392295845E-2</v>
      </c>
      <c r="CM102" s="882">
        <f t="shared" si="190"/>
        <v>1.7483811561334051E-2</v>
      </c>
      <c r="CN102" s="882">
        <f t="shared" si="191"/>
        <v>1.7192842768888994E-2</v>
      </c>
      <c r="CO102" s="882">
        <f t="shared" si="192"/>
        <v>1.673313758319428E-2</v>
      </c>
      <c r="CP102" s="882">
        <f t="shared" si="193"/>
        <v>1.6624699332793424E-2</v>
      </c>
      <c r="CQ102" s="882">
        <f t="shared" si="194"/>
        <v>1.6949046222579423E-2</v>
      </c>
      <c r="CR102" s="882">
        <f t="shared" si="195"/>
        <v>1.6853427136237054E-2</v>
      </c>
      <c r="CS102" s="882">
        <f t="shared" si="196"/>
        <v>1.7629072982766836E-2</v>
      </c>
      <c r="CT102" s="882">
        <f t="shared" si="197"/>
        <v>1.8962066206504646E-2</v>
      </c>
      <c r="CU102" s="882">
        <f t="shared" si="198"/>
        <v>1.9293981400495319E-2</v>
      </c>
      <c r="CV102" s="882">
        <f t="shared" si="199"/>
        <v>1.9073530713524578E-2</v>
      </c>
      <c r="CW102" s="882">
        <f t="shared" si="200"/>
        <v>1.6457545486323166E-2</v>
      </c>
      <c r="CX102" s="882">
        <f t="shared" si="201"/>
        <v>1.71870327386483E-2</v>
      </c>
      <c r="CY102" s="882">
        <f t="shared" si="202"/>
        <v>1.6295056172826339E-2</v>
      </c>
      <c r="CZ102" s="882">
        <f t="shared" si="203"/>
        <v>1.6168300677898984E-2</v>
      </c>
      <c r="DA102" s="882">
        <f t="shared" si="204"/>
        <v>1.5850934097551228E-2</v>
      </c>
      <c r="DB102" s="882">
        <f t="shared" si="205"/>
        <v>1.5613056765052091E-2</v>
      </c>
      <c r="DC102" s="882">
        <f t="shared" si="206"/>
        <v>1.6327098604056012E-2</v>
      </c>
      <c r="DD102" s="882">
        <f t="shared" si="207"/>
        <v>1.8631503299213259E-2</v>
      </c>
    </row>
    <row r="103" spans="1:108" ht="15">
      <c r="A103" s="876">
        <v>98</v>
      </c>
      <c r="B103" s="876">
        <v>98</v>
      </c>
      <c r="C103" s="880">
        <f>DataFS40!T103</f>
        <v>93163.258158498706</v>
      </c>
      <c r="D103">
        <f t="shared" ref="D103:R103" si="235">C103*($S103/$C103)^(1/16)</f>
        <v>94916.095553345789</v>
      </c>
      <c r="E103">
        <f t="shared" si="235"/>
        <v>96701.912032367312</v>
      </c>
      <c r="F103">
        <f t="shared" si="235"/>
        <v>98521.32808665742</v>
      </c>
      <c r="G103">
        <f t="shared" si="235"/>
        <v>100374.97588165499</v>
      </c>
      <c r="H103">
        <f t="shared" si="235"/>
        <v>102263.49947679279</v>
      </c>
      <c r="I103">
        <f t="shared" si="235"/>
        <v>104187.55504927917</v>
      </c>
      <c r="J103">
        <f t="shared" si="235"/>
        <v>106147.81112209026</v>
      </c>
      <c r="K103">
        <f t="shared" si="235"/>
        <v>108144.94879625169</v>
      </c>
      <c r="L103">
        <f t="shared" si="235"/>
        <v>110179.66198749059</v>
      </c>
      <c r="M103">
        <f t="shared" si="235"/>
        <v>112252.65766734023</v>
      </c>
      <c r="N103">
        <f t="shared" si="235"/>
        <v>114364.65610878088</v>
      </c>
      <c r="O103">
        <f t="shared" si="235"/>
        <v>116516.39113650232</v>
      </c>
      <c r="P103">
        <f t="shared" si="235"/>
        <v>118708.61038187507</v>
      </c>
      <c r="Q103">
        <f t="shared" si="235"/>
        <v>120942.07554271865</v>
      </c>
      <c r="R103">
        <f t="shared" si="235"/>
        <v>123217.56264795746</v>
      </c>
      <c r="S103" s="880">
        <v>125535.86232725582</v>
      </c>
      <c r="T103" s="880">
        <v>132311.16787206</v>
      </c>
      <c r="U103" s="880">
        <v>139086.4734168642</v>
      </c>
      <c r="V103" s="880">
        <v>144479.27586343751</v>
      </c>
      <c r="W103" s="880">
        <v>149872.07831001078</v>
      </c>
      <c r="X103" s="880">
        <v>144490.3484761357</v>
      </c>
      <c r="Y103" s="880">
        <v>147129.29085442246</v>
      </c>
      <c r="Z103" s="880">
        <v>140365.89471422433</v>
      </c>
      <c r="AA103" s="880">
        <v>138462.3511356939</v>
      </c>
      <c r="AB103" s="880">
        <v>140774.78581290992</v>
      </c>
      <c r="AC103" s="880">
        <v>147673.13164640701</v>
      </c>
      <c r="AD103" s="880">
        <v>160213.42561448901</v>
      </c>
      <c r="AE103" s="880">
        <v>147345.47115072349</v>
      </c>
      <c r="AF103" s="880">
        <v>144430.9746604836</v>
      </c>
      <c r="AG103" s="880">
        <v>147134.04435230556</v>
      </c>
      <c r="AH103" s="880">
        <v>156754.24557974233</v>
      </c>
      <c r="AI103" s="880">
        <v>161498.3545643441</v>
      </c>
      <c r="AJ103" s="880">
        <v>161605.59448385364</v>
      </c>
      <c r="AK103" s="880">
        <v>150882.52265726044</v>
      </c>
      <c r="AL103" s="880">
        <v>155471.73396546903</v>
      </c>
      <c r="AM103" s="880">
        <v>150879.69720179116</v>
      </c>
      <c r="AN103" s="880">
        <v>156622.83550027167</v>
      </c>
      <c r="AO103" s="880">
        <v>174473.85262803989</v>
      </c>
      <c r="AP103" s="880">
        <v>175189.33646748838</v>
      </c>
      <c r="AQ103" s="880">
        <v>176378.69397138664</v>
      </c>
      <c r="AR103" s="880">
        <v>185570.64479489831</v>
      </c>
      <c r="AS103" s="880">
        <v>197542.39593731286</v>
      </c>
      <c r="AT103" s="880">
        <v>198456.27969771047</v>
      </c>
      <c r="AU103" s="880">
        <v>197674.77065474546</v>
      </c>
      <c r="AV103" s="880">
        <v>198185.4084807855</v>
      </c>
      <c r="AW103" s="880">
        <v>205508.30813373614</v>
      </c>
      <c r="AX103" s="880">
        <v>204731.53910138024</v>
      </c>
      <c r="AY103" s="880">
        <v>212112.60924027758</v>
      </c>
      <c r="AZ103" s="880">
        <v>219773.57594885383</v>
      </c>
      <c r="BA103" s="880">
        <v>231117.25826955162</v>
      </c>
      <c r="BB103" s="880">
        <v>241814.4666761921</v>
      </c>
      <c r="BC103" s="880">
        <v>255037.82281662332</v>
      </c>
      <c r="BD103" s="880">
        <v>263132.57293612725</v>
      </c>
      <c r="BE103" s="880">
        <v>272190.08949646674</v>
      </c>
      <c r="BF103" s="880">
        <v>266751.242998412</v>
      </c>
      <c r="BG103" s="880">
        <v>269177.35964113899</v>
      </c>
      <c r="BH103" s="880">
        <v>270608.53595013131</v>
      </c>
      <c r="BI103" s="880">
        <v>279652.94777580269</v>
      </c>
      <c r="BJ103" s="880">
        <v>286615.70650014194</v>
      </c>
      <c r="BK103" s="880">
        <v>300219.88643375918</v>
      </c>
      <c r="BL103" s="880">
        <v>292626.17839488975</v>
      </c>
      <c r="BM103" s="880">
        <v>278595.56721052789</v>
      </c>
      <c r="BN103" s="880">
        <v>262197.45376</v>
      </c>
      <c r="BO103" s="880">
        <v>270433.33940610819</v>
      </c>
      <c r="BP103" s="880">
        <v>280868.92527794372</v>
      </c>
      <c r="BQ103" s="880">
        <v>295325.44306729437</v>
      </c>
      <c r="BR103" s="880">
        <v>298047.72444299731</v>
      </c>
      <c r="BS103" s="880">
        <v>306320</v>
      </c>
      <c r="BV103" s="882">
        <f>DataFS40!Y103</f>
        <v>1.4281851966111203E-2</v>
      </c>
      <c r="BW103" s="882">
        <f t="shared" si="213"/>
        <v>1.4619679676694863E-2</v>
      </c>
      <c r="BX103" s="882">
        <f t="shared" si="214"/>
        <v>1.316978044852779E-2</v>
      </c>
      <c r="BY103" s="882">
        <f t="shared" si="215"/>
        <v>1.3727710886142663E-2</v>
      </c>
      <c r="BZ103" s="882">
        <f t="shared" si="216"/>
        <v>1.639356958595295E-2</v>
      </c>
      <c r="CA103" s="882">
        <f t="shared" si="217"/>
        <v>1.595878201472356E-2</v>
      </c>
      <c r="CB103" s="882">
        <f t="shared" si="218"/>
        <v>1.5604040186688817E-2</v>
      </c>
      <c r="CC103" s="882">
        <f t="shared" si="219"/>
        <v>1.6565208705818124E-2</v>
      </c>
      <c r="CD103" s="882">
        <f t="shared" si="220"/>
        <v>1.7877953971261018E-2</v>
      </c>
      <c r="CE103" s="882">
        <f t="shared" si="221"/>
        <v>1.7458187440608564E-2</v>
      </c>
      <c r="CF103" s="882">
        <f t="shared" si="222"/>
        <v>1.6782532564102448E-2</v>
      </c>
      <c r="CG103" s="882">
        <f t="shared" si="223"/>
        <v>1.6302366140504398E-2</v>
      </c>
      <c r="CH103" s="882">
        <f t="shared" si="224"/>
        <v>1.6829891729696955E-2</v>
      </c>
      <c r="CI103" s="882">
        <f t="shared" si="225"/>
        <v>1.6159400378410682E-2</v>
      </c>
      <c r="CJ103" s="882">
        <f t="shared" si="226"/>
        <v>1.6660965171591879E-2</v>
      </c>
      <c r="CK103" s="882">
        <f t="shared" si="227"/>
        <v>1.7164654888393471E-2</v>
      </c>
      <c r="CL103" s="882">
        <f t="shared" si="189"/>
        <v>1.8113079239977514E-2</v>
      </c>
      <c r="CM103" s="882">
        <f t="shared" si="190"/>
        <v>1.7893925984270531E-2</v>
      </c>
      <c r="CN103" s="882">
        <f t="shared" si="191"/>
        <v>1.7992777972964502E-2</v>
      </c>
      <c r="CO103" s="882">
        <f t="shared" si="192"/>
        <v>1.7789376357004949E-2</v>
      </c>
      <c r="CP103" s="882">
        <f t="shared" si="193"/>
        <v>1.7705461721299276E-2</v>
      </c>
      <c r="CQ103" s="882">
        <f t="shared" si="194"/>
        <v>1.8196032401639028E-2</v>
      </c>
      <c r="CR103" s="882">
        <f t="shared" si="195"/>
        <v>1.792519608606602E-2</v>
      </c>
      <c r="CS103" s="882">
        <f t="shared" si="196"/>
        <v>1.949406705882617E-2</v>
      </c>
      <c r="CT103" s="882">
        <f t="shared" si="197"/>
        <v>2.089023561513037E-2</v>
      </c>
      <c r="CU103" s="882">
        <f t="shared" si="198"/>
        <v>2.1131376164171822E-2</v>
      </c>
      <c r="CV103" s="882">
        <f t="shared" si="199"/>
        <v>2.1087316273017409E-2</v>
      </c>
      <c r="CW103" s="882">
        <f t="shared" si="200"/>
        <v>1.7875209830475747E-2</v>
      </c>
      <c r="CX103" s="882">
        <f t="shared" si="201"/>
        <v>1.891133685229307E-2</v>
      </c>
      <c r="CY103" s="882">
        <f t="shared" si="202"/>
        <v>1.7692817980911268E-2</v>
      </c>
      <c r="CZ103" s="882">
        <f t="shared" si="203"/>
        <v>1.8063608399737641E-2</v>
      </c>
      <c r="DA103" s="882">
        <f t="shared" si="204"/>
        <v>1.7301162069665255E-2</v>
      </c>
      <c r="DB103" s="882">
        <f t="shared" si="205"/>
        <v>1.7910952086894527E-2</v>
      </c>
      <c r="DC103" s="882">
        <f t="shared" si="206"/>
        <v>1.8165817008626517E-2</v>
      </c>
      <c r="DD103" s="882">
        <f t="shared" si="207"/>
        <v>2.1045718898862198E-2</v>
      </c>
    </row>
    <row r="104" spans="1:108" ht="15">
      <c r="A104" s="877">
        <v>99</v>
      </c>
      <c r="B104" s="877">
        <v>99</v>
      </c>
      <c r="C104" s="880">
        <f>DataFS40!T104</f>
        <v>125976.82126458015</v>
      </c>
      <c r="D104">
        <f t="shared" ref="D104:R104" si="236">C104*($S104/$C104)^(1/16)</f>
        <v>127685.14099969206</v>
      </c>
      <c r="E104">
        <f t="shared" si="236"/>
        <v>129416.62655442122</v>
      </c>
      <c r="F104">
        <f t="shared" si="236"/>
        <v>131171.59207089662</v>
      </c>
      <c r="G104">
        <f t="shared" si="236"/>
        <v>132950.35595119913</v>
      </c>
      <c r="H104">
        <f t="shared" si="236"/>
        <v>134753.24091512893</v>
      </c>
      <c r="I104">
        <f t="shared" si="236"/>
        <v>136580.57405875641</v>
      </c>
      <c r="J104">
        <f t="shared" si="236"/>
        <v>138432.68691376687</v>
      </c>
      <c r="K104">
        <f t="shared" si="236"/>
        <v>140309.91550761016</v>
      </c>
      <c r="L104">
        <f t="shared" si="236"/>
        <v>142212.60042446578</v>
      </c>
      <c r="M104">
        <f t="shared" si="236"/>
        <v>144141.0868670349</v>
      </c>
      <c r="N104">
        <f t="shared" si="236"/>
        <v>146095.72471917022</v>
      </c>
      <c r="O104">
        <f t="shared" si="236"/>
        <v>148076.86860935509</v>
      </c>
      <c r="P104">
        <f t="shared" si="236"/>
        <v>150084.87797504352</v>
      </c>
      <c r="Q104">
        <f t="shared" si="236"/>
        <v>152120.11712787263</v>
      </c>
      <c r="R104">
        <f t="shared" si="236"/>
        <v>154182.95531975947</v>
      </c>
      <c r="S104" s="880">
        <v>156273.7668098943</v>
      </c>
      <c r="T104" s="880">
        <v>164337.66323337023</v>
      </c>
      <c r="U104" s="880">
        <v>172401.55965684613</v>
      </c>
      <c r="V104" s="880">
        <v>177351.13572185687</v>
      </c>
      <c r="W104" s="880">
        <v>182300.71178686761</v>
      </c>
      <c r="X104" s="880">
        <v>179132.36112708453</v>
      </c>
      <c r="Y104" s="880">
        <v>182797.82801302933</v>
      </c>
      <c r="Z104" s="880">
        <v>171015.29403619346</v>
      </c>
      <c r="AA104" s="880">
        <v>167667.89771954482</v>
      </c>
      <c r="AB104" s="880">
        <v>172439.20421988264</v>
      </c>
      <c r="AC104" s="880">
        <v>179353.54415777721</v>
      </c>
      <c r="AD104" s="880">
        <v>193470.12160413971</v>
      </c>
      <c r="AE104" s="880">
        <v>179180.48966189154</v>
      </c>
      <c r="AF104" s="880">
        <v>176117.04779728386</v>
      </c>
      <c r="AG104" s="880">
        <v>179651.50625078529</v>
      </c>
      <c r="AH104" s="880">
        <v>189975.70442766178</v>
      </c>
      <c r="AI104" s="880">
        <v>195638.16392852197</v>
      </c>
      <c r="AJ104" s="880">
        <v>195951.92896104895</v>
      </c>
      <c r="AK104" s="880">
        <v>182683.67061728396</v>
      </c>
      <c r="AL104" s="880">
        <v>188588.09499236706</v>
      </c>
      <c r="AM104" s="880">
        <v>182251.66666666666</v>
      </c>
      <c r="AN104" s="880">
        <v>191268.75991616861</v>
      </c>
      <c r="AO104" s="880">
        <v>217437.69672008668</v>
      </c>
      <c r="AP104" s="880">
        <v>217075.87479020411</v>
      </c>
      <c r="AQ104" s="880">
        <v>217365.73917272358</v>
      </c>
      <c r="AR104" s="880">
        <v>232910.8450361944</v>
      </c>
      <c r="AS104" s="880">
        <v>248806.81712916752</v>
      </c>
      <c r="AT104" s="880">
        <v>252400.60659221272</v>
      </c>
      <c r="AU104" s="880">
        <v>249753.15500660587</v>
      </c>
      <c r="AV104" s="880">
        <v>250029.94322412234</v>
      </c>
      <c r="AW104" s="880">
        <v>261145.63411919458</v>
      </c>
      <c r="AX104" s="880">
        <v>257197.07930242069</v>
      </c>
      <c r="AY104" s="880">
        <v>265268.23488349636</v>
      </c>
      <c r="AZ104" s="880">
        <v>277304.64109807531</v>
      </c>
      <c r="BA104" s="880">
        <v>294344.71947085462</v>
      </c>
      <c r="BB104" s="880">
        <v>305383.69271435437</v>
      </c>
      <c r="BC104" s="880">
        <v>325666.50735378976</v>
      </c>
      <c r="BD104" s="880">
        <v>338129.52486745775</v>
      </c>
      <c r="BE104" s="880">
        <v>352344.6813175971</v>
      </c>
      <c r="BF104" s="880">
        <v>343523.47495308216</v>
      </c>
      <c r="BG104" s="880">
        <v>347716.55909504619</v>
      </c>
      <c r="BH104" s="880">
        <v>351202.52588848927</v>
      </c>
      <c r="BI104" s="880">
        <v>363081.58743784175</v>
      </c>
      <c r="BJ104" s="880">
        <v>370641.13046136376</v>
      </c>
      <c r="BK104" s="880">
        <v>390311.70750145789</v>
      </c>
      <c r="BL104" s="880">
        <v>377120.62620352308</v>
      </c>
      <c r="BM104" s="880">
        <v>360439.85912543873</v>
      </c>
      <c r="BN104" s="880">
        <v>336901.68291999999</v>
      </c>
      <c r="BO104" s="880">
        <v>349204.03052135312</v>
      </c>
      <c r="BP104" s="880">
        <v>362413.89535443846</v>
      </c>
      <c r="BQ104" s="880">
        <v>384282.32752850413</v>
      </c>
      <c r="BR104" s="880">
        <v>380642.59623238287</v>
      </c>
      <c r="BS104" s="880">
        <v>394887</v>
      </c>
      <c r="BV104" s="882">
        <f>DataFS40!Y104</f>
        <v>1.3566858324111086E-2</v>
      </c>
      <c r="BW104" s="882">
        <f t="shared" ref="BW104:CK104" si="237">BV104+($CL104-$BV104)/16</f>
        <v>1.3893698259727971E-2</v>
      </c>
      <c r="BX104" s="882">
        <f t="shared" si="237"/>
        <v>1.4220538195344856E-2</v>
      </c>
      <c r="BY104" s="882">
        <f t="shared" si="237"/>
        <v>1.4547378130961741E-2</v>
      </c>
      <c r="BZ104" s="882">
        <f t="shared" si="237"/>
        <v>1.4874218066578626E-2</v>
      </c>
      <c r="CA104" s="882">
        <f t="shared" si="237"/>
        <v>1.5201058002195511E-2</v>
      </c>
      <c r="CB104" s="882">
        <f t="shared" si="237"/>
        <v>1.5527897937812396E-2</v>
      </c>
      <c r="CC104" s="882">
        <f t="shared" si="237"/>
        <v>1.5854737873429281E-2</v>
      </c>
      <c r="CD104" s="882">
        <f t="shared" si="237"/>
        <v>1.6181577809046166E-2</v>
      </c>
      <c r="CE104" s="882">
        <f t="shared" si="237"/>
        <v>1.6508417744663051E-2</v>
      </c>
      <c r="CF104" s="882">
        <f t="shared" si="237"/>
        <v>1.6835257680279936E-2</v>
      </c>
      <c r="CG104" s="882">
        <f t="shared" si="237"/>
        <v>1.7162097615896821E-2</v>
      </c>
      <c r="CH104" s="882">
        <f t="shared" si="237"/>
        <v>1.7488937551513706E-2</v>
      </c>
      <c r="CI104" s="882">
        <f t="shared" si="237"/>
        <v>1.7815777487130591E-2</v>
      </c>
      <c r="CJ104" s="882">
        <f t="shared" si="237"/>
        <v>1.8142617422747476E-2</v>
      </c>
      <c r="CK104" s="882">
        <f t="shared" si="237"/>
        <v>1.8469457358364361E-2</v>
      </c>
      <c r="CL104" s="882">
        <f t="shared" si="189"/>
        <v>1.8796297293981246E-2</v>
      </c>
      <c r="CM104" s="882">
        <f t="shared" si="190"/>
        <v>1.8391961881309982E-2</v>
      </c>
      <c r="CN104" s="882">
        <f t="shared" si="191"/>
        <v>1.8883355904792953E-2</v>
      </c>
      <c r="CO104" s="882">
        <f t="shared" si="192"/>
        <v>1.9160589145859497E-2</v>
      </c>
      <c r="CP104" s="882">
        <f t="shared" si="193"/>
        <v>1.9569980387418751E-2</v>
      </c>
      <c r="CQ104" s="882">
        <f t="shared" si="194"/>
        <v>1.9335450822533184E-2</v>
      </c>
      <c r="CR104" s="882">
        <f t="shared" si="195"/>
        <v>1.9091931169034515E-2</v>
      </c>
      <c r="CS104" s="882">
        <f t="shared" si="196"/>
        <v>2.1390569058431508E-2</v>
      </c>
      <c r="CT104" s="882">
        <f t="shared" si="197"/>
        <v>2.2984949589124559E-2</v>
      </c>
      <c r="CU104" s="882">
        <f t="shared" si="198"/>
        <v>2.2760736222667832E-2</v>
      </c>
      <c r="CV104" s="882">
        <f t="shared" si="199"/>
        <v>2.3133725310946263E-2</v>
      </c>
      <c r="CW104" s="882">
        <f t="shared" si="200"/>
        <v>1.9824595524628119E-2</v>
      </c>
      <c r="CX104" s="882">
        <f t="shared" si="201"/>
        <v>2.0769555210562451E-2</v>
      </c>
      <c r="CY104" s="882">
        <f t="shared" si="202"/>
        <v>1.9260857919065399E-2</v>
      </c>
      <c r="CZ104" s="882">
        <f t="shared" si="203"/>
        <v>1.9740477224288622E-2</v>
      </c>
      <c r="DA104" s="882">
        <f t="shared" si="204"/>
        <v>1.9178372957038059E-2</v>
      </c>
      <c r="DB104" s="882">
        <f t="shared" si="205"/>
        <v>2.0054641412446506E-2</v>
      </c>
      <c r="DC104" s="882">
        <f t="shared" si="206"/>
        <v>1.9721103248602434E-2</v>
      </c>
      <c r="DD104" s="882">
        <f t="shared" si="207"/>
        <v>2.2930829780297257E-2</v>
      </c>
    </row>
    <row r="105" spans="1:108" ht="15">
      <c r="A105" s="877">
        <f>A104</f>
        <v>99</v>
      </c>
      <c r="B105" s="877">
        <f>B104</f>
        <v>99</v>
      </c>
      <c r="C105" s="880">
        <f>DataFS40!T105</f>
        <v>125976.82126458015</v>
      </c>
      <c r="D105">
        <f t="shared" ref="D105:R105" si="238">C105*($S105/$C105)^(1/16)</f>
        <v>127685.14099969206</v>
      </c>
      <c r="E105">
        <f t="shared" si="238"/>
        <v>129416.62655442122</v>
      </c>
      <c r="F105">
        <f t="shared" si="238"/>
        <v>131171.59207089662</v>
      </c>
      <c r="G105">
        <f t="shared" si="238"/>
        <v>132950.35595119913</v>
      </c>
      <c r="H105">
        <f t="shared" si="238"/>
        <v>134753.24091512893</v>
      </c>
      <c r="I105">
        <f t="shared" si="238"/>
        <v>136580.57405875641</v>
      </c>
      <c r="J105">
        <f t="shared" si="238"/>
        <v>138432.68691376687</v>
      </c>
      <c r="K105">
        <f t="shared" si="238"/>
        <v>140309.91550761016</v>
      </c>
      <c r="L105">
        <f t="shared" si="238"/>
        <v>142212.60042446578</v>
      </c>
      <c r="M105">
        <f t="shared" si="238"/>
        <v>144141.0868670349</v>
      </c>
      <c r="N105">
        <f t="shared" si="238"/>
        <v>146095.72471917022</v>
      </c>
      <c r="O105">
        <f t="shared" si="238"/>
        <v>148076.86860935509</v>
      </c>
      <c r="P105">
        <f t="shared" si="238"/>
        <v>150084.87797504352</v>
      </c>
      <c r="Q105">
        <f t="shared" si="238"/>
        <v>152120.11712787263</v>
      </c>
      <c r="R105">
        <f t="shared" si="238"/>
        <v>154182.95531975947</v>
      </c>
      <c r="S105" s="880">
        <f t="shared" ref="S105:AX105" si="239">S104</f>
        <v>156273.7668098943</v>
      </c>
      <c r="T105" s="880">
        <f t="shared" si="239"/>
        <v>164337.66323337023</v>
      </c>
      <c r="U105" s="880">
        <f t="shared" si="239"/>
        <v>172401.55965684613</v>
      </c>
      <c r="V105" s="880">
        <f t="shared" si="239"/>
        <v>177351.13572185687</v>
      </c>
      <c r="W105" s="880">
        <f t="shared" si="239"/>
        <v>182300.71178686761</v>
      </c>
      <c r="X105" s="880">
        <f t="shared" si="239"/>
        <v>179132.36112708453</v>
      </c>
      <c r="Y105" s="880">
        <f t="shared" si="239"/>
        <v>182797.82801302933</v>
      </c>
      <c r="Z105" s="880">
        <f t="shared" si="239"/>
        <v>171015.29403619346</v>
      </c>
      <c r="AA105" s="880">
        <f t="shared" si="239"/>
        <v>167667.89771954482</v>
      </c>
      <c r="AB105" s="880">
        <f t="shared" si="239"/>
        <v>172439.20421988264</v>
      </c>
      <c r="AC105" s="880">
        <f t="shared" si="239"/>
        <v>179353.54415777721</v>
      </c>
      <c r="AD105" s="880">
        <f t="shared" si="239"/>
        <v>193470.12160413971</v>
      </c>
      <c r="AE105" s="880">
        <f t="shared" si="239"/>
        <v>179180.48966189154</v>
      </c>
      <c r="AF105" s="880">
        <f t="shared" si="239"/>
        <v>176117.04779728386</v>
      </c>
      <c r="AG105" s="880">
        <f t="shared" si="239"/>
        <v>179651.50625078529</v>
      </c>
      <c r="AH105" s="880">
        <f t="shared" si="239"/>
        <v>189975.70442766178</v>
      </c>
      <c r="AI105" s="880">
        <f t="shared" si="239"/>
        <v>195638.16392852197</v>
      </c>
      <c r="AJ105" s="880">
        <f t="shared" si="239"/>
        <v>195951.92896104895</v>
      </c>
      <c r="AK105" s="880">
        <f t="shared" si="239"/>
        <v>182683.67061728396</v>
      </c>
      <c r="AL105" s="880">
        <f t="shared" si="239"/>
        <v>188588.09499236706</v>
      </c>
      <c r="AM105" s="880">
        <f t="shared" si="239"/>
        <v>182251.66666666666</v>
      </c>
      <c r="AN105" s="880">
        <f t="shared" si="239"/>
        <v>191268.75991616861</v>
      </c>
      <c r="AO105" s="880">
        <f t="shared" si="239"/>
        <v>217437.69672008668</v>
      </c>
      <c r="AP105" s="880">
        <f t="shared" si="239"/>
        <v>217075.87479020411</v>
      </c>
      <c r="AQ105" s="880">
        <f t="shared" si="239"/>
        <v>217365.73917272358</v>
      </c>
      <c r="AR105" s="880">
        <f t="shared" si="239"/>
        <v>232910.8450361944</v>
      </c>
      <c r="AS105" s="880">
        <f t="shared" si="239"/>
        <v>248806.81712916752</v>
      </c>
      <c r="AT105" s="880">
        <f t="shared" si="239"/>
        <v>252400.60659221272</v>
      </c>
      <c r="AU105" s="880">
        <f t="shared" si="239"/>
        <v>249753.15500660587</v>
      </c>
      <c r="AV105" s="880">
        <f t="shared" si="239"/>
        <v>250029.94322412234</v>
      </c>
      <c r="AW105" s="880">
        <f t="shared" si="239"/>
        <v>261145.63411919458</v>
      </c>
      <c r="AX105" s="880">
        <f t="shared" si="239"/>
        <v>257197.07930242069</v>
      </c>
      <c r="AY105" s="880">
        <f t="shared" ref="AY105:BS105" si="240">AY104</f>
        <v>265268.23488349636</v>
      </c>
      <c r="AZ105" s="880">
        <f t="shared" si="240"/>
        <v>277304.64109807531</v>
      </c>
      <c r="BA105" s="880">
        <f t="shared" si="240"/>
        <v>294344.71947085462</v>
      </c>
      <c r="BB105" s="880">
        <f t="shared" si="240"/>
        <v>305383.69271435437</v>
      </c>
      <c r="BC105" s="880">
        <f t="shared" si="240"/>
        <v>325666.50735378976</v>
      </c>
      <c r="BD105" s="880">
        <f t="shared" si="240"/>
        <v>338129.52486745775</v>
      </c>
      <c r="BE105" s="880">
        <f t="shared" si="240"/>
        <v>352344.6813175971</v>
      </c>
      <c r="BF105" s="880">
        <f t="shared" si="240"/>
        <v>343523.47495308216</v>
      </c>
      <c r="BG105" s="880">
        <f t="shared" si="240"/>
        <v>347716.55909504619</v>
      </c>
      <c r="BH105" s="880">
        <f t="shared" si="240"/>
        <v>351202.52588848927</v>
      </c>
      <c r="BI105" s="880">
        <f t="shared" si="240"/>
        <v>363081.58743784175</v>
      </c>
      <c r="BJ105" s="880">
        <f t="shared" si="240"/>
        <v>370641.13046136376</v>
      </c>
      <c r="BK105" s="880">
        <f t="shared" si="240"/>
        <v>390311.70750145789</v>
      </c>
      <c r="BL105" s="880">
        <f t="shared" si="240"/>
        <v>377120.62620352308</v>
      </c>
      <c r="BM105" s="880">
        <f t="shared" si="240"/>
        <v>360439.85912543873</v>
      </c>
      <c r="BN105" s="880">
        <f t="shared" si="240"/>
        <v>336901.68291999999</v>
      </c>
      <c r="BO105" s="880">
        <f t="shared" si="240"/>
        <v>349204.03052135312</v>
      </c>
      <c r="BP105" s="880">
        <f t="shared" si="240"/>
        <v>362413.89535443846</v>
      </c>
      <c r="BQ105" s="880">
        <f t="shared" si="240"/>
        <v>384282.32752850413</v>
      </c>
      <c r="BR105" s="880">
        <f t="shared" si="240"/>
        <v>380642.59623238287</v>
      </c>
      <c r="BS105" s="880">
        <f t="shared" si="240"/>
        <v>394887</v>
      </c>
      <c r="BV105" s="882">
        <f>DataFS40!Y105</f>
        <v>1.3566858324111086E-2</v>
      </c>
      <c r="BW105" s="882">
        <f t="shared" ref="BW105:CK105" si="241">BV105+($CL105-$BV105)/16</f>
        <v>1.3893698259727971E-2</v>
      </c>
      <c r="BX105" s="882">
        <f t="shared" si="241"/>
        <v>1.4220538195344856E-2</v>
      </c>
      <c r="BY105" s="882">
        <f t="shared" si="241"/>
        <v>1.4547378130961741E-2</v>
      </c>
      <c r="BZ105" s="882">
        <f t="shared" si="241"/>
        <v>1.4874218066578626E-2</v>
      </c>
      <c r="CA105" s="882">
        <f t="shared" si="241"/>
        <v>1.5201058002195511E-2</v>
      </c>
      <c r="CB105" s="882">
        <f t="shared" si="241"/>
        <v>1.5527897937812396E-2</v>
      </c>
      <c r="CC105" s="882">
        <f t="shared" si="241"/>
        <v>1.5854737873429281E-2</v>
      </c>
      <c r="CD105" s="882">
        <f t="shared" si="241"/>
        <v>1.6181577809046166E-2</v>
      </c>
      <c r="CE105" s="882">
        <f t="shared" si="241"/>
        <v>1.6508417744663051E-2</v>
      </c>
      <c r="CF105" s="882">
        <f t="shared" si="241"/>
        <v>1.6835257680279936E-2</v>
      </c>
      <c r="CG105" s="882">
        <f t="shared" si="241"/>
        <v>1.7162097615896821E-2</v>
      </c>
      <c r="CH105" s="882">
        <f t="shared" si="241"/>
        <v>1.7488937551513706E-2</v>
      </c>
      <c r="CI105" s="882">
        <f t="shared" si="241"/>
        <v>1.7815777487130591E-2</v>
      </c>
      <c r="CJ105" s="882">
        <f t="shared" si="241"/>
        <v>1.8142617422747476E-2</v>
      </c>
      <c r="CK105" s="882">
        <f t="shared" si="241"/>
        <v>1.8469457358364361E-2</v>
      </c>
      <c r="CL105" s="882">
        <f t="shared" si="189"/>
        <v>1.8796297293981246E-2</v>
      </c>
      <c r="CM105" s="882">
        <f t="shared" si="190"/>
        <v>1.8391961881309982E-2</v>
      </c>
      <c r="CN105" s="882">
        <f t="shared" si="191"/>
        <v>1.8883355904792953E-2</v>
      </c>
      <c r="CO105" s="882">
        <f t="shared" si="192"/>
        <v>1.9160589145859497E-2</v>
      </c>
      <c r="CP105" s="882">
        <f t="shared" si="193"/>
        <v>1.9569980387418751E-2</v>
      </c>
      <c r="CQ105" s="882">
        <f t="shared" si="194"/>
        <v>1.9335450822533184E-2</v>
      </c>
      <c r="CR105" s="882">
        <f t="shared" si="195"/>
        <v>1.9091931169034515E-2</v>
      </c>
      <c r="CS105" s="882">
        <f t="shared" si="196"/>
        <v>2.1390569058431508E-2</v>
      </c>
      <c r="CT105" s="882">
        <f t="shared" si="197"/>
        <v>2.2984949589124559E-2</v>
      </c>
      <c r="CU105" s="882">
        <f t="shared" si="198"/>
        <v>2.2760736222667832E-2</v>
      </c>
      <c r="CV105" s="882">
        <f t="shared" si="199"/>
        <v>2.3133725310946263E-2</v>
      </c>
      <c r="CW105" s="882">
        <f t="shared" si="200"/>
        <v>1.9824595524628119E-2</v>
      </c>
      <c r="CX105" s="882">
        <f t="shared" si="201"/>
        <v>2.0769555210562451E-2</v>
      </c>
      <c r="CY105" s="882">
        <f t="shared" si="202"/>
        <v>1.9260857919065399E-2</v>
      </c>
      <c r="CZ105" s="882">
        <f t="shared" si="203"/>
        <v>1.9740477224288622E-2</v>
      </c>
      <c r="DA105" s="882">
        <f t="shared" si="204"/>
        <v>1.9178372957038059E-2</v>
      </c>
      <c r="DB105" s="882">
        <f t="shared" si="205"/>
        <v>2.0054641412446506E-2</v>
      </c>
      <c r="DC105" s="882">
        <f t="shared" si="206"/>
        <v>1.9721103248602434E-2</v>
      </c>
      <c r="DD105" s="882">
        <f t="shared" si="207"/>
        <v>2.2930829780297257E-2</v>
      </c>
    </row>
    <row r="106" spans="1:108" ht="15">
      <c r="A106" s="877">
        <v>99.1</v>
      </c>
      <c r="B106" s="877">
        <v>99.1</v>
      </c>
      <c r="C106" s="880">
        <f>DataFS40!T106</f>
        <v>133025.01250793002</v>
      </c>
      <c r="D106">
        <f t="shared" ref="D106:R106" si="242">C106*($S106/$C106)^(1/16)</f>
        <v>134828.90985864605</v>
      </c>
      <c r="E106">
        <f t="shared" si="242"/>
        <v>136657.26911761958</v>
      </c>
      <c r="F106">
        <f t="shared" si="242"/>
        <v>138510.42200270324</v>
      </c>
      <c r="G106">
        <f t="shared" si="242"/>
        <v>140388.70473003876</v>
      </c>
      <c r="H106">
        <f t="shared" si="242"/>
        <v>142292.45807505632</v>
      </c>
      <c r="I106">
        <f t="shared" si="242"/>
        <v>144222.02743430118</v>
      </c>
      <c r="J106">
        <f t="shared" si="242"/>
        <v>146177.7628880988</v>
      </c>
      <c r="K106">
        <f t="shared" si="242"/>
        <v>148160.01926406959</v>
      </c>
      <c r="L106">
        <f t="shared" si="242"/>
        <v>150169.15620150501</v>
      </c>
      <c r="M106">
        <f t="shared" si="242"/>
        <v>152205.53821661673</v>
      </c>
      <c r="N106">
        <f t="shared" si="242"/>
        <v>154269.53476867039</v>
      </c>
      <c r="O106">
        <f t="shared" si="242"/>
        <v>156361.52032701651</v>
      </c>
      <c r="P106">
        <f t="shared" si="242"/>
        <v>158481.87443903001</v>
      </c>
      <c r="Q106">
        <f t="shared" si="242"/>
        <v>160630.98179897133</v>
      </c>
      <c r="R106">
        <f t="shared" si="242"/>
        <v>162809.23231778113</v>
      </c>
      <c r="S106" s="880">
        <v>165017.02119382183</v>
      </c>
      <c r="T106" s="880">
        <v>173189.9782004779</v>
      </c>
      <c r="U106" s="880">
        <v>181362.93520713397</v>
      </c>
      <c r="V106" s="880">
        <v>187296.43078978872</v>
      </c>
      <c r="W106" s="880">
        <v>193229.9263724435</v>
      </c>
      <c r="X106" s="880">
        <v>188290.2001150086</v>
      </c>
      <c r="Y106" s="880">
        <v>192738.32984214483</v>
      </c>
      <c r="Z106" s="880">
        <v>179682.75619538748</v>
      </c>
      <c r="AA106" s="880">
        <v>176690.83012195677</v>
      </c>
      <c r="AB106" s="880">
        <v>181441.69420952711</v>
      </c>
      <c r="AC106" s="880">
        <v>187980.09290498635</v>
      </c>
      <c r="AD106" s="880">
        <v>203359.68046571797</v>
      </c>
      <c r="AE106" s="880">
        <v>187190.54017969905</v>
      </c>
      <c r="AF106" s="880">
        <v>184187.07191122888</v>
      </c>
      <c r="AG106" s="880">
        <v>188187.03945219249</v>
      </c>
      <c r="AH106" s="880">
        <v>199364.37758033467</v>
      </c>
      <c r="AI106" s="880">
        <v>206065.81712148499</v>
      </c>
      <c r="AJ106" s="880">
        <v>205921.18707265233</v>
      </c>
      <c r="AK106" s="880">
        <v>191979.46991181659</v>
      </c>
      <c r="AL106" s="880">
        <v>198037.4847663893</v>
      </c>
      <c r="AM106" s="880">
        <v>191903.21684598704</v>
      </c>
      <c r="AN106" s="880">
        <v>201728.1070985019</v>
      </c>
      <c r="AO106" s="880">
        <v>230172.64171242857</v>
      </c>
      <c r="AP106" s="880">
        <v>229121.83144141053</v>
      </c>
      <c r="AQ106" s="880">
        <v>231026.15376589386</v>
      </c>
      <c r="AR106" s="880">
        <v>247773.68519476042</v>
      </c>
      <c r="AS106" s="880">
        <v>264359.51725227927</v>
      </c>
      <c r="AT106" s="880">
        <v>268970.36939398298</v>
      </c>
      <c r="AU106" s="880">
        <v>266662.96491228073</v>
      </c>
      <c r="AV106" s="880">
        <v>265421.4415258888</v>
      </c>
      <c r="AW106" s="880">
        <v>278336.79174917971</v>
      </c>
      <c r="AX106" s="880">
        <v>273981.05721052858</v>
      </c>
      <c r="AY106" s="880">
        <v>281559.17600397312</v>
      </c>
      <c r="AZ106" s="880">
        <v>295778.61045631493</v>
      </c>
      <c r="BA106" s="880">
        <v>313296.30568870995</v>
      </c>
      <c r="BB106" s="880">
        <v>323192.45053060906</v>
      </c>
      <c r="BC106" s="880">
        <v>347466.03800633445</v>
      </c>
      <c r="BD106" s="880">
        <v>360010.76763443579</v>
      </c>
      <c r="BE106" s="880">
        <v>375794.85876897647</v>
      </c>
      <c r="BF106" s="880">
        <v>366685.77533564315</v>
      </c>
      <c r="BG106" s="880">
        <v>372446.91314523469</v>
      </c>
      <c r="BH106" s="880">
        <v>374644.18728532275</v>
      </c>
      <c r="BI106" s="880">
        <v>387223.79232950072</v>
      </c>
      <c r="BJ106" s="880">
        <v>395084.4777506059</v>
      </c>
      <c r="BK106" s="880">
        <v>418187.71972644859</v>
      </c>
      <c r="BL106" s="880">
        <v>404738.51599021704</v>
      </c>
      <c r="BM106" s="880">
        <v>386972.08555446536</v>
      </c>
      <c r="BN106" s="880">
        <v>359069.31764000002</v>
      </c>
      <c r="BO106" s="880">
        <v>374224.2832452436</v>
      </c>
      <c r="BP106" s="880">
        <v>388113.98249484575</v>
      </c>
      <c r="BQ106" s="880">
        <v>412433.17490120442</v>
      </c>
      <c r="BR106" s="880">
        <v>405426.24582538719</v>
      </c>
      <c r="BS106" s="880">
        <v>421182</v>
      </c>
      <c r="BV106" s="882">
        <f>DataFS40!Y106</f>
        <v>1.3566858324111086E-2</v>
      </c>
      <c r="BW106" s="882">
        <f t="shared" ref="BW106:CK106" si="243">BV106+($CL106-$BV106)/16</f>
        <v>1.3908604709245737E-2</v>
      </c>
      <c r="BX106" s="882">
        <f t="shared" si="243"/>
        <v>1.4250351094380387E-2</v>
      </c>
      <c r="BY106" s="882">
        <f t="shared" si="243"/>
        <v>1.4592097479515037E-2</v>
      </c>
      <c r="BZ106" s="882">
        <f t="shared" si="243"/>
        <v>1.4933843864649687E-2</v>
      </c>
      <c r="CA106" s="882">
        <f t="shared" si="243"/>
        <v>1.5275590249784338E-2</v>
      </c>
      <c r="CB106" s="882">
        <f t="shared" si="243"/>
        <v>1.5617336634918988E-2</v>
      </c>
      <c r="CC106" s="882">
        <f t="shared" si="243"/>
        <v>1.5959083020053638E-2</v>
      </c>
      <c r="CD106" s="882">
        <f t="shared" si="243"/>
        <v>1.6300829405188288E-2</v>
      </c>
      <c r="CE106" s="882">
        <f t="shared" si="243"/>
        <v>1.6642575790322939E-2</v>
      </c>
      <c r="CF106" s="882">
        <f t="shared" si="243"/>
        <v>1.6984322175457589E-2</v>
      </c>
      <c r="CG106" s="882">
        <f t="shared" si="243"/>
        <v>1.7326068560592239E-2</v>
      </c>
      <c r="CH106" s="882">
        <f t="shared" si="243"/>
        <v>1.766781494572689E-2</v>
      </c>
      <c r="CI106" s="882">
        <f t="shared" si="243"/>
        <v>1.800956133086154E-2</v>
      </c>
      <c r="CJ106" s="882">
        <f t="shared" si="243"/>
        <v>1.835130771599619E-2</v>
      </c>
      <c r="CK106" s="882">
        <f t="shared" si="243"/>
        <v>1.869305410113084E-2</v>
      </c>
      <c r="CL106" s="882">
        <f t="shared" si="189"/>
        <v>1.9034800486265491E-2</v>
      </c>
      <c r="CM106" s="882">
        <f t="shared" si="190"/>
        <v>1.8518162674520333E-2</v>
      </c>
      <c r="CN106" s="882">
        <f t="shared" si="191"/>
        <v>1.9306558102704319E-2</v>
      </c>
      <c r="CO106" s="882">
        <f t="shared" si="192"/>
        <v>1.9404735559793052E-2</v>
      </c>
      <c r="CP106" s="882">
        <f t="shared" si="193"/>
        <v>1.9756227230451451E-2</v>
      </c>
      <c r="CQ106" s="882">
        <f t="shared" si="194"/>
        <v>1.9796967157674983E-2</v>
      </c>
      <c r="CR106" s="882">
        <f t="shared" si="195"/>
        <v>1.9564244691342214E-2</v>
      </c>
      <c r="CS106" s="882">
        <f t="shared" si="196"/>
        <v>2.1846506848882452E-2</v>
      </c>
      <c r="CT106" s="882">
        <f t="shared" si="197"/>
        <v>2.3344831998425741E-2</v>
      </c>
      <c r="CU106" s="882">
        <f t="shared" si="198"/>
        <v>2.3151135183735683E-2</v>
      </c>
      <c r="CV106" s="882">
        <f t="shared" si="199"/>
        <v>2.3796197557935939E-2</v>
      </c>
      <c r="CW106" s="882">
        <f t="shared" si="200"/>
        <v>2.0449368602037499E-2</v>
      </c>
      <c r="CX106" s="882">
        <f t="shared" si="201"/>
        <v>2.1589322998969429E-2</v>
      </c>
      <c r="CY106" s="882">
        <f t="shared" si="202"/>
        <v>1.9828240188117352E-2</v>
      </c>
      <c r="CZ106" s="882">
        <f t="shared" si="203"/>
        <v>2.0423976645403075E-2</v>
      </c>
      <c r="DA106" s="882">
        <f t="shared" si="204"/>
        <v>1.9786288717680067E-2</v>
      </c>
      <c r="DB106" s="882">
        <f t="shared" si="205"/>
        <v>2.0617864439739231E-2</v>
      </c>
      <c r="DC106" s="882">
        <f t="shared" si="206"/>
        <v>2.0124691696742136E-2</v>
      </c>
      <c r="DD106" s="882">
        <f t="shared" si="207"/>
        <v>2.3377196924926791E-2</v>
      </c>
    </row>
    <row r="107" spans="1:108" ht="15">
      <c r="A107" s="877">
        <v>99.2</v>
      </c>
      <c r="B107" s="877">
        <v>99.2</v>
      </c>
      <c r="C107" s="880">
        <f>DataFS40!T107</f>
        <v>141634.34995986501</v>
      </c>
      <c r="D107">
        <f t="shared" ref="D107:R107" si="244">C107*($S107/$C107)^(1/16)</f>
        <v>143554.99498628633</v>
      </c>
      <c r="E107">
        <f t="shared" si="244"/>
        <v>145501.68508806234</v>
      </c>
      <c r="F107">
        <f t="shared" si="244"/>
        <v>147474.77345172197</v>
      </c>
      <c r="G107">
        <f t="shared" si="244"/>
        <v>149474.6180532111</v>
      </c>
      <c r="H107">
        <f t="shared" si="244"/>
        <v>151501.58172283982</v>
      </c>
      <c r="I107">
        <f t="shared" si="244"/>
        <v>153556.03221111043</v>
      </c>
      <c r="J107">
        <f t="shared" si="244"/>
        <v>155638.34225543818</v>
      </c>
      <c r="K107">
        <f t="shared" si="244"/>
        <v>157748.88964777678</v>
      </c>
      <c r="L107">
        <f t="shared" si="244"/>
        <v>159888.05730316081</v>
      </c>
      <c r="M107">
        <f t="shared" si="244"/>
        <v>162056.2333291778</v>
      </c>
      <c r="N107">
        <f t="shared" si="244"/>
        <v>164253.81109638227</v>
      </c>
      <c r="O107">
        <f t="shared" si="244"/>
        <v>166481.18930966462</v>
      </c>
      <c r="P107">
        <f t="shared" si="244"/>
        <v>168738.77208058792</v>
      </c>
      <c r="Q107">
        <f t="shared" si="244"/>
        <v>171026.96900070552</v>
      </c>
      <c r="R107">
        <f t="shared" si="244"/>
        <v>173346.19521587295</v>
      </c>
      <c r="S107" s="880">
        <v>175696.87150156774</v>
      </c>
      <c r="T107" s="880">
        <v>184087.5608495535</v>
      </c>
      <c r="U107" s="880">
        <v>192478.25019753922</v>
      </c>
      <c r="V107" s="880">
        <v>199298.61707939394</v>
      </c>
      <c r="W107" s="880">
        <v>206118.98396124868</v>
      </c>
      <c r="X107" s="880">
        <v>199969.01725129384</v>
      </c>
      <c r="Y107" s="880">
        <v>204394.03402655976</v>
      </c>
      <c r="Z107" s="880">
        <v>190490.97708064746</v>
      </c>
      <c r="AA107" s="880">
        <v>186863.93852291789</v>
      </c>
      <c r="AB107" s="880">
        <v>191996.5003451847</v>
      </c>
      <c r="AC107" s="880">
        <v>198591.47126436781</v>
      </c>
      <c r="AD107" s="880">
        <v>214612.4294954722</v>
      </c>
      <c r="AE107" s="880">
        <v>198148.13145455203</v>
      </c>
      <c r="AF107" s="880">
        <v>194843.27071878104</v>
      </c>
      <c r="AG107" s="880">
        <v>198161.76316120115</v>
      </c>
      <c r="AH107" s="880">
        <v>210443.59484673478</v>
      </c>
      <c r="AI107" s="880">
        <v>217317.50333841253</v>
      </c>
      <c r="AJ107" s="880">
        <v>217595.8604061564</v>
      </c>
      <c r="AK107" s="880">
        <v>202869.56950029396</v>
      </c>
      <c r="AL107" s="880">
        <v>210515.19353243458</v>
      </c>
      <c r="AM107" s="880">
        <v>202633.80856280265</v>
      </c>
      <c r="AN107" s="880">
        <v>214099.37795932626</v>
      </c>
      <c r="AO107" s="880">
        <v>245166.58416451866</v>
      </c>
      <c r="AP107" s="880">
        <v>242501.84226958544</v>
      </c>
      <c r="AQ107" s="880">
        <v>245904.86694254339</v>
      </c>
      <c r="AR107" s="880">
        <v>265927.2327990348</v>
      </c>
      <c r="AS107" s="880">
        <v>283075.87926731881</v>
      </c>
      <c r="AT107" s="880">
        <v>288017.55982680665</v>
      </c>
      <c r="AU107" s="880">
        <v>285647.44352782134</v>
      </c>
      <c r="AV107" s="880">
        <v>283229.51859157853</v>
      </c>
      <c r="AW107" s="880">
        <v>298588.08924415661</v>
      </c>
      <c r="AX107" s="880">
        <v>292628.89378410007</v>
      </c>
      <c r="AY107" s="880">
        <v>301075.41873715288</v>
      </c>
      <c r="AZ107" s="880">
        <v>318249.18859483133</v>
      </c>
      <c r="BA107" s="880">
        <v>336332.73487115651</v>
      </c>
      <c r="BB107" s="880">
        <v>345779.37562185823</v>
      </c>
      <c r="BC107" s="880">
        <v>372756.97094387532</v>
      </c>
      <c r="BD107" s="880">
        <v>384905.30544054531</v>
      </c>
      <c r="BE107" s="880">
        <v>403257.01378766011</v>
      </c>
      <c r="BF107" s="880">
        <v>394823.35941485013</v>
      </c>
      <c r="BG107" s="880">
        <v>398512.47107008193</v>
      </c>
      <c r="BH107" s="880">
        <v>401271.51684457657</v>
      </c>
      <c r="BI107" s="880">
        <v>417306.82006165199</v>
      </c>
      <c r="BJ107" s="880">
        <v>425316.63046136376</v>
      </c>
      <c r="BK107" s="880">
        <v>449998.81432433863</v>
      </c>
      <c r="BL107" s="880">
        <v>438307.89514256525</v>
      </c>
      <c r="BM107" s="880">
        <v>418593.51754483563</v>
      </c>
      <c r="BN107" s="880">
        <v>386917.73680999997</v>
      </c>
      <c r="BO107" s="880">
        <v>403389.28553852811</v>
      </c>
      <c r="BP107" s="880">
        <v>418036.49018285517</v>
      </c>
      <c r="BQ107" s="880">
        <v>445131.78494715143</v>
      </c>
      <c r="BR107" s="880">
        <v>438276.81415879802</v>
      </c>
      <c r="BS107" s="880">
        <v>452711</v>
      </c>
      <c r="BV107" s="882">
        <f>DataFS40!Y107</f>
        <v>1.3566858324111086E-2</v>
      </c>
      <c r="BW107" s="882">
        <f t="shared" ref="BW107:CK107" si="245">BV107+($CL107-$BV107)/16</f>
        <v>1.3924041930336792E-2</v>
      </c>
      <c r="BX107" s="882">
        <f t="shared" si="245"/>
        <v>1.4281225536562497E-2</v>
      </c>
      <c r="BY107" s="882">
        <f t="shared" si="245"/>
        <v>1.4638409142788203E-2</v>
      </c>
      <c r="BZ107" s="882">
        <f t="shared" si="245"/>
        <v>1.4995592749013908E-2</v>
      </c>
      <c r="CA107" s="882">
        <f t="shared" si="245"/>
        <v>1.5352776355239614E-2</v>
      </c>
      <c r="CB107" s="882">
        <f t="shared" si="245"/>
        <v>1.570995996146532E-2</v>
      </c>
      <c r="CC107" s="882">
        <f t="shared" si="245"/>
        <v>1.6067143567691025E-2</v>
      </c>
      <c r="CD107" s="882">
        <f t="shared" si="245"/>
        <v>1.6424327173916731E-2</v>
      </c>
      <c r="CE107" s="882">
        <f t="shared" si="245"/>
        <v>1.6781510780142436E-2</v>
      </c>
      <c r="CF107" s="882">
        <f t="shared" si="245"/>
        <v>1.7138694386368142E-2</v>
      </c>
      <c r="CG107" s="882">
        <f t="shared" si="245"/>
        <v>1.7495877992593847E-2</v>
      </c>
      <c r="CH107" s="882">
        <f t="shared" si="245"/>
        <v>1.7853061598819553E-2</v>
      </c>
      <c r="CI107" s="882">
        <f t="shared" si="245"/>
        <v>1.8210245205045258E-2</v>
      </c>
      <c r="CJ107" s="882">
        <f t="shared" si="245"/>
        <v>1.8567428811270964E-2</v>
      </c>
      <c r="CK107" s="882">
        <f t="shared" si="245"/>
        <v>1.892461241749667E-2</v>
      </c>
      <c r="CL107" s="882">
        <f t="shared" si="189"/>
        <v>1.9281796023722375E-2</v>
      </c>
      <c r="CM107" s="882">
        <f t="shared" si="190"/>
        <v>1.8713814069983403E-2</v>
      </c>
      <c r="CN107" s="882">
        <f t="shared" si="191"/>
        <v>1.9629692198844362E-2</v>
      </c>
      <c r="CO107" s="882">
        <f t="shared" si="192"/>
        <v>1.9547212361038069E-2</v>
      </c>
      <c r="CP107" s="882">
        <f t="shared" si="193"/>
        <v>1.9934937710378797E-2</v>
      </c>
      <c r="CQ107" s="882">
        <f t="shared" si="194"/>
        <v>2.020962267664772E-2</v>
      </c>
      <c r="CR107" s="882">
        <f t="shared" si="195"/>
        <v>1.9832007671613638E-2</v>
      </c>
      <c r="CS107" s="882">
        <f t="shared" si="196"/>
        <v>2.2154596644149649E-2</v>
      </c>
      <c r="CT107" s="882">
        <f t="shared" si="197"/>
        <v>2.3912032397642946E-2</v>
      </c>
      <c r="CU107" s="882">
        <f t="shared" si="198"/>
        <v>2.3668604560365569E-2</v>
      </c>
      <c r="CV107" s="882">
        <f t="shared" si="199"/>
        <v>2.4350425658515196E-2</v>
      </c>
      <c r="CW107" s="882">
        <f t="shared" si="200"/>
        <v>2.1224690973751903E-2</v>
      </c>
      <c r="CX107" s="882">
        <f t="shared" si="201"/>
        <v>2.2240339942140475E-2</v>
      </c>
      <c r="CY107" s="882">
        <f t="shared" si="202"/>
        <v>2.03818898871162E-2</v>
      </c>
      <c r="CZ107" s="882">
        <f t="shared" si="203"/>
        <v>2.1126493211836017E-2</v>
      </c>
      <c r="DA107" s="882">
        <f t="shared" si="204"/>
        <v>2.0391927433025092E-2</v>
      </c>
      <c r="DB107" s="882">
        <f t="shared" si="205"/>
        <v>2.1312492395759941E-2</v>
      </c>
      <c r="DC107" s="882">
        <f t="shared" si="206"/>
        <v>2.0807976470199829E-2</v>
      </c>
      <c r="DD107" s="882">
        <f t="shared" si="207"/>
        <v>2.3889437763529919E-2</v>
      </c>
    </row>
    <row r="108" spans="1:108" ht="15">
      <c r="A108" s="877">
        <v>99.3</v>
      </c>
      <c r="B108" s="877">
        <v>99.3</v>
      </c>
      <c r="C108" s="880">
        <f>DataFS40!T108</f>
        <v>151369.76008684502</v>
      </c>
      <c r="D108">
        <f t="shared" ref="D108:R108" si="246">C108*($S108/$C108)^(1/16)</f>
        <v>153422.42299625766</v>
      </c>
      <c r="E108">
        <f t="shared" si="246"/>
        <v>155502.92122110756</v>
      </c>
      <c r="F108">
        <f t="shared" si="246"/>
        <v>157611.63222463135</v>
      </c>
      <c r="G108">
        <f t="shared" si="246"/>
        <v>159748.93858868896</v>
      </c>
      <c r="H108">
        <f t="shared" si="246"/>
        <v>161915.22808317523</v>
      </c>
      <c r="I108">
        <f t="shared" si="246"/>
        <v>164110.89373637267</v>
      </c>
      <c r="J108">
        <f t="shared" si="246"/>
        <v>166336.33390625828</v>
      </c>
      <c r="K108">
        <f t="shared" si="246"/>
        <v>168591.95235277736</v>
      </c>
      <c r="L108">
        <f t="shared" si="246"/>
        <v>170878.15831109733</v>
      </c>
      <c r="M108">
        <f t="shared" si="246"/>
        <v>173195.36656585505</v>
      </c>
      <c r="N108">
        <f t="shared" si="246"/>
        <v>175543.99752641079</v>
      </c>
      <c r="O108">
        <f t="shared" si="246"/>
        <v>177924.47730312284</v>
      </c>
      <c r="P108">
        <f t="shared" si="246"/>
        <v>180337.23778465638</v>
      </c>
      <c r="Q108">
        <f t="shared" si="246"/>
        <v>182782.71671634071</v>
      </c>
      <c r="R108">
        <f t="shared" si="246"/>
        <v>185261.3577795891</v>
      </c>
      <c r="S108" s="880">
        <v>187773.61067239576</v>
      </c>
      <c r="T108" s="880">
        <v>196970.39702261845</v>
      </c>
      <c r="U108" s="880">
        <v>206167.18337284116</v>
      </c>
      <c r="V108" s="880">
        <v>212837.74257447227</v>
      </c>
      <c r="W108" s="880">
        <v>219508.30177610336</v>
      </c>
      <c r="X108" s="880">
        <v>211613.53536515238</v>
      </c>
      <c r="Y108" s="880">
        <v>217973.17599599098</v>
      </c>
      <c r="Z108" s="880">
        <v>204322.36699613236</v>
      </c>
      <c r="AA108" s="880">
        <v>200314.05698871106</v>
      </c>
      <c r="AB108" s="880">
        <v>204415.02951328963</v>
      </c>
      <c r="AC108" s="880">
        <v>212593.78859670882</v>
      </c>
      <c r="AD108" s="880">
        <v>229165.98490728761</v>
      </c>
      <c r="AE108" s="880">
        <v>210751.137047595</v>
      </c>
      <c r="AF108" s="880">
        <v>207027.99294468368</v>
      </c>
      <c r="AG108" s="880">
        <v>211014.86788541274</v>
      </c>
      <c r="AH108" s="880">
        <v>222863.58847919441</v>
      </c>
      <c r="AI108" s="880">
        <v>231074.61349217343</v>
      </c>
      <c r="AJ108" s="880">
        <v>231438.00727291353</v>
      </c>
      <c r="AK108" s="880">
        <v>215783.40188124633</v>
      </c>
      <c r="AL108" s="880">
        <v>226115.26846416821</v>
      </c>
      <c r="AM108" s="880">
        <v>216087.48457034017</v>
      </c>
      <c r="AN108" s="880">
        <v>229356.57135372196</v>
      </c>
      <c r="AO108" s="880">
        <v>261441.16984198141</v>
      </c>
      <c r="AP108" s="880">
        <v>262342.9379726047</v>
      </c>
      <c r="AQ108" s="880">
        <v>264645.39324809454</v>
      </c>
      <c r="AR108" s="880">
        <v>287631.57812823163</v>
      </c>
      <c r="AS108" s="880">
        <v>308892.74292939377</v>
      </c>
      <c r="AT108" s="880">
        <v>313149.99739570852</v>
      </c>
      <c r="AU108" s="880">
        <v>311529.56564353092</v>
      </c>
      <c r="AV108" s="880">
        <v>307228.25414176169</v>
      </c>
      <c r="AW108" s="880">
        <v>322628.20660296903</v>
      </c>
      <c r="AX108" s="880">
        <v>316950.01397132425</v>
      </c>
      <c r="AY108" s="880">
        <v>326859.72891690925</v>
      </c>
      <c r="AZ108" s="880">
        <v>344651.34193879762</v>
      </c>
      <c r="BA108" s="880">
        <v>363367.12627453054</v>
      </c>
      <c r="BB108" s="880">
        <v>374523.65955291153</v>
      </c>
      <c r="BC108" s="880">
        <v>401816.93574570125</v>
      </c>
      <c r="BD108" s="880">
        <v>415822.29228730121</v>
      </c>
      <c r="BE108" s="880">
        <v>436184.89824509469</v>
      </c>
      <c r="BF108" s="880">
        <v>428655.81475867378</v>
      </c>
      <c r="BG108" s="880">
        <v>433010.62345598754</v>
      </c>
      <c r="BH108" s="880">
        <v>436188.66569905286</v>
      </c>
      <c r="BI108" s="880">
        <v>454056.51148662332</v>
      </c>
      <c r="BJ108" s="880">
        <v>463186.80690626433</v>
      </c>
      <c r="BK108" s="880">
        <v>490795.43879552564</v>
      </c>
      <c r="BL108" s="880">
        <v>476365.15317379235</v>
      </c>
      <c r="BM108" s="880">
        <v>456140.37318052613</v>
      </c>
      <c r="BN108" s="880">
        <v>421083.36324999999</v>
      </c>
      <c r="BO108" s="880">
        <v>439836.39003553113</v>
      </c>
      <c r="BP108" s="880">
        <v>455640.05281411979</v>
      </c>
      <c r="BQ108" s="880">
        <v>484545.0389037003</v>
      </c>
      <c r="BR108" s="880">
        <v>476393.76815665839</v>
      </c>
      <c r="BS108" s="880">
        <v>493006</v>
      </c>
      <c r="BV108" s="882">
        <f>DataFS40!Y108</f>
        <v>1.3566858324111086E-2</v>
      </c>
      <c r="BW108" s="882">
        <f t="shared" ref="BW108:CK108" si="247">BV108+($CL108-$BV108)/16</f>
        <v>1.3944348151061214E-2</v>
      </c>
      <c r="BX108" s="882">
        <f t="shared" si="247"/>
        <v>1.4321837978011343E-2</v>
      </c>
      <c r="BY108" s="882">
        <f t="shared" si="247"/>
        <v>1.4699327804961471E-2</v>
      </c>
      <c r="BZ108" s="882">
        <f t="shared" si="247"/>
        <v>1.5076817631911599E-2</v>
      </c>
      <c r="CA108" s="882">
        <f t="shared" si="247"/>
        <v>1.5454307458861727E-2</v>
      </c>
      <c r="CB108" s="882">
        <f t="shared" si="247"/>
        <v>1.5831797285811855E-2</v>
      </c>
      <c r="CC108" s="882">
        <f t="shared" si="247"/>
        <v>1.6209287112761983E-2</v>
      </c>
      <c r="CD108" s="882">
        <f t="shared" si="247"/>
        <v>1.6586776939712111E-2</v>
      </c>
      <c r="CE108" s="882">
        <f t="shared" si="247"/>
        <v>1.6964266766662239E-2</v>
      </c>
      <c r="CF108" s="882">
        <f t="shared" si="247"/>
        <v>1.7341756593612367E-2</v>
      </c>
      <c r="CG108" s="882">
        <f t="shared" si="247"/>
        <v>1.7719246420562496E-2</v>
      </c>
      <c r="CH108" s="882">
        <f t="shared" si="247"/>
        <v>1.8096736247512624E-2</v>
      </c>
      <c r="CI108" s="882">
        <f t="shared" si="247"/>
        <v>1.8474226074462752E-2</v>
      </c>
      <c r="CJ108" s="882">
        <f t="shared" si="247"/>
        <v>1.885171590141288E-2</v>
      </c>
      <c r="CK108" s="882">
        <f t="shared" si="247"/>
        <v>1.9229205728363008E-2</v>
      </c>
      <c r="CL108" s="882">
        <f t="shared" si="189"/>
        <v>1.9606695555313136E-2</v>
      </c>
      <c r="CM108" s="882">
        <f t="shared" si="190"/>
        <v>1.9079781371272864E-2</v>
      </c>
      <c r="CN108" s="882">
        <f t="shared" si="191"/>
        <v>1.9820611687354717E-2</v>
      </c>
      <c r="CO108" s="882">
        <f t="shared" si="192"/>
        <v>1.9893162259387642E-2</v>
      </c>
      <c r="CP108" s="882">
        <f t="shared" si="193"/>
        <v>2.0401684597332492E-2</v>
      </c>
      <c r="CQ108" s="882">
        <f t="shared" si="194"/>
        <v>2.097856833639189E-2</v>
      </c>
      <c r="CR108" s="882">
        <f t="shared" si="195"/>
        <v>2.0393103476014085E-2</v>
      </c>
      <c r="CS108" s="882">
        <f t="shared" si="196"/>
        <v>2.2555793587929918E-2</v>
      </c>
      <c r="CT108" s="882">
        <f t="shared" si="197"/>
        <v>2.436067233306205E-2</v>
      </c>
      <c r="CU108" s="882">
        <f t="shared" si="198"/>
        <v>2.4349910961528165E-2</v>
      </c>
      <c r="CV108" s="882">
        <f t="shared" si="199"/>
        <v>2.491243685130029E-2</v>
      </c>
      <c r="CW108" s="882">
        <f t="shared" si="200"/>
        <v>2.1754971878262586E-2</v>
      </c>
      <c r="CX108" s="882">
        <f t="shared" si="201"/>
        <v>2.2969311934358583E-2</v>
      </c>
      <c r="CY108" s="882">
        <f t="shared" si="202"/>
        <v>2.1101218506791586E-2</v>
      </c>
      <c r="CZ108" s="882">
        <f t="shared" si="203"/>
        <v>2.1837199394278528E-2</v>
      </c>
      <c r="DA108" s="882">
        <f t="shared" si="204"/>
        <v>2.1256391302266531E-2</v>
      </c>
      <c r="DB108" s="882">
        <f t="shared" si="205"/>
        <v>2.2017404372161486E-2</v>
      </c>
      <c r="DC108" s="882">
        <f t="shared" si="206"/>
        <v>2.1460345731253883E-2</v>
      </c>
      <c r="DD108" s="882">
        <f t="shared" si="207"/>
        <v>2.4599043598624748E-2</v>
      </c>
    </row>
    <row r="109" spans="1:108" ht="15">
      <c r="A109" s="877">
        <v>99.4</v>
      </c>
      <c r="B109" s="877">
        <v>99.4</v>
      </c>
      <c r="C109" s="880">
        <f>DataFS40!T109</f>
        <v>163613.24117187978</v>
      </c>
      <c r="D109">
        <f t="shared" ref="D109:R109" si="248">C109*($S109/$C109)^(1/16)</f>
        <v>165831.93288051183</v>
      </c>
      <c r="E109">
        <f t="shared" si="248"/>
        <v>168080.71135267653</v>
      </c>
      <c r="F109">
        <f t="shared" si="248"/>
        <v>170359.98458256994</v>
      </c>
      <c r="G109">
        <f t="shared" si="248"/>
        <v>172670.16609702914</v>
      </c>
      <c r="H109">
        <f t="shared" si="248"/>
        <v>175011.67503055817</v>
      </c>
      <c r="I109">
        <f t="shared" si="248"/>
        <v>177384.93620137128</v>
      </c>
      <c r="J109">
        <f t="shared" si="248"/>
        <v>179790.38018846739</v>
      </c>
      <c r="K109">
        <f t="shared" si="248"/>
        <v>182228.44340974971</v>
      </c>
      <c r="L109">
        <f t="shared" si="248"/>
        <v>184699.5682012047</v>
      </c>
      <c r="M109">
        <f t="shared" si="248"/>
        <v>187204.20289715473</v>
      </c>
      <c r="N109">
        <f t="shared" si="248"/>
        <v>189742.80191159912</v>
      </c>
      <c r="O109">
        <f t="shared" si="248"/>
        <v>192315.82582065806</v>
      </c>
      <c r="P109">
        <f t="shared" si="248"/>
        <v>194923.74144613466</v>
      </c>
      <c r="Q109">
        <f t="shared" si="248"/>
        <v>197567.02194020999</v>
      </c>
      <c r="R109">
        <f t="shared" si="248"/>
        <v>200246.14687128682</v>
      </c>
      <c r="S109" s="880">
        <v>202961.60231099755</v>
      </c>
      <c r="T109" s="880">
        <v>213121.51901304477</v>
      </c>
      <c r="U109" s="880">
        <v>223281.435715092</v>
      </c>
      <c r="V109" s="880">
        <v>229566.76667347713</v>
      </c>
      <c r="W109" s="880">
        <v>235852.09763186224</v>
      </c>
      <c r="X109" s="880">
        <v>228122.79815986197</v>
      </c>
      <c r="Y109" s="880">
        <v>234873.12508143322</v>
      </c>
      <c r="Z109" s="880">
        <v>220075.21840233012</v>
      </c>
      <c r="AA109" s="880">
        <v>216456.18220972933</v>
      </c>
      <c r="AB109" s="880">
        <v>219315.37720055232</v>
      </c>
      <c r="AC109" s="880">
        <v>228020.30029769285</v>
      </c>
      <c r="AD109" s="880">
        <v>247054.64079344546</v>
      </c>
      <c r="AE109" s="880">
        <v>228961.17800310324</v>
      </c>
      <c r="AF109" s="880">
        <v>223334.65746936071</v>
      </c>
      <c r="AG109" s="880">
        <v>225856.73467144114</v>
      </c>
      <c r="AH109" s="880">
        <v>238794.21394935582</v>
      </c>
      <c r="AI109" s="880">
        <v>248406.57279401578</v>
      </c>
      <c r="AJ109" s="880">
        <v>248690.98458347208</v>
      </c>
      <c r="AK109" s="880">
        <v>232376.98219870665</v>
      </c>
      <c r="AL109" s="880">
        <v>245150.41641402739</v>
      </c>
      <c r="AM109" s="880">
        <v>234951.87810264825</v>
      </c>
      <c r="AN109" s="880">
        <v>250147.94560661339</v>
      </c>
      <c r="AO109" s="880">
        <v>284319.13597818371</v>
      </c>
      <c r="AP109" s="880">
        <v>287522.22383642237</v>
      </c>
      <c r="AQ109" s="880">
        <v>288437.02415689605</v>
      </c>
      <c r="AR109" s="880">
        <v>314986.29053774558</v>
      </c>
      <c r="AS109" s="880">
        <v>341331.64758434822</v>
      </c>
      <c r="AT109" s="880">
        <v>348027.91544840147</v>
      </c>
      <c r="AU109" s="880">
        <v>345722.12185454887</v>
      </c>
      <c r="AV109" s="880">
        <v>337190.58708452602</v>
      </c>
      <c r="AW109" s="880">
        <v>354881.38529364998</v>
      </c>
      <c r="AX109" s="880">
        <v>346753.25278087158</v>
      </c>
      <c r="AY109" s="880">
        <v>358485.18401920347</v>
      </c>
      <c r="AZ109" s="880">
        <v>378031.30225454154</v>
      </c>
      <c r="BA109" s="880">
        <v>397776.24480256357</v>
      </c>
      <c r="BB109" s="880">
        <v>413105.51380103134</v>
      </c>
      <c r="BC109" s="880">
        <v>440082.14392142283</v>
      </c>
      <c r="BD109" s="880">
        <v>459220.3665109821</v>
      </c>
      <c r="BE109" s="880">
        <v>480361.1540937511</v>
      </c>
      <c r="BF109" s="880">
        <v>470765.5004090275</v>
      </c>
      <c r="BG109" s="880">
        <v>477372.22285788588</v>
      </c>
      <c r="BH109" s="880">
        <v>480975.18904321885</v>
      </c>
      <c r="BI109" s="880">
        <v>502491.01039533783</v>
      </c>
      <c r="BJ109" s="880">
        <v>511865.77780082537</v>
      </c>
      <c r="BK109" s="880">
        <v>542233.24948311504</v>
      </c>
      <c r="BL109" s="880">
        <v>527272.16649639327</v>
      </c>
      <c r="BM109" s="880">
        <v>503402.1804452716</v>
      </c>
      <c r="BN109" s="880">
        <v>464887.18683000002</v>
      </c>
      <c r="BO109" s="880">
        <v>486444.64246414893</v>
      </c>
      <c r="BP109" s="880">
        <v>503731.18943524925</v>
      </c>
      <c r="BQ109" s="880">
        <v>535904.05273507664</v>
      </c>
      <c r="BR109" s="880">
        <v>525634.52498255728</v>
      </c>
      <c r="BS109" s="880">
        <v>544205</v>
      </c>
      <c r="BV109" s="882">
        <f>DataFS40!Y109</f>
        <v>1.3566858324111086E-2</v>
      </c>
      <c r="BW109" s="882">
        <f t="shared" ref="BW109:CK109" si="249">BV109+($CL109-$BV109)/16</f>
        <v>1.3968148765186372E-2</v>
      </c>
      <c r="BX109" s="882">
        <f t="shared" si="249"/>
        <v>1.4369439206261658E-2</v>
      </c>
      <c r="BY109" s="882">
        <f t="shared" si="249"/>
        <v>1.4770729647336944E-2</v>
      </c>
      <c r="BZ109" s="882">
        <f t="shared" si="249"/>
        <v>1.517202008841223E-2</v>
      </c>
      <c r="CA109" s="882">
        <f t="shared" si="249"/>
        <v>1.5573310529487516E-2</v>
      </c>
      <c r="CB109" s="882">
        <f t="shared" si="249"/>
        <v>1.5974600970562802E-2</v>
      </c>
      <c r="CC109" s="882">
        <f t="shared" si="249"/>
        <v>1.6375891411638088E-2</v>
      </c>
      <c r="CD109" s="882">
        <f t="shared" si="249"/>
        <v>1.6777181852713374E-2</v>
      </c>
      <c r="CE109" s="882">
        <f t="shared" si="249"/>
        <v>1.717847229378866E-2</v>
      </c>
      <c r="CF109" s="882">
        <f t="shared" si="249"/>
        <v>1.7579762734863946E-2</v>
      </c>
      <c r="CG109" s="882">
        <f t="shared" si="249"/>
        <v>1.7981053175939232E-2</v>
      </c>
      <c r="CH109" s="882">
        <f t="shared" si="249"/>
        <v>1.8382343617014518E-2</v>
      </c>
      <c r="CI109" s="882">
        <f t="shared" si="249"/>
        <v>1.8783634058089804E-2</v>
      </c>
      <c r="CJ109" s="882">
        <f t="shared" si="249"/>
        <v>1.918492449916509E-2</v>
      </c>
      <c r="CK109" s="882">
        <f t="shared" si="249"/>
        <v>1.9586214940240376E-2</v>
      </c>
      <c r="CL109" s="882">
        <f t="shared" si="189"/>
        <v>1.9987505381315662E-2</v>
      </c>
      <c r="CM109" s="882">
        <f t="shared" si="190"/>
        <v>1.9656593784490584E-2</v>
      </c>
      <c r="CN109" s="882">
        <f t="shared" si="191"/>
        <v>2.0157183694795355E-2</v>
      </c>
      <c r="CO109" s="882">
        <f t="shared" si="192"/>
        <v>2.0601586092924284E-2</v>
      </c>
      <c r="CP109" s="882">
        <f t="shared" si="193"/>
        <v>2.1141958582945986E-2</v>
      </c>
      <c r="CQ109" s="882">
        <f t="shared" si="194"/>
        <v>2.1536757304502219E-2</v>
      </c>
      <c r="CR109" s="882">
        <f t="shared" si="195"/>
        <v>2.1079422496337763E-2</v>
      </c>
      <c r="CS109" s="882">
        <f t="shared" si="196"/>
        <v>2.3261913700663106E-2</v>
      </c>
      <c r="CT109" s="882">
        <f t="shared" si="197"/>
        <v>2.507961504146472E-2</v>
      </c>
      <c r="CU109" s="882">
        <f t="shared" si="198"/>
        <v>2.5241290406725847E-2</v>
      </c>
      <c r="CV109" s="882">
        <f t="shared" si="199"/>
        <v>2.5805627855892022E-2</v>
      </c>
      <c r="CW109" s="882">
        <f t="shared" si="200"/>
        <v>2.2547716570866738E-2</v>
      </c>
      <c r="CX109" s="882">
        <f t="shared" si="201"/>
        <v>2.3442224010104651E-2</v>
      </c>
      <c r="CY109" s="882">
        <f t="shared" si="202"/>
        <v>2.1796602984172075E-2</v>
      </c>
      <c r="CZ109" s="882">
        <f t="shared" si="203"/>
        <v>2.2821883225316197E-2</v>
      </c>
      <c r="DA109" s="882">
        <f t="shared" si="204"/>
        <v>2.2196901235182365E-2</v>
      </c>
      <c r="DB109" s="882">
        <f t="shared" si="205"/>
        <v>2.2872005787505589E-2</v>
      </c>
      <c r="DC109" s="882">
        <f t="shared" si="206"/>
        <v>2.2255662165219903E-2</v>
      </c>
      <c r="DD109" s="882">
        <f t="shared" si="207"/>
        <v>2.534422293684746E-2</v>
      </c>
    </row>
    <row r="110" spans="1:108" ht="15">
      <c r="A110" s="877">
        <v>99.5</v>
      </c>
      <c r="B110" s="877">
        <v>99.5</v>
      </c>
      <c r="C110" s="880">
        <f>DataFS40!T110</f>
        <v>180315.97061600292</v>
      </c>
      <c r="D110">
        <f t="shared" ref="D110:R110" si="250">C110*($S110/$C110)^(1/16)</f>
        <v>182632.01297604095</v>
      </c>
      <c r="E110">
        <f t="shared" si="250"/>
        <v>184977.80340661961</v>
      </c>
      <c r="F110">
        <f t="shared" si="250"/>
        <v>187353.72400252105</v>
      </c>
      <c r="G110">
        <f t="shared" si="250"/>
        <v>189760.16176628839</v>
      </c>
      <c r="H110">
        <f t="shared" si="250"/>
        <v>192197.50867126291</v>
      </c>
      <c r="I110">
        <f t="shared" si="250"/>
        <v>194666.16172543069</v>
      </c>
      <c r="J110">
        <f t="shared" si="250"/>
        <v>197166.52303608932</v>
      </c>
      <c r="K110">
        <f t="shared" si="250"/>
        <v>199698.99987534533</v>
      </c>
      <c r="L110">
        <f t="shared" si="250"/>
        <v>202264.00474645285</v>
      </c>
      <c r="M110">
        <f t="shared" si="250"/>
        <v>204861.95545100427</v>
      </c>
      <c r="N110">
        <f t="shared" si="250"/>
        <v>207493.27515698399</v>
      </c>
      <c r="O110">
        <f t="shared" si="250"/>
        <v>210158.39246769631</v>
      </c>
      <c r="P110">
        <f t="shared" si="250"/>
        <v>212857.74149157852</v>
      </c>
      <c r="Q110">
        <f t="shared" si="250"/>
        <v>215591.76191291088</v>
      </c>
      <c r="R110">
        <f t="shared" si="250"/>
        <v>218360.89906343468</v>
      </c>
      <c r="S110" s="880">
        <v>221165.60399489023</v>
      </c>
      <c r="T110" s="880">
        <v>232342.09782654548</v>
      </c>
      <c r="U110" s="880">
        <v>243518.59165820069</v>
      </c>
      <c r="V110" s="880">
        <v>250149.61149110249</v>
      </c>
      <c r="W110" s="880">
        <v>256780.63132400432</v>
      </c>
      <c r="X110" s="880">
        <v>250645.82288671649</v>
      </c>
      <c r="Y110" s="880">
        <v>257822.86138812327</v>
      </c>
      <c r="Z110" s="880">
        <v>239592.67234875614</v>
      </c>
      <c r="AA110" s="880">
        <v>234616.07308337491</v>
      </c>
      <c r="AB110" s="880">
        <v>239372.81165861237</v>
      </c>
      <c r="AC110" s="880">
        <v>247760.08637228145</v>
      </c>
      <c r="AD110" s="880">
        <v>268569.8969383355</v>
      </c>
      <c r="AE110" s="880">
        <v>247325.10662865802</v>
      </c>
      <c r="AF110" s="880">
        <v>242683.880457105</v>
      </c>
      <c r="AG110" s="880">
        <v>245771.83386732001</v>
      </c>
      <c r="AH110" s="880">
        <v>260654.69817858728</v>
      </c>
      <c r="AI110" s="880">
        <v>271421.93633467238</v>
      </c>
      <c r="AJ110" s="880">
        <v>272958.84716638073</v>
      </c>
      <c r="AK110" s="880">
        <v>254141.75266313934</v>
      </c>
      <c r="AL110" s="880">
        <v>269807.23416973057</v>
      </c>
      <c r="AM110" s="880">
        <v>259182.67533888514</v>
      </c>
      <c r="AN110" s="880">
        <v>275985.44028952887</v>
      </c>
      <c r="AO110" s="880">
        <v>314478.59030968661</v>
      </c>
      <c r="AP110" s="880">
        <v>320861.7375430871</v>
      </c>
      <c r="AQ110" s="880">
        <v>319012.450987674</v>
      </c>
      <c r="AR110" s="880">
        <v>351841.83698724577</v>
      </c>
      <c r="AS110" s="880">
        <v>381356.79150861787</v>
      </c>
      <c r="AT110" s="880">
        <v>390907.68015146436</v>
      </c>
      <c r="AU110" s="880">
        <v>393288.31174916279</v>
      </c>
      <c r="AV110" s="880">
        <v>375195.74827581091</v>
      </c>
      <c r="AW110" s="880">
        <v>401467.90504618321</v>
      </c>
      <c r="AX110" s="880">
        <v>387841.39269148896</v>
      </c>
      <c r="AY110" s="880">
        <v>399795.59532054025</v>
      </c>
      <c r="AZ110" s="880">
        <v>417423.91217019904</v>
      </c>
      <c r="BA110" s="880">
        <v>438927.30903890461</v>
      </c>
      <c r="BB110" s="880">
        <v>463438.1938119423</v>
      </c>
      <c r="BC110" s="880">
        <v>494208.69452601078</v>
      </c>
      <c r="BD110" s="880">
        <v>519226.76226962887</v>
      </c>
      <c r="BE110" s="880">
        <v>542118.63735247322</v>
      </c>
      <c r="BF110" s="880">
        <v>528239.10416967422</v>
      </c>
      <c r="BG110" s="880">
        <v>537439.59407099208</v>
      </c>
      <c r="BH110" s="880">
        <v>538836.98953357933</v>
      </c>
      <c r="BI110" s="880">
        <v>567659.21654703782</v>
      </c>
      <c r="BJ110" s="880">
        <v>580717.82232144801</v>
      </c>
      <c r="BK110" s="880">
        <v>616357.49411016272</v>
      </c>
      <c r="BL110" s="880">
        <v>592483.51793030137</v>
      </c>
      <c r="BM110" s="880">
        <v>570133.71087688766</v>
      </c>
      <c r="BN110" s="880">
        <v>522490.01309999998</v>
      </c>
      <c r="BO110" s="880">
        <v>549797.6401019675</v>
      </c>
      <c r="BP110" s="880">
        <v>567402.51005799731</v>
      </c>
      <c r="BQ110" s="880">
        <v>607167.15266511613</v>
      </c>
      <c r="BR110" s="880">
        <v>592626.57210102794</v>
      </c>
      <c r="BS110" s="880">
        <v>612197</v>
      </c>
      <c r="BV110" s="882">
        <f>DataFS40!Y110</f>
        <v>1.3566858324111086E-2</v>
      </c>
      <c r="BW110" s="882">
        <f t="shared" ref="BW110:CK110" si="251">BV110+($CL110-$BV110)/16</f>
        <v>1.3991682603232913E-2</v>
      </c>
      <c r="BX110" s="882">
        <f t="shared" si="251"/>
        <v>1.441650688235474E-2</v>
      </c>
      <c r="BY110" s="882">
        <f t="shared" si="251"/>
        <v>1.4841331161476568E-2</v>
      </c>
      <c r="BZ110" s="882">
        <f t="shared" si="251"/>
        <v>1.5266155440598395E-2</v>
      </c>
      <c r="CA110" s="882">
        <f t="shared" si="251"/>
        <v>1.5690979719720222E-2</v>
      </c>
      <c r="CB110" s="882">
        <f t="shared" si="251"/>
        <v>1.6115803998842049E-2</v>
      </c>
      <c r="CC110" s="882">
        <f t="shared" si="251"/>
        <v>1.6540628277963876E-2</v>
      </c>
      <c r="CD110" s="882">
        <f t="shared" si="251"/>
        <v>1.6965452557085703E-2</v>
      </c>
      <c r="CE110" s="882">
        <f t="shared" si="251"/>
        <v>1.739027683620753E-2</v>
      </c>
      <c r="CF110" s="882">
        <f t="shared" si="251"/>
        <v>1.7815101115329357E-2</v>
      </c>
      <c r="CG110" s="882">
        <f t="shared" si="251"/>
        <v>1.8239925394451184E-2</v>
      </c>
      <c r="CH110" s="882">
        <f t="shared" si="251"/>
        <v>1.8664749673573011E-2</v>
      </c>
      <c r="CI110" s="882">
        <f t="shared" si="251"/>
        <v>1.9089573952694838E-2</v>
      </c>
      <c r="CJ110" s="882">
        <f t="shared" si="251"/>
        <v>1.9514398231816665E-2</v>
      </c>
      <c r="CK110" s="882">
        <f t="shared" si="251"/>
        <v>1.9939222510938492E-2</v>
      </c>
      <c r="CL110" s="882">
        <f t="shared" si="189"/>
        <v>2.0364046790060319E-2</v>
      </c>
      <c r="CM110" s="882">
        <f t="shared" si="190"/>
        <v>2.0515315813700363E-2</v>
      </c>
      <c r="CN110" s="882">
        <f t="shared" si="191"/>
        <v>2.1034782547187048E-2</v>
      </c>
      <c r="CO110" s="882">
        <f t="shared" si="192"/>
        <v>2.1711199681883286E-2</v>
      </c>
      <c r="CP110" s="882">
        <f t="shared" si="193"/>
        <v>2.2221617649354819E-2</v>
      </c>
      <c r="CQ110" s="882">
        <f t="shared" si="194"/>
        <v>2.2168867316413765E-2</v>
      </c>
      <c r="CR110" s="882">
        <f t="shared" si="195"/>
        <v>2.1839284641126611E-2</v>
      </c>
      <c r="CS110" s="882">
        <f t="shared" si="196"/>
        <v>2.4123818300156197E-2</v>
      </c>
      <c r="CT110" s="882">
        <f t="shared" si="197"/>
        <v>2.6327993150296436E-2</v>
      </c>
      <c r="CU110" s="882">
        <f t="shared" si="198"/>
        <v>2.6408651325192656E-2</v>
      </c>
      <c r="CV110" s="882">
        <f t="shared" si="199"/>
        <v>2.716737253980317E-2</v>
      </c>
      <c r="CW110" s="882">
        <f t="shared" si="200"/>
        <v>2.354381766128677E-2</v>
      </c>
      <c r="CX110" s="882">
        <f t="shared" si="201"/>
        <v>2.48679159590115E-2</v>
      </c>
      <c r="CY110" s="882">
        <f t="shared" si="202"/>
        <v>2.2810570579011591E-2</v>
      </c>
      <c r="CZ110" s="882">
        <f t="shared" si="203"/>
        <v>2.3963401012287777E-2</v>
      </c>
      <c r="DA110" s="882">
        <f t="shared" si="204"/>
        <v>2.3142322837799156E-2</v>
      </c>
      <c r="DB110" s="882">
        <f t="shared" si="205"/>
        <v>2.3962885265881084E-2</v>
      </c>
      <c r="DC110" s="882">
        <f t="shared" si="206"/>
        <v>2.3063213610099886E-2</v>
      </c>
      <c r="DD110" s="882">
        <f t="shared" si="207"/>
        <v>2.6194914574830808E-2</v>
      </c>
    </row>
    <row r="111" spans="1:108" ht="15">
      <c r="A111" s="877">
        <v>99.6</v>
      </c>
      <c r="B111" s="877">
        <v>99.6</v>
      </c>
      <c r="C111" s="880">
        <f>DataFS40!T111</f>
        <v>201338.68411713946</v>
      </c>
      <c r="D111">
        <f t="shared" ref="D111:R111" si="252">C111*($S111/$C111)^(1/16)</f>
        <v>203924.74967492998</v>
      </c>
      <c r="E111">
        <f t="shared" si="252"/>
        <v>206544.03157710316</v>
      </c>
      <c r="F111">
        <f t="shared" si="252"/>
        <v>209196.95646618199</v>
      </c>
      <c r="G111">
        <f t="shared" si="252"/>
        <v>211883.95646463754</v>
      </c>
      <c r="H111">
        <f t="shared" si="252"/>
        <v>214605.46924527528</v>
      </c>
      <c r="I111">
        <f t="shared" si="252"/>
        <v>217361.93810252572</v>
      </c>
      <c r="J111">
        <f t="shared" si="252"/>
        <v>220153.81202465037</v>
      </c>
      <c r="K111">
        <f t="shared" si="252"/>
        <v>222981.54576687547</v>
      </c>
      <c r="L111">
        <f t="shared" si="252"/>
        <v>225845.59992546483</v>
      </c>
      <c r="M111">
        <f t="shared" si="252"/>
        <v>228746.4410127443</v>
      </c>
      <c r="N111">
        <f t="shared" si="252"/>
        <v>231684.54153308965</v>
      </c>
      <c r="O111">
        <f t="shared" si="252"/>
        <v>234660.38005989068</v>
      </c>
      <c r="P111">
        <f t="shared" si="252"/>
        <v>237674.44131350378</v>
      </c>
      <c r="Q111">
        <f t="shared" si="252"/>
        <v>240727.21624020566</v>
      </c>
      <c r="R111">
        <f t="shared" si="252"/>
        <v>243819.2020921614</v>
      </c>
      <c r="S111" s="880">
        <v>246950.90250841944</v>
      </c>
      <c r="T111" s="880">
        <v>259219.92407845624</v>
      </c>
      <c r="U111" s="880">
        <v>271488.94564849307</v>
      </c>
      <c r="V111" s="880">
        <v>279478.06388990855</v>
      </c>
      <c r="W111" s="880">
        <v>287467.18213132402</v>
      </c>
      <c r="X111" s="880">
        <v>282075.16043703275</v>
      </c>
      <c r="Y111" s="880">
        <v>288537.58727136056</v>
      </c>
      <c r="Z111" s="880">
        <v>263788.46731604834</v>
      </c>
      <c r="AA111" s="880">
        <v>258898.66808722855</v>
      </c>
      <c r="AB111" s="880">
        <v>266101.90274421818</v>
      </c>
      <c r="AC111" s="880">
        <v>274738.39684114774</v>
      </c>
      <c r="AD111" s="880">
        <v>298641.52910737385</v>
      </c>
      <c r="AE111" s="880">
        <v>274728.94941002416</v>
      </c>
      <c r="AF111" s="880">
        <v>269679.34263000992</v>
      </c>
      <c r="AG111" s="880">
        <v>273058.06153411232</v>
      </c>
      <c r="AH111" s="880">
        <v>290770.34897082776</v>
      </c>
      <c r="AI111" s="880">
        <v>302950.28810084501</v>
      </c>
      <c r="AJ111" s="880">
        <v>306339.05971983919</v>
      </c>
      <c r="AK111" s="880">
        <v>285621.46911228693</v>
      </c>
      <c r="AL111" s="880">
        <v>303821.74570513231</v>
      </c>
      <c r="AM111" s="880">
        <v>294358.98632301984</v>
      </c>
      <c r="AN111" s="880">
        <v>314622.85020957852</v>
      </c>
      <c r="AO111" s="880">
        <v>357710.00100862939</v>
      </c>
      <c r="AP111" s="880">
        <v>368502.86459367268</v>
      </c>
      <c r="AQ111" s="880">
        <v>361496.26302014256</v>
      </c>
      <c r="AR111" s="880">
        <v>401159.10029300238</v>
      </c>
      <c r="AS111" s="880">
        <v>446318.28595195315</v>
      </c>
      <c r="AT111" s="880">
        <v>451295.41544041288</v>
      </c>
      <c r="AU111" s="880">
        <v>454632.98970719276</v>
      </c>
      <c r="AV111" s="880">
        <v>429813.67207036173</v>
      </c>
      <c r="AW111" s="880">
        <v>463397.80169410678</v>
      </c>
      <c r="AX111" s="880">
        <v>445212.4732345519</v>
      </c>
      <c r="AY111" s="880">
        <v>459386.73858760885</v>
      </c>
      <c r="AZ111" s="880">
        <v>479273.79790224921</v>
      </c>
      <c r="BA111" s="880">
        <v>501863.71974893397</v>
      </c>
      <c r="BB111" s="880">
        <v>533038.36463298998</v>
      </c>
      <c r="BC111" s="880">
        <v>570861.09963198996</v>
      </c>
      <c r="BD111" s="880">
        <v>599833.43982580164</v>
      </c>
      <c r="BE111" s="880">
        <v>627265.61268760706</v>
      </c>
      <c r="BF111" s="880">
        <v>609901.11124344356</v>
      </c>
      <c r="BG111" s="880">
        <v>620820.6848264205</v>
      </c>
      <c r="BH111" s="880">
        <v>618077.79768003977</v>
      </c>
      <c r="BI111" s="880">
        <v>657314.09443556913</v>
      </c>
      <c r="BJ111" s="880">
        <v>677075.34774776746</v>
      </c>
      <c r="BK111" s="880">
        <v>719708.47900121927</v>
      </c>
      <c r="BL111" s="880">
        <v>687394.76481636276</v>
      </c>
      <c r="BM111" s="880">
        <v>665582.03217649017</v>
      </c>
      <c r="BN111" s="880">
        <v>609661.34976999997</v>
      </c>
      <c r="BO111" s="880">
        <v>640201.82851546735</v>
      </c>
      <c r="BP111" s="880">
        <v>664772.07570473419</v>
      </c>
      <c r="BQ111" s="880">
        <v>708019.13994932582</v>
      </c>
      <c r="BR111" s="880">
        <v>687576.13848085946</v>
      </c>
      <c r="BS111" s="880">
        <v>710571</v>
      </c>
      <c r="BV111" s="882">
        <f>DataFS40!Y111</f>
        <v>1.3566858324111086E-2</v>
      </c>
      <c r="BW111" s="882">
        <f t="shared" ref="BW111:CK111" si="253">BV111+($CL111-$BV111)/16</f>
        <v>1.4036183388719911E-2</v>
      </c>
      <c r="BX111" s="882">
        <f t="shared" si="253"/>
        <v>1.4505508453328736E-2</v>
      </c>
      <c r="BY111" s="882">
        <f t="shared" si="253"/>
        <v>1.4974833517937561E-2</v>
      </c>
      <c r="BZ111" s="882">
        <f t="shared" si="253"/>
        <v>1.5444158582546386E-2</v>
      </c>
      <c r="CA111" s="882">
        <f t="shared" si="253"/>
        <v>1.591348364715521E-2</v>
      </c>
      <c r="CB111" s="882">
        <f t="shared" si="253"/>
        <v>1.6382808711764035E-2</v>
      </c>
      <c r="CC111" s="882">
        <f t="shared" si="253"/>
        <v>1.685213377637286E-2</v>
      </c>
      <c r="CD111" s="882">
        <f t="shared" si="253"/>
        <v>1.7321458840981685E-2</v>
      </c>
      <c r="CE111" s="882">
        <f t="shared" si="253"/>
        <v>1.779078390559051E-2</v>
      </c>
      <c r="CF111" s="882">
        <f t="shared" si="253"/>
        <v>1.8260108970199335E-2</v>
      </c>
      <c r="CG111" s="882">
        <f t="shared" si="253"/>
        <v>1.8729434034808159E-2</v>
      </c>
      <c r="CH111" s="882">
        <f t="shared" si="253"/>
        <v>1.9198759099416984E-2</v>
      </c>
      <c r="CI111" s="882">
        <f t="shared" si="253"/>
        <v>1.9668084164025809E-2</v>
      </c>
      <c r="CJ111" s="882">
        <f t="shared" si="253"/>
        <v>2.0137409228634634E-2</v>
      </c>
      <c r="CK111" s="882">
        <f t="shared" si="253"/>
        <v>2.0606734293243459E-2</v>
      </c>
      <c r="CL111" s="882">
        <f t="shared" si="189"/>
        <v>2.1076059357852284E-2</v>
      </c>
      <c r="CM111" s="882">
        <f t="shared" si="190"/>
        <v>2.142981850403114E-2</v>
      </c>
      <c r="CN111" s="882">
        <f t="shared" si="191"/>
        <v>2.2100214378775851E-2</v>
      </c>
      <c r="CO111" s="882">
        <f t="shared" si="192"/>
        <v>2.2716778134447502E-2</v>
      </c>
      <c r="CP111" s="882">
        <f t="shared" si="193"/>
        <v>2.321421497733156E-2</v>
      </c>
      <c r="CQ111" s="882">
        <f t="shared" si="194"/>
        <v>2.2939245008198883E-2</v>
      </c>
      <c r="CR111" s="882">
        <f t="shared" si="195"/>
        <v>2.2791641186914013E-2</v>
      </c>
      <c r="CS111" s="882">
        <f t="shared" si="196"/>
        <v>2.5359355199802591E-2</v>
      </c>
      <c r="CT111" s="882">
        <f t="shared" si="197"/>
        <v>2.7782617816385136E-2</v>
      </c>
      <c r="CU111" s="882">
        <f t="shared" si="198"/>
        <v>2.7848458442505608E-2</v>
      </c>
      <c r="CV111" s="882">
        <f t="shared" si="199"/>
        <v>2.8729267771986589E-2</v>
      </c>
      <c r="CW111" s="882">
        <f t="shared" si="200"/>
        <v>2.4822629016084674E-2</v>
      </c>
      <c r="CX111" s="882">
        <f t="shared" si="201"/>
        <v>2.63674199928432E-2</v>
      </c>
      <c r="CY111" s="882">
        <f t="shared" si="202"/>
        <v>2.4280376459170805E-2</v>
      </c>
      <c r="CZ111" s="882">
        <f t="shared" si="203"/>
        <v>2.53784215591637E-2</v>
      </c>
      <c r="DA111" s="882">
        <f t="shared" si="204"/>
        <v>2.4619061233369655E-2</v>
      </c>
      <c r="DB111" s="882">
        <f t="shared" si="205"/>
        <v>2.5282021497604612E-2</v>
      </c>
      <c r="DC111" s="882">
        <f t="shared" si="206"/>
        <v>2.4063795334010152E-2</v>
      </c>
      <c r="DD111" s="882">
        <f t="shared" si="207"/>
        <v>2.7168436385721417E-2</v>
      </c>
    </row>
    <row r="112" spans="1:108" ht="15">
      <c r="A112" s="877">
        <v>99.7</v>
      </c>
      <c r="B112" s="877">
        <v>99.7</v>
      </c>
      <c r="C112" s="880">
        <f>DataFS40!T112</f>
        <v>236214.33564561934</v>
      </c>
      <c r="D112">
        <f t="shared" ref="D112:R112" si="254">C112*($S112/$C112)^(1/16)</f>
        <v>239248.35645661311</v>
      </c>
      <c r="E112">
        <f t="shared" si="254"/>
        <v>242321.34730833868</v>
      </c>
      <c r="F112">
        <f t="shared" si="254"/>
        <v>245433.80874583818</v>
      </c>
      <c r="G112">
        <f t="shared" si="254"/>
        <v>248586.24774333197</v>
      </c>
      <c r="H112">
        <f t="shared" si="254"/>
        <v>251779.1777867974</v>
      </c>
      <c r="I112">
        <f t="shared" si="254"/>
        <v>255013.11895760801</v>
      </c>
      <c r="J112">
        <f t="shared" si="254"/>
        <v>258288.59801724722</v>
      </c>
      <c r="K112">
        <f t="shared" si="254"/>
        <v>261606.14849311</v>
      </c>
      <c r="L112">
        <f t="shared" si="254"/>
        <v>264966.31076540664</v>
      </c>
      <c r="M112">
        <f t="shared" si="254"/>
        <v>268369.63215518277</v>
      </c>
      <c r="N112">
        <f t="shared" si="254"/>
        <v>271816.66701346985</v>
      </c>
      <c r="O112">
        <f t="shared" si="254"/>
        <v>275307.97681158088</v>
      </c>
      <c r="P112">
        <f t="shared" si="254"/>
        <v>278844.13023256575</v>
      </c>
      <c r="Q112">
        <f t="shared" si="254"/>
        <v>282425.70326384145</v>
      </c>
      <c r="R112">
        <f t="shared" si="254"/>
        <v>286053.27929101192</v>
      </c>
      <c r="S112" s="880">
        <v>289727.44919289276</v>
      </c>
      <c r="T112" s="880">
        <v>302946.83296082157</v>
      </c>
      <c r="U112" s="880">
        <v>316166.21672875038</v>
      </c>
      <c r="V112" s="880">
        <v>327294.65847201785</v>
      </c>
      <c r="W112" s="880">
        <v>338423.10021528532</v>
      </c>
      <c r="X112" s="880">
        <v>331482.90224266821</v>
      </c>
      <c r="Y112" s="880">
        <v>332436.90378351288</v>
      </c>
      <c r="Z112" s="880">
        <v>305345.29341546103</v>
      </c>
      <c r="AA112" s="880">
        <v>297612.99727977515</v>
      </c>
      <c r="AB112" s="880">
        <v>307231.20318432862</v>
      </c>
      <c r="AC112" s="880">
        <v>317654.12048292399</v>
      </c>
      <c r="AD112" s="880">
        <v>347377.72100043122</v>
      </c>
      <c r="AE112" s="880">
        <v>317233.51304441958</v>
      </c>
      <c r="AF112" s="880">
        <v>311014.67260682344</v>
      </c>
      <c r="AG112" s="880">
        <v>316010.51331825607</v>
      </c>
      <c r="AH112" s="880">
        <v>337616.55702650675</v>
      </c>
      <c r="AI112" s="880">
        <v>352937.58551045851</v>
      </c>
      <c r="AJ112" s="880">
        <v>359587.779661451</v>
      </c>
      <c r="AK112" s="880">
        <v>335204.20825396827</v>
      </c>
      <c r="AL112" s="880">
        <v>358585.41493044357</v>
      </c>
      <c r="AM112" s="880">
        <v>349979.47855246888</v>
      </c>
      <c r="AN112" s="880">
        <v>372706.28520142823</v>
      </c>
      <c r="AO112" s="880">
        <v>428529.36712241772</v>
      </c>
      <c r="AP112" s="880">
        <v>444202.54532493546</v>
      </c>
      <c r="AQ112" s="880">
        <v>433683.35480219993</v>
      </c>
      <c r="AR112" s="880">
        <v>485959.83958979661</v>
      </c>
      <c r="AS112" s="880">
        <v>548485.09917149134</v>
      </c>
      <c r="AT112" s="880">
        <v>548245.30026042915</v>
      </c>
      <c r="AU112" s="880">
        <v>557504.63973638136</v>
      </c>
      <c r="AV112" s="880">
        <v>517117.04004568176</v>
      </c>
      <c r="AW112" s="880">
        <v>558943.39798499586</v>
      </c>
      <c r="AX112" s="880">
        <v>531967.46292876184</v>
      </c>
      <c r="AY112" s="880">
        <v>548770.43636790046</v>
      </c>
      <c r="AZ112" s="880">
        <v>576812.33585640148</v>
      </c>
      <c r="BA112" s="880">
        <v>606560.80791334517</v>
      </c>
      <c r="BB112" s="880">
        <v>645812.48684842896</v>
      </c>
      <c r="BC112" s="880">
        <v>688920.97497018741</v>
      </c>
      <c r="BD112" s="880">
        <v>730421.06107043673</v>
      </c>
      <c r="BE112" s="880">
        <v>769575.51411446952</v>
      </c>
      <c r="BF112" s="880">
        <v>745911.05468937976</v>
      </c>
      <c r="BG112" s="880">
        <v>745783.10050708626</v>
      </c>
      <c r="BH112" s="880">
        <v>755214.55202562828</v>
      </c>
      <c r="BI112" s="880">
        <v>808662.98429448961</v>
      </c>
      <c r="BJ112" s="880">
        <v>833995.07136618707</v>
      </c>
      <c r="BK112" s="880">
        <v>889141.94913852517</v>
      </c>
      <c r="BL112" s="880">
        <v>847690.01726468734</v>
      </c>
      <c r="BM112" s="880">
        <v>818230.54630238411</v>
      </c>
      <c r="BN112" s="880">
        <v>755250.17766000004</v>
      </c>
      <c r="BO112" s="880">
        <v>787620.80885030655</v>
      </c>
      <c r="BP112" s="880">
        <v>823662.7722692152</v>
      </c>
      <c r="BQ112" s="880">
        <v>875325.94250950136</v>
      </c>
      <c r="BR112" s="880">
        <v>838619.78218521783</v>
      </c>
      <c r="BS112" s="880">
        <v>868684</v>
      </c>
      <c r="BV112" s="882">
        <f>DataFS40!Y112</f>
        <v>1.3566858324111086E-2</v>
      </c>
      <c r="BW112" s="882">
        <f t="shared" ref="BW112:CK112" si="255">BV112+($CL112-$BV112)/16</f>
        <v>1.4092001457840397E-2</v>
      </c>
      <c r="BX112" s="882">
        <f t="shared" si="255"/>
        <v>1.4617144591569708E-2</v>
      </c>
      <c r="BY112" s="882">
        <f t="shared" si="255"/>
        <v>1.514228772529902E-2</v>
      </c>
      <c r="BZ112" s="882">
        <f t="shared" si="255"/>
        <v>1.5667430859028331E-2</v>
      </c>
      <c r="CA112" s="882">
        <f t="shared" si="255"/>
        <v>1.6192573992757642E-2</v>
      </c>
      <c r="CB112" s="882">
        <f t="shared" si="255"/>
        <v>1.6717717126486953E-2</v>
      </c>
      <c r="CC112" s="882">
        <f t="shared" si="255"/>
        <v>1.7242860260216264E-2</v>
      </c>
      <c r="CD112" s="882">
        <f t="shared" si="255"/>
        <v>1.7768003393945575E-2</v>
      </c>
      <c r="CE112" s="882">
        <f t="shared" si="255"/>
        <v>1.8293146527674886E-2</v>
      </c>
      <c r="CF112" s="882">
        <f t="shared" si="255"/>
        <v>1.8818289661404197E-2</v>
      </c>
      <c r="CG112" s="882">
        <f t="shared" si="255"/>
        <v>1.9343432795133508E-2</v>
      </c>
      <c r="CH112" s="882">
        <f t="shared" si="255"/>
        <v>1.9868575928862819E-2</v>
      </c>
      <c r="CI112" s="882">
        <f t="shared" si="255"/>
        <v>2.0393719062592131E-2</v>
      </c>
      <c r="CJ112" s="882">
        <f t="shared" si="255"/>
        <v>2.0918862196321442E-2</v>
      </c>
      <c r="CK112" s="882">
        <f t="shared" si="255"/>
        <v>2.1444005330050753E-2</v>
      </c>
      <c r="CL112" s="882">
        <f t="shared" si="189"/>
        <v>2.1969148463780064E-2</v>
      </c>
      <c r="CM112" s="882">
        <f t="shared" si="190"/>
        <v>2.2512966840471327E-2</v>
      </c>
      <c r="CN112" s="882">
        <f t="shared" si="191"/>
        <v>2.3171996842961784E-2</v>
      </c>
      <c r="CO112" s="882">
        <f t="shared" si="192"/>
        <v>2.3891533950809896E-2</v>
      </c>
      <c r="CP112" s="882">
        <f t="shared" si="193"/>
        <v>2.4457296666283712E-2</v>
      </c>
      <c r="CQ112" s="882">
        <f t="shared" si="194"/>
        <v>2.4140605669117798E-2</v>
      </c>
      <c r="CR112" s="882">
        <f t="shared" si="195"/>
        <v>2.4048876804410035E-2</v>
      </c>
      <c r="CS112" s="882">
        <f t="shared" si="196"/>
        <v>2.6991934630815173E-2</v>
      </c>
      <c r="CT112" s="882">
        <f t="shared" si="197"/>
        <v>2.9836091430727185E-2</v>
      </c>
      <c r="CU112" s="882">
        <f t="shared" si="198"/>
        <v>2.9806973293431627E-2</v>
      </c>
      <c r="CV112" s="882">
        <f t="shared" si="199"/>
        <v>3.0736243448390654E-2</v>
      </c>
      <c r="CW112" s="882">
        <f t="shared" si="200"/>
        <v>2.6585557751492406E-2</v>
      </c>
      <c r="CX112" s="882">
        <f t="shared" si="201"/>
        <v>2.8259763735798415E-2</v>
      </c>
      <c r="CY112" s="882">
        <f t="shared" si="202"/>
        <v>2.6437820481063579E-2</v>
      </c>
      <c r="CZ112" s="882">
        <f t="shared" si="203"/>
        <v>2.7224020130739879E-2</v>
      </c>
      <c r="DA112" s="882">
        <f t="shared" si="204"/>
        <v>2.657795144867281E-2</v>
      </c>
      <c r="DB112" s="882">
        <f t="shared" si="205"/>
        <v>2.7074896428765705E-2</v>
      </c>
      <c r="DC112" s="882">
        <f t="shared" si="206"/>
        <v>2.5218597835044099E-2</v>
      </c>
      <c r="DD112" s="882">
        <f t="shared" si="207"/>
        <v>2.8402928580593345E-2</v>
      </c>
    </row>
    <row r="113" spans="1:108" ht="15">
      <c r="A113" s="877">
        <v>99.8</v>
      </c>
      <c r="B113" s="877">
        <v>99.8</v>
      </c>
      <c r="C113" s="880">
        <f>DataFS40!T113</f>
        <v>300411.00398533721</v>
      </c>
      <c r="D113">
        <f t="shared" ref="D113:R113" si="256">C113*($S113/$C113)^(1/16)</f>
        <v>304269.58960187854</v>
      </c>
      <c r="E113">
        <f t="shared" si="256"/>
        <v>308177.73626233189</v>
      </c>
      <c r="F113">
        <f t="shared" si="256"/>
        <v>312136.08054634533</v>
      </c>
      <c r="G113">
        <f t="shared" si="256"/>
        <v>316145.26721002191</v>
      </c>
      <c r="H113">
        <f t="shared" si="256"/>
        <v>320205.94929094106</v>
      </c>
      <c r="I113">
        <f t="shared" si="256"/>
        <v>324318.78821452887</v>
      </c>
      <c r="J113">
        <f t="shared" si="256"/>
        <v>328484.45390179433</v>
      </c>
      <c r="K113">
        <f t="shared" si="256"/>
        <v>332703.62487844989</v>
      </c>
      <c r="L113">
        <f t="shared" si="256"/>
        <v>336976.98838543316</v>
      </c>
      <c r="M113">
        <f t="shared" si="256"/>
        <v>341305.24049084837</v>
      </c>
      <c r="N113">
        <f t="shared" si="256"/>
        <v>345689.0862033458</v>
      </c>
      <c r="O113">
        <f t="shared" si="256"/>
        <v>350129.23958695703</v>
      </c>
      <c r="P113">
        <f t="shared" si="256"/>
        <v>354626.4238774057</v>
      </c>
      <c r="Q113">
        <f t="shared" si="256"/>
        <v>359181.371599912</v>
      </c>
      <c r="R113">
        <f t="shared" si="256"/>
        <v>363794.8246885101</v>
      </c>
      <c r="S113" s="880">
        <v>368467.53460689809</v>
      </c>
      <c r="T113" s="880">
        <v>388808.64014462748</v>
      </c>
      <c r="U113" s="880">
        <v>409149.74568235688</v>
      </c>
      <c r="V113" s="880">
        <v>423297.47179166286</v>
      </c>
      <c r="W113" s="880">
        <v>437445.19790096884</v>
      </c>
      <c r="X113" s="880">
        <v>420208.75675675675</v>
      </c>
      <c r="Y113" s="880">
        <v>419671.10919569031</v>
      </c>
      <c r="Z113" s="880">
        <v>386485.27049610845</v>
      </c>
      <c r="AA113" s="880">
        <v>371566.33939338988</v>
      </c>
      <c r="AB113" s="880">
        <v>382086.81308249914</v>
      </c>
      <c r="AC113" s="880">
        <v>401347.01558752992</v>
      </c>
      <c r="AD113" s="880">
        <v>436760.98576972832</v>
      </c>
      <c r="AE113" s="880">
        <v>399389.79966080899</v>
      </c>
      <c r="AF113" s="880">
        <v>388719.4424975157</v>
      </c>
      <c r="AG113" s="880">
        <v>396144.9155672823</v>
      </c>
      <c r="AH113" s="880">
        <v>426473.75788538426</v>
      </c>
      <c r="AI113" s="880">
        <v>451697.33752597315</v>
      </c>
      <c r="AJ113" s="880">
        <v>464447.01280442526</v>
      </c>
      <c r="AK113" s="880">
        <v>431453.65987066436</v>
      </c>
      <c r="AL113" s="880">
        <v>469076.73691113549</v>
      </c>
      <c r="AM113" s="880">
        <v>455373.25435130583</v>
      </c>
      <c r="AN113" s="880">
        <v>485011.11179461307</v>
      </c>
      <c r="AO113" s="880">
        <v>573719.99499420973</v>
      </c>
      <c r="AP113" s="880">
        <v>587062.77598310797</v>
      </c>
      <c r="AQ113" s="880">
        <v>566483.70182326203</v>
      </c>
      <c r="AR113" s="880">
        <v>631567.04756980343</v>
      </c>
      <c r="AS113" s="880">
        <v>753339.02883143676</v>
      </c>
      <c r="AT113" s="880">
        <v>748198.86873092724</v>
      </c>
      <c r="AU113" s="880">
        <v>751129.186699235</v>
      </c>
      <c r="AV113" s="880">
        <v>679866.32140367525</v>
      </c>
      <c r="AW113" s="880">
        <v>752844.98761220567</v>
      </c>
      <c r="AX113" s="880">
        <v>713040.79269994795</v>
      </c>
      <c r="AY113" s="880">
        <v>727316.07358560851</v>
      </c>
      <c r="AZ113" s="880">
        <v>771688.39889705891</v>
      </c>
      <c r="BA113" s="880">
        <v>813730.83720437507</v>
      </c>
      <c r="BB113" s="880">
        <v>879143.00788444804</v>
      </c>
      <c r="BC113" s="880">
        <v>922187.31052611338</v>
      </c>
      <c r="BD113" s="880">
        <v>995382.5922873012</v>
      </c>
      <c r="BE113" s="880">
        <v>1052006.5977776954</v>
      </c>
      <c r="BF113" s="880">
        <v>1016907.4696838458</v>
      </c>
      <c r="BG113" s="880">
        <v>1017623.1125991419</v>
      </c>
      <c r="BH113" s="880">
        <v>1045832.4733135186</v>
      </c>
      <c r="BI113" s="880">
        <v>1123226.4165897891</v>
      </c>
      <c r="BJ113" s="880">
        <v>1164992.0173693749</v>
      </c>
      <c r="BK113" s="880">
        <v>1250327.7861951969</v>
      </c>
      <c r="BL113" s="880">
        <v>1176558.8926555421</v>
      </c>
      <c r="BM113" s="880">
        <v>1144558.01692275</v>
      </c>
      <c r="BN113" s="880">
        <v>1037160.3361899999</v>
      </c>
      <c r="BO113" s="880">
        <v>1098983.9538587218</v>
      </c>
      <c r="BP113" s="880">
        <v>1145189.3512880788</v>
      </c>
      <c r="BQ113" s="880">
        <v>1229783.6723202299</v>
      </c>
      <c r="BR113" s="880">
        <v>1147462.7325643052</v>
      </c>
      <c r="BS113" s="880">
        <v>1201592</v>
      </c>
      <c r="BV113" s="882">
        <f>DataFS40!Y113</f>
        <v>1.3566858324111086E-2</v>
      </c>
      <c r="BW113" s="882">
        <f t="shared" ref="BW113:CK113" si="257">BV113+($CL113-$BV113)/16</f>
        <v>1.4192422479293004E-2</v>
      </c>
      <c r="BX113" s="882">
        <f t="shared" si="257"/>
        <v>1.4817986634474922E-2</v>
      </c>
      <c r="BY113" s="882">
        <f t="shared" si="257"/>
        <v>1.544355078965684E-2</v>
      </c>
      <c r="BZ113" s="882">
        <f t="shared" si="257"/>
        <v>1.6069114944838758E-2</v>
      </c>
      <c r="CA113" s="882">
        <f t="shared" si="257"/>
        <v>1.6694679100020676E-2</v>
      </c>
      <c r="CB113" s="882">
        <f t="shared" si="257"/>
        <v>1.7320243255202594E-2</v>
      </c>
      <c r="CC113" s="882">
        <f t="shared" si="257"/>
        <v>1.7945807410384512E-2</v>
      </c>
      <c r="CD113" s="882">
        <f t="shared" si="257"/>
        <v>1.857137156556643E-2</v>
      </c>
      <c r="CE113" s="882">
        <f t="shared" si="257"/>
        <v>1.9196935720748348E-2</v>
      </c>
      <c r="CF113" s="882">
        <f t="shared" si="257"/>
        <v>1.9822499875930266E-2</v>
      </c>
      <c r="CG113" s="882">
        <f t="shared" si="257"/>
        <v>2.0448064031112184E-2</v>
      </c>
      <c r="CH113" s="882">
        <f t="shared" si="257"/>
        <v>2.1073628186294102E-2</v>
      </c>
      <c r="CI113" s="882">
        <f t="shared" si="257"/>
        <v>2.169919234147602E-2</v>
      </c>
      <c r="CJ113" s="882">
        <f t="shared" si="257"/>
        <v>2.2324756496657938E-2</v>
      </c>
      <c r="CK113" s="882">
        <f t="shared" si="257"/>
        <v>2.2950320651839856E-2</v>
      </c>
      <c r="CL113" s="882">
        <f t="shared" si="189"/>
        <v>2.3575884807021774E-2</v>
      </c>
      <c r="CM113" s="882">
        <f t="shared" si="190"/>
        <v>2.4286108769731474E-2</v>
      </c>
      <c r="CN113" s="882">
        <f t="shared" si="191"/>
        <v>2.4189916580844129E-2</v>
      </c>
      <c r="CO113" s="882">
        <f t="shared" si="192"/>
        <v>2.5467481705184536E-2</v>
      </c>
      <c r="CP113" s="882">
        <f t="shared" si="193"/>
        <v>2.6144852438801269E-2</v>
      </c>
      <c r="CQ113" s="882">
        <f t="shared" si="194"/>
        <v>2.6333998980101914E-2</v>
      </c>
      <c r="CR113" s="882">
        <f t="shared" si="195"/>
        <v>2.6393884097695386E-2</v>
      </c>
      <c r="CS113" s="882">
        <f t="shared" si="196"/>
        <v>2.9711502236405396E-2</v>
      </c>
      <c r="CT113" s="882">
        <f t="shared" si="197"/>
        <v>3.3071360507488379E-2</v>
      </c>
      <c r="CU113" s="882">
        <f t="shared" si="198"/>
        <v>3.333235153905556E-2</v>
      </c>
      <c r="CV113" s="882">
        <f t="shared" si="199"/>
        <v>3.3986381985164682E-2</v>
      </c>
      <c r="CW113" s="882">
        <f t="shared" si="200"/>
        <v>2.9574876070294742E-2</v>
      </c>
      <c r="CX113" s="882">
        <f t="shared" si="201"/>
        <v>3.1450189720464428E-2</v>
      </c>
      <c r="CY113" s="882">
        <f t="shared" si="202"/>
        <v>2.9284843096579971E-2</v>
      </c>
      <c r="CZ113" s="882">
        <f t="shared" si="203"/>
        <v>3.0465482921720577E-2</v>
      </c>
      <c r="DA113" s="882">
        <f t="shared" si="204"/>
        <v>2.9478320897898369E-2</v>
      </c>
      <c r="DB113" s="882">
        <f t="shared" si="205"/>
        <v>2.9896457857306213E-2</v>
      </c>
      <c r="DC113" s="882">
        <f t="shared" si="206"/>
        <v>2.6958779887551909E-2</v>
      </c>
      <c r="DD113" s="882">
        <f t="shared" si="207"/>
        <v>3.0583121836797567E-2</v>
      </c>
    </row>
    <row r="114" spans="1:108" ht="15">
      <c r="A114" s="877">
        <v>99.9</v>
      </c>
      <c r="B114" s="877">
        <v>99.9</v>
      </c>
      <c r="C114" s="880">
        <f>DataFS40!T114</f>
        <v>301577.82749818749</v>
      </c>
      <c r="D114">
        <f t="shared" ref="D114:R114" si="258">C114*($S114/$C114)^(1/16)</f>
        <v>309229.96539630846</v>
      </c>
      <c r="E114">
        <f t="shared" si="258"/>
        <v>317076.26615745423</v>
      </c>
      <c r="F114">
        <f t="shared" si="258"/>
        <v>325121.65640708298</v>
      </c>
      <c r="G114">
        <f t="shared" si="258"/>
        <v>333371.18777724798</v>
      </c>
      <c r="H114">
        <f t="shared" si="258"/>
        <v>341830.04007847433</v>
      </c>
      <c r="I114">
        <f t="shared" si="258"/>
        <v>350503.52455211792</v>
      </c>
      <c r="J114">
        <f t="shared" si="258"/>
        <v>359397.08720524883</v>
      </c>
      <c r="K114">
        <f t="shared" si="258"/>
        <v>368516.31223015254</v>
      </c>
      <c r="L114">
        <f t="shared" si="258"/>
        <v>377866.92551059695</v>
      </c>
      <c r="M114">
        <f t="shared" si="258"/>
        <v>387454.79821706592</v>
      </c>
      <c r="N114">
        <f t="shared" si="258"/>
        <v>397285.95049321739</v>
      </c>
      <c r="O114">
        <f t="shared" si="258"/>
        <v>407366.55523588014</v>
      </c>
      <c r="P114">
        <f t="shared" si="258"/>
        <v>417702.94197096332</v>
      </c>
      <c r="Q114">
        <f t="shared" si="258"/>
        <v>428301.60082771181</v>
      </c>
      <c r="R114">
        <f t="shared" si="258"/>
        <v>439169.18661380315</v>
      </c>
      <c r="S114" s="880">
        <v>450312.52299384505</v>
      </c>
      <c r="T114" s="880">
        <v>477463.41981050192</v>
      </c>
      <c r="U114" s="880">
        <v>504614.31662715878</v>
      </c>
      <c r="V114" s="880">
        <v>521179.37357192172</v>
      </c>
      <c r="W114" s="880">
        <v>537744.43051668466</v>
      </c>
      <c r="X114" s="880">
        <v>494912.02760207013</v>
      </c>
      <c r="Y114" s="880">
        <v>509617.85507391632</v>
      </c>
      <c r="Z114" s="880">
        <v>469672.02177338488</v>
      </c>
      <c r="AA114" s="880">
        <v>443640.73019902979</v>
      </c>
      <c r="AB114" s="880">
        <v>458914.66659475322</v>
      </c>
      <c r="AC114" s="880">
        <v>488955.31489291321</v>
      </c>
      <c r="AD114" s="880">
        <v>530229.53428201808</v>
      </c>
      <c r="AE114" s="880">
        <v>482098.50355428859</v>
      </c>
      <c r="AF114" s="880">
        <v>470643.95120900957</v>
      </c>
      <c r="AG114" s="880">
        <v>479233.26492021611</v>
      </c>
      <c r="AH114" s="880">
        <v>520133.78809418035</v>
      </c>
      <c r="AI114" s="880">
        <v>546030.94157085475</v>
      </c>
      <c r="AJ114" s="880">
        <v>574094.85026505159</v>
      </c>
      <c r="AK114" s="880">
        <v>529423.41293356847</v>
      </c>
      <c r="AL114" s="880">
        <v>586332.40185770497</v>
      </c>
      <c r="AM114" s="880">
        <v>571273.83707170782</v>
      </c>
      <c r="AN114" s="880">
        <v>604770.53093223635</v>
      </c>
      <c r="AO114" s="880">
        <v>748739.19330195372</v>
      </c>
      <c r="AP114" s="880">
        <v>742004.48544512817</v>
      </c>
      <c r="AQ114" s="880">
        <v>699906.73478699138</v>
      </c>
      <c r="AR114" s="880">
        <v>784641.48516028957</v>
      </c>
      <c r="AS114" s="880">
        <v>972892.43410194991</v>
      </c>
      <c r="AT114" s="880">
        <v>962134.70330249728</v>
      </c>
      <c r="AU114" s="880">
        <v>961186.4537591791</v>
      </c>
      <c r="AV114" s="880">
        <v>862452.6328700888</v>
      </c>
      <c r="AW114" s="880">
        <v>954238.86182622402</v>
      </c>
      <c r="AX114" s="880">
        <v>906723.30363310827</v>
      </c>
      <c r="AY114" s="880">
        <v>903110.09707947634</v>
      </c>
      <c r="AZ114" s="880">
        <v>978224.68629703729</v>
      </c>
      <c r="BA114" s="880">
        <v>1020059.5712942609</v>
      </c>
      <c r="BB114" s="880">
        <v>1128873.2671360099</v>
      </c>
      <c r="BC114" s="880">
        <v>1168059.1507174275</v>
      </c>
      <c r="BD114" s="880">
        <v>1254064.9301312801</v>
      </c>
      <c r="BE114" s="880">
        <v>1357788.0651645761</v>
      </c>
      <c r="BF114" s="880">
        <v>1319167.1361459987</v>
      </c>
      <c r="BG114" s="880">
        <v>1321483.4592380705</v>
      </c>
      <c r="BH114" s="880">
        <v>1362552.8919703471</v>
      </c>
      <c r="BI114" s="880">
        <v>1454567.8447224535</v>
      </c>
      <c r="BJ114" s="880">
        <v>1533430.5604925873</v>
      </c>
      <c r="BK114" s="880">
        <v>1630743.8166039335</v>
      </c>
      <c r="BL114" s="880">
        <v>1531241.252923026</v>
      </c>
      <c r="BM114" s="880">
        <v>1488516.8582555305</v>
      </c>
      <c r="BN114" s="880">
        <v>1340814.9410699999</v>
      </c>
      <c r="BO114" s="880">
        <v>1454607.9872835896</v>
      </c>
      <c r="BP114" s="880">
        <v>1507813.9462706412</v>
      </c>
      <c r="BQ114" s="880">
        <v>1627126.214863766</v>
      </c>
      <c r="BR114" s="880">
        <v>1488791.0528117586</v>
      </c>
      <c r="BS114" s="880">
        <v>1565810</v>
      </c>
      <c r="BV114" s="882">
        <f>DataFS40!Y114</f>
        <v>1.3566858324111086E-2</v>
      </c>
      <c r="BW114" s="882">
        <f t="shared" ref="BW114:CK114" si="259">BV114+($CL114-$BV114)/16</f>
        <v>1.4240227462834196E-2</v>
      </c>
      <c r="BX114" s="882">
        <f t="shared" si="259"/>
        <v>1.4913596601557305E-2</v>
      </c>
      <c r="BY114" s="882">
        <f t="shared" si="259"/>
        <v>1.5586965740280415E-2</v>
      </c>
      <c r="BZ114" s="882">
        <f t="shared" si="259"/>
        <v>1.6260334879003524E-2</v>
      </c>
      <c r="CA114" s="882">
        <f t="shared" si="259"/>
        <v>1.6933704017726633E-2</v>
      </c>
      <c r="CB114" s="882">
        <f t="shared" si="259"/>
        <v>1.7607073156449743E-2</v>
      </c>
      <c r="CC114" s="882">
        <f t="shared" si="259"/>
        <v>1.8280442295172852E-2</v>
      </c>
      <c r="CD114" s="882">
        <f t="shared" si="259"/>
        <v>1.8953811433895962E-2</v>
      </c>
      <c r="CE114" s="882">
        <f t="shared" si="259"/>
        <v>1.9627180572619071E-2</v>
      </c>
      <c r="CF114" s="882">
        <f t="shared" si="259"/>
        <v>2.0300549711342181E-2</v>
      </c>
      <c r="CG114" s="882">
        <f t="shared" si="259"/>
        <v>2.097391885006529E-2</v>
      </c>
      <c r="CH114" s="882">
        <f t="shared" si="259"/>
        <v>2.16472879887884E-2</v>
      </c>
      <c r="CI114" s="882">
        <f t="shared" si="259"/>
        <v>2.2320657127511509E-2</v>
      </c>
      <c r="CJ114" s="882">
        <f t="shared" si="259"/>
        <v>2.2994026266234618E-2</v>
      </c>
      <c r="CK114" s="882">
        <f t="shared" si="259"/>
        <v>2.3667395404957728E-2</v>
      </c>
      <c r="CL114" s="882">
        <f t="shared" si="189"/>
        <v>2.4340764543680837E-2</v>
      </c>
      <c r="CM114" s="882">
        <f t="shared" si="190"/>
        <v>2.56314415171226E-2</v>
      </c>
      <c r="CN114" s="882">
        <f t="shared" si="191"/>
        <v>2.4992631142808586E-2</v>
      </c>
      <c r="CO114" s="882">
        <f t="shared" si="192"/>
        <v>2.6161391605449502E-2</v>
      </c>
      <c r="CP114" s="882">
        <f t="shared" si="193"/>
        <v>2.7616480668878784E-2</v>
      </c>
      <c r="CQ114" s="882">
        <f t="shared" si="194"/>
        <v>2.9254324600085146E-2</v>
      </c>
      <c r="CR114" s="882">
        <f t="shared" si="195"/>
        <v>2.8421366693183403E-2</v>
      </c>
      <c r="CS114" s="882">
        <f t="shared" si="196"/>
        <v>3.1821723452014172E-2</v>
      </c>
      <c r="CT114" s="882">
        <f t="shared" si="197"/>
        <v>3.5542011387818206E-2</v>
      </c>
      <c r="CU114" s="882">
        <f t="shared" si="198"/>
        <v>3.6119315346022196E-2</v>
      </c>
      <c r="CV114" s="882">
        <f t="shared" si="199"/>
        <v>3.606208640718167E-2</v>
      </c>
      <c r="CW114" s="882">
        <f t="shared" si="200"/>
        <v>3.1683445697152202E-2</v>
      </c>
      <c r="CX114" s="882">
        <f t="shared" si="201"/>
        <v>3.3714310657940505E-2</v>
      </c>
      <c r="CY114" s="882">
        <f t="shared" si="202"/>
        <v>3.1271068424591153E-2</v>
      </c>
      <c r="CZ114" s="882">
        <f t="shared" si="203"/>
        <v>3.3195066804110995E-2</v>
      </c>
      <c r="DA114" s="882">
        <f t="shared" si="204"/>
        <v>3.179894409604378E-2</v>
      </c>
      <c r="DB114" s="882">
        <f t="shared" si="205"/>
        <v>3.2635797156641999E-2</v>
      </c>
      <c r="DC114" s="882">
        <f t="shared" si="206"/>
        <v>2.8423665289416311E-2</v>
      </c>
      <c r="DD114" s="882">
        <f t="shared" si="207"/>
        <v>3.2407275573688388E-2</v>
      </c>
    </row>
    <row r="115" spans="1:108" ht="15">
      <c r="A115" s="877">
        <f>A114</f>
        <v>99.9</v>
      </c>
      <c r="B115" s="877">
        <f>B114</f>
        <v>99.9</v>
      </c>
      <c r="C115" s="880">
        <f>DataFS40!T115</f>
        <v>301577.82749818749</v>
      </c>
      <c r="D115">
        <f t="shared" ref="D115:R115" si="260">C115*($S115/$C115)^(1/16)</f>
        <v>309229.96539630846</v>
      </c>
      <c r="E115">
        <f t="shared" si="260"/>
        <v>317076.26615745423</v>
      </c>
      <c r="F115">
        <f t="shared" si="260"/>
        <v>325121.65640708298</v>
      </c>
      <c r="G115">
        <f t="shared" si="260"/>
        <v>333371.18777724798</v>
      </c>
      <c r="H115">
        <f t="shared" si="260"/>
        <v>341830.04007847433</v>
      </c>
      <c r="I115">
        <f t="shared" si="260"/>
        <v>350503.52455211792</v>
      </c>
      <c r="J115">
        <f t="shared" si="260"/>
        <v>359397.08720524883</v>
      </c>
      <c r="K115">
        <f t="shared" si="260"/>
        <v>368516.31223015254</v>
      </c>
      <c r="L115">
        <f t="shared" si="260"/>
        <v>377866.92551059695</v>
      </c>
      <c r="M115">
        <f t="shared" si="260"/>
        <v>387454.79821706592</v>
      </c>
      <c r="N115">
        <f t="shared" si="260"/>
        <v>397285.95049321739</v>
      </c>
      <c r="O115">
        <f t="shared" si="260"/>
        <v>407366.55523588014</v>
      </c>
      <c r="P115">
        <f t="shared" si="260"/>
        <v>417702.94197096332</v>
      </c>
      <c r="Q115">
        <f t="shared" si="260"/>
        <v>428301.60082771181</v>
      </c>
      <c r="R115">
        <f t="shared" si="260"/>
        <v>439169.18661380315</v>
      </c>
      <c r="S115" s="880">
        <f t="shared" ref="S115:AX115" si="261">S114</f>
        <v>450312.52299384505</v>
      </c>
      <c r="T115" s="880">
        <f t="shared" si="261"/>
        <v>477463.41981050192</v>
      </c>
      <c r="U115" s="880">
        <f t="shared" si="261"/>
        <v>504614.31662715878</v>
      </c>
      <c r="V115" s="880">
        <f t="shared" si="261"/>
        <v>521179.37357192172</v>
      </c>
      <c r="W115" s="880">
        <f t="shared" si="261"/>
        <v>537744.43051668466</v>
      </c>
      <c r="X115" s="880">
        <f t="shared" si="261"/>
        <v>494912.02760207013</v>
      </c>
      <c r="Y115" s="880">
        <f t="shared" si="261"/>
        <v>509617.85507391632</v>
      </c>
      <c r="Z115" s="880">
        <f t="shared" si="261"/>
        <v>469672.02177338488</v>
      </c>
      <c r="AA115" s="880">
        <f t="shared" si="261"/>
        <v>443640.73019902979</v>
      </c>
      <c r="AB115" s="880">
        <f t="shared" si="261"/>
        <v>458914.66659475322</v>
      </c>
      <c r="AC115" s="880">
        <f t="shared" si="261"/>
        <v>488955.31489291321</v>
      </c>
      <c r="AD115" s="880">
        <f t="shared" si="261"/>
        <v>530229.53428201808</v>
      </c>
      <c r="AE115" s="880">
        <f t="shared" si="261"/>
        <v>482098.50355428859</v>
      </c>
      <c r="AF115" s="880">
        <f t="shared" si="261"/>
        <v>470643.95120900957</v>
      </c>
      <c r="AG115" s="880">
        <f t="shared" si="261"/>
        <v>479233.26492021611</v>
      </c>
      <c r="AH115" s="880">
        <f t="shared" si="261"/>
        <v>520133.78809418035</v>
      </c>
      <c r="AI115" s="880">
        <f t="shared" si="261"/>
        <v>546030.94157085475</v>
      </c>
      <c r="AJ115" s="880">
        <f t="shared" si="261"/>
        <v>574094.85026505159</v>
      </c>
      <c r="AK115" s="880">
        <f t="shared" si="261"/>
        <v>529423.41293356847</v>
      </c>
      <c r="AL115" s="880">
        <f t="shared" si="261"/>
        <v>586332.40185770497</v>
      </c>
      <c r="AM115" s="880">
        <f t="shared" si="261"/>
        <v>571273.83707170782</v>
      </c>
      <c r="AN115" s="880">
        <f t="shared" si="261"/>
        <v>604770.53093223635</v>
      </c>
      <c r="AO115" s="880">
        <f t="shared" si="261"/>
        <v>748739.19330195372</v>
      </c>
      <c r="AP115" s="880">
        <f t="shared" si="261"/>
        <v>742004.48544512817</v>
      </c>
      <c r="AQ115" s="880">
        <f t="shared" si="261"/>
        <v>699906.73478699138</v>
      </c>
      <c r="AR115" s="880">
        <f t="shared" si="261"/>
        <v>784641.48516028957</v>
      </c>
      <c r="AS115" s="880">
        <f t="shared" si="261"/>
        <v>972892.43410194991</v>
      </c>
      <c r="AT115" s="880">
        <f t="shared" si="261"/>
        <v>962134.70330249728</v>
      </c>
      <c r="AU115" s="880">
        <f t="shared" si="261"/>
        <v>961186.4537591791</v>
      </c>
      <c r="AV115" s="880">
        <f t="shared" si="261"/>
        <v>862452.6328700888</v>
      </c>
      <c r="AW115" s="880">
        <f t="shared" si="261"/>
        <v>954238.86182622402</v>
      </c>
      <c r="AX115" s="880">
        <f t="shared" si="261"/>
        <v>906723.30363310827</v>
      </c>
      <c r="AY115" s="880">
        <f t="shared" ref="AY115:BS115" si="262">AY114</f>
        <v>903110.09707947634</v>
      </c>
      <c r="AZ115" s="880">
        <f t="shared" si="262"/>
        <v>978224.68629703729</v>
      </c>
      <c r="BA115" s="880">
        <f t="shared" si="262"/>
        <v>1020059.5712942609</v>
      </c>
      <c r="BB115" s="880">
        <f t="shared" si="262"/>
        <v>1128873.2671360099</v>
      </c>
      <c r="BC115" s="880">
        <f t="shared" si="262"/>
        <v>1168059.1507174275</v>
      </c>
      <c r="BD115" s="880">
        <f t="shared" si="262"/>
        <v>1254064.9301312801</v>
      </c>
      <c r="BE115" s="880">
        <f t="shared" si="262"/>
        <v>1357788.0651645761</v>
      </c>
      <c r="BF115" s="880">
        <f t="shared" si="262"/>
        <v>1319167.1361459987</v>
      </c>
      <c r="BG115" s="880">
        <f t="shared" si="262"/>
        <v>1321483.4592380705</v>
      </c>
      <c r="BH115" s="880">
        <f t="shared" si="262"/>
        <v>1362552.8919703471</v>
      </c>
      <c r="BI115" s="880">
        <f t="shared" si="262"/>
        <v>1454567.8447224535</v>
      </c>
      <c r="BJ115" s="880">
        <f t="shared" si="262"/>
        <v>1533430.5604925873</v>
      </c>
      <c r="BK115" s="880">
        <f t="shared" si="262"/>
        <v>1630743.8166039335</v>
      </c>
      <c r="BL115" s="880">
        <f t="shared" si="262"/>
        <v>1531241.252923026</v>
      </c>
      <c r="BM115" s="880">
        <f t="shared" si="262"/>
        <v>1488516.8582555305</v>
      </c>
      <c r="BN115" s="880">
        <f t="shared" si="262"/>
        <v>1340814.9410699999</v>
      </c>
      <c r="BO115" s="880">
        <f t="shared" si="262"/>
        <v>1454607.9872835896</v>
      </c>
      <c r="BP115" s="880">
        <f t="shared" si="262"/>
        <v>1507813.9462706412</v>
      </c>
      <c r="BQ115" s="880">
        <f t="shared" si="262"/>
        <v>1627126.214863766</v>
      </c>
      <c r="BR115" s="880">
        <f t="shared" si="262"/>
        <v>1488791.0528117586</v>
      </c>
      <c r="BS115" s="880">
        <f t="shared" si="262"/>
        <v>1565810</v>
      </c>
      <c r="BV115" s="882">
        <f>DataFS40!Y115</f>
        <v>1.3566858324111086E-2</v>
      </c>
      <c r="BW115" s="882">
        <f t="shared" ref="BW115:CK115" si="263">BV115+($CL115-$BV115)/16</f>
        <v>1.4240227462834196E-2</v>
      </c>
      <c r="BX115" s="882">
        <f t="shared" si="263"/>
        <v>1.4913596601557305E-2</v>
      </c>
      <c r="BY115" s="882">
        <f t="shared" si="263"/>
        <v>1.5586965740280415E-2</v>
      </c>
      <c r="BZ115" s="882">
        <f t="shared" si="263"/>
        <v>1.6260334879003524E-2</v>
      </c>
      <c r="CA115" s="882">
        <f t="shared" si="263"/>
        <v>1.6933704017726633E-2</v>
      </c>
      <c r="CB115" s="882">
        <f t="shared" si="263"/>
        <v>1.7607073156449743E-2</v>
      </c>
      <c r="CC115" s="882">
        <f t="shared" si="263"/>
        <v>1.8280442295172852E-2</v>
      </c>
      <c r="CD115" s="882">
        <f t="shared" si="263"/>
        <v>1.8953811433895962E-2</v>
      </c>
      <c r="CE115" s="882">
        <f t="shared" si="263"/>
        <v>1.9627180572619071E-2</v>
      </c>
      <c r="CF115" s="882">
        <f t="shared" si="263"/>
        <v>2.0300549711342181E-2</v>
      </c>
      <c r="CG115" s="882">
        <f t="shared" si="263"/>
        <v>2.097391885006529E-2</v>
      </c>
      <c r="CH115" s="882">
        <f t="shared" si="263"/>
        <v>2.16472879887884E-2</v>
      </c>
      <c r="CI115" s="882">
        <f t="shared" si="263"/>
        <v>2.2320657127511509E-2</v>
      </c>
      <c r="CJ115" s="882">
        <f t="shared" si="263"/>
        <v>2.2994026266234618E-2</v>
      </c>
      <c r="CK115" s="882">
        <f t="shared" si="263"/>
        <v>2.3667395404957728E-2</v>
      </c>
      <c r="CL115" s="882">
        <f t="shared" si="189"/>
        <v>2.4340764543680837E-2</v>
      </c>
      <c r="CM115" s="882">
        <f t="shared" si="190"/>
        <v>2.56314415171226E-2</v>
      </c>
      <c r="CN115" s="882">
        <f t="shared" si="191"/>
        <v>2.4992631142808586E-2</v>
      </c>
      <c r="CO115" s="882">
        <f t="shared" si="192"/>
        <v>2.6161391605449502E-2</v>
      </c>
      <c r="CP115" s="882">
        <f t="shared" si="193"/>
        <v>2.7616480668878784E-2</v>
      </c>
      <c r="CQ115" s="882">
        <f t="shared" si="194"/>
        <v>2.9254324600085146E-2</v>
      </c>
      <c r="CR115" s="882">
        <f t="shared" si="195"/>
        <v>2.8421366693183403E-2</v>
      </c>
      <c r="CS115" s="882">
        <f t="shared" si="196"/>
        <v>3.1821723452014172E-2</v>
      </c>
      <c r="CT115" s="882">
        <f t="shared" si="197"/>
        <v>3.5542011387818206E-2</v>
      </c>
      <c r="CU115" s="882">
        <f t="shared" si="198"/>
        <v>3.6119315346022196E-2</v>
      </c>
      <c r="CV115" s="882">
        <f t="shared" si="199"/>
        <v>3.606208640718167E-2</v>
      </c>
      <c r="CW115" s="882">
        <f t="shared" si="200"/>
        <v>3.1683445697152202E-2</v>
      </c>
      <c r="CX115" s="882">
        <f t="shared" si="201"/>
        <v>3.3714310657940505E-2</v>
      </c>
      <c r="CY115" s="882">
        <f t="shared" si="202"/>
        <v>3.1271068424591153E-2</v>
      </c>
      <c r="CZ115" s="882">
        <f t="shared" si="203"/>
        <v>3.3195066804110995E-2</v>
      </c>
      <c r="DA115" s="882">
        <f t="shared" si="204"/>
        <v>3.179894409604378E-2</v>
      </c>
      <c r="DB115" s="882">
        <f t="shared" si="205"/>
        <v>3.2635797156641999E-2</v>
      </c>
      <c r="DC115" s="882">
        <f t="shared" si="206"/>
        <v>2.8423665289416311E-2</v>
      </c>
      <c r="DD115" s="882">
        <f t="shared" si="207"/>
        <v>3.2407275573688388E-2</v>
      </c>
    </row>
    <row r="116" spans="1:108" ht="15">
      <c r="A116" s="877">
        <v>99.91</v>
      </c>
      <c r="B116" s="877">
        <v>99.91</v>
      </c>
      <c r="C116" s="880">
        <f>DataFS40!T116</f>
        <v>316920.14925920975</v>
      </c>
      <c r="D116">
        <f t="shared" ref="D116:R116" si="264">C116*($S116/$C116)^(1/16)</f>
        <v>324961.57824934041</v>
      </c>
      <c r="E116">
        <f t="shared" si="264"/>
        <v>333207.04784829466</v>
      </c>
      <c r="F116">
        <f t="shared" si="264"/>
        <v>341661.73531624605</v>
      </c>
      <c r="G116">
        <f t="shared" si="264"/>
        <v>350330.94927948719</v>
      </c>
      <c r="H116">
        <f t="shared" si="264"/>
        <v>359220.13306367095</v>
      </c>
      <c r="I116">
        <f t="shared" si="264"/>
        <v>368334.86811162828</v>
      </c>
      <c r="J116">
        <f t="shared" si="264"/>
        <v>377680.87748790882</v>
      </c>
      <c r="K116">
        <f t="shared" si="264"/>
        <v>387264.0294722442</v>
      </c>
      <c r="L116">
        <f t="shared" si="264"/>
        <v>397090.34124419105</v>
      </c>
      <c r="M116">
        <f t="shared" si="264"/>
        <v>407165.98266126675</v>
      </c>
      <c r="N116">
        <f t="shared" si="264"/>
        <v>417497.28013295063</v>
      </c>
      <c r="O116">
        <f t="shared" si="264"/>
        <v>428090.72059298237</v>
      </c>
      <c r="P116">
        <f t="shared" si="264"/>
        <v>438952.95557245269</v>
      </c>
      <c r="Q116">
        <f t="shared" si="264"/>
        <v>450090.8053762429</v>
      </c>
      <c r="R116">
        <f t="shared" si="264"/>
        <v>461511.26336543652</v>
      </c>
      <c r="S116" s="880">
        <v>473221.50034839154</v>
      </c>
      <c r="T116" s="880">
        <v>503606.66455505136</v>
      </c>
      <c r="U116" s="880">
        <v>533991.82876171125</v>
      </c>
      <c r="V116" s="880">
        <v>553703.87805146922</v>
      </c>
      <c r="W116" s="880">
        <v>573415.92734122719</v>
      </c>
      <c r="X116" s="880">
        <v>521562.36802760203</v>
      </c>
      <c r="Y116" s="880">
        <v>542814.96647456777</v>
      </c>
      <c r="Z116" s="880">
        <v>497136.38981998758</v>
      </c>
      <c r="AA116" s="880">
        <v>466059.24686040712</v>
      </c>
      <c r="AB116" s="880">
        <v>485879.67198826378</v>
      </c>
      <c r="AC116" s="880">
        <v>514364.7509302902</v>
      </c>
      <c r="AD116" s="880">
        <v>558865.10133678315</v>
      </c>
      <c r="AE116" s="880">
        <v>507513.64413813013</v>
      </c>
      <c r="AF116" s="880">
        <v>499247.62285525008</v>
      </c>
      <c r="AG116" s="880">
        <v>503349.15168362862</v>
      </c>
      <c r="AH116" s="880">
        <v>547642.37373019394</v>
      </c>
      <c r="AI116" s="880">
        <v>577029.12503116776</v>
      </c>
      <c r="AJ116" s="880">
        <v>609953.37557940034</v>
      </c>
      <c r="AK116" s="880">
        <v>560309.12395061727</v>
      </c>
      <c r="AL116" s="880">
        <v>622949.66892429418</v>
      </c>
      <c r="AM116" s="880">
        <v>610176.94038862875</v>
      </c>
      <c r="AN116" s="880">
        <v>643927.83130870142</v>
      </c>
      <c r="AO116" s="880">
        <v>809740.29468788521</v>
      </c>
      <c r="AP116" s="880">
        <v>791177.01196513325</v>
      </c>
      <c r="AQ116" s="880">
        <v>746379.99122853554</v>
      </c>
      <c r="AR116" s="880">
        <v>829088.6522233712</v>
      </c>
      <c r="AS116" s="880">
        <v>1035765.4386936848</v>
      </c>
      <c r="AT116" s="880">
        <v>1034644.0132770934</v>
      </c>
      <c r="AU116" s="880">
        <v>1024721.7130918365</v>
      </c>
      <c r="AV116" s="880">
        <v>918848.1206413242</v>
      </c>
      <c r="AW116" s="880">
        <v>1014080.7188245328</v>
      </c>
      <c r="AX116" s="880">
        <v>939192.06074917887</v>
      </c>
      <c r="AY116" s="880">
        <v>960992.04169023409</v>
      </c>
      <c r="AZ116" s="880">
        <v>1032984.4343371541</v>
      </c>
      <c r="BA116" s="880">
        <v>1085454.7070499747</v>
      </c>
      <c r="BB116" s="880">
        <v>1203559.828269708</v>
      </c>
      <c r="BC116" s="880">
        <v>1246199.2577609089</v>
      </c>
      <c r="BD116" s="880">
        <v>1340357.252335269</v>
      </c>
      <c r="BE116" s="880">
        <v>1447540.3861778087</v>
      </c>
      <c r="BF116" s="880">
        <v>1406679.2454405467</v>
      </c>
      <c r="BG116" s="880">
        <v>1408186.4028084776</v>
      </c>
      <c r="BH116" s="880">
        <v>1455139.6136213816</v>
      </c>
      <c r="BI116" s="880">
        <v>1556205.2478680557</v>
      </c>
      <c r="BJ116" s="880">
        <v>1643259.0862027556</v>
      </c>
      <c r="BK116" s="880">
        <v>1749616</v>
      </c>
      <c r="BL116" s="880">
        <v>1645528.1297689441</v>
      </c>
      <c r="BM116" s="880">
        <v>1602371.9323798059</v>
      </c>
      <c r="BN116" s="880">
        <v>1440061.90867</v>
      </c>
      <c r="BO116" s="880">
        <v>1571143.1481186207</v>
      </c>
      <c r="BP116" s="880">
        <v>1628064.4380334881</v>
      </c>
      <c r="BQ116" s="880">
        <v>1755589.3968461058</v>
      </c>
      <c r="BR116" s="880">
        <v>1597816.527717568</v>
      </c>
      <c r="BS116" s="880">
        <v>1682439</v>
      </c>
      <c r="BV116" s="882">
        <f>DataFS40!Y116</f>
        <v>1.3566858324111086E-2</v>
      </c>
      <c r="BW116" s="882">
        <f t="shared" ref="BW116:CK116" si="265">BV116+($CL116-$BV116)/16</f>
        <v>1.4263799595103877E-2</v>
      </c>
      <c r="BX116" s="882">
        <f t="shared" si="265"/>
        <v>1.4960740866096667E-2</v>
      </c>
      <c r="BY116" s="882">
        <f t="shared" si="265"/>
        <v>1.5657682137089457E-2</v>
      </c>
      <c r="BZ116" s="882">
        <f t="shared" si="265"/>
        <v>1.6354623408082247E-2</v>
      </c>
      <c r="CA116" s="882">
        <f t="shared" si="265"/>
        <v>1.7051564679075037E-2</v>
      </c>
      <c r="CB116" s="882">
        <f t="shared" si="265"/>
        <v>1.7748505950067828E-2</v>
      </c>
      <c r="CC116" s="882">
        <f t="shared" si="265"/>
        <v>1.8445447221060618E-2</v>
      </c>
      <c r="CD116" s="882">
        <f t="shared" si="265"/>
        <v>1.9142388492053408E-2</v>
      </c>
      <c r="CE116" s="882">
        <f t="shared" si="265"/>
        <v>1.9839329763046198E-2</v>
      </c>
      <c r="CF116" s="882">
        <f t="shared" si="265"/>
        <v>2.0536271034038989E-2</v>
      </c>
      <c r="CG116" s="882">
        <f t="shared" si="265"/>
        <v>2.1233212305031779E-2</v>
      </c>
      <c r="CH116" s="882">
        <f t="shared" si="265"/>
        <v>2.1930153576024569E-2</v>
      </c>
      <c r="CI116" s="882">
        <f t="shared" si="265"/>
        <v>2.2627094847017359E-2</v>
      </c>
      <c r="CJ116" s="882">
        <f t="shared" si="265"/>
        <v>2.332403611801015E-2</v>
      </c>
      <c r="CK116" s="882">
        <f t="shared" si="265"/>
        <v>2.402097738900294E-2</v>
      </c>
      <c r="CL116" s="882">
        <f t="shared" si="189"/>
        <v>2.471791865999573E-2</v>
      </c>
      <c r="CM116" s="882">
        <f t="shared" si="190"/>
        <v>2.5955944582073398E-2</v>
      </c>
      <c r="CN116" s="882">
        <f t="shared" si="191"/>
        <v>2.5238920356451811E-2</v>
      </c>
      <c r="CO116" s="882">
        <f t="shared" si="192"/>
        <v>2.6342803011092819E-2</v>
      </c>
      <c r="CP116" s="882">
        <f t="shared" si="193"/>
        <v>2.760986038301283E-2</v>
      </c>
      <c r="CQ116" s="882">
        <f t="shared" si="194"/>
        <v>2.9611064370057338E-2</v>
      </c>
      <c r="CR116" s="882">
        <f t="shared" si="195"/>
        <v>2.8434686039181978E-2</v>
      </c>
      <c r="CS116" s="882">
        <f t="shared" si="196"/>
        <v>3.2092217408985269E-2</v>
      </c>
      <c r="CT116" s="882">
        <f t="shared" si="197"/>
        <v>3.6097813612221197E-2</v>
      </c>
      <c r="CU116" s="882">
        <f t="shared" si="198"/>
        <v>3.6487427740015566E-2</v>
      </c>
      <c r="CV116" s="882">
        <f t="shared" si="199"/>
        <v>3.6662522829833177E-2</v>
      </c>
      <c r="CW116" s="882">
        <f t="shared" si="200"/>
        <v>3.2271811791811711E-2</v>
      </c>
      <c r="CX116" s="882">
        <f t="shared" si="201"/>
        <v>3.4393429283479549E-2</v>
      </c>
      <c r="CY116" s="882">
        <f t="shared" si="202"/>
        <v>3.164749541340095E-2</v>
      </c>
      <c r="CZ116" s="882">
        <f t="shared" si="203"/>
        <v>3.4045384425231973E-2</v>
      </c>
      <c r="DA116" s="882">
        <f t="shared" si="204"/>
        <v>3.256380733300368E-2</v>
      </c>
      <c r="DB116" s="882">
        <f t="shared" si="205"/>
        <v>3.326687391124028E-2</v>
      </c>
      <c r="DC116" s="882">
        <f t="shared" si="206"/>
        <v>2.872878082679331E-2</v>
      </c>
      <c r="DD116" s="882">
        <f t="shared" si="207"/>
        <v>3.286713746561043E-2</v>
      </c>
    </row>
    <row r="117" spans="1:108" ht="15">
      <c r="A117" s="877">
        <v>99.92</v>
      </c>
      <c r="B117" s="877">
        <v>99.92</v>
      </c>
      <c r="C117" s="880">
        <f>DataFS40!T117</f>
        <v>338730.22916837921</v>
      </c>
      <c r="D117">
        <f t="shared" ref="D117:R117" si="266">C117*($S117/$C117)^(1/16)</f>
        <v>347325.06004623655</v>
      </c>
      <c r="E117">
        <f t="shared" si="266"/>
        <v>356137.97337277385</v>
      </c>
      <c r="F117">
        <f t="shared" si="266"/>
        <v>365174.50270125101</v>
      </c>
      <c r="G117">
        <f t="shared" si="266"/>
        <v>374440.32199151203</v>
      </c>
      <c r="H117">
        <f t="shared" si="266"/>
        <v>383941.24917261617</v>
      </c>
      <c r="I117">
        <f t="shared" si="266"/>
        <v>393683.24979586602</v>
      </c>
      <c r="J117">
        <f t="shared" si="266"/>
        <v>403672.44078052643</v>
      </c>
      <c r="K117">
        <f t="shared" si="266"/>
        <v>413915.09425458603</v>
      </c>
      <c r="L117">
        <f t="shared" si="266"/>
        <v>424417.64149297297</v>
      </c>
      <c r="M117">
        <f t="shared" si="266"/>
        <v>435186.67695569777</v>
      </c>
      <c r="N117">
        <f t="shared" si="266"/>
        <v>446228.96242845862</v>
      </c>
      <c r="O117">
        <f t="shared" si="266"/>
        <v>457551.43126830901</v>
      </c>
      <c r="P117">
        <f t="shared" si="266"/>
        <v>469161.19275705359</v>
      </c>
      <c r="Q117">
        <f t="shared" si="266"/>
        <v>481065.53656510578</v>
      </c>
      <c r="R117">
        <f t="shared" si="266"/>
        <v>493271.93732860975</v>
      </c>
      <c r="S117" s="880">
        <v>505788.05934270116</v>
      </c>
      <c r="T117" s="880">
        <v>537997.84754018451</v>
      </c>
      <c r="U117" s="880">
        <v>570207.63573766791</v>
      </c>
      <c r="V117" s="880">
        <v>593102.2682186726</v>
      </c>
      <c r="W117" s="880">
        <v>615996.90069967718</v>
      </c>
      <c r="X117" s="880">
        <v>555907.12248418631</v>
      </c>
      <c r="Y117" s="880">
        <v>579590.43933851167</v>
      </c>
      <c r="Z117" s="880">
        <v>530171.95191710826</v>
      </c>
      <c r="AA117" s="880">
        <v>492230.70848256792</v>
      </c>
      <c r="AB117" s="880">
        <v>515538.81877804629</v>
      </c>
      <c r="AC117" s="880">
        <v>546651.01120482921</v>
      </c>
      <c r="AD117" s="880">
        <v>595186.83182406204</v>
      </c>
      <c r="AE117" s="880">
        <v>541791.13618157548</v>
      </c>
      <c r="AF117" s="880">
        <v>530850.38784365682</v>
      </c>
      <c r="AG117" s="880">
        <v>530216.33104033174</v>
      </c>
      <c r="AH117" s="880">
        <v>580180.49003405892</v>
      </c>
      <c r="AI117" s="880">
        <v>616840.22050145455</v>
      </c>
      <c r="AJ117" s="880">
        <v>651986.68014545832</v>
      </c>
      <c r="AK117" s="880">
        <v>599253.76580834808</v>
      </c>
      <c r="AL117" s="880">
        <v>666084.40512588958</v>
      </c>
      <c r="AM117" s="880">
        <v>653261.05270196334</v>
      </c>
      <c r="AN117" s="880">
        <v>691099.93272141588</v>
      </c>
      <c r="AO117" s="880">
        <v>874095.16987933801</v>
      </c>
      <c r="AP117" s="880">
        <v>852326.42428398691</v>
      </c>
      <c r="AQ117" s="880">
        <v>813927.87935699511</v>
      </c>
      <c r="AR117" s="880">
        <v>895899.81387452595</v>
      </c>
      <c r="AS117" s="880">
        <v>1111491.3882345113</v>
      </c>
      <c r="AT117" s="880">
        <v>1115389.2850660661</v>
      </c>
      <c r="AU117" s="880">
        <v>1101262.7093894985</v>
      </c>
      <c r="AV117" s="880">
        <v>989987.98260237603</v>
      </c>
      <c r="AW117" s="880">
        <v>1073704.4460184155</v>
      </c>
      <c r="AX117" s="880">
        <v>996527.6832696565</v>
      </c>
      <c r="AY117" s="880">
        <v>1027281.1920482294</v>
      </c>
      <c r="AZ117" s="880">
        <v>1092929.1319339317</v>
      </c>
      <c r="BA117" s="880">
        <v>1166789.5632432003</v>
      </c>
      <c r="BB117" s="880">
        <v>1298241.1161364906</v>
      </c>
      <c r="BC117" s="880">
        <v>1342226.8422942287</v>
      </c>
      <c r="BD117" s="880">
        <v>1445524.4239964655</v>
      </c>
      <c r="BE117" s="880">
        <v>1552527.4334356925</v>
      </c>
      <c r="BF117" s="880">
        <v>1514823.916738848</v>
      </c>
      <c r="BG117" s="880">
        <v>1529316.4085294502</v>
      </c>
      <c r="BH117" s="880">
        <v>1562445.6650629721</v>
      </c>
      <c r="BI117" s="880">
        <v>1681601.0214206963</v>
      </c>
      <c r="BJ117" s="880">
        <v>1775829.7738596913</v>
      </c>
      <c r="BK117" s="880">
        <v>1897978.112728622</v>
      </c>
      <c r="BL117" s="880">
        <v>1779236.9033672847</v>
      </c>
      <c r="BM117" s="880">
        <v>1750714.3658166516</v>
      </c>
      <c r="BN117" s="880">
        <v>1562279.1473300001</v>
      </c>
      <c r="BO117" s="880">
        <v>1706415.2461786792</v>
      </c>
      <c r="BP117" s="880">
        <v>1772323.0989229081</v>
      </c>
      <c r="BQ117" s="880">
        <v>1904723.7574262104</v>
      </c>
      <c r="BR117" s="880">
        <v>1727214.7871901016</v>
      </c>
      <c r="BS117" s="880">
        <v>1819578</v>
      </c>
      <c r="BV117" s="882">
        <f>DataFS40!Y117</f>
        <v>1.3566858324111086E-2</v>
      </c>
      <c r="BW117" s="882">
        <f t="shared" ref="BW117:CK117" si="267">BV117+($CL117-$BV117)/16</f>
        <v>1.4274542837819607E-2</v>
      </c>
      <c r="BX117" s="882">
        <f t="shared" si="267"/>
        <v>1.4982227351528127E-2</v>
      </c>
      <c r="BY117" s="882">
        <f t="shared" si="267"/>
        <v>1.5689911865236647E-2</v>
      </c>
      <c r="BZ117" s="882">
        <f t="shared" si="267"/>
        <v>1.6397596378945167E-2</v>
      </c>
      <c r="CA117" s="882">
        <f t="shared" si="267"/>
        <v>1.7105280892653688E-2</v>
      </c>
      <c r="CB117" s="882">
        <f t="shared" si="267"/>
        <v>1.7812965406362208E-2</v>
      </c>
      <c r="CC117" s="882">
        <f t="shared" si="267"/>
        <v>1.8520649920070728E-2</v>
      </c>
      <c r="CD117" s="882">
        <f t="shared" si="267"/>
        <v>1.9228334433779248E-2</v>
      </c>
      <c r="CE117" s="882">
        <f t="shared" si="267"/>
        <v>1.9936018947487769E-2</v>
      </c>
      <c r="CF117" s="882">
        <f t="shared" si="267"/>
        <v>2.0643703461196289E-2</v>
      </c>
      <c r="CG117" s="882">
        <f t="shared" si="267"/>
        <v>2.1351387974904809E-2</v>
      </c>
      <c r="CH117" s="882">
        <f t="shared" si="267"/>
        <v>2.2059072488613329E-2</v>
      </c>
      <c r="CI117" s="882">
        <f t="shared" si="267"/>
        <v>2.276675700232185E-2</v>
      </c>
      <c r="CJ117" s="882">
        <f t="shared" si="267"/>
        <v>2.347444151603037E-2</v>
      </c>
      <c r="CK117" s="882">
        <f t="shared" si="267"/>
        <v>2.418212602973889E-2</v>
      </c>
      <c r="CL117" s="882">
        <f t="shared" si="189"/>
        <v>2.488981054344741E-2</v>
      </c>
      <c r="CM117" s="882">
        <f t="shared" si="190"/>
        <v>2.6247709043591527E-2</v>
      </c>
      <c r="CN117" s="882">
        <f t="shared" si="191"/>
        <v>2.5498631214847522E-2</v>
      </c>
      <c r="CO117" s="882">
        <f t="shared" si="192"/>
        <v>2.6548067304642098E-2</v>
      </c>
      <c r="CP117" s="882">
        <f t="shared" si="193"/>
        <v>2.7561133860424691E-2</v>
      </c>
      <c r="CQ117" s="882">
        <f t="shared" si="194"/>
        <v>2.9922873276483131E-2</v>
      </c>
      <c r="CR117" s="882">
        <f t="shared" si="195"/>
        <v>2.8947972494785201E-2</v>
      </c>
      <c r="CS117" s="882">
        <f t="shared" si="196"/>
        <v>3.229906639131519E-2</v>
      </c>
      <c r="CT117" s="882">
        <f t="shared" si="197"/>
        <v>3.6794709172143669E-2</v>
      </c>
      <c r="CU117" s="882">
        <f t="shared" si="198"/>
        <v>3.7046509660762839E-2</v>
      </c>
      <c r="CV117" s="882">
        <f t="shared" si="199"/>
        <v>3.7288211950473826E-2</v>
      </c>
      <c r="CW117" s="882">
        <f t="shared" si="200"/>
        <v>3.2732063051485571E-2</v>
      </c>
      <c r="CX117" s="882">
        <f t="shared" si="201"/>
        <v>3.5098942044069936E-2</v>
      </c>
      <c r="CY117" s="882">
        <f t="shared" si="202"/>
        <v>3.2257003633113346E-2</v>
      </c>
      <c r="CZ117" s="882">
        <f t="shared" si="203"/>
        <v>3.497614956405859E-2</v>
      </c>
      <c r="DA117" s="882">
        <f t="shared" si="204"/>
        <v>3.3389658508596209E-2</v>
      </c>
      <c r="DB117" s="882">
        <f t="shared" si="205"/>
        <v>3.3717204779151855E-2</v>
      </c>
      <c r="DC117" s="882">
        <f t="shared" si="206"/>
        <v>2.9068635834484935E-2</v>
      </c>
      <c r="DD117" s="882">
        <f t="shared" si="207"/>
        <v>3.3206324765663542E-2</v>
      </c>
    </row>
    <row r="118" spans="1:108" ht="15">
      <c r="A118" s="877">
        <v>99.93</v>
      </c>
      <c r="B118" s="877">
        <v>99.93</v>
      </c>
      <c r="C118" s="880">
        <f>DataFS40!T118</f>
        <v>364350.3756789554</v>
      </c>
      <c r="D118">
        <f t="shared" ref="D118:R118" si="268">C118*($S118/$C118)^(1/16)</f>
        <v>373595.28383767704</v>
      </c>
      <c r="E118">
        <f t="shared" si="268"/>
        <v>383074.76929497818</v>
      </c>
      <c r="F118">
        <f t="shared" si="268"/>
        <v>392794.78413908556</v>
      </c>
      <c r="G118">
        <f t="shared" si="268"/>
        <v>402761.43148458051</v>
      </c>
      <c r="H118">
        <f t="shared" si="268"/>
        <v>412980.96930449246</v>
      </c>
      <c r="I118">
        <f t="shared" si="268"/>
        <v>423459.81435962714</v>
      </c>
      <c r="J118">
        <f t="shared" si="268"/>
        <v>434204.54622759594</v>
      </c>
      <c r="K118">
        <f t="shared" si="268"/>
        <v>445221.91143407673</v>
      </c>
      <c r="L118">
        <f t="shared" si="268"/>
        <v>456518.82768889994</v>
      </c>
      <c r="M118">
        <f t="shared" si="268"/>
        <v>468102.38822961965</v>
      </c>
      <c r="N118">
        <f t="shared" si="268"/>
        <v>479979.86627529701</v>
      </c>
      <c r="O118">
        <f t="shared" si="268"/>
        <v>492158.71959329268</v>
      </c>
      <c r="P118">
        <f t="shared" si="268"/>
        <v>504646.59518193541</v>
      </c>
      <c r="Q118">
        <f t="shared" si="268"/>
        <v>517451.33407200716</v>
      </c>
      <c r="R118">
        <f t="shared" si="268"/>
        <v>530580.97625005967</v>
      </c>
      <c r="S118" s="880">
        <v>544043.76570665417</v>
      </c>
      <c r="T118" s="880">
        <v>580427.12867678353</v>
      </c>
      <c r="U118" s="880">
        <v>616810.49164691276</v>
      </c>
      <c r="V118" s="880">
        <v>645206.91436489881</v>
      </c>
      <c r="W118" s="880">
        <v>673603.33708288486</v>
      </c>
      <c r="X118" s="880">
        <v>595316.69925244385</v>
      </c>
      <c r="Y118" s="880">
        <v>628049.0157855174</v>
      </c>
      <c r="Z118" s="880">
        <v>565724.21085804328</v>
      </c>
      <c r="AA118" s="880">
        <v>526235.26526726212</v>
      </c>
      <c r="AB118" s="880">
        <v>552223.49365723168</v>
      </c>
      <c r="AC118" s="880">
        <v>584109.58372612251</v>
      </c>
      <c r="AD118" s="880">
        <v>633429.0314790858</v>
      </c>
      <c r="AE118" s="880">
        <v>580902.27939955983</v>
      </c>
      <c r="AF118" s="880">
        <v>571015.78164955287</v>
      </c>
      <c r="AG118" s="880">
        <v>566388.44377434347</v>
      </c>
      <c r="AH118" s="880">
        <v>621822.28354805266</v>
      </c>
      <c r="AI118" s="880">
        <v>659965.62526665744</v>
      </c>
      <c r="AJ118" s="880">
        <v>702054.19862224394</v>
      </c>
      <c r="AK118" s="880">
        <v>645177.32863021758</v>
      </c>
      <c r="AL118" s="880">
        <v>714398.789417102</v>
      </c>
      <c r="AM118" s="880">
        <v>705945.75430065033</v>
      </c>
      <c r="AN118" s="880">
        <v>749957.89839323144</v>
      </c>
      <c r="AO118" s="880">
        <v>914902.14117075724</v>
      </c>
      <c r="AP118" s="880">
        <v>940488.46023352758</v>
      </c>
      <c r="AQ118" s="880">
        <v>890744.50575627352</v>
      </c>
      <c r="AR118" s="880">
        <v>990527.4424164081</v>
      </c>
      <c r="AS118" s="880">
        <v>1202420.7434284955</v>
      </c>
      <c r="AT118" s="880">
        <v>1200652.6300947452</v>
      </c>
      <c r="AU118" s="880">
        <v>1190893.4373367745</v>
      </c>
      <c r="AV118" s="880">
        <v>1079017.0148762292</v>
      </c>
      <c r="AW118" s="880">
        <v>1149450.8109307468</v>
      </c>
      <c r="AX118" s="880">
        <v>1069023.9229250962</v>
      </c>
      <c r="AY118" s="880">
        <v>1118359.0028832757</v>
      </c>
      <c r="AZ118" s="880">
        <v>1170919.1685094077</v>
      </c>
      <c r="BA118" s="880">
        <v>1266244.8465398976</v>
      </c>
      <c r="BB118" s="880">
        <v>1418267.7122241417</v>
      </c>
      <c r="BC118" s="880">
        <v>1466028.6021131729</v>
      </c>
      <c r="BD118" s="880">
        <v>1568626.4295758647</v>
      </c>
      <c r="BE118" s="880">
        <v>1695873.031928669</v>
      </c>
      <c r="BF118" s="880">
        <v>1660206.9158004909</v>
      </c>
      <c r="BG118" s="880">
        <v>1664607.5891301522</v>
      </c>
      <c r="BH118" s="880">
        <v>1709711.0483537074</v>
      </c>
      <c r="BI118" s="880">
        <v>1816929.7425016314</v>
      </c>
      <c r="BJ118" s="880">
        <v>1944630.3371470992</v>
      </c>
      <c r="BK118" s="880">
        <v>2087419.7491915389</v>
      </c>
      <c r="BL118" s="880">
        <v>1953836.4939269165</v>
      </c>
      <c r="BM118" s="880">
        <v>1921655.7035838196</v>
      </c>
      <c r="BN118" s="880">
        <v>1719821.1330299999</v>
      </c>
      <c r="BO118" s="880">
        <v>1874546.1352939438</v>
      </c>
      <c r="BP118" s="880">
        <v>1944767.049066456</v>
      </c>
      <c r="BQ118" s="880">
        <v>2101658.7324011568</v>
      </c>
      <c r="BR118" s="880">
        <v>1887242.9234941157</v>
      </c>
      <c r="BS118" s="880">
        <v>1989295</v>
      </c>
      <c r="BV118" s="882">
        <f>DataFS40!Y118</f>
        <v>1.3566858324111086E-2</v>
      </c>
      <c r="BW118" s="882">
        <f t="shared" ref="BW118:CK118" si="269">BV118+($CL118-$BV118)/16</f>
        <v>1.4291289396883886E-2</v>
      </c>
      <c r="BX118" s="882">
        <f t="shared" si="269"/>
        <v>1.5015720469656685E-2</v>
      </c>
      <c r="BY118" s="882">
        <f t="shared" si="269"/>
        <v>1.5740151542429484E-2</v>
      </c>
      <c r="BZ118" s="882">
        <f t="shared" si="269"/>
        <v>1.6464582615202283E-2</v>
      </c>
      <c r="CA118" s="882">
        <f t="shared" si="269"/>
        <v>1.7189013687975083E-2</v>
      </c>
      <c r="CB118" s="882">
        <f t="shared" si="269"/>
        <v>1.7913444760747882E-2</v>
      </c>
      <c r="CC118" s="882">
        <f t="shared" si="269"/>
        <v>1.8637875833520681E-2</v>
      </c>
      <c r="CD118" s="882">
        <f t="shared" si="269"/>
        <v>1.9362306906293481E-2</v>
      </c>
      <c r="CE118" s="882">
        <f t="shared" si="269"/>
        <v>2.008673797906628E-2</v>
      </c>
      <c r="CF118" s="882">
        <f t="shared" si="269"/>
        <v>2.0811169051839079E-2</v>
      </c>
      <c r="CG118" s="882">
        <f t="shared" si="269"/>
        <v>2.1535600124611878E-2</v>
      </c>
      <c r="CH118" s="882">
        <f t="shared" si="269"/>
        <v>2.2260031197384678E-2</v>
      </c>
      <c r="CI118" s="882">
        <f t="shared" si="269"/>
        <v>2.2984462270157477E-2</v>
      </c>
      <c r="CJ118" s="882">
        <f t="shared" si="269"/>
        <v>2.3708893342930276E-2</v>
      </c>
      <c r="CK118" s="882">
        <f t="shared" si="269"/>
        <v>2.4433324415703075E-2</v>
      </c>
      <c r="CL118" s="882">
        <f t="shared" si="189"/>
        <v>2.5157755488475875E-2</v>
      </c>
      <c r="CM118" s="882">
        <f t="shared" si="190"/>
        <v>2.6625562801857905E-2</v>
      </c>
      <c r="CN118" s="882">
        <f t="shared" si="191"/>
        <v>2.579020961765055E-2</v>
      </c>
      <c r="CO118" s="882">
        <f t="shared" si="192"/>
        <v>2.6473311732090554E-2</v>
      </c>
      <c r="CP118" s="882">
        <f t="shared" si="193"/>
        <v>2.7528312308853442E-2</v>
      </c>
      <c r="CQ118" s="882">
        <f t="shared" si="194"/>
        <v>3.0624390803318136E-2</v>
      </c>
      <c r="CR118" s="882">
        <f t="shared" si="195"/>
        <v>2.9083320456941397E-2</v>
      </c>
      <c r="CS118" s="882">
        <f t="shared" si="196"/>
        <v>3.306345529513055E-2</v>
      </c>
      <c r="CT118" s="882">
        <f t="shared" si="197"/>
        <v>3.7118024067531064E-2</v>
      </c>
      <c r="CU118" s="882">
        <f t="shared" si="198"/>
        <v>3.7719706245278539E-2</v>
      </c>
      <c r="CV118" s="882">
        <f t="shared" si="199"/>
        <v>3.8169107716880868E-2</v>
      </c>
      <c r="CW118" s="882">
        <f t="shared" si="200"/>
        <v>3.3684367896747114E-2</v>
      </c>
      <c r="CX118" s="882">
        <f t="shared" si="201"/>
        <v>3.5813445376616126E-2</v>
      </c>
      <c r="CY118" s="882">
        <f t="shared" si="202"/>
        <v>3.2959721666786068E-2</v>
      </c>
      <c r="CZ118" s="882">
        <f t="shared" si="203"/>
        <v>3.5828124132030403E-2</v>
      </c>
      <c r="DA118" s="882">
        <f t="shared" si="204"/>
        <v>3.4105253135424451E-2</v>
      </c>
      <c r="DB118" s="882">
        <f t="shared" si="205"/>
        <v>3.4654426314888687E-2</v>
      </c>
      <c r="DC118" s="882">
        <f t="shared" si="206"/>
        <v>2.9511241317203618E-2</v>
      </c>
      <c r="DD118" s="882">
        <f t="shared" si="207"/>
        <v>3.3672456042146415E-2</v>
      </c>
    </row>
    <row r="119" spans="1:108" ht="15">
      <c r="A119" s="877">
        <v>99.94</v>
      </c>
      <c r="B119" s="877">
        <v>99.94</v>
      </c>
      <c r="C119" s="880">
        <f>DataFS40!T119</f>
        <v>399380.87641822972</v>
      </c>
      <c r="D119">
        <f t="shared" ref="D119:R119" si="270">C119*($S119/$C119)^(1/16)</f>
        <v>409514.63713126845</v>
      </c>
      <c r="E119">
        <f t="shared" si="270"/>
        <v>419905.52859906462</v>
      </c>
      <c r="F119">
        <f t="shared" si="270"/>
        <v>430560.07517392089</v>
      </c>
      <c r="G119">
        <f t="shared" si="270"/>
        <v>441484.96675493731</v>
      </c>
      <c r="H119">
        <f t="shared" si="270"/>
        <v>452687.06298854196</v>
      </c>
      <c r="I119">
        <f t="shared" si="270"/>
        <v>464173.39757560479</v>
      </c>
      <c r="J119">
        <f t="shared" si="270"/>
        <v>475951.18268783821</v>
      </c>
      <c r="K119">
        <f t="shared" si="270"/>
        <v>488027.81349625858</v>
      </c>
      <c r="L119">
        <f t="shared" si="270"/>
        <v>500410.87281455105</v>
      </c>
      <c r="M119">
        <f t="shared" si="270"/>
        <v>513108.13586025365</v>
      </c>
      <c r="N119">
        <f t="shared" si="270"/>
        <v>526127.57513675035</v>
      </c>
      <c r="O119">
        <f t="shared" si="270"/>
        <v>539477.36543913791</v>
      </c>
      <c r="P119">
        <f t="shared" si="270"/>
        <v>553165.88898711023</v>
      </c>
      <c r="Q119">
        <f t="shared" si="270"/>
        <v>567201.74068808276</v>
      </c>
      <c r="R119">
        <f t="shared" si="270"/>
        <v>581593.7335338617</v>
      </c>
      <c r="S119" s="880">
        <v>596350.90413424687</v>
      </c>
      <c r="T119" s="880">
        <v>633045.14579666406</v>
      </c>
      <c r="U119" s="880">
        <v>669739.38745908113</v>
      </c>
      <c r="V119" s="880">
        <v>695495.51985978824</v>
      </c>
      <c r="W119" s="880">
        <v>721251.65226049523</v>
      </c>
      <c r="X119" s="880">
        <v>652556.05117883836</v>
      </c>
      <c r="Y119" s="880">
        <v>682814.93380105239</v>
      </c>
      <c r="Z119" s="880">
        <v>616460.1926658072</v>
      </c>
      <c r="AA119" s="880">
        <v>572301.79707122454</v>
      </c>
      <c r="AB119" s="880">
        <v>605271.18493268907</v>
      </c>
      <c r="AC119" s="880">
        <v>632233.78963036463</v>
      </c>
      <c r="AD119" s="880">
        <v>678881.56403622252</v>
      </c>
      <c r="AE119" s="880">
        <v>626531.94648720813</v>
      </c>
      <c r="AF119" s="880">
        <v>620859.40904272941</v>
      </c>
      <c r="AG119" s="880">
        <v>616608.97936298535</v>
      </c>
      <c r="AH119" s="880">
        <v>673740.12394491339</v>
      </c>
      <c r="AI119" s="880">
        <v>715524.23418756062</v>
      </c>
      <c r="AJ119" s="880">
        <v>764404.067120797</v>
      </c>
      <c r="AK119" s="880">
        <v>701044.69667254563</v>
      </c>
      <c r="AL119" s="880">
        <v>780372.88174331852</v>
      </c>
      <c r="AM119" s="880">
        <v>779985.28616294847</v>
      </c>
      <c r="AN119" s="880">
        <v>823812.05123030348</v>
      </c>
      <c r="AO119" s="880">
        <v>992531.17955470888</v>
      </c>
      <c r="AP119" s="880">
        <v>1055430.2523686632</v>
      </c>
      <c r="AQ119" s="880">
        <v>934895.2596601058</v>
      </c>
      <c r="AR119" s="880">
        <v>1081681.5464322646</v>
      </c>
      <c r="AS119" s="880">
        <v>1323960.6650362681</v>
      </c>
      <c r="AT119" s="880">
        <v>1316139.5439454217</v>
      </c>
      <c r="AU119" s="880">
        <v>1294529.4389959138</v>
      </c>
      <c r="AV119" s="880">
        <v>1174228.5963098647</v>
      </c>
      <c r="AW119" s="880">
        <v>1256938.223688585</v>
      </c>
      <c r="AX119" s="880">
        <v>1178282.4237357434</v>
      </c>
      <c r="AY119" s="880">
        <v>1226608.7539696773</v>
      </c>
      <c r="AZ119" s="880">
        <v>1292313.2041387327</v>
      </c>
      <c r="BA119" s="880">
        <v>1387844.5833840938</v>
      </c>
      <c r="BB119" s="880">
        <v>1559227.9079844649</v>
      </c>
      <c r="BC119" s="880">
        <v>1614742.7090797187</v>
      </c>
      <c r="BD119" s="880">
        <v>1745804.8650467054</v>
      </c>
      <c r="BE119" s="880">
        <v>1878557.5876034379</v>
      </c>
      <c r="BF119" s="880">
        <v>1848353.4122515758</v>
      </c>
      <c r="BG119" s="880">
        <v>1838078.1037576389</v>
      </c>
      <c r="BH119" s="880">
        <v>1891392.7767703286</v>
      </c>
      <c r="BI119" s="880">
        <v>2028613.2305312422</v>
      </c>
      <c r="BJ119" s="880">
        <v>2184629.9838206074</v>
      </c>
      <c r="BK119" s="880">
        <v>2338999.5131421299</v>
      </c>
      <c r="BL119" s="880">
        <v>2178085.995201387</v>
      </c>
      <c r="BM119" s="880">
        <v>2114046.6988701308</v>
      </c>
      <c r="BN119" s="880">
        <v>1910988.5512299999</v>
      </c>
      <c r="BO119" s="880">
        <v>2088485.601706676</v>
      </c>
      <c r="BP119" s="880">
        <v>2174648.7713347077</v>
      </c>
      <c r="BQ119" s="880">
        <v>2349427.5419762889</v>
      </c>
      <c r="BR119" s="880">
        <v>2099464.9395878874</v>
      </c>
      <c r="BS119" s="880">
        <v>2222095</v>
      </c>
      <c r="BV119" s="882">
        <f>DataFS40!Y119</f>
        <v>1.3566858324111086E-2</v>
      </c>
      <c r="BW119" s="882">
        <f t="shared" ref="BW119:CK119" si="271">BV119+($CL119-$BV119)/16</f>
        <v>1.429109456750717E-2</v>
      </c>
      <c r="BX119" s="882">
        <f t="shared" si="271"/>
        <v>1.5015330810903255E-2</v>
      </c>
      <c r="BY119" s="882">
        <f t="shared" si="271"/>
        <v>1.5739567054299339E-2</v>
      </c>
      <c r="BZ119" s="882">
        <f t="shared" si="271"/>
        <v>1.6463803297695423E-2</v>
      </c>
      <c r="CA119" s="882">
        <f t="shared" si="271"/>
        <v>1.7188039541091507E-2</v>
      </c>
      <c r="CB119" s="882">
        <f t="shared" si="271"/>
        <v>1.7912275784487591E-2</v>
      </c>
      <c r="CC119" s="882">
        <f t="shared" si="271"/>
        <v>1.8636512027883675E-2</v>
      </c>
      <c r="CD119" s="882">
        <f t="shared" si="271"/>
        <v>1.936074827127976E-2</v>
      </c>
      <c r="CE119" s="882">
        <f t="shared" si="271"/>
        <v>2.0084984514675844E-2</v>
      </c>
      <c r="CF119" s="882">
        <f t="shared" si="271"/>
        <v>2.0809220758071928E-2</v>
      </c>
      <c r="CG119" s="882">
        <f t="shared" si="271"/>
        <v>2.1533457001468012E-2</v>
      </c>
      <c r="CH119" s="882">
        <f t="shared" si="271"/>
        <v>2.2257693244864096E-2</v>
      </c>
      <c r="CI119" s="882">
        <f t="shared" si="271"/>
        <v>2.298192948826018E-2</v>
      </c>
      <c r="CJ119" s="882">
        <f t="shared" si="271"/>
        <v>2.3706165731656265E-2</v>
      </c>
      <c r="CK119" s="882">
        <f t="shared" si="271"/>
        <v>2.4430401975052349E-2</v>
      </c>
      <c r="CL119" s="882">
        <f t="shared" si="189"/>
        <v>2.5154638218448433E-2</v>
      </c>
      <c r="CM119" s="882">
        <f t="shared" si="190"/>
        <v>2.6866458049878306E-2</v>
      </c>
      <c r="CN119" s="882">
        <f t="shared" si="191"/>
        <v>2.6221484719537447E-2</v>
      </c>
      <c r="CO119" s="882">
        <f t="shared" si="192"/>
        <v>2.7438705653344275E-2</v>
      </c>
      <c r="CP119" s="882">
        <f t="shared" si="193"/>
        <v>2.855514082382582E-2</v>
      </c>
      <c r="CQ119" s="882">
        <f t="shared" si="194"/>
        <v>3.1095840920857709E-2</v>
      </c>
      <c r="CR119" s="882">
        <f t="shared" si="195"/>
        <v>2.9553339149564373E-2</v>
      </c>
      <c r="CS119" s="882">
        <f t="shared" si="196"/>
        <v>3.352242112000714E-2</v>
      </c>
      <c r="CT119" s="882">
        <f t="shared" si="197"/>
        <v>3.7920154925348504E-2</v>
      </c>
      <c r="CU119" s="882">
        <f t="shared" si="198"/>
        <v>3.8472350760180518E-2</v>
      </c>
      <c r="CV119" s="882">
        <f t="shared" si="199"/>
        <v>3.922686598001901E-2</v>
      </c>
      <c r="CW119" s="882">
        <f t="shared" si="200"/>
        <v>3.4881486883629576E-2</v>
      </c>
      <c r="CX119" s="882">
        <f t="shared" si="201"/>
        <v>3.6416817904178611E-2</v>
      </c>
      <c r="CY119" s="882">
        <f t="shared" si="202"/>
        <v>3.3619585501732496E-2</v>
      </c>
      <c r="CZ119" s="882">
        <f t="shared" si="203"/>
        <v>3.6532656769846072E-2</v>
      </c>
      <c r="DA119" s="882">
        <f t="shared" si="204"/>
        <v>3.506482571996461E-2</v>
      </c>
      <c r="DB119" s="882">
        <f t="shared" si="205"/>
        <v>3.5586554562301087E-2</v>
      </c>
      <c r="DC119" s="882">
        <f t="shared" si="206"/>
        <v>3.0161843627987794E-2</v>
      </c>
      <c r="DD119" s="882">
        <f t="shared" si="207"/>
        <v>3.4512616666712237E-2</v>
      </c>
    </row>
    <row r="120" spans="1:108" ht="15">
      <c r="A120" s="877">
        <v>99.95</v>
      </c>
      <c r="B120" s="877">
        <v>99.95</v>
      </c>
      <c r="C120" s="880">
        <f>DataFS40!T120</f>
        <v>453708.34394007572</v>
      </c>
      <c r="D120">
        <f t="shared" ref="D120:R120" si="272">C120*($S120/$C120)^(1/16)</f>
        <v>465220.59217847919</v>
      </c>
      <c r="E120">
        <f t="shared" si="272"/>
        <v>477024.94846663042</v>
      </c>
      <c r="F120">
        <f t="shared" si="272"/>
        <v>489128.82465936092</v>
      </c>
      <c r="G120">
        <f t="shared" si="272"/>
        <v>501539.82067750074</v>
      </c>
      <c r="H120">
        <f t="shared" si="272"/>
        <v>514265.72927980393</v>
      </c>
      <c r="I120">
        <f t="shared" si="272"/>
        <v>527314.54095595563</v>
      </c>
      <c r="J120">
        <f t="shared" si="272"/>
        <v>540694.44894373231</v>
      </c>
      <c r="K120">
        <f t="shared" si="272"/>
        <v>554413.85437346611</v>
      </c>
      <c r="L120">
        <f t="shared" si="272"/>
        <v>568481.37154304318</v>
      </c>
      <c r="M120">
        <f t="shared" si="272"/>
        <v>582905.83332674787</v>
      </c>
      <c r="N120">
        <f t="shared" si="272"/>
        <v>597696.29672134935</v>
      </c>
      <c r="O120">
        <f t="shared" si="272"/>
        <v>612862.04853291274</v>
      </c>
      <c r="P120">
        <f t="shared" si="272"/>
        <v>628412.61120790557</v>
      </c>
      <c r="Q120">
        <f t="shared" si="272"/>
        <v>644357.74881226104</v>
      </c>
      <c r="R120">
        <f t="shared" si="272"/>
        <v>660707.47316215164</v>
      </c>
      <c r="S120" s="880">
        <v>677472.05011032394</v>
      </c>
      <c r="T120" s="880">
        <v>712799.39332471834</v>
      </c>
      <c r="U120" s="880">
        <v>748126.73653911275</v>
      </c>
      <c r="V120" s="880">
        <v>779724.38557310868</v>
      </c>
      <c r="W120" s="880">
        <v>811322.03460710449</v>
      </c>
      <c r="X120" s="880">
        <v>729728.85163887287</v>
      </c>
      <c r="Y120" s="880">
        <v>737767.16772738658</v>
      </c>
      <c r="Z120" s="880">
        <v>688024.19046936918</v>
      </c>
      <c r="AA120" s="880">
        <v>635868.8516117332</v>
      </c>
      <c r="AB120" s="880">
        <v>675512.31096824305</v>
      </c>
      <c r="AC120" s="880">
        <v>698329.97209129238</v>
      </c>
      <c r="AD120" s="880">
        <v>752258.06123329024</v>
      </c>
      <c r="AE120" s="880">
        <v>692095.98560242483</v>
      </c>
      <c r="AF120" s="880">
        <v>690979.51533620397</v>
      </c>
      <c r="AG120" s="880">
        <v>678789.5659002387</v>
      </c>
      <c r="AH120" s="880">
        <v>742764.19807492965</v>
      </c>
      <c r="AI120" s="880">
        <v>793468.06374844164</v>
      </c>
      <c r="AJ120" s="880">
        <v>849663.62680222292</v>
      </c>
      <c r="AK120" s="880">
        <v>778741.12148148147</v>
      </c>
      <c r="AL120" s="880">
        <v>876667.78285923146</v>
      </c>
      <c r="AM120" s="880">
        <v>879079.8523291389</v>
      </c>
      <c r="AN120" s="880">
        <v>919773.21947527758</v>
      </c>
      <c r="AO120" s="880">
        <v>1117037.4789682096</v>
      </c>
      <c r="AP120" s="880">
        <v>1236376.151016946</v>
      </c>
      <c r="AQ120" s="880">
        <v>1002611.3890215219</v>
      </c>
      <c r="AR120" s="880">
        <v>1217141.4640985867</v>
      </c>
      <c r="AS120" s="880">
        <v>1498000.2731749518</v>
      </c>
      <c r="AT120" s="880">
        <v>1476223.6494112385</v>
      </c>
      <c r="AU120" s="880">
        <v>1444162.609841153</v>
      </c>
      <c r="AV120" s="880">
        <v>1293339.9795322071</v>
      </c>
      <c r="AW120" s="880">
        <v>1403489.8392477704</v>
      </c>
      <c r="AX120" s="880">
        <v>1315942.8006372391</v>
      </c>
      <c r="AY120" s="880">
        <v>1357820.2991846814</v>
      </c>
      <c r="AZ120" s="880">
        <v>1450668.4808066611</v>
      </c>
      <c r="BA120" s="880">
        <v>1565326.0145528216</v>
      </c>
      <c r="BB120" s="880">
        <v>1739294.0791951888</v>
      </c>
      <c r="BC120" s="880">
        <v>1799880.9755472068</v>
      </c>
      <c r="BD120" s="880">
        <v>1978553.2646427671</v>
      </c>
      <c r="BE120" s="880">
        <v>2132647.2525928938</v>
      </c>
      <c r="BF120" s="880">
        <v>2097501.7279245462</v>
      </c>
      <c r="BG120" s="880">
        <v>2087536.3246651932</v>
      </c>
      <c r="BH120" s="880">
        <v>2125954.8261648952</v>
      </c>
      <c r="BI120" s="880">
        <v>2314584.6844384945</v>
      </c>
      <c r="BJ120" s="880">
        <v>2519621.4323893534</v>
      </c>
      <c r="BK120" s="880">
        <v>2684450.8178232517</v>
      </c>
      <c r="BL120" s="880">
        <v>2490378.9458117913</v>
      </c>
      <c r="BM120" s="880">
        <v>2401184.7426184239</v>
      </c>
      <c r="BN120" s="880">
        <v>2170019.2000299999</v>
      </c>
      <c r="BO120" s="880">
        <v>2387620.0672532748</v>
      </c>
      <c r="BP120" s="880">
        <v>2489306.5424767337</v>
      </c>
      <c r="BQ120" s="880">
        <v>2678589.828029572</v>
      </c>
      <c r="BR120" s="880">
        <v>2395531.0300200009</v>
      </c>
      <c r="BS120" s="880">
        <v>2528597</v>
      </c>
      <c r="BV120" s="882">
        <f>DataFS40!Y120</f>
        <v>1.3566858324111086E-2</v>
      </c>
      <c r="BW120" s="882">
        <f t="shared" ref="BW120:CK120" si="273">BV120+($CL120-$BV120)/16</f>
        <v>1.4277533802018669E-2</v>
      </c>
      <c r="BX120" s="882">
        <f t="shared" si="273"/>
        <v>1.4988209279926251E-2</v>
      </c>
      <c r="BY120" s="882">
        <f t="shared" si="273"/>
        <v>1.5698884757833834E-2</v>
      </c>
      <c r="BZ120" s="882">
        <f t="shared" si="273"/>
        <v>1.6409560235741416E-2</v>
      </c>
      <c r="CA120" s="882">
        <f t="shared" si="273"/>
        <v>1.7120235713648999E-2</v>
      </c>
      <c r="CB120" s="882">
        <f t="shared" si="273"/>
        <v>1.7830911191556581E-2</v>
      </c>
      <c r="CC120" s="882">
        <f t="shared" si="273"/>
        <v>1.8541586669464163E-2</v>
      </c>
      <c r="CD120" s="882">
        <f t="shared" si="273"/>
        <v>1.9252262147371746E-2</v>
      </c>
      <c r="CE120" s="882">
        <f t="shared" si="273"/>
        <v>1.9962937625279328E-2</v>
      </c>
      <c r="CF120" s="882">
        <f t="shared" si="273"/>
        <v>2.0673613103186911E-2</v>
      </c>
      <c r="CG120" s="882">
        <f t="shared" si="273"/>
        <v>2.1384288581094493E-2</v>
      </c>
      <c r="CH120" s="882">
        <f t="shared" si="273"/>
        <v>2.2094964059002076E-2</v>
      </c>
      <c r="CI120" s="882">
        <f t="shared" si="273"/>
        <v>2.2805639536909658E-2</v>
      </c>
      <c r="CJ120" s="882">
        <f t="shared" si="273"/>
        <v>2.3516315014817241E-2</v>
      </c>
      <c r="CK120" s="882">
        <f t="shared" si="273"/>
        <v>2.4226990492724823E-2</v>
      </c>
      <c r="CL120" s="882">
        <f t="shared" si="189"/>
        <v>2.4937665970632406E-2</v>
      </c>
      <c r="CM120" s="882">
        <f t="shared" si="190"/>
        <v>2.6583513067392373E-2</v>
      </c>
      <c r="CN120" s="882">
        <f t="shared" si="191"/>
        <v>2.6156930554265934E-2</v>
      </c>
      <c r="CO120" s="882">
        <f t="shared" si="192"/>
        <v>2.7766156529995811E-2</v>
      </c>
      <c r="CP120" s="882">
        <f t="shared" si="193"/>
        <v>2.8832974685147228E-2</v>
      </c>
      <c r="CQ120" s="882">
        <f t="shared" si="194"/>
        <v>3.1541000304018185E-2</v>
      </c>
      <c r="CR120" s="882">
        <f t="shared" si="195"/>
        <v>3.1064245506475796E-2</v>
      </c>
      <c r="CS120" s="882">
        <f t="shared" si="196"/>
        <v>3.3737577513746952E-2</v>
      </c>
      <c r="CT120" s="882">
        <f t="shared" si="197"/>
        <v>3.8731025576385081E-2</v>
      </c>
      <c r="CU120" s="882">
        <f t="shared" si="198"/>
        <v>3.9476715431159493E-2</v>
      </c>
      <c r="CV120" s="882">
        <f t="shared" si="199"/>
        <v>4.0398808507567052E-2</v>
      </c>
      <c r="CW120" s="882">
        <f t="shared" si="200"/>
        <v>3.5836320143561862E-2</v>
      </c>
      <c r="CX120" s="882">
        <f t="shared" si="201"/>
        <v>3.7265606334618839E-2</v>
      </c>
      <c r="CY120" s="882">
        <f t="shared" si="202"/>
        <v>3.4231116587760679E-2</v>
      </c>
      <c r="CZ120" s="882">
        <f t="shared" si="203"/>
        <v>3.7685122168318763E-2</v>
      </c>
      <c r="DA120" s="882">
        <f t="shared" si="204"/>
        <v>3.6210205413783392E-2</v>
      </c>
      <c r="DB120" s="882">
        <f t="shared" si="205"/>
        <v>3.6431235421344965E-2</v>
      </c>
      <c r="DC120" s="882">
        <f t="shared" si="206"/>
        <v>3.0955325328142491E-2</v>
      </c>
      <c r="DD120" s="882">
        <f t="shared" si="207"/>
        <v>3.5246380782059772E-2</v>
      </c>
    </row>
    <row r="121" spans="1:108" ht="15">
      <c r="A121" s="877">
        <v>99.96</v>
      </c>
      <c r="B121" s="877">
        <v>99.96</v>
      </c>
      <c r="C121" s="880">
        <f>DataFS40!T121</f>
        <v>516442.62136257067</v>
      </c>
      <c r="D121">
        <f t="shared" ref="D121:R121" si="274">C121*($S121/$C121)^(1/16)</f>
        <v>529546.66879177769</v>
      </c>
      <c r="E121">
        <f t="shared" si="274"/>
        <v>542983.21406667738</v>
      </c>
      <c r="F121">
        <f t="shared" si="274"/>
        <v>556760.69387967233</v>
      </c>
      <c r="G121">
        <f t="shared" si="274"/>
        <v>570887.75899305963</v>
      </c>
      <c r="H121">
        <f t="shared" si="274"/>
        <v>585373.27967077051</v>
      </c>
      <c r="I121">
        <f t="shared" si="274"/>
        <v>600226.35124793404</v>
      </c>
      <c r="J121">
        <f t="shared" si="274"/>
        <v>615456.29984176019</v>
      </c>
      <c r="K121">
        <f t="shared" si="274"/>
        <v>631072.68820732972</v>
      </c>
      <c r="L121">
        <f t="shared" si="274"/>
        <v>647085.32174196653</v>
      </c>
      <c r="M121">
        <f t="shared" si="274"/>
        <v>663504.25464196317</v>
      </c>
      <c r="N121">
        <f t="shared" si="274"/>
        <v>680339.79621552525</v>
      </c>
      <c r="O121">
        <f t="shared" si="274"/>
        <v>697602.51735589816</v>
      </c>
      <c r="P121">
        <f t="shared" si="274"/>
        <v>715303.25717874116</v>
      </c>
      <c r="Q121">
        <f t="shared" si="274"/>
        <v>733453.12982791557</v>
      </c>
      <c r="R121">
        <f t="shared" si="274"/>
        <v>752063.53145396139</v>
      </c>
      <c r="S121" s="880">
        <v>771146.14736964344</v>
      </c>
      <c r="T121" s="880">
        <v>813784.2576502806</v>
      </c>
      <c r="U121" s="880">
        <v>856422.36793091765</v>
      </c>
      <c r="V121" s="880">
        <v>904453.03375017364</v>
      </c>
      <c r="W121" s="880">
        <v>952483.69956942962</v>
      </c>
      <c r="X121" s="880">
        <v>837867.95284646342</v>
      </c>
      <c r="Y121" s="880">
        <v>855458.54467551992</v>
      </c>
      <c r="Z121" s="880">
        <v>798450.79119514872</v>
      </c>
      <c r="AA121" s="880">
        <v>726142.79453234805</v>
      </c>
      <c r="AB121" s="880">
        <v>768000.15623921307</v>
      </c>
      <c r="AC121" s="880">
        <v>795817.20693789795</v>
      </c>
      <c r="AD121" s="880">
        <v>854711.66192324273</v>
      </c>
      <c r="AE121" s="880">
        <v>785154.62176595826</v>
      </c>
      <c r="AF121" s="880">
        <v>787262.00231864851</v>
      </c>
      <c r="AG121" s="880">
        <v>766552.70828621683</v>
      </c>
      <c r="AH121" s="880">
        <v>843458.44632015401</v>
      </c>
      <c r="AI121" s="880">
        <v>900007.65696079785</v>
      </c>
      <c r="AJ121" s="880">
        <v>977449.3532484828</v>
      </c>
      <c r="AK121" s="880">
        <v>891051.86283362738</v>
      </c>
      <c r="AL121" s="880">
        <v>1012424.8780451096</v>
      </c>
      <c r="AM121" s="880">
        <v>1027358.3282475228</v>
      </c>
      <c r="AN121" s="880">
        <v>1063784.997904215</v>
      </c>
      <c r="AO121" s="880">
        <v>1333717.4107176212</v>
      </c>
      <c r="AP121" s="880">
        <v>1417400.9877822092</v>
      </c>
      <c r="AQ121" s="880">
        <v>1145488.8057545051</v>
      </c>
      <c r="AR121" s="880">
        <v>1402467.0963116167</v>
      </c>
      <c r="AS121" s="880">
        <v>1743013.9706694616</v>
      </c>
      <c r="AT121" s="880">
        <v>1706572.0052565148</v>
      </c>
      <c r="AU121" s="880">
        <v>1691367.366116693</v>
      </c>
      <c r="AV121" s="880">
        <v>1477901.7224982572</v>
      </c>
      <c r="AW121" s="880">
        <v>1619993.1540451858</v>
      </c>
      <c r="AX121" s="880">
        <v>1500882.596523382</v>
      </c>
      <c r="AY121" s="880">
        <v>1543744.304123498</v>
      </c>
      <c r="AZ121" s="880">
        <v>1677357.7862240486</v>
      </c>
      <c r="BA121" s="880">
        <v>1822462.6075372756</v>
      </c>
      <c r="BB121" s="880">
        <v>2053629.0234455168</v>
      </c>
      <c r="BC121" s="880">
        <v>2101650.3065382694</v>
      </c>
      <c r="BD121" s="880">
        <v>2311502.3514516535</v>
      </c>
      <c r="BE121" s="880">
        <v>2471719.3681231267</v>
      </c>
      <c r="BF121" s="880">
        <v>2463738.9121072134</v>
      </c>
      <c r="BG121" s="880">
        <v>2430875.0178130283</v>
      </c>
      <c r="BH121" s="880">
        <v>2471570.1023743162</v>
      </c>
      <c r="BI121" s="880">
        <v>2700473.6677429518</v>
      </c>
      <c r="BJ121" s="880">
        <v>2969869.6801786064</v>
      </c>
      <c r="BK121" s="880">
        <v>3177704.2338228277</v>
      </c>
      <c r="BL121" s="880">
        <v>2926767.3332920549</v>
      </c>
      <c r="BM121" s="880">
        <v>2847846.8714053063</v>
      </c>
      <c r="BN121" s="880">
        <v>2575240.1072200001</v>
      </c>
      <c r="BO121" s="880">
        <v>2836940.6258698241</v>
      </c>
      <c r="BP121" s="880">
        <v>2949321.7730688453</v>
      </c>
      <c r="BQ121" s="880">
        <v>3180744.91225632</v>
      </c>
      <c r="BR121" s="880">
        <v>2825985.0692590349</v>
      </c>
      <c r="BS121" s="880">
        <v>2993148</v>
      </c>
      <c r="BV121" s="882">
        <f>DataFS40!Y121</f>
        <v>1.3566858324111086E-2</v>
      </c>
      <c r="BW121" s="882">
        <f t="shared" ref="BW121:CK121" si="275">BV121+($CL121-$BV121)/16</f>
        <v>1.4320099686241372E-2</v>
      </c>
      <c r="BX121" s="882">
        <f t="shared" si="275"/>
        <v>1.5073341048371658E-2</v>
      </c>
      <c r="BY121" s="882">
        <f t="shared" si="275"/>
        <v>1.5826582410501944E-2</v>
      </c>
      <c r="BZ121" s="882">
        <f t="shared" si="275"/>
        <v>1.657982377263223E-2</v>
      </c>
      <c r="CA121" s="882">
        <f t="shared" si="275"/>
        <v>1.7333065134762515E-2</v>
      </c>
      <c r="CB121" s="882">
        <f t="shared" si="275"/>
        <v>1.8086306496892801E-2</v>
      </c>
      <c r="CC121" s="882">
        <f t="shared" si="275"/>
        <v>1.8839547859023087E-2</v>
      </c>
      <c r="CD121" s="882">
        <f t="shared" si="275"/>
        <v>1.9592789221153373E-2</v>
      </c>
      <c r="CE121" s="882">
        <f t="shared" si="275"/>
        <v>2.0346030583283659E-2</v>
      </c>
      <c r="CF121" s="882">
        <f t="shared" si="275"/>
        <v>2.1099271945413944E-2</v>
      </c>
      <c r="CG121" s="882">
        <f t="shared" si="275"/>
        <v>2.185251330754423E-2</v>
      </c>
      <c r="CH121" s="882">
        <f t="shared" si="275"/>
        <v>2.2605754669674516E-2</v>
      </c>
      <c r="CI121" s="882">
        <f t="shared" si="275"/>
        <v>2.3358996031804802E-2</v>
      </c>
      <c r="CJ121" s="882">
        <f t="shared" si="275"/>
        <v>2.4112237393935088E-2</v>
      </c>
      <c r="CK121" s="882">
        <f t="shared" si="275"/>
        <v>2.4865478756065373E-2</v>
      </c>
      <c r="CL121" s="882">
        <f t="shared" si="189"/>
        <v>2.5618720118195659E-2</v>
      </c>
      <c r="CM121" s="882">
        <f t="shared" si="190"/>
        <v>2.7599544793331932E-2</v>
      </c>
      <c r="CN121" s="882">
        <f t="shared" si="191"/>
        <v>2.6755024726197174E-2</v>
      </c>
      <c r="CO121" s="882">
        <f t="shared" si="192"/>
        <v>2.7982067700214497E-2</v>
      </c>
      <c r="CP121" s="882">
        <f t="shared" si="193"/>
        <v>2.8443968561966626E-2</v>
      </c>
      <c r="CQ121" s="882">
        <f t="shared" si="194"/>
        <v>3.2231320314604961E-2</v>
      </c>
      <c r="CR121" s="882">
        <f t="shared" si="195"/>
        <v>3.1193359595638404E-2</v>
      </c>
      <c r="CS121" s="882">
        <f t="shared" si="196"/>
        <v>3.3791796797135287E-2</v>
      </c>
      <c r="CT121" s="882">
        <f t="shared" si="197"/>
        <v>3.9386322344150848E-2</v>
      </c>
      <c r="CU121" s="882">
        <f t="shared" si="198"/>
        <v>4.0580701327778801E-2</v>
      </c>
      <c r="CV121" s="882">
        <f t="shared" si="199"/>
        <v>4.1562411539979083E-2</v>
      </c>
      <c r="CW121" s="882">
        <f t="shared" si="200"/>
        <v>3.68659314223585E-2</v>
      </c>
      <c r="CX121" s="882">
        <f t="shared" si="201"/>
        <v>3.8622411173367732E-2</v>
      </c>
      <c r="CY121" s="882">
        <f t="shared" si="202"/>
        <v>3.5471593746843944E-2</v>
      </c>
      <c r="CZ121" s="882">
        <f t="shared" si="203"/>
        <v>3.923783088603261E-2</v>
      </c>
      <c r="DA121" s="882">
        <f t="shared" si="204"/>
        <v>3.7504418292389596E-2</v>
      </c>
      <c r="DB121" s="882">
        <f t="shared" si="205"/>
        <v>3.7829377362577299E-2</v>
      </c>
      <c r="DC121" s="882">
        <f t="shared" si="206"/>
        <v>3.1718093739312669E-2</v>
      </c>
      <c r="DD121" s="882">
        <f t="shared" si="207"/>
        <v>3.628022810425291E-2</v>
      </c>
    </row>
    <row r="122" spans="1:108" ht="15">
      <c r="A122" s="877">
        <v>99.97</v>
      </c>
      <c r="B122" s="877">
        <v>99.97</v>
      </c>
      <c r="C122" s="880">
        <f>DataFS40!T122</f>
        <v>619539.79184371943</v>
      </c>
      <c r="D122">
        <f t="shared" ref="D122:R122" si="276">C122*($S122/$C122)^(1/16)</f>
        <v>635259.79340978211</v>
      </c>
      <c r="E122">
        <f t="shared" si="276"/>
        <v>651378.66919262696</v>
      </c>
      <c r="F122">
        <f t="shared" si="276"/>
        <v>667906.54009714979</v>
      </c>
      <c r="G122">
        <f t="shared" si="276"/>
        <v>684853.78383280197</v>
      </c>
      <c r="H122">
        <f t="shared" si="276"/>
        <v>702231.04142966564</v>
      </c>
      <c r="I122">
        <f t="shared" si="276"/>
        <v>720049.22391986602</v>
      </c>
      <c r="J122">
        <f t="shared" si="276"/>
        <v>738319.51918851573</v>
      </c>
      <c r="K122">
        <f t="shared" si="276"/>
        <v>757053.39899849228</v>
      </c>
      <c r="L122">
        <f t="shared" si="276"/>
        <v>776262.62619346066</v>
      </c>
      <c r="M122">
        <f t="shared" si="276"/>
        <v>795959.26208366244</v>
      </c>
      <c r="N122">
        <f t="shared" si="276"/>
        <v>816155.67401911016</v>
      </c>
      <c r="O122">
        <f t="shared" si="276"/>
        <v>836864.54315494082</v>
      </c>
      <c r="P122">
        <f t="shared" si="276"/>
        <v>858098.87241380545</v>
      </c>
      <c r="Q122">
        <f t="shared" si="276"/>
        <v>879871.99465029349</v>
      </c>
      <c r="R122">
        <f t="shared" si="276"/>
        <v>902197.58102251857</v>
      </c>
      <c r="S122" s="880">
        <v>925089.64957612345</v>
      </c>
      <c r="T122" s="880">
        <v>989361.99853792065</v>
      </c>
      <c r="U122" s="880">
        <v>1053634.3474997177</v>
      </c>
      <c r="V122" s="880">
        <v>1102510.7564732174</v>
      </c>
      <c r="W122" s="880">
        <v>1151387.1654467171</v>
      </c>
      <c r="X122" s="880">
        <v>1016554.4266820011</v>
      </c>
      <c r="Y122" s="880">
        <v>1061101.9912803809</v>
      </c>
      <c r="Z122" s="880">
        <v>988931.32555030321</v>
      </c>
      <c r="AA122" s="880">
        <v>887479.76660470606</v>
      </c>
      <c r="AB122" s="880">
        <v>920952.83862616506</v>
      </c>
      <c r="AC122" s="880">
        <v>965264.68804266921</v>
      </c>
      <c r="AD122" s="880">
        <v>1025590.5502371712</v>
      </c>
      <c r="AE122" s="880">
        <v>927670.38757983618</v>
      </c>
      <c r="AF122" s="880">
        <v>937299.97757535602</v>
      </c>
      <c r="AG122" s="880">
        <v>916826.18014197762</v>
      </c>
      <c r="AH122" s="880">
        <v>1009617.5580038502</v>
      </c>
      <c r="AI122" s="880">
        <v>1080567.8342706745</v>
      </c>
      <c r="AJ122" s="880">
        <v>1193297.7931317063</v>
      </c>
      <c r="AK122" s="880">
        <v>1072735.2385890654</v>
      </c>
      <c r="AL122" s="880">
        <v>1238587.1700961103</v>
      </c>
      <c r="AM122" s="880">
        <v>1262507.4028529166</v>
      </c>
      <c r="AN122" s="880">
        <v>1292876.3190250718</v>
      </c>
      <c r="AO122" s="880">
        <v>1690614.4994396504</v>
      </c>
      <c r="AP122" s="880">
        <v>1689593.4293010412</v>
      </c>
      <c r="AQ122" s="880">
        <v>1353616.7475728155</v>
      </c>
      <c r="AR122" s="880">
        <v>1731277.7506032402</v>
      </c>
      <c r="AS122" s="880">
        <v>2149898.3663572236</v>
      </c>
      <c r="AT122" s="880">
        <v>2059750.4543130584</v>
      </c>
      <c r="AU122" s="880">
        <v>2052774.6553753037</v>
      </c>
      <c r="AV122" s="880">
        <v>1787209.2074959583</v>
      </c>
      <c r="AW122" s="880">
        <v>1978976.3280525</v>
      </c>
      <c r="AX122" s="880">
        <v>1847729.8901467626</v>
      </c>
      <c r="AY122" s="880">
        <v>1868970.2623918771</v>
      </c>
      <c r="AZ122" s="880">
        <v>2053438.0812337806</v>
      </c>
      <c r="BA122" s="880">
        <v>2236152.5085542519</v>
      </c>
      <c r="BB122" s="880">
        <v>2557967.1360099758</v>
      </c>
      <c r="BC122" s="880">
        <v>2585058.0886942698</v>
      </c>
      <c r="BD122" s="880">
        <v>2792033.8778843726</v>
      </c>
      <c r="BE122" s="880">
        <v>3024513.2372143497</v>
      </c>
      <c r="BF122" s="880">
        <v>2975377.5125836101</v>
      </c>
      <c r="BG122" s="880">
        <v>2995048.4180210638</v>
      </c>
      <c r="BH122" s="880">
        <v>3058985.0535811353</v>
      </c>
      <c r="BI122" s="880">
        <v>3368974.3229754968</v>
      </c>
      <c r="BJ122" s="880">
        <v>3707357.9993340466</v>
      </c>
      <c r="BK122" s="880">
        <v>3946678.9238403221</v>
      </c>
      <c r="BL122" s="880">
        <v>3632861.7815134721</v>
      </c>
      <c r="BM122" s="880">
        <v>3570456.5434701242</v>
      </c>
      <c r="BN122" s="880">
        <v>3235843.7138499999</v>
      </c>
      <c r="BO122" s="880">
        <v>3596191.8024428892</v>
      </c>
      <c r="BP122" s="880">
        <v>3732114.084972736</v>
      </c>
      <c r="BQ122" s="880">
        <v>4029249.4965492464</v>
      </c>
      <c r="BR122" s="880">
        <v>3530714.3456718912</v>
      </c>
      <c r="BS122" s="880">
        <v>3747672</v>
      </c>
      <c r="BV122" s="882">
        <f>DataFS40!Y122</f>
        <v>1.3566858324111086E-2</v>
      </c>
      <c r="BW122" s="882">
        <f t="shared" ref="BW122:CK122" si="277">BV122+($CL122-$BV122)/16</f>
        <v>1.4362638041802267E-2</v>
      </c>
      <c r="BX122" s="882">
        <f t="shared" si="277"/>
        <v>1.5158417759493448E-2</v>
      </c>
      <c r="BY122" s="882">
        <f t="shared" si="277"/>
        <v>1.5954197477184628E-2</v>
      </c>
      <c r="BZ122" s="882">
        <f t="shared" si="277"/>
        <v>1.6749977194875809E-2</v>
      </c>
      <c r="CA122" s="882">
        <f t="shared" si="277"/>
        <v>1.754575691256699E-2</v>
      </c>
      <c r="CB122" s="882">
        <f t="shared" si="277"/>
        <v>1.8341536630258171E-2</v>
      </c>
      <c r="CC122" s="882">
        <f t="shared" si="277"/>
        <v>1.9137316347949351E-2</v>
      </c>
      <c r="CD122" s="882">
        <f t="shared" si="277"/>
        <v>1.9933096065640532E-2</v>
      </c>
      <c r="CE122" s="882">
        <f t="shared" si="277"/>
        <v>2.0728875783331713E-2</v>
      </c>
      <c r="CF122" s="882">
        <f t="shared" si="277"/>
        <v>2.1524655501022893E-2</v>
      </c>
      <c r="CG122" s="882">
        <f t="shared" si="277"/>
        <v>2.2320435218714074E-2</v>
      </c>
      <c r="CH122" s="882">
        <f t="shared" si="277"/>
        <v>2.3116214936405255E-2</v>
      </c>
      <c r="CI122" s="882">
        <f t="shared" si="277"/>
        <v>2.3911994654096436E-2</v>
      </c>
      <c r="CJ122" s="882">
        <f t="shared" si="277"/>
        <v>2.4707774371787616E-2</v>
      </c>
      <c r="CK122" s="882">
        <f t="shared" si="277"/>
        <v>2.5503554089478797E-2</v>
      </c>
      <c r="CL122" s="882">
        <f t="shared" si="189"/>
        <v>2.6299333807169978E-2</v>
      </c>
      <c r="CM122" s="882">
        <f t="shared" si="190"/>
        <v>2.8332405100381708E-2</v>
      </c>
      <c r="CN122" s="882">
        <f t="shared" si="191"/>
        <v>2.6748622859022131E-2</v>
      </c>
      <c r="CO122" s="882">
        <f t="shared" si="192"/>
        <v>2.7705688091840042E-2</v>
      </c>
      <c r="CP122" s="882">
        <f t="shared" si="193"/>
        <v>2.8812653890848638E-2</v>
      </c>
      <c r="CQ122" s="882">
        <f t="shared" si="194"/>
        <v>3.2090982399859636E-2</v>
      </c>
      <c r="CR122" s="882">
        <f t="shared" si="195"/>
        <v>3.0989673192512779E-2</v>
      </c>
      <c r="CS122" s="882">
        <f t="shared" si="196"/>
        <v>3.3769844452385955E-2</v>
      </c>
      <c r="CT122" s="882">
        <f t="shared" si="197"/>
        <v>4.0014488270914361E-2</v>
      </c>
      <c r="CU122" s="882">
        <f t="shared" si="198"/>
        <v>4.181122726124209E-2</v>
      </c>
      <c r="CV122" s="882">
        <f t="shared" si="199"/>
        <v>4.2288162042741551E-2</v>
      </c>
      <c r="CW122" s="882">
        <f t="shared" si="200"/>
        <v>3.7899118406756971E-2</v>
      </c>
      <c r="CX122" s="882">
        <f t="shared" si="201"/>
        <v>4.0436525103662468E-2</v>
      </c>
      <c r="CY122" s="882">
        <f t="shared" si="202"/>
        <v>3.7114564592715782E-2</v>
      </c>
      <c r="CZ122" s="882">
        <f t="shared" si="203"/>
        <v>4.1016288189628547E-2</v>
      </c>
      <c r="DA122" s="882">
        <f t="shared" si="204"/>
        <v>3.9201922872734718E-2</v>
      </c>
      <c r="DB122" s="882">
        <f t="shared" si="205"/>
        <v>3.9467570896940751E-2</v>
      </c>
      <c r="DC122" s="882">
        <f t="shared" si="206"/>
        <v>3.2419708836428418E-2</v>
      </c>
      <c r="DD122" s="882">
        <f t="shared" si="207"/>
        <v>3.7477055531853543E-2</v>
      </c>
    </row>
    <row r="123" spans="1:108" ht="15">
      <c r="A123" s="877">
        <v>99.98</v>
      </c>
      <c r="B123" s="877">
        <v>99.98</v>
      </c>
      <c r="C123" s="880">
        <f>DataFS40!T123</f>
        <v>833260.71526638558</v>
      </c>
      <c r="D123">
        <f t="shared" ref="D123:R123" si="278">C123*($S123/$C123)^(1/16)</f>
        <v>854403.6021662642</v>
      </c>
      <c r="E123">
        <f t="shared" si="278"/>
        <v>876082.96181503288</v>
      </c>
      <c r="F123">
        <f t="shared" si="278"/>
        <v>898312.40649807465</v>
      </c>
      <c r="G123">
        <f t="shared" si="278"/>
        <v>921105.89389448299</v>
      </c>
      <c r="H123">
        <f t="shared" si="278"/>
        <v>944477.73584096995</v>
      </c>
      <c r="I123">
        <f t="shared" si="278"/>
        <v>968442.60731814639</v>
      </c>
      <c r="J123">
        <f t="shared" si="278"/>
        <v>993015.55566481757</v>
      </c>
      <c r="K123">
        <f t="shared" si="278"/>
        <v>1018212.0100260788</v>
      </c>
      <c r="L123">
        <f t="shared" si="278"/>
        <v>1044047.7910411446</v>
      </c>
      <c r="M123">
        <f t="shared" si="278"/>
        <v>1070539.1207769935</v>
      </c>
      <c r="N123">
        <f t="shared" si="278"/>
        <v>1097702.6329140652</v>
      </c>
      <c r="O123">
        <f t="shared" si="278"/>
        <v>1125555.3831904074</v>
      </c>
      <c r="P123">
        <f t="shared" si="278"/>
        <v>1154114.8601108291</v>
      </c>
      <c r="Q123">
        <f t="shared" si="278"/>
        <v>1183398.9959277825</v>
      </c>
      <c r="R123">
        <f t="shared" si="278"/>
        <v>1213426.1779008727</v>
      </c>
      <c r="S123" s="880">
        <v>1244215.2598420624</v>
      </c>
      <c r="T123" s="880">
        <v>1350518.723074886</v>
      </c>
      <c r="U123" s="880">
        <v>1456822.1863077097</v>
      </c>
      <c r="V123" s="880">
        <v>1515043.8142518098</v>
      </c>
      <c r="W123" s="880">
        <v>1573265.4421959098</v>
      </c>
      <c r="X123" s="880">
        <v>1404230.5606670498</v>
      </c>
      <c r="Y123" s="880">
        <v>1459544.0464044099</v>
      </c>
      <c r="Z123" s="880">
        <v>1367715.0859953205</v>
      </c>
      <c r="AA123" s="880">
        <v>1189862.0281543275</v>
      </c>
      <c r="AB123" s="880">
        <v>1230420.5094494305</v>
      </c>
      <c r="AC123" s="880">
        <v>1290315.576738609</v>
      </c>
      <c r="AD123" s="880">
        <v>1366456.680465718</v>
      </c>
      <c r="AE123" s="880">
        <v>1215984.8561685851</v>
      </c>
      <c r="AF123" s="880">
        <v>1260079.2095727061</v>
      </c>
      <c r="AG123" s="880">
        <v>1205952.3399924613</v>
      </c>
      <c r="AH123" s="880">
        <v>1343205.308751666</v>
      </c>
      <c r="AI123" s="880">
        <v>1453566.988474858</v>
      </c>
      <c r="AJ123" s="880">
        <v>1619914.8318266794</v>
      </c>
      <c r="AK123" s="880">
        <v>1445477.5044091712</v>
      </c>
      <c r="AL123" s="880">
        <v>1686592.6377475327</v>
      </c>
      <c r="AM123" s="880">
        <v>1765174.5824975176</v>
      </c>
      <c r="AN123" s="880">
        <v>1750974.081192269</v>
      </c>
      <c r="AO123" s="880">
        <v>2181247.9142665025</v>
      </c>
      <c r="AP123" s="880">
        <v>2237266.0849109381</v>
      </c>
      <c r="AQ123" s="880">
        <v>1832910.8807717473</v>
      </c>
      <c r="AR123" s="880">
        <v>2335859.4893485005</v>
      </c>
      <c r="AS123" s="880">
        <v>2954452.6968456781</v>
      </c>
      <c r="AT123" s="880">
        <v>2693943.9738132902</v>
      </c>
      <c r="AU123" s="880">
        <v>2761358.8544259076</v>
      </c>
      <c r="AV123" s="880">
        <v>2404268.8090117616</v>
      </c>
      <c r="AW123" s="880">
        <v>2715392.0316994549</v>
      </c>
      <c r="AX123" s="880">
        <v>2509550.7983956239</v>
      </c>
      <c r="AY123" s="880">
        <v>2593714.2409121636</v>
      </c>
      <c r="AZ123" s="880">
        <v>2813615.5373864621</v>
      </c>
      <c r="BA123" s="880">
        <v>3092042.2266214676</v>
      </c>
      <c r="BB123" s="880">
        <v>3559419.2949199216</v>
      </c>
      <c r="BC123" s="880">
        <v>3562025.3608550145</v>
      </c>
      <c r="BD123" s="880">
        <v>3868097.6864049486</v>
      </c>
      <c r="BE123" s="880">
        <v>4286318.6162023498</v>
      </c>
      <c r="BF123" s="880">
        <v>4115892.2354193735</v>
      </c>
      <c r="BG123" s="880">
        <v>4161169.984397348</v>
      </c>
      <c r="BH123" s="880">
        <v>4260404.3458776185</v>
      </c>
      <c r="BI123" s="880">
        <v>4787899.6911324617</v>
      </c>
      <c r="BJ123" s="880">
        <v>5263436.4104456427</v>
      </c>
      <c r="BK123" s="880">
        <v>5584465.0770185012</v>
      </c>
      <c r="BL123" s="880">
        <v>5085362.5957813486</v>
      </c>
      <c r="BM123" s="880">
        <v>5134112.46344868</v>
      </c>
      <c r="BN123" s="880">
        <v>4691636.8573799999</v>
      </c>
      <c r="BO123" s="880">
        <v>5278541.455172685</v>
      </c>
      <c r="BP123" s="880">
        <v>5401068.9998362204</v>
      </c>
      <c r="BQ123" s="880">
        <v>5830836.5302720889</v>
      </c>
      <c r="BR123" s="880">
        <v>5039392.9472068464</v>
      </c>
      <c r="BS123" s="880">
        <v>5361834</v>
      </c>
      <c r="BV123" s="882">
        <f>DataFS40!Y123</f>
        <v>1.3566858324111086E-2</v>
      </c>
      <c r="BW123" s="882">
        <f t="shared" ref="BW123:CK123" si="279">BV123+($CL123-$BV123)/16</f>
        <v>1.4414927755234744E-2</v>
      </c>
      <c r="BX123" s="882">
        <f t="shared" si="279"/>
        <v>1.5262997186358401E-2</v>
      </c>
      <c r="BY123" s="882">
        <f t="shared" si="279"/>
        <v>1.6111066617482059E-2</v>
      </c>
      <c r="BZ123" s="882">
        <f t="shared" si="279"/>
        <v>1.6959136048605716E-2</v>
      </c>
      <c r="CA123" s="882">
        <f t="shared" si="279"/>
        <v>1.7807205479729374E-2</v>
      </c>
      <c r="CB123" s="882">
        <f t="shared" si="279"/>
        <v>1.8655274910853031E-2</v>
      </c>
      <c r="CC123" s="882">
        <f t="shared" si="279"/>
        <v>1.9503344341976689E-2</v>
      </c>
      <c r="CD123" s="882">
        <f t="shared" si="279"/>
        <v>2.0351413773100346E-2</v>
      </c>
      <c r="CE123" s="882">
        <f t="shared" si="279"/>
        <v>2.1199483204224004E-2</v>
      </c>
      <c r="CF123" s="882">
        <f t="shared" si="279"/>
        <v>2.2047552635347661E-2</v>
      </c>
      <c r="CG123" s="882">
        <f t="shared" si="279"/>
        <v>2.2895622066471319E-2</v>
      </c>
      <c r="CH123" s="882">
        <f t="shared" si="279"/>
        <v>2.3743691497594976E-2</v>
      </c>
      <c r="CI123" s="882">
        <f t="shared" si="279"/>
        <v>2.4591760928718634E-2</v>
      </c>
      <c r="CJ123" s="882">
        <f t="shared" si="279"/>
        <v>2.5439830359842291E-2</v>
      </c>
      <c r="CK123" s="882">
        <f t="shared" si="279"/>
        <v>2.6287899790965949E-2</v>
      </c>
      <c r="CL123" s="882">
        <f t="shared" si="189"/>
        <v>2.7135969222089606E-2</v>
      </c>
      <c r="CM123" s="882">
        <f t="shared" si="190"/>
        <v>2.8913298939300391E-2</v>
      </c>
      <c r="CN123" s="882">
        <f t="shared" si="191"/>
        <v>2.6645026666501925E-2</v>
      </c>
      <c r="CO123" s="882">
        <f t="shared" si="192"/>
        <v>2.7951709150974224E-2</v>
      </c>
      <c r="CP123" s="882">
        <f t="shared" si="193"/>
        <v>2.9917469953362863E-2</v>
      </c>
      <c r="CQ123" s="882">
        <f t="shared" si="194"/>
        <v>3.2133909066779154E-2</v>
      </c>
      <c r="CR123" s="882">
        <f t="shared" si="195"/>
        <v>3.1293549889663153E-2</v>
      </c>
      <c r="CS123" s="882">
        <f t="shared" si="196"/>
        <v>3.3982974377668285E-2</v>
      </c>
      <c r="CT123" s="882">
        <f t="shared" si="197"/>
        <v>4.1798619449283425E-2</v>
      </c>
      <c r="CU123" s="882">
        <f t="shared" si="198"/>
        <v>4.3674736999495423E-2</v>
      </c>
      <c r="CV123" s="882">
        <f t="shared" si="199"/>
        <v>4.4033137889845753E-2</v>
      </c>
      <c r="CW123" s="882">
        <f t="shared" si="200"/>
        <v>3.9408012794966751E-2</v>
      </c>
      <c r="CX123" s="882">
        <f t="shared" si="201"/>
        <v>4.3273445206165828E-2</v>
      </c>
      <c r="CY123" s="882">
        <f t="shared" si="202"/>
        <v>3.9422125570572009E-2</v>
      </c>
      <c r="CZ123" s="882">
        <f t="shared" si="203"/>
        <v>4.4379519974599768E-2</v>
      </c>
      <c r="DA123" s="882">
        <f t="shared" si="204"/>
        <v>4.177666953743242E-2</v>
      </c>
      <c r="DB123" s="882">
        <f t="shared" si="205"/>
        <v>4.1703191078611646E-2</v>
      </c>
      <c r="DC123" s="882">
        <f t="shared" si="206"/>
        <v>3.394312140687461E-2</v>
      </c>
      <c r="DD123" s="882">
        <f t="shared" si="207"/>
        <v>3.9307777479820505E-2</v>
      </c>
    </row>
    <row r="124" spans="1:108" ht="15">
      <c r="A124" s="877">
        <v>99.99</v>
      </c>
      <c r="B124" s="877">
        <v>99.99</v>
      </c>
      <c r="C124" s="880">
        <f>DataFS40!T124</f>
        <v>553497.55164332385</v>
      </c>
      <c r="D124">
        <f t="shared" ref="D124:R124" si="280">C124*($S124/$C124)^(1/16)</f>
        <v>591659.78208006162</v>
      </c>
      <c r="E124">
        <f t="shared" si="280"/>
        <v>632453.20000368671</v>
      </c>
      <c r="F124">
        <f t="shared" si="280"/>
        <v>676059.21901376918</v>
      </c>
      <c r="G124">
        <f t="shared" si="280"/>
        <v>722671.76071026793</v>
      </c>
      <c r="H124">
        <f t="shared" si="280"/>
        <v>772498.11708793824</v>
      </c>
      <c r="I124">
        <f t="shared" si="280"/>
        <v>825759.87239061238</v>
      </c>
      <c r="J124">
        <f t="shared" si="280"/>
        <v>882693.88852495782</v>
      </c>
      <c r="K124">
        <f t="shared" si="280"/>
        <v>943553.35841597675</v>
      </c>
      <c r="L124">
        <f t="shared" si="280"/>
        <v>1008608.9319886528</v>
      </c>
      <c r="M124">
        <f t="shared" si="280"/>
        <v>1078149.9197831328</v>
      </c>
      <c r="N124">
        <f t="shared" si="280"/>
        <v>1152485.5795560745</v>
      </c>
      <c r="O124">
        <f t="shared" si="280"/>
        <v>1231946.4915898426</v>
      </c>
      <c r="P124">
        <f t="shared" si="280"/>
        <v>1316886.0288257329</v>
      </c>
      <c r="Q124">
        <f t="shared" si="280"/>
        <v>1407681.9283590931</v>
      </c>
      <c r="R124">
        <f t="shared" si="280"/>
        <v>1504737.971284986</v>
      </c>
      <c r="S124" s="880">
        <v>1608485.7783648819</v>
      </c>
      <c r="T124" s="880">
        <v>1767729.625128936</v>
      </c>
      <c r="U124" s="880">
        <v>1926973.4718929902</v>
      </c>
      <c r="V124" s="880">
        <v>2009145.3739712532</v>
      </c>
      <c r="W124" s="880">
        <v>2091317.2760495159</v>
      </c>
      <c r="X124" s="880">
        <v>1827520.5129384703</v>
      </c>
      <c r="Y124" s="880">
        <v>1904691.1164620395</v>
      </c>
      <c r="Z124" s="880">
        <v>1803730.203504751</v>
      </c>
      <c r="AA124" s="880">
        <v>1504821.8608604979</v>
      </c>
      <c r="AB124" s="880">
        <v>1576610.6014411461</v>
      </c>
      <c r="AC124" s="880">
        <v>1643538.3864218968</v>
      </c>
      <c r="AD124" s="880">
        <v>1733489.2031047866</v>
      </c>
      <c r="AE124" s="880">
        <v>1509523.6138635299</v>
      </c>
      <c r="AF124" s="880">
        <v>1639207.3487247434</v>
      </c>
      <c r="AG124" s="880">
        <v>1521080.1040017591</v>
      </c>
      <c r="AH124" s="880">
        <v>1719280.1250703391</v>
      </c>
      <c r="AI124" s="880">
        <v>1859797.0920903173</v>
      </c>
      <c r="AJ124" s="880">
        <v>2069659.9892698918</v>
      </c>
      <c r="AK124" s="880">
        <v>1857244.1271017049</v>
      </c>
      <c r="AL124" s="880">
        <v>2173785.2114859489</v>
      </c>
      <c r="AM124" s="880">
        <v>2218223.5769456769</v>
      </c>
      <c r="AN124" s="880">
        <v>2255354.8259916171</v>
      </c>
      <c r="AO124" s="880">
        <v>2756266.9349247264</v>
      </c>
      <c r="AP124" s="880">
        <v>2671992.1092923786</v>
      </c>
      <c r="AQ124" s="880">
        <v>2369621.6857835078</v>
      </c>
      <c r="AR124" s="880">
        <v>2876351.5908135124</v>
      </c>
      <c r="AS124" s="880">
        <v>3799712.5677779997</v>
      </c>
      <c r="AT124" s="880">
        <v>3445874.7081436035</v>
      </c>
      <c r="AU124" s="880">
        <v>3475572.3772390699</v>
      </c>
      <c r="AV124" s="880">
        <v>3059606.0450291443</v>
      </c>
      <c r="AW124" s="880">
        <v>3502717.334918547</v>
      </c>
      <c r="AX124" s="880">
        <v>3247228.7501797522</v>
      </c>
      <c r="AY124" s="880">
        <v>3369366.0904438039</v>
      </c>
      <c r="AZ124" s="880">
        <v>3671757.2058012546</v>
      </c>
      <c r="BA124" s="880">
        <v>4025655.4579702849</v>
      </c>
      <c r="BB124" s="880">
        <v>4490634.9515762404</v>
      </c>
      <c r="BC124" s="880">
        <v>4618648.485388591</v>
      </c>
      <c r="BD124" s="880">
        <v>5106942.9229487507</v>
      </c>
      <c r="BE124" s="880">
        <v>5624267.9580080649</v>
      </c>
      <c r="BF124" s="880">
        <v>5344755.7360930657</v>
      </c>
      <c r="BG124" s="880">
        <v>5449686.9626836563</v>
      </c>
      <c r="BH124" s="880">
        <v>5553625.0085234838</v>
      </c>
      <c r="BI124" s="880">
        <v>6371102.5279909102</v>
      </c>
      <c r="BJ124" s="880">
        <v>7098334.9208388831</v>
      </c>
      <c r="BK124" s="880">
        <v>7399837.7643428929</v>
      </c>
      <c r="BL124" s="880">
        <v>6786269.8193347985</v>
      </c>
      <c r="BM124" s="880">
        <v>6785864.4010175895</v>
      </c>
      <c r="BN124" s="880">
        <v>6320779.7671699999</v>
      </c>
      <c r="BO124" s="880">
        <v>7186398.4186080843</v>
      </c>
      <c r="BP124" s="880">
        <v>7270186.4544210872</v>
      </c>
      <c r="BQ124" s="880">
        <v>7899951.7252349341</v>
      </c>
      <c r="BR124" s="880">
        <v>6752410.7712265681</v>
      </c>
      <c r="BS124" s="880">
        <v>7129852</v>
      </c>
      <c r="BV124" s="882">
        <f>DataFS40!Y124</f>
        <v>1.3566858324111086E-2</v>
      </c>
      <c r="BW124" s="882">
        <f t="shared" ref="BW124:CK124" si="281">BV124+($CL124-$BV124)/16</f>
        <v>1.4428273882893916E-2</v>
      </c>
      <c r="BX124" s="882">
        <f t="shared" si="281"/>
        <v>1.5289689441676746E-2</v>
      </c>
      <c r="BY124" s="882">
        <f t="shared" si="281"/>
        <v>1.6151105000459576E-2</v>
      </c>
      <c r="BZ124" s="882">
        <f t="shared" si="281"/>
        <v>1.7012520559242406E-2</v>
      </c>
      <c r="CA124" s="882">
        <f t="shared" si="281"/>
        <v>1.7873936118025235E-2</v>
      </c>
      <c r="CB124" s="882">
        <f t="shared" si="281"/>
        <v>1.8735351676808065E-2</v>
      </c>
      <c r="CC124" s="882">
        <f t="shared" si="281"/>
        <v>1.9596767235590895E-2</v>
      </c>
      <c r="CD124" s="882">
        <f t="shared" si="281"/>
        <v>2.0458182794373725E-2</v>
      </c>
      <c r="CE124" s="882">
        <f t="shared" si="281"/>
        <v>2.1319598353156555E-2</v>
      </c>
      <c r="CF124" s="882">
        <f t="shared" si="281"/>
        <v>2.2181013911939385E-2</v>
      </c>
      <c r="CG124" s="882">
        <f t="shared" si="281"/>
        <v>2.3042429470722214E-2</v>
      </c>
      <c r="CH124" s="882">
        <f t="shared" si="281"/>
        <v>2.3903845029505044E-2</v>
      </c>
      <c r="CI124" s="882">
        <f t="shared" si="281"/>
        <v>2.4765260588287874E-2</v>
      </c>
      <c r="CJ124" s="882">
        <f t="shared" si="281"/>
        <v>2.5626676147070704E-2</v>
      </c>
      <c r="CK124" s="882">
        <f t="shared" si="281"/>
        <v>2.6488091705853534E-2</v>
      </c>
      <c r="CL124" s="882">
        <f t="shared" si="189"/>
        <v>2.7349507264636364E-2</v>
      </c>
      <c r="CM124" s="882">
        <f t="shared" si="190"/>
        <v>2.7799934439046936E-2</v>
      </c>
      <c r="CN124" s="882">
        <f t="shared" si="191"/>
        <v>2.6043699912501106E-2</v>
      </c>
      <c r="CO124" s="882">
        <f t="shared" si="192"/>
        <v>2.7817874117553654E-2</v>
      </c>
      <c r="CP124" s="882">
        <f t="shared" si="193"/>
        <v>2.9524412800257194E-2</v>
      </c>
      <c r="CQ124" s="882">
        <f t="shared" si="194"/>
        <v>3.206680979735288E-2</v>
      </c>
      <c r="CR124" s="882">
        <f t="shared" si="195"/>
        <v>3.1401723882272359E-2</v>
      </c>
      <c r="CS124" s="882">
        <f t="shared" si="196"/>
        <v>3.362939648252472E-2</v>
      </c>
      <c r="CT124" s="882">
        <f t="shared" si="197"/>
        <v>4.3357688379328074E-2</v>
      </c>
      <c r="CU124" s="882">
        <f t="shared" si="198"/>
        <v>4.5246181211733294E-2</v>
      </c>
      <c r="CV124" s="882">
        <f t="shared" si="199"/>
        <v>4.5246910467530821E-2</v>
      </c>
      <c r="CW124" s="882">
        <f t="shared" si="200"/>
        <v>4.0956656157284721E-2</v>
      </c>
      <c r="CX124" s="882">
        <f t="shared" si="201"/>
        <v>4.5198982832338919E-2</v>
      </c>
      <c r="CY124" s="882">
        <f t="shared" si="202"/>
        <v>4.0493368591079992E-2</v>
      </c>
      <c r="CZ124" s="882">
        <f t="shared" si="203"/>
        <v>4.6728608726414045E-2</v>
      </c>
      <c r="DA124" s="882">
        <f t="shared" si="204"/>
        <v>4.3320197449890685E-2</v>
      </c>
      <c r="DB124" s="882">
        <f t="shared" si="205"/>
        <v>4.3458691753377021E-2</v>
      </c>
      <c r="DC124" s="882">
        <f t="shared" si="206"/>
        <v>3.5391753026377204E-2</v>
      </c>
      <c r="DD124" s="882">
        <f t="shared" si="207"/>
        <v>4.0357714223933971E-2</v>
      </c>
    </row>
    <row r="125" spans="1:108" ht="15">
      <c r="A125" s="877">
        <f>A124</f>
        <v>99.99</v>
      </c>
      <c r="B125" s="877">
        <f>B124</f>
        <v>99.99</v>
      </c>
      <c r="C125" s="880">
        <f>DataFS40!T125</f>
        <v>553497.55164332385</v>
      </c>
      <c r="D125">
        <f t="shared" ref="D125:R125" si="282">C125*($S125/$C125)^(1/16)</f>
        <v>591659.78208006162</v>
      </c>
      <c r="E125">
        <f t="shared" si="282"/>
        <v>632453.20000368671</v>
      </c>
      <c r="F125">
        <f t="shared" si="282"/>
        <v>676059.21901376918</v>
      </c>
      <c r="G125">
        <f t="shared" si="282"/>
        <v>722671.76071026793</v>
      </c>
      <c r="H125">
        <f t="shared" si="282"/>
        <v>772498.11708793824</v>
      </c>
      <c r="I125">
        <f t="shared" si="282"/>
        <v>825759.87239061238</v>
      </c>
      <c r="J125">
        <f t="shared" si="282"/>
        <v>882693.88852495782</v>
      </c>
      <c r="K125">
        <f t="shared" si="282"/>
        <v>943553.35841597675</v>
      </c>
      <c r="L125">
        <f t="shared" si="282"/>
        <v>1008608.9319886528</v>
      </c>
      <c r="M125">
        <f t="shared" si="282"/>
        <v>1078149.9197831328</v>
      </c>
      <c r="N125">
        <f t="shared" si="282"/>
        <v>1152485.5795560745</v>
      </c>
      <c r="O125">
        <f t="shared" si="282"/>
        <v>1231946.4915898426</v>
      </c>
      <c r="P125">
        <f t="shared" si="282"/>
        <v>1316886.0288257329</v>
      </c>
      <c r="Q125">
        <f t="shared" si="282"/>
        <v>1407681.9283590931</v>
      </c>
      <c r="R125">
        <f t="shared" si="282"/>
        <v>1504737.971284986</v>
      </c>
      <c r="S125" s="880">
        <f t="shared" ref="S125:AX125" si="283">S124</f>
        <v>1608485.7783648819</v>
      </c>
      <c r="T125" s="880">
        <f t="shared" si="283"/>
        <v>1767729.625128936</v>
      </c>
      <c r="U125" s="880">
        <f t="shared" si="283"/>
        <v>1926973.4718929902</v>
      </c>
      <c r="V125" s="880">
        <f t="shared" si="283"/>
        <v>2009145.3739712532</v>
      </c>
      <c r="W125" s="880">
        <f t="shared" si="283"/>
        <v>2091317.2760495159</v>
      </c>
      <c r="X125" s="880">
        <f t="shared" si="283"/>
        <v>1827520.5129384703</v>
      </c>
      <c r="Y125" s="880">
        <f t="shared" si="283"/>
        <v>1904691.1164620395</v>
      </c>
      <c r="Z125" s="880">
        <f t="shared" si="283"/>
        <v>1803730.203504751</v>
      </c>
      <c r="AA125" s="880">
        <f t="shared" si="283"/>
        <v>1504821.8608604979</v>
      </c>
      <c r="AB125" s="880">
        <f t="shared" si="283"/>
        <v>1576610.6014411461</v>
      </c>
      <c r="AC125" s="880">
        <f t="shared" si="283"/>
        <v>1643538.3864218968</v>
      </c>
      <c r="AD125" s="880">
        <f t="shared" si="283"/>
        <v>1733489.2031047866</v>
      </c>
      <c r="AE125" s="880">
        <f t="shared" si="283"/>
        <v>1509523.6138635299</v>
      </c>
      <c r="AF125" s="880">
        <f t="shared" si="283"/>
        <v>1639207.3487247434</v>
      </c>
      <c r="AG125" s="880">
        <f t="shared" si="283"/>
        <v>1521080.1040017591</v>
      </c>
      <c r="AH125" s="880">
        <f t="shared" si="283"/>
        <v>1719280.1250703391</v>
      </c>
      <c r="AI125" s="880">
        <f t="shared" si="283"/>
        <v>1859797.0920903173</v>
      </c>
      <c r="AJ125" s="880">
        <f t="shared" si="283"/>
        <v>2069659.9892698918</v>
      </c>
      <c r="AK125" s="880">
        <f t="shared" si="283"/>
        <v>1857244.1271017049</v>
      </c>
      <c r="AL125" s="880">
        <f t="shared" si="283"/>
        <v>2173785.2114859489</v>
      </c>
      <c r="AM125" s="880">
        <f t="shared" si="283"/>
        <v>2218223.5769456769</v>
      </c>
      <c r="AN125" s="880">
        <f t="shared" si="283"/>
        <v>2255354.8259916171</v>
      </c>
      <c r="AO125" s="880">
        <f t="shared" si="283"/>
        <v>2756266.9349247264</v>
      </c>
      <c r="AP125" s="880">
        <f t="shared" si="283"/>
        <v>2671992.1092923786</v>
      </c>
      <c r="AQ125" s="880">
        <f t="shared" si="283"/>
        <v>2369621.6857835078</v>
      </c>
      <c r="AR125" s="880">
        <f t="shared" si="283"/>
        <v>2876351.5908135124</v>
      </c>
      <c r="AS125" s="880">
        <f t="shared" si="283"/>
        <v>3799712.5677779997</v>
      </c>
      <c r="AT125" s="880">
        <f t="shared" si="283"/>
        <v>3445874.7081436035</v>
      </c>
      <c r="AU125" s="880">
        <f t="shared" si="283"/>
        <v>3475572.3772390699</v>
      </c>
      <c r="AV125" s="880">
        <f t="shared" si="283"/>
        <v>3059606.0450291443</v>
      </c>
      <c r="AW125" s="880">
        <f t="shared" si="283"/>
        <v>3502717.334918547</v>
      </c>
      <c r="AX125" s="880">
        <f t="shared" si="283"/>
        <v>3247228.7501797522</v>
      </c>
      <c r="AY125" s="880">
        <f t="shared" ref="AY125:BS125" si="284">AY124</f>
        <v>3369366.0904438039</v>
      </c>
      <c r="AZ125" s="880">
        <f t="shared" si="284"/>
        <v>3671757.2058012546</v>
      </c>
      <c r="BA125" s="880">
        <f t="shared" si="284"/>
        <v>4025655.4579702849</v>
      </c>
      <c r="BB125" s="880">
        <f t="shared" si="284"/>
        <v>4490634.9515762404</v>
      </c>
      <c r="BC125" s="880">
        <f t="shared" si="284"/>
        <v>4618648.485388591</v>
      </c>
      <c r="BD125" s="880">
        <f t="shared" si="284"/>
        <v>5106942.9229487507</v>
      </c>
      <c r="BE125" s="880">
        <f t="shared" si="284"/>
        <v>5624267.9580080649</v>
      </c>
      <c r="BF125" s="880">
        <f t="shared" si="284"/>
        <v>5344755.7360930657</v>
      </c>
      <c r="BG125" s="880">
        <f t="shared" si="284"/>
        <v>5449686.9626836563</v>
      </c>
      <c r="BH125" s="880">
        <f t="shared" si="284"/>
        <v>5553625.0085234838</v>
      </c>
      <c r="BI125" s="880">
        <f t="shared" si="284"/>
        <v>6371102.5279909102</v>
      </c>
      <c r="BJ125" s="880">
        <f t="shared" si="284"/>
        <v>7098334.9208388831</v>
      </c>
      <c r="BK125" s="880">
        <f t="shared" si="284"/>
        <v>7399837.7643428929</v>
      </c>
      <c r="BL125" s="880">
        <f t="shared" si="284"/>
        <v>6786269.8193347985</v>
      </c>
      <c r="BM125" s="880">
        <f t="shared" si="284"/>
        <v>6785864.4010175895</v>
      </c>
      <c r="BN125" s="880">
        <f t="shared" si="284"/>
        <v>6320779.7671699999</v>
      </c>
      <c r="BO125" s="880">
        <f t="shared" si="284"/>
        <v>7186398.4186080843</v>
      </c>
      <c r="BP125" s="880">
        <f t="shared" si="284"/>
        <v>7270186.4544210872</v>
      </c>
      <c r="BQ125" s="880">
        <f t="shared" si="284"/>
        <v>7899951.7252349341</v>
      </c>
      <c r="BR125" s="880">
        <f t="shared" si="284"/>
        <v>6752410.7712265681</v>
      </c>
      <c r="BS125" s="880">
        <f t="shared" si="284"/>
        <v>7129852</v>
      </c>
      <c r="BV125" s="882">
        <f>DataFS40!Y125</f>
        <v>1.3566858324111086E-2</v>
      </c>
      <c r="BW125" s="882">
        <f t="shared" ref="BW125:CK125" si="285">BV125+($CL125-$BV125)/16</f>
        <v>1.4428273882893916E-2</v>
      </c>
      <c r="BX125" s="882">
        <f t="shared" si="285"/>
        <v>1.5289689441676746E-2</v>
      </c>
      <c r="BY125" s="882">
        <f t="shared" si="285"/>
        <v>1.6151105000459576E-2</v>
      </c>
      <c r="BZ125" s="882">
        <f t="shared" si="285"/>
        <v>1.7012520559242406E-2</v>
      </c>
      <c r="CA125" s="882">
        <f t="shared" si="285"/>
        <v>1.7873936118025235E-2</v>
      </c>
      <c r="CB125" s="882">
        <f t="shared" si="285"/>
        <v>1.8735351676808065E-2</v>
      </c>
      <c r="CC125" s="882">
        <f t="shared" si="285"/>
        <v>1.9596767235590895E-2</v>
      </c>
      <c r="CD125" s="882">
        <f t="shared" si="285"/>
        <v>2.0458182794373725E-2</v>
      </c>
      <c r="CE125" s="882">
        <f t="shared" si="285"/>
        <v>2.1319598353156555E-2</v>
      </c>
      <c r="CF125" s="882">
        <f t="shared" si="285"/>
        <v>2.2181013911939385E-2</v>
      </c>
      <c r="CG125" s="882">
        <f t="shared" si="285"/>
        <v>2.3042429470722214E-2</v>
      </c>
      <c r="CH125" s="882">
        <f t="shared" si="285"/>
        <v>2.3903845029505044E-2</v>
      </c>
      <c r="CI125" s="882">
        <f t="shared" si="285"/>
        <v>2.4765260588287874E-2</v>
      </c>
      <c r="CJ125" s="882">
        <f t="shared" si="285"/>
        <v>2.5626676147070704E-2</v>
      </c>
      <c r="CK125" s="882">
        <f t="shared" si="285"/>
        <v>2.6488091705853534E-2</v>
      </c>
      <c r="CL125" s="882">
        <f t="shared" si="189"/>
        <v>2.7349507264636364E-2</v>
      </c>
      <c r="CM125" s="882">
        <f t="shared" si="190"/>
        <v>2.7799934439046936E-2</v>
      </c>
      <c r="CN125" s="882">
        <f t="shared" si="191"/>
        <v>2.6043699912501106E-2</v>
      </c>
      <c r="CO125" s="882">
        <f t="shared" si="192"/>
        <v>2.7817874117553654E-2</v>
      </c>
      <c r="CP125" s="882">
        <f t="shared" si="193"/>
        <v>2.9524412800257194E-2</v>
      </c>
      <c r="CQ125" s="882">
        <f t="shared" si="194"/>
        <v>3.206680979735288E-2</v>
      </c>
      <c r="CR125" s="882">
        <f t="shared" si="195"/>
        <v>3.1401723882272359E-2</v>
      </c>
      <c r="CS125" s="882">
        <f t="shared" si="196"/>
        <v>3.362939648252472E-2</v>
      </c>
      <c r="CT125" s="882">
        <f t="shared" si="197"/>
        <v>4.3357688379328074E-2</v>
      </c>
      <c r="CU125" s="882">
        <f t="shared" si="198"/>
        <v>4.5246181211733294E-2</v>
      </c>
      <c r="CV125" s="882">
        <f t="shared" si="199"/>
        <v>4.5246910467530821E-2</v>
      </c>
      <c r="CW125" s="882">
        <f t="shared" si="200"/>
        <v>4.0956656157284721E-2</v>
      </c>
      <c r="CX125" s="882">
        <f t="shared" si="201"/>
        <v>4.5198982832338919E-2</v>
      </c>
      <c r="CY125" s="882">
        <f t="shared" si="202"/>
        <v>4.0493368591079992E-2</v>
      </c>
      <c r="CZ125" s="882">
        <f t="shared" si="203"/>
        <v>4.6728608726414045E-2</v>
      </c>
      <c r="DA125" s="882">
        <f t="shared" si="204"/>
        <v>4.3320197449890685E-2</v>
      </c>
      <c r="DB125" s="882">
        <f t="shared" si="205"/>
        <v>4.3458691753377021E-2</v>
      </c>
      <c r="DC125" s="882">
        <f t="shared" si="206"/>
        <v>3.5391753026377204E-2</v>
      </c>
      <c r="DD125" s="882">
        <f t="shared" si="207"/>
        <v>4.0357714223933971E-2</v>
      </c>
    </row>
    <row r="126" spans="1:108" ht="15">
      <c r="A126" s="878">
        <v>99.991</v>
      </c>
      <c r="B126" s="878">
        <v>99.991</v>
      </c>
      <c r="C126" s="880">
        <f>DataFS40!T126</f>
        <v>593250.17951107724</v>
      </c>
      <c r="D126">
        <f t="shared" ref="D126:R126" si="286">C126*($S126/$C126)^(1/16)</f>
        <v>634153.25124088128</v>
      </c>
      <c r="E126">
        <f t="shared" si="286"/>
        <v>677876.48440462258</v>
      </c>
      <c r="F126">
        <f t="shared" si="286"/>
        <v>724614.3218687441</v>
      </c>
      <c r="G126">
        <f t="shared" si="286"/>
        <v>774574.61283446662</v>
      </c>
      <c r="H126">
        <f t="shared" si="286"/>
        <v>827979.53717003821</v>
      </c>
      <c r="I126">
        <f t="shared" si="286"/>
        <v>885066.59347331175</v>
      </c>
      <c r="J126">
        <f t="shared" si="286"/>
        <v>946089.65525869164</v>
      </c>
      <c r="K126">
        <f t="shared" si="286"/>
        <v>1011320.09996545</v>
      </c>
      <c r="L126">
        <f t="shared" si="286"/>
        <v>1081048.0158082584</v>
      </c>
      <c r="M126">
        <f t="shared" si="286"/>
        <v>1155583.4918369544</v>
      </c>
      <c r="N126">
        <f t="shared" si="286"/>
        <v>1235257.9969426065</v>
      </c>
      <c r="O126">
        <f t="shared" si="286"/>
        <v>1320425.8539424948</v>
      </c>
      <c r="P126">
        <f t="shared" si="286"/>
        <v>1411465.8152994541</v>
      </c>
      <c r="Q126">
        <f t="shared" si="286"/>
        <v>1508782.7474830067</v>
      </c>
      <c r="R126">
        <f t="shared" si="286"/>
        <v>1612809.4314628567</v>
      </c>
      <c r="S126" s="880">
        <v>1724008.4873417721</v>
      </c>
      <c r="T126" s="880">
        <v>1906282.2238605237</v>
      </c>
      <c r="U126" s="880">
        <v>2088555.9603792753</v>
      </c>
      <c r="V126" s="880">
        <v>2165058.0479237605</v>
      </c>
      <c r="W126" s="880">
        <v>2241560.1354682455</v>
      </c>
      <c r="X126" s="880">
        <v>1935773.9442208165</v>
      </c>
      <c r="Y126" s="880">
        <v>2047425.5437734905</v>
      </c>
      <c r="Z126" s="880">
        <v>1932901.4964904741</v>
      </c>
      <c r="AA126" s="880">
        <v>1604579.7981139775</v>
      </c>
      <c r="AB126" s="880">
        <v>1680625.2197963411</v>
      </c>
      <c r="AC126" s="880">
        <v>1758332.9737864879</v>
      </c>
      <c r="AD126" s="880">
        <v>1847491.3393704183</v>
      </c>
      <c r="AE126" s="880">
        <v>1599224.3421498935</v>
      </c>
      <c r="AF126" s="880">
        <v>1721436.1132825438</v>
      </c>
      <c r="AG126" s="880">
        <v>1618340.5298090212</v>
      </c>
      <c r="AH126" s="880">
        <v>1826458.0310084405</v>
      </c>
      <c r="AI126" s="880">
        <v>1978824.4210555479</v>
      </c>
      <c r="AJ126" s="880">
        <v>2212917.668262952</v>
      </c>
      <c r="AK126" s="880">
        <v>1972185.4639388595</v>
      </c>
      <c r="AL126" s="880">
        <v>2314832.4601905006</v>
      </c>
      <c r="AM126" s="880">
        <v>2346029.0676351991</v>
      </c>
      <c r="AN126" s="880">
        <v>2422358.494605294</v>
      </c>
      <c r="AO126" s="880">
        <v>2962950.9050394115</v>
      </c>
      <c r="AP126" s="888">
        <f>(AO126+AQ126)/2</f>
        <v>2743586.3736295793</v>
      </c>
      <c r="AQ126" s="880">
        <v>2524221.8422197467</v>
      </c>
      <c r="AR126" s="880">
        <v>3045611.9365046532</v>
      </c>
      <c r="AS126" s="880">
        <v>4042146.5800725361</v>
      </c>
      <c r="AT126" s="880">
        <v>3689770.2951956415</v>
      </c>
      <c r="AU126" s="880">
        <v>3719625.6529480447</v>
      </c>
      <c r="AV126" s="880">
        <v>3263364.1814514333</v>
      </c>
      <c r="AW126" s="880">
        <v>3736622.0338965901</v>
      </c>
      <c r="AX126" s="880">
        <v>3489360.7948428756</v>
      </c>
      <c r="AY126" s="880">
        <v>3578067.8451722381</v>
      </c>
      <c r="AZ126" s="880">
        <v>3933308.9414332835</v>
      </c>
      <c r="BA126" s="880">
        <v>4302445.9231838761</v>
      </c>
      <c r="BB126" s="880">
        <v>4795471.7969657211</v>
      </c>
      <c r="BC126" s="880">
        <v>4961696.2870093742</v>
      </c>
      <c r="BD126" s="880">
        <v>5525462.4110704372</v>
      </c>
      <c r="BE126" s="880">
        <v>6060880.3510057088</v>
      </c>
      <c r="BF126" s="880">
        <v>5739339.6714907847</v>
      </c>
      <c r="BG126" s="880">
        <v>5869832.8386425693</v>
      </c>
      <c r="BH126" s="880">
        <v>5988614.7804480325</v>
      </c>
      <c r="BI126" s="880">
        <v>6885732.3039623788</v>
      </c>
      <c r="BJ126" s="880">
        <v>7698945.2704316685</v>
      </c>
      <c r="BK126" s="880">
        <v>7989155.1903620847</v>
      </c>
      <c r="BL126" s="880">
        <v>7322216.4452080941</v>
      </c>
      <c r="BM126" s="880">
        <v>7318241.0956292162</v>
      </c>
      <c r="BN126" s="880">
        <v>6833891.8385100001</v>
      </c>
      <c r="BO126" s="880">
        <v>7767661.0687493226</v>
      </c>
      <c r="BP126" s="880">
        <v>7869780.7071619881</v>
      </c>
      <c r="BQ126" s="880">
        <v>8562618.3303552847</v>
      </c>
      <c r="BR126" s="880">
        <v>7314223.3413647134</v>
      </c>
      <c r="BS126" s="880">
        <v>7708871</v>
      </c>
      <c r="BV126" s="882">
        <f>DataFS40!Y126</f>
        <v>1.3566858324111086E-2</v>
      </c>
      <c r="BW126" s="882">
        <f t="shared" ref="BW126:CK126" si="287">BV126+($CL126-$BV126)/16</f>
        <v>1.4422867432263772E-2</v>
      </c>
      <c r="BX126" s="882">
        <f t="shared" si="287"/>
        <v>1.5278876540416458E-2</v>
      </c>
      <c r="BY126" s="882">
        <f t="shared" si="287"/>
        <v>1.6134885648569144E-2</v>
      </c>
      <c r="BZ126" s="882">
        <f t="shared" si="287"/>
        <v>1.699089475672183E-2</v>
      </c>
      <c r="CA126" s="882">
        <f t="shared" si="287"/>
        <v>1.7846903864874517E-2</v>
      </c>
      <c r="CB126" s="882">
        <f t="shared" si="287"/>
        <v>1.8702912973027203E-2</v>
      </c>
      <c r="CC126" s="882">
        <f t="shared" si="287"/>
        <v>1.9558922081179889E-2</v>
      </c>
      <c r="CD126" s="882">
        <f t="shared" si="287"/>
        <v>2.0414931189332575E-2</v>
      </c>
      <c r="CE126" s="882">
        <f t="shared" si="287"/>
        <v>2.1270940297485261E-2</v>
      </c>
      <c r="CF126" s="882">
        <f t="shared" si="287"/>
        <v>2.2126949405637947E-2</v>
      </c>
      <c r="CG126" s="882">
        <f t="shared" si="287"/>
        <v>2.2982958513790633E-2</v>
      </c>
      <c r="CH126" s="882">
        <f t="shared" si="287"/>
        <v>2.3838967621943319E-2</v>
      </c>
      <c r="CI126" s="882">
        <f t="shared" si="287"/>
        <v>2.4694976730096005E-2</v>
      </c>
      <c r="CJ126" s="882">
        <f t="shared" si="287"/>
        <v>2.5550985838248691E-2</v>
      </c>
      <c r="CK126" s="882">
        <f t="shared" si="287"/>
        <v>2.6406994946401377E-2</v>
      </c>
      <c r="CL126" s="882">
        <f t="shared" si="189"/>
        <v>2.7263004054554063E-2</v>
      </c>
      <c r="CM126" s="882">
        <f t="shared" si="190"/>
        <v>2.7504307659875105E-2</v>
      </c>
      <c r="CN126" s="882">
        <f t="shared" si="191"/>
        <v>2.5775855166931594E-2</v>
      </c>
      <c r="CO126" s="882">
        <f t="shared" si="192"/>
        <v>2.7939654725121166E-2</v>
      </c>
      <c r="CP126" s="882">
        <f t="shared" si="193"/>
        <v>2.9687523393143511E-2</v>
      </c>
      <c r="CQ126" s="882">
        <f t="shared" si="194"/>
        <v>3.2482186103570232E-2</v>
      </c>
      <c r="CR126" s="882">
        <f t="shared" si="195"/>
        <v>3.1462537952869463E-2</v>
      </c>
      <c r="CS126" s="882">
        <f t="shared" si="196"/>
        <v>3.3819233160395923E-2</v>
      </c>
      <c r="CT126" s="882">
        <f t="shared" si="197"/>
        <v>4.377178606073584E-2</v>
      </c>
      <c r="CU126" s="882">
        <f t="shared" si="198"/>
        <v>4.5779225959707626E-2</v>
      </c>
      <c r="CV126" s="882">
        <f t="shared" si="199"/>
        <v>4.552708121342075E-2</v>
      </c>
      <c r="CW126" s="882">
        <f t="shared" si="200"/>
        <v>4.13338943246091E-2</v>
      </c>
      <c r="CX126" s="882">
        <f t="shared" si="201"/>
        <v>4.5746432783938973E-2</v>
      </c>
      <c r="CY126" s="882">
        <f t="shared" si="202"/>
        <v>4.1384462892949392E-2</v>
      </c>
      <c r="CZ126" s="882">
        <f t="shared" si="203"/>
        <v>4.7215092957018978E-2</v>
      </c>
      <c r="DA126" s="882">
        <f t="shared" si="204"/>
        <v>4.3896494582946533E-2</v>
      </c>
      <c r="DB126" s="882">
        <f t="shared" si="205"/>
        <v>4.4027035030952621E-2</v>
      </c>
      <c r="DC126" s="882">
        <f t="shared" si="206"/>
        <v>3.578752320750489E-2</v>
      </c>
      <c r="DD126" s="882">
        <f t="shared" si="207"/>
        <v>4.0909638867558495E-2</v>
      </c>
    </row>
    <row r="127" spans="1:108" ht="15">
      <c r="A127" s="878">
        <v>99.992000000000004</v>
      </c>
      <c r="B127" s="878">
        <v>99.992000000000004</v>
      </c>
      <c r="C127" s="880">
        <f>DataFS40!T127</f>
        <v>639839.45531761274</v>
      </c>
      <c r="D127">
        <f t="shared" ref="D127:R127" si="288">C127*($S127/$C127)^(1/16)</f>
        <v>683954.73760540574</v>
      </c>
      <c r="E127">
        <f t="shared" si="288"/>
        <v>731111.65497080679</v>
      </c>
      <c r="F127">
        <f t="shared" si="288"/>
        <v>781519.92031749815</v>
      </c>
      <c r="G127">
        <f t="shared" si="288"/>
        <v>835403.70571367338</v>
      </c>
      <c r="H127">
        <f t="shared" si="288"/>
        <v>893002.6393141856</v>
      </c>
      <c r="I127">
        <f t="shared" si="288"/>
        <v>954572.87101790879</v>
      </c>
      <c r="J127">
        <f t="shared" si="288"/>
        <v>1020388.2115994305</v>
      </c>
      <c r="K127">
        <f t="shared" si="288"/>
        <v>1090741.3503809394</v>
      </c>
      <c r="L127">
        <f t="shared" si="288"/>
        <v>1165945.1568594535</v>
      </c>
      <c r="M127">
        <f t="shared" si="288"/>
        <v>1246334.0720778927</v>
      </c>
      <c r="N127">
        <f t="shared" si="288"/>
        <v>1332265.5959276026</v>
      </c>
      <c r="O127">
        <f t="shared" si="288"/>
        <v>1424121.8769965565</v>
      </c>
      <c r="P127">
        <f t="shared" si="288"/>
        <v>1522311.4120334955</v>
      </c>
      <c r="Q127">
        <f t="shared" si="288"/>
        <v>1627270.8625857437</v>
      </c>
      <c r="R127">
        <f t="shared" si="288"/>
        <v>1739466.9968895209</v>
      </c>
      <c r="S127" s="880">
        <v>1859398.7656485888</v>
      </c>
      <c r="T127" s="880">
        <v>2059054.8850254458</v>
      </c>
      <c r="U127" s="880">
        <v>2258711.0044023027</v>
      </c>
      <c r="V127" s="880">
        <v>2346032.5125617543</v>
      </c>
      <c r="W127" s="880">
        <v>2433354.020721206</v>
      </c>
      <c r="X127" s="880">
        <v>2071077.8711903391</v>
      </c>
      <c r="Y127" s="880">
        <v>2203476.0788273616</v>
      </c>
      <c r="Z127" s="880">
        <v>2100345.3784080599</v>
      </c>
      <c r="AA127" s="880">
        <v>1726523.2422360249</v>
      </c>
      <c r="AB127" s="880">
        <v>1797190.4793320678</v>
      </c>
      <c r="AC127" s="880">
        <v>1894657.7630033903</v>
      </c>
      <c r="AD127" s="880">
        <v>1984299.0470030184</v>
      </c>
      <c r="AE127" s="880">
        <v>1701812.1763432324</v>
      </c>
      <c r="AF127" s="880">
        <v>1756983.3379927129</v>
      </c>
      <c r="AG127" s="880">
        <v>1726592.3867005906</v>
      </c>
      <c r="AH127" s="880">
        <v>1952717.7107359692</v>
      </c>
      <c r="AI127" s="880">
        <v>2119455.3511012606</v>
      </c>
      <c r="AJ127" s="880">
        <v>2376564.7203769623</v>
      </c>
      <c r="AK127" s="880">
        <v>2121003.1105702529</v>
      </c>
      <c r="AL127" s="880">
        <v>2492576.9160592575</v>
      </c>
      <c r="AM127" s="880">
        <v>2518303.4775393591</v>
      </c>
      <c r="AN127" s="880">
        <v>2598790.2174959248</v>
      </c>
      <c r="AO127" s="880">
        <v>3207686.5231424412</v>
      </c>
      <c r="AP127" s="888">
        <f>(AO127+AQ127)/2</f>
        <v>2951174.1685954658</v>
      </c>
      <c r="AQ127" s="880">
        <v>2694661.8140484905</v>
      </c>
      <c r="AR127" s="880">
        <v>3300915.0468114442</v>
      </c>
      <c r="AS127" s="880">
        <v>4355567.4164171163</v>
      </c>
      <c r="AT127" s="880">
        <v>3971478.9754909012</v>
      </c>
      <c r="AU127" s="880">
        <v>3930986.5175131354</v>
      </c>
      <c r="AV127" s="880">
        <v>3533495.5187695595</v>
      </c>
      <c r="AW127" s="880">
        <v>4064377.8715543286</v>
      </c>
      <c r="AX127" s="880">
        <v>3805691.0642455346</v>
      </c>
      <c r="AY127" s="880">
        <v>3858575.5547477482</v>
      </c>
      <c r="AZ127" s="880">
        <v>4251076.2903600782</v>
      </c>
      <c r="BA127" s="880">
        <v>4652821.4822558854</v>
      </c>
      <c r="BB127" s="880">
        <v>5183401.0280826632</v>
      </c>
      <c r="BC127" s="880">
        <v>5361663.7610627422</v>
      </c>
      <c r="BD127" s="880">
        <v>5981928.9875662718</v>
      </c>
      <c r="BE127" s="880">
        <v>6573806.6258709775</v>
      </c>
      <c r="BF127" s="880">
        <v>6181700.5379553437</v>
      </c>
      <c r="BG127" s="880">
        <v>6247527.5037056301</v>
      </c>
      <c r="BH127" s="880">
        <v>6495805.0212335344</v>
      </c>
      <c r="BI127" s="880">
        <v>7490297.4522534488</v>
      </c>
      <c r="BJ127" s="880">
        <v>8422621.1584204901</v>
      </c>
      <c r="BK127" s="880">
        <v>8721747.1800667979</v>
      </c>
      <c r="BL127" s="880">
        <v>7967326.7469944172</v>
      </c>
      <c r="BM127" s="880">
        <v>8012324.2275012387</v>
      </c>
      <c r="BN127" s="880">
        <v>7477281.41072</v>
      </c>
      <c r="BO127" s="880">
        <v>8503520.4023877718</v>
      </c>
      <c r="BP127" s="880">
        <v>8597136.8934083506</v>
      </c>
      <c r="BQ127" s="880">
        <v>9353953.8471174389</v>
      </c>
      <c r="BR127" s="880">
        <v>7953288.102683845</v>
      </c>
      <c r="BS127" s="880">
        <v>8415087</v>
      </c>
      <c r="BV127" s="882">
        <f>DataFS40!Y127</f>
        <v>1.3566858324111086E-2</v>
      </c>
      <c r="BW127" s="882">
        <f t="shared" ref="BW127:CK127" si="289">BV127+($CL127-$BV127)/16</f>
        <v>1.4427945465334782E-2</v>
      </c>
      <c r="BX127" s="882">
        <f t="shared" si="289"/>
        <v>1.5289032606558478E-2</v>
      </c>
      <c r="BY127" s="882">
        <f t="shared" si="289"/>
        <v>1.6150119747782174E-2</v>
      </c>
      <c r="BZ127" s="882">
        <f t="shared" si="289"/>
        <v>1.701120688900587E-2</v>
      </c>
      <c r="CA127" s="882">
        <f t="shared" si="289"/>
        <v>1.7872294030229566E-2</v>
      </c>
      <c r="CB127" s="882">
        <f t="shared" si="289"/>
        <v>1.8733381171453262E-2</v>
      </c>
      <c r="CC127" s="882">
        <f t="shared" si="289"/>
        <v>1.9594468312676958E-2</v>
      </c>
      <c r="CD127" s="882">
        <f t="shared" si="289"/>
        <v>2.0455555453900653E-2</v>
      </c>
      <c r="CE127" s="882">
        <f t="shared" si="289"/>
        <v>2.1316642595124349E-2</v>
      </c>
      <c r="CF127" s="882">
        <f t="shared" si="289"/>
        <v>2.2177729736348045E-2</v>
      </c>
      <c r="CG127" s="882">
        <f t="shared" si="289"/>
        <v>2.3038816877571741E-2</v>
      </c>
      <c r="CH127" s="882">
        <f t="shared" si="289"/>
        <v>2.3899904018795437E-2</v>
      </c>
      <c r="CI127" s="882">
        <f t="shared" si="289"/>
        <v>2.4760991160019133E-2</v>
      </c>
      <c r="CJ127" s="882">
        <f t="shared" si="289"/>
        <v>2.5622078301242829E-2</v>
      </c>
      <c r="CK127" s="882">
        <f t="shared" si="289"/>
        <v>2.6483165442466525E-2</v>
      </c>
      <c r="CL127" s="882">
        <f t="shared" si="189"/>
        <v>2.7344252583690221E-2</v>
      </c>
      <c r="CM127" s="882">
        <f t="shared" si="190"/>
        <v>2.752537457404558E-2</v>
      </c>
      <c r="CN127" s="882">
        <f t="shared" si="191"/>
        <v>2.5751878089581348E-2</v>
      </c>
      <c r="CO127" s="882">
        <f t="shared" si="192"/>
        <v>2.791237583971018E-2</v>
      </c>
      <c r="CP127" s="882">
        <f t="shared" si="193"/>
        <v>2.9661465033420598E-2</v>
      </c>
      <c r="CQ127" s="882">
        <f t="shared" si="194"/>
        <v>3.2685279314493831E-2</v>
      </c>
      <c r="CR127" s="882">
        <f t="shared" si="195"/>
        <v>3.1126052477762567E-2</v>
      </c>
      <c r="CS127" s="882">
        <f t="shared" si="196"/>
        <v>3.3765016847852491E-2</v>
      </c>
      <c r="CT127" s="882">
        <f t="shared" si="197"/>
        <v>4.410674427847594E-2</v>
      </c>
      <c r="CU127" s="882">
        <f t="shared" si="198"/>
        <v>4.648010258765245E-2</v>
      </c>
      <c r="CV127" s="882">
        <f t="shared" si="199"/>
        <v>4.5928841454871971E-2</v>
      </c>
      <c r="CW127" s="882">
        <f t="shared" si="200"/>
        <v>4.1732094014817811E-2</v>
      </c>
      <c r="CX127" s="882">
        <f t="shared" si="201"/>
        <v>4.6621409555725801E-2</v>
      </c>
      <c r="CY127" s="882">
        <f t="shared" si="202"/>
        <v>4.3516442498232388E-2</v>
      </c>
      <c r="CZ127" s="882">
        <f t="shared" si="203"/>
        <v>4.800889493118099E-2</v>
      </c>
      <c r="DA127" s="882">
        <f t="shared" si="204"/>
        <v>4.4558520055070439E-2</v>
      </c>
      <c r="DB127" s="882">
        <f t="shared" si="205"/>
        <v>4.4633265532902033E-2</v>
      </c>
      <c r="DC127" s="882">
        <f t="shared" si="206"/>
        <v>3.6165971361981519E-2</v>
      </c>
      <c r="DD127" s="882">
        <f t="shared" si="207"/>
        <v>4.1366134367959884E-2</v>
      </c>
    </row>
    <row r="128" spans="1:108" ht="15">
      <c r="A128" s="878">
        <v>99.992999999999995</v>
      </c>
      <c r="B128" s="878">
        <v>99.992999999999995</v>
      </c>
      <c r="C128" s="880">
        <f>DataFS40!T128</f>
        <v>703073.53265743086</v>
      </c>
      <c r="D128">
        <f t="shared" ref="D128:R128" si="290">C128*($S128/$C128)^(1/16)</f>
        <v>751548.64169374702</v>
      </c>
      <c r="E128">
        <f t="shared" si="290"/>
        <v>803365.98463154573</v>
      </c>
      <c r="F128">
        <f t="shared" si="290"/>
        <v>858755.99988910567</v>
      </c>
      <c r="G128">
        <f t="shared" si="290"/>
        <v>917965.01402006182</v>
      </c>
      <c r="H128">
        <f t="shared" si="290"/>
        <v>981256.3371594121</v>
      </c>
      <c r="I128">
        <f t="shared" si="290"/>
        <v>1048911.4339977044</v>
      </c>
      <c r="J128">
        <f t="shared" si="290"/>
        <v>1121231.1754908776</v>
      </c>
      <c r="K128">
        <f t="shared" si="290"/>
        <v>1198537.176872272</v>
      </c>
      <c r="L128">
        <f t="shared" si="290"/>
        <v>1281173.2279171213</v>
      </c>
      <c r="M128">
        <f t="shared" si="290"/>
        <v>1369506.8218200963</v>
      </c>
      <c r="N128">
        <f t="shared" si="290"/>
        <v>1463930.7894850187</v>
      </c>
      <c r="O128">
        <f t="shared" si="290"/>
        <v>1564865.0464946388</v>
      </c>
      <c r="P128">
        <f t="shared" si="290"/>
        <v>1672758.4605294813</v>
      </c>
      <c r="Q128">
        <f t="shared" si="290"/>
        <v>1788090.8475404091</v>
      </c>
      <c r="R128">
        <f t="shared" si="290"/>
        <v>1911375.1055521434</v>
      </c>
      <c r="S128" s="880">
        <v>2043159.4955870395</v>
      </c>
      <c r="T128" s="880">
        <v>2204672.6445651646</v>
      </c>
      <c r="U128" s="880">
        <v>2366185.7935432894</v>
      </c>
      <c r="V128" s="880">
        <v>2521424.3659858536</v>
      </c>
      <c r="W128" s="880">
        <v>2676662.9384284178</v>
      </c>
      <c r="X128" s="880">
        <v>2279816.005175388</v>
      </c>
      <c r="Y128" s="880">
        <v>2399502.3365071411</v>
      </c>
      <c r="Z128" s="880">
        <v>2326952.5216062646</v>
      </c>
      <c r="AA128" s="880">
        <v>1883661.0803826449</v>
      </c>
      <c r="AB128" s="880">
        <v>1959018.2579823958</v>
      </c>
      <c r="AC128" s="880">
        <v>2055338.5365500702</v>
      </c>
      <c r="AD128" s="880">
        <v>2142596.290211298</v>
      </c>
      <c r="AE128" s="880">
        <v>1833887.2556201061</v>
      </c>
      <c r="AF128" s="880">
        <v>1905123.3363034118</v>
      </c>
      <c r="AG128" s="880">
        <v>1877642.1283766804</v>
      </c>
      <c r="AH128" s="880">
        <v>2118844.4365171036</v>
      </c>
      <c r="AI128" s="880">
        <v>2298515.9094888489</v>
      </c>
      <c r="AJ128" s="880">
        <v>2600094.5296422443</v>
      </c>
      <c r="AK128" s="880">
        <v>2319516.6402351558</v>
      </c>
      <c r="AL128" s="880">
        <v>2702755.8909458383</v>
      </c>
      <c r="AM128" s="880">
        <v>2741968.6254736283</v>
      </c>
      <c r="AN128" s="880">
        <v>2835881.4856399908</v>
      </c>
      <c r="AO128" s="880">
        <v>3494934.5943442043</v>
      </c>
      <c r="AP128" s="880">
        <v>2864650.4510476259</v>
      </c>
      <c r="AQ128" s="880">
        <v>2903669.6381770917</v>
      </c>
      <c r="AR128" s="880">
        <v>3467734.6902447431</v>
      </c>
      <c r="AS128" s="880">
        <v>4735232.3128368938</v>
      </c>
      <c r="AT128" s="880">
        <v>4336593.8036555946</v>
      </c>
      <c r="AU128" s="880">
        <v>4235877.1432850957</v>
      </c>
      <c r="AV128" s="880">
        <v>3864330.0171454842</v>
      </c>
      <c r="AW128" s="880">
        <v>4466049.6805481277</v>
      </c>
      <c r="AX128" s="880">
        <v>4180470.0297472193</v>
      </c>
      <c r="AY128" s="880">
        <v>4206613.9596893238</v>
      </c>
      <c r="AZ128" s="880">
        <v>4659645.290103266</v>
      </c>
      <c r="BA128" s="880">
        <v>5078317.0283243721</v>
      </c>
      <c r="BB128" s="880">
        <v>5703251.1396989105</v>
      </c>
      <c r="BC128" s="880">
        <v>5901664.5101363054</v>
      </c>
      <c r="BD128" s="880">
        <v>6625420.0066397376</v>
      </c>
      <c r="BE128" s="880">
        <v>7235487.5889846701</v>
      </c>
      <c r="BF128" s="880">
        <v>6742668.3790601995</v>
      </c>
      <c r="BG128" s="880">
        <v>6821701.3612014046</v>
      </c>
      <c r="BH128" s="880">
        <v>7140010.6094001187</v>
      </c>
      <c r="BI128" s="880">
        <v>8243639.0612132391</v>
      </c>
      <c r="BJ128" s="880">
        <v>9321193.2253870163</v>
      </c>
      <c r="BK128" s="880">
        <v>9645761.1010761801</v>
      </c>
      <c r="BL128" s="880">
        <v>8789595.9828901067</v>
      </c>
      <c r="BM128" s="880">
        <v>8845209.6063361689</v>
      </c>
      <c r="BN128" s="880">
        <v>8278685.3649500003</v>
      </c>
      <c r="BO128" s="880">
        <v>9489990.1729215253</v>
      </c>
      <c r="BP128" s="880">
        <v>9532932.954266943</v>
      </c>
      <c r="BQ128" s="880">
        <v>10344338.495405298</v>
      </c>
      <c r="BR128" s="880">
        <v>8813009.031834038</v>
      </c>
      <c r="BS128" s="880">
        <v>9273479</v>
      </c>
      <c r="BV128" s="882">
        <f>DataFS40!Y128</f>
        <v>1.3566858324111086E-2</v>
      </c>
      <c r="BW128" s="882">
        <f t="shared" ref="BW128:CK128" si="291">BV128+($CL128-$BV128)/16</f>
        <v>1.4415221851769883E-2</v>
      </c>
      <c r="BX128" s="882">
        <f t="shared" si="291"/>
        <v>1.5263585379428679E-2</v>
      </c>
      <c r="BY128" s="882">
        <f t="shared" si="291"/>
        <v>1.6111948907087476E-2</v>
      </c>
      <c r="BZ128" s="882">
        <f t="shared" si="291"/>
        <v>1.6960312434746272E-2</v>
      </c>
      <c r="CA128" s="882">
        <f t="shared" si="291"/>
        <v>1.7808675962405068E-2</v>
      </c>
      <c r="CB128" s="882">
        <f t="shared" si="291"/>
        <v>1.8657039490063865E-2</v>
      </c>
      <c r="CC128" s="882">
        <f t="shared" si="291"/>
        <v>1.9505403017722661E-2</v>
      </c>
      <c r="CD128" s="882">
        <f t="shared" si="291"/>
        <v>2.0353766545381458E-2</v>
      </c>
      <c r="CE128" s="882">
        <f t="shared" si="291"/>
        <v>2.1202130073040254E-2</v>
      </c>
      <c r="CF128" s="882">
        <f t="shared" si="291"/>
        <v>2.205049360069905E-2</v>
      </c>
      <c r="CG128" s="882">
        <f t="shared" si="291"/>
        <v>2.2898857128357847E-2</v>
      </c>
      <c r="CH128" s="882">
        <f t="shared" si="291"/>
        <v>2.3747220656016643E-2</v>
      </c>
      <c r="CI128" s="882">
        <f t="shared" si="291"/>
        <v>2.459558418367544E-2</v>
      </c>
      <c r="CJ128" s="882">
        <f t="shared" si="291"/>
        <v>2.5443947711334236E-2</v>
      </c>
      <c r="CK128" s="882">
        <f t="shared" si="291"/>
        <v>2.6292311238993032E-2</v>
      </c>
      <c r="CL128" s="882">
        <f t="shared" si="189"/>
        <v>2.7140674766651829E-2</v>
      </c>
      <c r="CM128" s="882">
        <f t="shared" si="190"/>
        <v>2.8349025058363786E-2</v>
      </c>
      <c r="CN128" s="882">
        <f t="shared" si="191"/>
        <v>2.7245587789777259E-2</v>
      </c>
      <c r="CO128" s="882">
        <f t="shared" si="192"/>
        <v>2.8821945978641406E-2</v>
      </c>
      <c r="CP128" s="882">
        <f t="shared" si="193"/>
        <v>2.9679769117625376E-2</v>
      </c>
      <c r="CQ128" s="882">
        <f t="shared" si="194"/>
        <v>3.2407001729236828E-2</v>
      </c>
      <c r="CR128" s="882">
        <f t="shared" si="195"/>
        <v>3.1207876010419522E-2</v>
      </c>
      <c r="CS128" s="882">
        <f t="shared" si="196"/>
        <v>3.3524846145154497E-2</v>
      </c>
      <c r="CT128" s="882">
        <f t="shared" si="197"/>
        <v>4.4374739558864063E-2</v>
      </c>
      <c r="CU128" s="882">
        <f t="shared" si="198"/>
        <v>4.694652755885409E-2</v>
      </c>
      <c r="CV128" s="882">
        <f t="shared" si="199"/>
        <v>4.6522624454642614E-2</v>
      </c>
      <c r="CW128" s="882">
        <f t="shared" si="200"/>
        <v>4.2390037211602616E-2</v>
      </c>
      <c r="CX128" s="882">
        <f t="shared" si="201"/>
        <v>4.7365110773279762E-2</v>
      </c>
      <c r="CY128" s="882">
        <f t="shared" si="202"/>
        <v>4.4157066010258594E-2</v>
      </c>
      <c r="CZ128" s="882">
        <f t="shared" si="203"/>
        <v>4.8807235404793703E-2</v>
      </c>
      <c r="DA128" s="882">
        <f t="shared" si="204"/>
        <v>4.5224621172555102E-2</v>
      </c>
      <c r="DB128" s="882">
        <f t="shared" si="205"/>
        <v>4.5233663614040021E-2</v>
      </c>
      <c r="DC128" s="882">
        <f t="shared" si="206"/>
        <v>3.6554659398119194E-2</v>
      </c>
      <c r="DD128" s="882">
        <f t="shared" si="207"/>
        <v>4.1600859091464271E-2</v>
      </c>
    </row>
    <row r="129" spans="1:108" ht="15">
      <c r="A129" s="878">
        <v>99.994</v>
      </c>
      <c r="B129" s="878">
        <v>99.994</v>
      </c>
      <c r="C129" s="880">
        <f>DataFS40!T129</f>
        <v>783439.65106084431</v>
      </c>
      <c r="D129">
        <f t="shared" ref="D129:R129" si="292">C129*($S129/$C129)^(1/16)</f>
        <v>837455.79694675712</v>
      </c>
      <c r="E129">
        <f t="shared" si="292"/>
        <v>895196.21695182822</v>
      </c>
      <c r="F129">
        <f t="shared" si="292"/>
        <v>956917.69018325116</v>
      </c>
      <c r="G129">
        <f t="shared" si="292"/>
        <v>1022894.700006226</v>
      </c>
      <c r="H129">
        <f t="shared" si="292"/>
        <v>1093420.6547069438</v>
      </c>
      <c r="I129">
        <f t="shared" si="292"/>
        <v>1168809.1923171415</v>
      </c>
      <c r="J129">
        <f t="shared" si="292"/>
        <v>1249395.5754029467</v>
      </c>
      <c r="K129">
        <f t="shared" si="292"/>
        <v>1335538.1820208218</v>
      </c>
      <c r="L129">
        <f t="shared" si="292"/>
        <v>1427620.0994710799</v>
      </c>
      <c r="M129">
        <f t="shared" si="292"/>
        <v>1526050.8279365993</v>
      </c>
      <c r="N129">
        <f t="shared" si="292"/>
        <v>1631268.1015830408</v>
      </c>
      <c r="O129">
        <f t="shared" si="292"/>
        <v>1743739.8352192317</v>
      </c>
      <c r="P129">
        <f t="shared" si="292"/>
        <v>1863966.2051747709</v>
      </c>
      <c r="Q129">
        <f t="shared" si="292"/>
        <v>1992481.8736487839</v>
      </c>
      <c r="R129">
        <f t="shared" si="292"/>
        <v>2129858.3664217941</v>
      </c>
      <c r="S129" s="880">
        <v>2276706.6145047029</v>
      </c>
      <c r="T129" s="880">
        <v>2447315.8828534349</v>
      </c>
      <c r="U129" s="880">
        <v>2617925.1512021669</v>
      </c>
      <c r="V129" s="880">
        <v>2806035.4426624402</v>
      </c>
      <c r="W129" s="880">
        <v>2994145.7341227131</v>
      </c>
      <c r="X129" s="880">
        <v>2535600.964922369</v>
      </c>
      <c r="Y129" s="880">
        <v>2666821.8294662992</v>
      </c>
      <c r="Z129" s="880">
        <v>2603434.1217590603</v>
      </c>
      <c r="AA129" s="880">
        <v>2072200.7063517252</v>
      </c>
      <c r="AB129" s="880">
        <v>2173374.7164307907</v>
      </c>
      <c r="AC129" s="880">
        <v>2269659.4433970065</v>
      </c>
      <c r="AD129" s="880">
        <v>2345737.3458387237</v>
      </c>
      <c r="AE129" s="880">
        <v>1999557.1970194494</v>
      </c>
      <c r="AF129" s="880">
        <v>2074061.3949652202</v>
      </c>
      <c r="AG129" s="880">
        <v>2067168.7484922728</v>
      </c>
      <c r="AH129" s="880">
        <v>2333164.6239004885</v>
      </c>
      <c r="AI129" s="880">
        <v>2524873.5398254604</v>
      </c>
      <c r="AJ129" s="880">
        <v>2892748.2622858463</v>
      </c>
      <c r="AK129" s="880">
        <v>2552793.6306643151</v>
      </c>
      <c r="AL129" s="880">
        <v>2978777.2921155044</v>
      </c>
      <c r="AM129" s="880">
        <v>3031466.3856503149</v>
      </c>
      <c r="AN129" s="880">
        <v>3146546.8023752235</v>
      </c>
      <c r="AO129" s="880">
        <v>3835048.5165863498</v>
      </c>
      <c r="AP129" s="880">
        <v>3076196.7107433542</v>
      </c>
      <c r="AQ129" s="880">
        <v>3168750.1380621432</v>
      </c>
      <c r="AR129" s="880">
        <v>3721927.7050844533</v>
      </c>
      <c r="AS129" s="880">
        <v>5198436.8033206901</v>
      </c>
      <c r="AT129" s="880">
        <v>4789671.2897474002</v>
      </c>
      <c r="AU129" s="880">
        <v>4682350.8893292779</v>
      </c>
      <c r="AV129" s="880">
        <v>4296618.6551176896</v>
      </c>
      <c r="AW129" s="880">
        <v>4939784.9381911224</v>
      </c>
      <c r="AX129" s="880">
        <v>4644692.6280469755</v>
      </c>
      <c r="AY129" s="880">
        <v>4688897.6243188437</v>
      </c>
      <c r="AZ129" s="880">
        <v>5156618.5666089971</v>
      </c>
      <c r="BA129" s="880">
        <v>5652374.30202071</v>
      </c>
      <c r="BB129" s="880">
        <v>6379523.7327340981</v>
      </c>
      <c r="BC129" s="880">
        <v>6622437.1695667235</v>
      </c>
      <c r="BD129" s="880">
        <v>7396529.5229866197</v>
      </c>
      <c r="BE129" s="880">
        <v>8080257.6769395825</v>
      </c>
      <c r="BF129" s="880">
        <v>7546841.0319402339</v>
      </c>
      <c r="BG129" s="880">
        <v>7627292.0304251723</v>
      </c>
      <c r="BH129" s="880">
        <v>7976727.1742861448</v>
      </c>
      <c r="BI129" s="880">
        <v>9243292.9180523362</v>
      </c>
      <c r="BJ129" s="880">
        <v>10511454.709524225</v>
      </c>
      <c r="BK129" s="880">
        <v>10680997.331145629</v>
      </c>
      <c r="BL129" s="880">
        <v>9855354.9350174908</v>
      </c>
      <c r="BM129" s="880">
        <v>9817617.3088174295</v>
      </c>
      <c r="BN129" s="880">
        <v>9343475.4183099996</v>
      </c>
      <c r="BO129" s="880">
        <v>10756558.266276905</v>
      </c>
      <c r="BP129" s="880">
        <v>10710374.097631939</v>
      </c>
      <c r="BQ129" s="880">
        <v>11625329.210401421</v>
      </c>
      <c r="BR129" s="880">
        <v>9923592.8230243251</v>
      </c>
      <c r="BS129" s="880">
        <v>10394841</v>
      </c>
      <c r="BV129" s="882">
        <f>DataFS40!Y129</f>
        <v>1.3566858324111086E-2</v>
      </c>
      <c r="BW129" s="882">
        <f t="shared" ref="BW129:CK129" si="293">BV129+($CL129-$BV129)/16</f>
        <v>1.4413075512878654E-2</v>
      </c>
      <c r="BX129" s="882">
        <f t="shared" si="293"/>
        <v>1.5259292701646221E-2</v>
      </c>
      <c r="BY129" s="882">
        <f t="shared" si="293"/>
        <v>1.6105509890413788E-2</v>
      </c>
      <c r="BZ129" s="882">
        <f t="shared" si="293"/>
        <v>1.6951727079181356E-2</v>
      </c>
      <c r="CA129" s="882">
        <f t="shared" si="293"/>
        <v>1.7797944267948923E-2</v>
      </c>
      <c r="CB129" s="882">
        <f t="shared" si="293"/>
        <v>1.864416145671649E-2</v>
      </c>
      <c r="CC129" s="882">
        <f t="shared" si="293"/>
        <v>1.9490378645484058E-2</v>
      </c>
      <c r="CD129" s="882">
        <f t="shared" si="293"/>
        <v>2.0336595834251625E-2</v>
      </c>
      <c r="CE129" s="882">
        <f t="shared" si="293"/>
        <v>2.1182813023019192E-2</v>
      </c>
      <c r="CF129" s="882">
        <f t="shared" si="293"/>
        <v>2.202903021178676E-2</v>
      </c>
      <c r="CG129" s="882">
        <f t="shared" si="293"/>
        <v>2.2875247400554327E-2</v>
      </c>
      <c r="CH129" s="882">
        <f t="shared" si="293"/>
        <v>2.3721464589321895E-2</v>
      </c>
      <c r="CI129" s="882">
        <f t="shared" si="293"/>
        <v>2.4567681778089462E-2</v>
      </c>
      <c r="CJ129" s="882">
        <f t="shared" si="293"/>
        <v>2.5413898966857029E-2</v>
      </c>
      <c r="CK129" s="882">
        <f t="shared" si="293"/>
        <v>2.6260116155624597E-2</v>
      </c>
      <c r="CL129" s="882">
        <f t="shared" si="189"/>
        <v>2.7106333344392164E-2</v>
      </c>
      <c r="CM129" s="882">
        <f t="shared" si="190"/>
        <v>2.8580255013234135E-2</v>
      </c>
      <c r="CN129" s="882">
        <f t="shared" si="191"/>
        <v>2.7672473896475314E-2</v>
      </c>
      <c r="CO129" s="882">
        <f t="shared" si="192"/>
        <v>2.8917222132819775E-2</v>
      </c>
      <c r="CP129" s="882">
        <f t="shared" si="193"/>
        <v>2.9629434090668871E-2</v>
      </c>
      <c r="CQ129" s="882">
        <f t="shared" si="194"/>
        <v>3.2599453803498823E-2</v>
      </c>
      <c r="CR129" s="882">
        <f t="shared" si="195"/>
        <v>3.1389805708822882E-2</v>
      </c>
      <c r="CS129" s="882">
        <f t="shared" si="196"/>
        <v>3.3480527963512419E-2</v>
      </c>
      <c r="CT129" s="882">
        <f t="shared" si="197"/>
        <v>4.4960441619187774E-2</v>
      </c>
      <c r="CU129" s="882">
        <f t="shared" si="198"/>
        <v>4.7449714527087572E-2</v>
      </c>
      <c r="CV129" s="882">
        <f t="shared" si="199"/>
        <v>4.6607532728428991E-2</v>
      </c>
      <c r="CW129" s="882">
        <f t="shared" si="200"/>
        <v>4.3121951786519785E-2</v>
      </c>
      <c r="CX129" s="882">
        <f t="shared" si="201"/>
        <v>4.791402995960059E-2</v>
      </c>
      <c r="CY129" s="882">
        <f t="shared" si="202"/>
        <v>4.5264217626094672E-2</v>
      </c>
      <c r="CZ129" s="882">
        <f t="shared" si="203"/>
        <v>4.9705736784080523E-2</v>
      </c>
      <c r="DA129" s="882">
        <f t="shared" si="204"/>
        <v>4.5842891156086196E-2</v>
      </c>
      <c r="DB129" s="882">
        <f t="shared" si="205"/>
        <v>4.5935422573668339E-2</v>
      </c>
      <c r="DC129" s="882">
        <f t="shared" si="206"/>
        <v>3.6921387247201398E-2</v>
      </c>
      <c r="DD129" s="882">
        <f t="shared" si="207"/>
        <v>4.2162296512256781E-2</v>
      </c>
    </row>
    <row r="130" spans="1:108" ht="15">
      <c r="A130" s="878">
        <v>99.995000000000005</v>
      </c>
      <c r="B130" s="878">
        <v>99.995000000000005</v>
      </c>
      <c r="C130" s="880">
        <f>DataFS40!T130</f>
        <v>884931.86371803994</v>
      </c>
      <c r="D130">
        <f t="shared" ref="D130:R130" si="294">C130*($S130/$C130)^(1/16)</f>
        <v>945945.63623384293</v>
      </c>
      <c r="E130">
        <f t="shared" si="294"/>
        <v>1011166.1511998152</v>
      </c>
      <c r="F130">
        <f t="shared" si="294"/>
        <v>1080883.4526717882</v>
      </c>
      <c r="G130">
        <f t="shared" si="294"/>
        <v>1155407.5824961211</v>
      </c>
      <c r="H130">
        <f t="shared" si="294"/>
        <v>1235069.9591058458</v>
      </c>
      <c r="I130">
        <f t="shared" si="294"/>
        <v>1320224.8513812541</v>
      </c>
      <c r="J130">
        <f t="shared" si="294"/>
        <v>1411250.9541293764</v>
      </c>
      <c r="K130">
        <f t="shared" si="294"/>
        <v>1508553.072188711</v>
      </c>
      <c r="L130">
        <f t="shared" si="294"/>
        <v>1612563.9206486379</v>
      </c>
      <c r="M130">
        <f t="shared" si="294"/>
        <v>1723746.0491893233</v>
      </c>
      <c r="N130">
        <f t="shared" si="294"/>
        <v>1842593.8990999034</v>
      </c>
      <c r="O130">
        <f t="shared" si="294"/>
        <v>1969636.0021227738</v>
      </c>
      <c r="P130">
        <f t="shared" si="294"/>
        <v>2105437.3309025285</v>
      </c>
      <c r="Q130">
        <f t="shared" si="294"/>
        <v>2250601.8114922983</v>
      </c>
      <c r="R130">
        <f t="shared" si="294"/>
        <v>2405775.0090909302</v>
      </c>
      <c r="S130" s="880">
        <v>2571646.9989548251</v>
      </c>
      <c r="T130" s="880">
        <v>2754967.5771667678</v>
      </c>
      <c r="U130" s="880">
        <v>2938288.1553787109</v>
      </c>
      <c r="V130" s="880">
        <v>3147396.4850897864</v>
      </c>
      <c r="W130" s="880">
        <v>3356504.8148008618</v>
      </c>
      <c r="X130" s="880">
        <v>2848676.7251293845</v>
      </c>
      <c r="Y130" s="880">
        <v>3027244.4790278128</v>
      </c>
      <c r="Z130" s="880">
        <v>2954231.3778828247</v>
      </c>
      <c r="AA130" s="880">
        <v>2322249.9599673576</v>
      </c>
      <c r="AB130" s="880">
        <v>2452187.6820849157</v>
      </c>
      <c r="AC130" s="880">
        <v>2556437.9342181426</v>
      </c>
      <c r="AD130" s="880">
        <v>2627090.3656748598</v>
      </c>
      <c r="AE130" s="880">
        <v>2213634.6752426657</v>
      </c>
      <c r="AF130" s="880">
        <v>2315318.1706194105</v>
      </c>
      <c r="AG130" s="880">
        <v>2299269.989948486</v>
      </c>
      <c r="AH130" s="880">
        <v>2630940.0435954388</v>
      </c>
      <c r="AI130" s="880">
        <v>2809737.5148635544</v>
      </c>
      <c r="AJ130" s="880">
        <v>3251669.5578375887</v>
      </c>
      <c r="AK130" s="880">
        <v>2845694.8806349207</v>
      </c>
      <c r="AL130" s="880">
        <v>3343496.9339482682</v>
      </c>
      <c r="AM130" s="880">
        <v>3414670.1513788416</v>
      </c>
      <c r="AN130" s="880">
        <v>3523588.3373825974</v>
      </c>
      <c r="AO130" s="880">
        <v>4330306.1359781837</v>
      </c>
      <c r="AP130" s="880">
        <v>3330533.3502012235</v>
      </c>
      <c r="AQ130" s="880">
        <v>3523998.2697755848</v>
      </c>
      <c r="AR130" s="880">
        <v>4161529.2794725955</v>
      </c>
      <c r="AS130" s="880">
        <v>5830694.3595361682</v>
      </c>
      <c r="AT130" s="880">
        <v>5341728.8234993368</v>
      </c>
      <c r="AU130" s="880">
        <v>5168345.8143761335</v>
      </c>
      <c r="AV130" s="880">
        <v>4795217.2412529849</v>
      </c>
      <c r="AW130" s="880">
        <v>5570904.0110290395</v>
      </c>
      <c r="AX130" s="880">
        <v>5287413.995347592</v>
      </c>
      <c r="AY130" s="880">
        <v>5361223.6631120062</v>
      </c>
      <c r="AZ130" s="880">
        <v>5809764.0609185779</v>
      </c>
      <c r="BA130" s="880">
        <v>6399738.3871527314</v>
      </c>
      <c r="BB130" s="880">
        <v>7216837.8916050764</v>
      </c>
      <c r="BC130" s="880">
        <v>7607363.1563337483</v>
      </c>
      <c r="BD130" s="880">
        <v>8441797.8150971979</v>
      </c>
      <c r="BE130" s="880">
        <v>9197830.1023961902</v>
      </c>
      <c r="BF130" s="880">
        <v>8620622.2298253216</v>
      </c>
      <c r="BG130" s="880">
        <v>8702452.9944090508</v>
      </c>
      <c r="BH130" s="880">
        <v>9160995.2035342976</v>
      </c>
      <c r="BI130" s="880">
        <v>10605340.658877663</v>
      </c>
      <c r="BJ130" s="880">
        <v>12216216.719568113</v>
      </c>
      <c r="BK130" s="880">
        <v>11915401.598982135</v>
      </c>
      <c r="BL130" s="880">
        <v>11311666.55315109</v>
      </c>
      <c r="BM130" s="880">
        <v>11309358.473574007</v>
      </c>
      <c r="BN130" s="880">
        <v>10856506.15577</v>
      </c>
      <c r="BO130" s="880">
        <v>12466283.069694195</v>
      </c>
      <c r="BP130" s="880">
        <v>12420162.600425828</v>
      </c>
      <c r="BQ130" s="880">
        <v>13509509.982585512</v>
      </c>
      <c r="BR130" s="880">
        <v>11429643.826689612</v>
      </c>
      <c r="BS130" s="880">
        <v>11991739</v>
      </c>
      <c r="BV130" s="882">
        <f>DataFS40!Y130</f>
        <v>1.3566858324111086E-2</v>
      </c>
      <c r="BW130" s="882">
        <f t="shared" ref="BW130:CK130" si="295">BV130+($CL130-$BV130)/16</f>
        <v>1.4417540573615245E-2</v>
      </c>
      <c r="BX130" s="882">
        <f t="shared" si="295"/>
        <v>1.5268222823119404E-2</v>
      </c>
      <c r="BY130" s="882">
        <f t="shared" si="295"/>
        <v>1.6118905072623563E-2</v>
      </c>
      <c r="BZ130" s="882">
        <f t="shared" si="295"/>
        <v>1.6969587322127722E-2</v>
      </c>
      <c r="CA130" s="882">
        <f t="shared" si="295"/>
        <v>1.782026957163188E-2</v>
      </c>
      <c r="CB130" s="882">
        <f t="shared" si="295"/>
        <v>1.8670951821136039E-2</v>
      </c>
      <c r="CC130" s="882">
        <f t="shared" si="295"/>
        <v>1.9521634070640198E-2</v>
      </c>
      <c r="CD130" s="882">
        <f t="shared" si="295"/>
        <v>2.0372316320144357E-2</v>
      </c>
      <c r="CE130" s="882">
        <f t="shared" si="295"/>
        <v>2.1222998569648516E-2</v>
      </c>
      <c r="CF130" s="882">
        <f t="shared" si="295"/>
        <v>2.2073680819152675E-2</v>
      </c>
      <c r="CG130" s="882">
        <f t="shared" si="295"/>
        <v>2.2924363068656833E-2</v>
      </c>
      <c r="CH130" s="882">
        <f t="shared" si="295"/>
        <v>2.3775045318160992E-2</v>
      </c>
      <c r="CI130" s="882">
        <f t="shared" si="295"/>
        <v>2.4625727567665151E-2</v>
      </c>
      <c r="CJ130" s="882">
        <f t="shared" si="295"/>
        <v>2.547640981716931E-2</v>
      </c>
      <c r="CK130" s="882">
        <f t="shared" si="295"/>
        <v>2.6327092066673469E-2</v>
      </c>
      <c r="CL130" s="882">
        <f t="shared" si="189"/>
        <v>2.7177774316177628E-2</v>
      </c>
      <c r="CM130" s="882">
        <f t="shared" si="190"/>
        <v>2.8728793919938767E-2</v>
      </c>
      <c r="CN130" s="882">
        <f t="shared" si="191"/>
        <v>2.837419307983291E-2</v>
      </c>
      <c r="CO130" s="882">
        <f t="shared" si="192"/>
        <v>2.9443357386092384E-2</v>
      </c>
      <c r="CP130" s="882">
        <f t="shared" si="193"/>
        <v>3.009295026449732E-2</v>
      </c>
      <c r="CQ130" s="882">
        <f t="shared" si="194"/>
        <v>3.3103858858414048E-2</v>
      </c>
      <c r="CR130" s="882">
        <f t="shared" si="195"/>
        <v>3.1544729431472351E-2</v>
      </c>
      <c r="CS130" s="882">
        <f t="shared" si="196"/>
        <v>3.3845943181906479E-2</v>
      </c>
      <c r="CT130" s="882">
        <f t="shared" si="197"/>
        <v>4.5683994292906593E-2</v>
      </c>
      <c r="CU130" s="882">
        <f t="shared" si="198"/>
        <v>4.836198715181883E-2</v>
      </c>
      <c r="CV130" s="882">
        <f t="shared" si="199"/>
        <v>4.631146289291932E-2</v>
      </c>
      <c r="CW130" s="882">
        <f t="shared" si="200"/>
        <v>4.3875190532610242E-2</v>
      </c>
      <c r="CX130" s="882">
        <f t="shared" si="201"/>
        <v>4.9139635894196232E-2</v>
      </c>
      <c r="CY130" s="882">
        <f t="shared" si="202"/>
        <v>4.6496136896206242E-2</v>
      </c>
      <c r="CZ130" s="882">
        <f t="shared" si="203"/>
        <v>5.0975420617337397E-2</v>
      </c>
      <c r="DA130" s="882">
        <f t="shared" si="204"/>
        <v>4.6704303393193092E-2</v>
      </c>
      <c r="DB130" s="882">
        <f t="shared" si="205"/>
        <v>4.7268532298834431E-2</v>
      </c>
      <c r="DC130" s="882">
        <f t="shared" si="206"/>
        <v>3.7663774834201025E-2</v>
      </c>
      <c r="DD130" s="882">
        <f t="shared" si="207"/>
        <v>4.3213859236060692E-2</v>
      </c>
    </row>
    <row r="131" spans="1:108" ht="15">
      <c r="A131" s="878">
        <v>99.995999999999995</v>
      </c>
      <c r="B131" s="878">
        <v>99.995999999999995</v>
      </c>
      <c r="C131" s="880">
        <f>DataFS40!T131</f>
        <v>1034029.344924351</v>
      </c>
      <c r="D131">
        <f t="shared" ref="D131:R131" si="296">C131*($S131/$C131)^(1/16)</f>
        <v>1105323.0047105479</v>
      </c>
      <c r="E131">
        <f t="shared" si="296"/>
        <v>1181532.1786943441</v>
      </c>
      <c r="F131">
        <f t="shared" si="296"/>
        <v>1262995.7789178379</v>
      </c>
      <c r="G131">
        <f t="shared" si="296"/>
        <v>1350076.08453543</v>
      </c>
      <c r="H131">
        <f t="shared" si="296"/>
        <v>1443160.3529160256</v>
      </c>
      <c r="I131">
        <f t="shared" si="296"/>
        <v>1542662.5418265832</v>
      </c>
      <c r="J131">
        <f t="shared" si="296"/>
        <v>1649025.1503557835</v>
      </c>
      <c r="K131">
        <f t="shared" si="296"/>
        <v>1762721.1867646424</v>
      </c>
      <c r="L131">
        <f t="shared" si="296"/>
        <v>1884256.2720153551</v>
      </c>
      <c r="M131">
        <f t="shared" si="296"/>
        <v>2014170.8883330363</v>
      </c>
      <c r="N131">
        <f t="shared" si="296"/>
        <v>2153042.7827999997</v>
      </c>
      <c r="O131">
        <f t="shared" si="296"/>
        <v>2301489.5366716702</v>
      </c>
      <c r="P131">
        <f t="shared" si="296"/>
        <v>2460171.3118402134</v>
      </c>
      <c r="Q131">
        <f t="shared" si="296"/>
        <v>2629793.7866597553</v>
      </c>
      <c r="R131">
        <f t="shared" si="296"/>
        <v>2811111.2941891877</v>
      </c>
      <c r="S131" s="880">
        <v>3004930.1768087326</v>
      </c>
      <c r="T131" s="880">
        <v>3228060.6520119971</v>
      </c>
      <c r="U131" s="880">
        <v>3451191.1272152611</v>
      </c>
      <c r="V131" s="880">
        <v>3553958.4086022489</v>
      </c>
      <c r="W131" s="880">
        <v>3656725.6899892362</v>
      </c>
      <c r="X131" s="880">
        <v>3320894.2328924667</v>
      </c>
      <c r="Y131" s="880">
        <v>3538752.8926083688</v>
      </c>
      <c r="Z131" s="880">
        <v>3474378.3133266484</v>
      </c>
      <c r="AA131" s="880">
        <v>2673098.2584213628</v>
      </c>
      <c r="AB131" s="880">
        <v>2839247.5687780464</v>
      </c>
      <c r="AC131" s="880">
        <v>2980671.5272471677</v>
      </c>
      <c r="AD131" s="880">
        <v>3035155.7697283314</v>
      </c>
      <c r="AE131" s="880">
        <v>2512650.2556561902</v>
      </c>
      <c r="AF131" s="880">
        <v>2686093.7623716462</v>
      </c>
      <c r="AG131" s="880">
        <v>2664786.5958349039</v>
      </c>
      <c r="AH131" s="880">
        <v>3062786.6227158299</v>
      </c>
      <c r="AI131" s="880">
        <v>3256893.5821581935</v>
      </c>
      <c r="AJ131" s="880">
        <v>3768522.384209583</v>
      </c>
      <c r="AK131" s="880">
        <v>3300299.3236449151</v>
      </c>
      <c r="AL131" s="880">
        <v>3834032.884710486</v>
      </c>
      <c r="AM131" s="880">
        <v>3952061.6410349924</v>
      </c>
      <c r="AN131" s="880">
        <v>4047584.8674027789</v>
      </c>
      <c r="AO131" s="880">
        <v>5058832.8167469837</v>
      </c>
      <c r="AP131" s="880">
        <v>3664719.8418905991</v>
      </c>
      <c r="AQ131" s="880">
        <v>3989630.0545740714</v>
      </c>
      <c r="AR131" s="880">
        <v>4795806.5431402959</v>
      </c>
      <c r="AS131" s="880">
        <v>6752617.0896552876</v>
      </c>
      <c r="AT131" s="880">
        <v>6088290.6332103088</v>
      </c>
      <c r="AU131" s="880">
        <v>5943611.7136448836</v>
      </c>
      <c r="AV131" s="880">
        <v>5489866.8616050901</v>
      </c>
      <c r="AW131" s="880">
        <v>6562409.8757462306</v>
      </c>
      <c r="AX131" s="880">
        <v>6336974.5471796542</v>
      </c>
      <c r="AY131" s="880">
        <v>6325492.2974602347</v>
      </c>
      <c r="AZ131" s="880">
        <v>6788616.9124270119</v>
      </c>
      <c r="BA131" s="880">
        <v>7500954.7091157073</v>
      </c>
      <c r="BB131" s="880">
        <v>8460439.7274994478</v>
      </c>
      <c r="BC131" s="880">
        <v>8929604.8754279576</v>
      </c>
      <c r="BD131" s="880">
        <v>9941023.2149078511</v>
      </c>
      <c r="BE131" s="880">
        <v>10812190.538668342</v>
      </c>
      <c r="BF131" s="880">
        <v>10156406.272195756</v>
      </c>
      <c r="BG131" s="880">
        <v>10186156.615394618</v>
      </c>
      <c r="BH131" s="880">
        <v>10868390.666971216</v>
      </c>
      <c r="BI131" s="880">
        <v>12409350.434207862</v>
      </c>
      <c r="BJ131" s="880">
        <v>13877584.774514727</v>
      </c>
      <c r="BK131" s="880">
        <v>14097022.165095689</v>
      </c>
      <c r="BL131" s="880">
        <v>13465904.837930715</v>
      </c>
      <c r="BM131" s="880">
        <v>13417012.970979456</v>
      </c>
      <c r="BN131" s="880">
        <v>13108861.19125</v>
      </c>
      <c r="BO131" s="880">
        <v>15125474.103020638</v>
      </c>
      <c r="BP131" s="880">
        <v>14933686.958159117</v>
      </c>
      <c r="BQ131" s="880">
        <v>16256213.902792746</v>
      </c>
      <c r="BR131" s="880">
        <v>13695751.165589096</v>
      </c>
      <c r="BS131" s="880">
        <v>14416576</v>
      </c>
      <c r="BV131" s="882">
        <f>DataFS40!Y131</f>
        <v>1.3566858324111086E-2</v>
      </c>
      <c r="BW131" s="882">
        <f t="shared" ref="BW131:CK131" si="297">BV131+($CL131-$BV131)/16</f>
        <v>1.4423328927855306E-2</v>
      </c>
      <c r="BX131" s="882">
        <f t="shared" si="297"/>
        <v>1.5279799531599525E-2</v>
      </c>
      <c r="BY131" s="882">
        <f t="shared" si="297"/>
        <v>1.6136270135343744E-2</v>
      </c>
      <c r="BZ131" s="882">
        <f t="shared" si="297"/>
        <v>1.6992740739087964E-2</v>
      </c>
      <c r="CA131" s="882">
        <f t="shared" si="297"/>
        <v>1.7849211342832183E-2</v>
      </c>
      <c r="CB131" s="882">
        <f t="shared" si="297"/>
        <v>1.8705681946576402E-2</v>
      </c>
      <c r="CC131" s="882">
        <f t="shared" si="297"/>
        <v>1.9562152550320622E-2</v>
      </c>
      <c r="CD131" s="882">
        <f t="shared" si="297"/>
        <v>2.0418623154064841E-2</v>
      </c>
      <c r="CE131" s="882">
        <f t="shared" si="297"/>
        <v>2.127509375780906E-2</v>
      </c>
      <c r="CF131" s="882">
        <f t="shared" si="297"/>
        <v>2.213156436155328E-2</v>
      </c>
      <c r="CG131" s="882">
        <f t="shared" si="297"/>
        <v>2.2988034965297499E-2</v>
      </c>
      <c r="CH131" s="882">
        <f t="shared" si="297"/>
        <v>2.3844505569041718E-2</v>
      </c>
      <c r="CI131" s="882">
        <f t="shared" si="297"/>
        <v>2.4700976172785938E-2</v>
      </c>
      <c r="CJ131" s="882">
        <f t="shared" si="297"/>
        <v>2.5557446776530157E-2</v>
      </c>
      <c r="CK131" s="882">
        <f t="shared" si="297"/>
        <v>2.6413917380274377E-2</v>
      </c>
      <c r="CL131" s="882">
        <f t="shared" si="189"/>
        <v>2.7270387984018596E-2</v>
      </c>
      <c r="CM131" s="882">
        <f t="shared" si="190"/>
        <v>2.8744176311876757E-2</v>
      </c>
      <c r="CN131" s="882">
        <f t="shared" si="191"/>
        <v>2.8354934182180047E-2</v>
      </c>
      <c r="CO131" s="882">
        <f t="shared" si="192"/>
        <v>3.0715451626659895E-2</v>
      </c>
      <c r="CP131" s="882">
        <f t="shared" si="193"/>
        <v>3.2399262230463188E-2</v>
      </c>
      <c r="CQ131" s="882">
        <f t="shared" si="194"/>
        <v>3.3425018268911755E-2</v>
      </c>
      <c r="CR131" s="882">
        <f t="shared" si="195"/>
        <v>3.1584265131066935E-2</v>
      </c>
      <c r="CS131" s="882">
        <f t="shared" si="196"/>
        <v>3.4111334040967112E-2</v>
      </c>
      <c r="CT131" s="882">
        <f t="shared" si="197"/>
        <v>4.6188223952491336E-2</v>
      </c>
      <c r="CU131" s="882">
        <f t="shared" si="198"/>
        <v>4.7774825493245965E-2</v>
      </c>
      <c r="CV131" s="882">
        <f t="shared" si="199"/>
        <v>4.6760796361031698E-2</v>
      </c>
      <c r="CW131" s="882">
        <f t="shared" si="200"/>
        <v>4.4794833515036103E-2</v>
      </c>
      <c r="CX131" s="882">
        <f t="shared" si="201"/>
        <v>5.0504116955336409E-2</v>
      </c>
      <c r="CY131" s="882">
        <f t="shared" si="202"/>
        <v>4.772750927266789E-2</v>
      </c>
      <c r="CZ131" s="882">
        <f t="shared" si="203"/>
        <v>5.2392731810901871E-2</v>
      </c>
      <c r="DA131" s="882">
        <f t="shared" si="204"/>
        <v>4.7699589095634209E-2</v>
      </c>
      <c r="DB131" s="882">
        <f t="shared" si="205"/>
        <v>4.8421117259232371E-2</v>
      </c>
      <c r="DC131" s="882">
        <f t="shared" si="206"/>
        <v>3.8682434026094947E-2</v>
      </c>
      <c r="DD131" s="882">
        <f t="shared" si="207"/>
        <v>4.4317634507813564E-2</v>
      </c>
    </row>
    <row r="132" spans="1:108" ht="15">
      <c r="A132" s="878">
        <v>99.997</v>
      </c>
      <c r="B132" s="878">
        <v>99.997</v>
      </c>
      <c r="C132" s="880">
        <f>DataFS40!T132</f>
        <v>1293166.4874093069</v>
      </c>
      <c r="D132">
        <f t="shared" ref="D132:R132" si="298">C132*($S132/$C132)^(1/16)</f>
        <v>1382326.9856609453</v>
      </c>
      <c r="E132">
        <f t="shared" si="298"/>
        <v>1477634.8705993562</v>
      </c>
      <c r="F132">
        <f t="shared" si="298"/>
        <v>1579513.988701598</v>
      </c>
      <c r="G132">
        <f t="shared" si="298"/>
        <v>1688417.4095675398</v>
      </c>
      <c r="H132">
        <f t="shared" si="298"/>
        <v>1804829.4407789041</v>
      </c>
      <c r="I132">
        <f t="shared" si="298"/>
        <v>1929267.7816776501</v>
      </c>
      <c r="J132">
        <f t="shared" si="298"/>
        <v>2062285.8256418277</v>
      </c>
      <c r="K132">
        <f t="shared" si="298"/>
        <v>2204475.1210974236</v>
      </c>
      <c r="L132">
        <f t="shared" si="298"/>
        <v>2356468.0022106315</v>
      </c>
      <c r="M132">
        <f t="shared" si="298"/>
        <v>2518940.4009595807</v>
      </c>
      <c r="N132">
        <f t="shared" si="298"/>
        <v>2692614.8530911659</v>
      </c>
      <c r="O132">
        <f t="shared" si="298"/>
        <v>2878263.7113308576</v>
      </c>
      <c r="P132">
        <f t="shared" si="298"/>
        <v>3076712.5801350512</v>
      </c>
      <c r="Q132">
        <f t="shared" si="298"/>
        <v>3288843.9872607435</v>
      </c>
      <c r="R132">
        <f t="shared" si="298"/>
        <v>3515601.3084804821</v>
      </c>
      <c r="S132" s="880">
        <v>3757992.9628962949</v>
      </c>
      <c r="T132" s="880">
        <v>4039953.197048102</v>
      </c>
      <c r="U132" s="880">
        <v>4321913.4311999092</v>
      </c>
      <c r="V132" s="880">
        <v>4438765.1185063059</v>
      </c>
      <c r="W132" s="880">
        <v>4555616.8058127025</v>
      </c>
      <c r="X132" s="880">
        <v>4093188.1713628517</v>
      </c>
      <c r="Y132" s="880">
        <v>4288120.9657228766</v>
      </c>
      <c r="Z132" s="880">
        <v>4313294.6658071904</v>
      </c>
      <c r="AA132" s="880">
        <v>3216263.916081063</v>
      </c>
      <c r="AB132" s="880">
        <v>3505823.4457628583</v>
      </c>
      <c r="AC132" s="880">
        <v>3626025.9900769037</v>
      </c>
      <c r="AD132" s="880">
        <v>3661858.8723587752</v>
      </c>
      <c r="AE132" s="880">
        <v>3014477.9476779853</v>
      </c>
      <c r="AF132" s="880">
        <v>3227060.6571050016</v>
      </c>
      <c r="AG132" s="880">
        <v>3239762.0951438621</v>
      </c>
      <c r="AH132" s="880">
        <v>3737501.5623278543</v>
      </c>
      <c r="AI132" s="880">
        <v>3948084.6058733896</v>
      </c>
      <c r="AJ132" s="880">
        <v>4631888.1402084567</v>
      </c>
      <c r="AK132" s="880">
        <v>4016801.0188124636</v>
      </c>
      <c r="AL132" s="880">
        <v>4634463.6774172736</v>
      </c>
      <c r="AM132" s="880">
        <v>4815751.3033858119</v>
      </c>
      <c r="AN132" s="880">
        <v>4868370.9439765587</v>
      </c>
      <c r="AO132" s="880">
        <v>6123198.4815271394</v>
      </c>
      <c r="AP132" s="880">
        <v>4113540.2670588871</v>
      </c>
      <c r="AQ132" s="880">
        <v>4817535.4929173961</v>
      </c>
      <c r="AR132" s="880">
        <v>5784692.4012581864</v>
      </c>
      <c r="AS132" s="880">
        <v>8213188.2772842227</v>
      </c>
      <c r="AT132" s="880">
        <v>7411462.367716372</v>
      </c>
      <c r="AU132" s="880">
        <v>7328390.0814668024</v>
      </c>
      <c r="AV132" s="880">
        <v>6762626.996885336</v>
      </c>
      <c r="AW132" s="880">
        <v>8223586.8852575133</v>
      </c>
      <c r="AX132" s="880">
        <v>7975270.8560995907</v>
      </c>
      <c r="AY132" s="880">
        <v>7730972.5376412328</v>
      </c>
      <c r="AZ132" s="880">
        <v>8353119.2757893605</v>
      </c>
      <c r="BA132" s="880">
        <v>9349420.7232315466</v>
      </c>
      <c r="BB132" s="880">
        <v>10497136.369231168</v>
      </c>
      <c r="BC132" s="880">
        <v>10972090.636016261</v>
      </c>
      <c r="BD132" s="880">
        <v>12021462.569073467</v>
      </c>
      <c r="BE132" s="880">
        <v>13482001.804888574</v>
      </c>
      <c r="BF132" s="880">
        <v>12546951.157439487</v>
      </c>
      <c r="BG132" s="880">
        <v>12735809.198413732</v>
      </c>
      <c r="BH132" s="880">
        <v>13422359.423225047</v>
      </c>
      <c r="BI132" s="880">
        <v>15449149.779459083</v>
      </c>
      <c r="BJ132" s="880">
        <v>16797715.376722198</v>
      </c>
      <c r="BK132" s="880">
        <v>17612518.553877961</v>
      </c>
      <c r="BL132" s="880">
        <v>16984380.438263007</v>
      </c>
      <c r="BM132" s="880">
        <v>16843351.309667107</v>
      </c>
      <c r="BN132" s="880">
        <v>16652461.26599</v>
      </c>
      <c r="BO132" s="880">
        <v>19665546.248521175</v>
      </c>
      <c r="BP132" s="880">
        <v>18944035.169560108</v>
      </c>
      <c r="BQ132" s="880">
        <v>20905435.414128233</v>
      </c>
      <c r="BR132" s="880">
        <v>17434440.442141492</v>
      </c>
      <c r="BS132" s="880">
        <v>18327228</v>
      </c>
      <c r="BV132" s="882">
        <f>DataFS40!Y132</f>
        <v>1.3566858324111086E-2</v>
      </c>
      <c r="BW132" s="882">
        <f t="shared" ref="BW132:CK132" si="299">BV132+($CL132-$BV132)/16</f>
        <v>1.4417009606041045E-2</v>
      </c>
      <c r="BX132" s="882">
        <f t="shared" si="299"/>
        <v>1.5267160887971004E-2</v>
      </c>
      <c r="BY132" s="882">
        <f t="shared" si="299"/>
        <v>1.6117312169900963E-2</v>
      </c>
      <c r="BZ132" s="882">
        <f t="shared" si="299"/>
        <v>1.6967463451830922E-2</v>
      </c>
      <c r="CA132" s="882">
        <f t="shared" si="299"/>
        <v>1.7817614733760881E-2</v>
      </c>
      <c r="CB132" s="882">
        <f t="shared" si="299"/>
        <v>1.866776601569084E-2</v>
      </c>
      <c r="CC132" s="882">
        <f t="shared" si="299"/>
        <v>1.9517917297620799E-2</v>
      </c>
      <c r="CD132" s="882">
        <f t="shared" si="299"/>
        <v>2.0368068579550758E-2</v>
      </c>
      <c r="CE132" s="882">
        <f t="shared" si="299"/>
        <v>2.1218219861480717E-2</v>
      </c>
      <c r="CF132" s="882">
        <f t="shared" si="299"/>
        <v>2.2068371143410676E-2</v>
      </c>
      <c r="CG132" s="882">
        <f t="shared" si="299"/>
        <v>2.2918522425340634E-2</v>
      </c>
      <c r="CH132" s="882">
        <f t="shared" si="299"/>
        <v>2.3768673707270593E-2</v>
      </c>
      <c r="CI132" s="882">
        <f t="shared" si="299"/>
        <v>2.4618824989200552E-2</v>
      </c>
      <c r="CJ132" s="882">
        <f t="shared" si="299"/>
        <v>2.5468976271130511E-2</v>
      </c>
      <c r="CK132" s="882">
        <f t="shared" si="299"/>
        <v>2.631912755306047E-2</v>
      </c>
      <c r="CL132" s="882">
        <f t="shared" si="189"/>
        <v>2.7169278834990429E-2</v>
      </c>
      <c r="CM132" s="882">
        <f t="shared" si="190"/>
        <v>2.8482478213072815E-2</v>
      </c>
      <c r="CN132" s="882">
        <f t="shared" si="191"/>
        <v>2.7780543205852215E-2</v>
      </c>
      <c r="CO132" s="882">
        <f t="shared" si="192"/>
        <v>2.9737023445128186E-2</v>
      </c>
      <c r="CP132" s="882">
        <f t="shared" si="193"/>
        <v>3.2426242743038181E-2</v>
      </c>
      <c r="CQ132" s="882">
        <f t="shared" si="194"/>
        <v>3.3494410763603044E-2</v>
      </c>
      <c r="CR132" s="882">
        <f t="shared" si="195"/>
        <v>3.2534785360491147E-2</v>
      </c>
      <c r="CS132" s="882">
        <f t="shared" si="196"/>
        <v>3.395248293439912E-2</v>
      </c>
      <c r="CT132" s="882">
        <f t="shared" si="197"/>
        <v>4.7238677786696215E-2</v>
      </c>
      <c r="CU132" s="882">
        <f t="shared" si="198"/>
        <v>4.7161181918824235E-2</v>
      </c>
      <c r="CV132" s="882">
        <f t="shared" si="199"/>
        <v>4.7581830660789359E-2</v>
      </c>
      <c r="CW132" s="882">
        <f t="shared" si="200"/>
        <v>4.6160874402485952E-2</v>
      </c>
      <c r="CX132" s="882">
        <f t="shared" si="201"/>
        <v>5.1906049693929202E-2</v>
      </c>
      <c r="CY132" s="882">
        <f t="shared" si="202"/>
        <v>4.9447991469483199E-2</v>
      </c>
      <c r="CZ132" s="882">
        <f t="shared" si="203"/>
        <v>5.4472080052724969E-2</v>
      </c>
      <c r="DA132" s="882">
        <f t="shared" si="204"/>
        <v>4.8895184170755668E-2</v>
      </c>
      <c r="DB132" s="882">
        <f t="shared" si="205"/>
        <v>5.0244402340878125E-2</v>
      </c>
      <c r="DC132" s="882">
        <f t="shared" si="206"/>
        <v>3.9754672991131113E-2</v>
      </c>
      <c r="DD132" s="882">
        <f t="shared" si="207"/>
        <v>4.5655724903861605E-2</v>
      </c>
    </row>
    <row r="133" spans="1:108" ht="15">
      <c r="A133" s="878">
        <v>99.998000000000005</v>
      </c>
      <c r="B133" s="878">
        <v>99.998000000000005</v>
      </c>
      <c r="C133" s="880">
        <f>DataFS40!T133</f>
        <v>1721327.6784389229</v>
      </c>
      <c r="D133">
        <f t="shared" ref="D133:R133" si="300">C133*($S133/$C133)^(1/16)</f>
        <v>1840008.7879157208</v>
      </c>
      <c r="E133">
        <f t="shared" si="300"/>
        <v>1966872.654181405</v>
      </c>
      <c r="F133">
        <f t="shared" si="300"/>
        <v>2102483.4572386839</v>
      </c>
      <c r="G133">
        <f t="shared" si="300"/>
        <v>2247444.2758481866</v>
      </c>
      <c r="H133">
        <f t="shared" si="300"/>
        <v>2402399.7694976232</v>
      </c>
      <c r="I133">
        <f t="shared" si="300"/>
        <v>2568039.0452858089</v>
      </c>
      <c r="J133">
        <f t="shared" si="300"/>
        <v>2745098.7224709573</v>
      </c>
      <c r="K133">
        <f t="shared" si="300"/>
        <v>2934366.2083116868</v>
      </c>
      <c r="L133">
        <f t="shared" si="300"/>
        <v>3136683.1997688208</v>
      </c>
      <c r="M133">
        <f t="shared" si="300"/>
        <v>3352949.4266405138</v>
      </c>
      <c r="N133">
        <f t="shared" si="300"/>
        <v>3584126.652776897</v>
      </c>
      <c r="O133">
        <f t="shared" si="300"/>
        <v>3831242.9531681696</v>
      </c>
      <c r="P133">
        <f t="shared" si="300"/>
        <v>4095397.2859268971</v>
      </c>
      <c r="Q133">
        <f t="shared" si="300"/>
        <v>4377764.3794967094</v>
      </c>
      <c r="R133">
        <f t="shared" si="300"/>
        <v>4679599.9568214547</v>
      </c>
      <c r="S133" s="880">
        <v>5002246.3197073508</v>
      </c>
      <c r="T133" s="880">
        <v>5492503.7623200938</v>
      </c>
      <c r="U133" s="880">
        <v>5982761.2049328359</v>
      </c>
      <c r="V133" s="880">
        <v>6121452.9254212081</v>
      </c>
      <c r="W133" s="880">
        <v>6260144.6459095813</v>
      </c>
      <c r="X133" s="880">
        <v>5548215.5842438182</v>
      </c>
      <c r="Y133" s="880">
        <v>5518167.6490603862</v>
      </c>
      <c r="Z133" s="880">
        <v>5955439.3563959319</v>
      </c>
      <c r="AA133" s="880">
        <v>4370063.960556739</v>
      </c>
      <c r="AB133" s="880">
        <v>4776297.4864083538</v>
      </c>
      <c r="AC133" s="880">
        <v>4911883.612379062</v>
      </c>
      <c r="AD133" s="880">
        <v>4821226.3898231992</v>
      </c>
      <c r="AE133" s="880">
        <v>4013591.672536355</v>
      </c>
      <c r="AF133" s="880">
        <v>4292282.1075852932</v>
      </c>
      <c r="AG133" s="880">
        <v>4391372.1128910668</v>
      </c>
      <c r="AH133" s="880">
        <v>5057055.4464386199</v>
      </c>
      <c r="AI133" s="880">
        <v>5295078.6762709515</v>
      </c>
      <c r="AJ133" s="880">
        <v>6226263.7490076572</v>
      </c>
      <c r="AK133" s="880">
        <v>5432472.8220811291</v>
      </c>
      <c r="AL133" s="880">
        <v>6283230.5419166181</v>
      </c>
      <c r="AM133" s="880">
        <v>6497833.0404230738</v>
      </c>
      <c r="AN133" s="880">
        <v>6506696.4342738492</v>
      </c>
      <c r="AO133" s="880">
        <v>8345549.5285965111</v>
      </c>
      <c r="AP133" s="880">
        <v>4743679.5734781902</v>
      </c>
      <c r="AQ133" s="880">
        <v>6297364.1061241096</v>
      </c>
      <c r="AR133" s="880">
        <v>7743596.2639779383</v>
      </c>
      <c r="AS133" s="880">
        <v>11006376.083532974</v>
      </c>
      <c r="AT133" s="880">
        <v>10179082.733068112</v>
      </c>
      <c r="AU133" s="880">
        <v>10120784.971856086</v>
      </c>
      <c r="AV133" s="880">
        <v>9404213.571704017</v>
      </c>
      <c r="AW133" s="880">
        <v>11449114.980876252</v>
      </c>
      <c r="AX133" s="880">
        <v>11487210.703063542</v>
      </c>
      <c r="AY133" s="880">
        <v>10832557.131982287</v>
      </c>
      <c r="AZ133" s="880">
        <v>11466612.01688203</v>
      </c>
      <c r="BA133" s="880">
        <v>13024522.516605312</v>
      </c>
      <c r="BB133" s="880">
        <v>14413354.368464805</v>
      </c>
      <c r="BC133" s="880">
        <v>15028701.875017632</v>
      </c>
      <c r="BD133" s="880">
        <v>16895738.532832619</v>
      </c>
      <c r="BE133" s="880">
        <v>18888236.650585171</v>
      </c>
      <c r="BF133" s="880">
        <v>17557198.653686058</v>
      </c>
      <c r="BG133" s="880">
        <v>17818311.217917047</v>
      </c>
      <c r="BH133" s="880">
        <v>18800101.150542982</v>
      </c>
      <c r="BI133" s="880">
        <v>21368272.438944265</v>
      </c>
      <c r="BJ133" s="880">
        <v>23640779.378676388</v>
      </c>
      <c r="BK133" s="880">
        <v>24583491.47015851</v>
      </c>
      <c r="BL133" s="880">
        <v>24061765.430254996</v>
      </c>
      <c r="BM133" s="880">
        <v>24074652.271168608</v>
      </c>
      <c r="BN133" s="880">
        <v>24427062.578159999</v>
      </c>
      <c r="BO133" s="880">
        <v>29036240.605545219</v>
      </c>
      <c r="BP133" s="880">
        <v>27223776.250158966</v>
      </c>
      <c r="BQ133" s="880">
        <v>30239146.08304498</v>
      </c>
      <c r="BR133" s="880">
        <v>25539327.615721658</v>
      </c>
      <c r="BS133" s="880">
        <v>26520692</v>
      </c>
      <c r="BV133" s="882">
        <f>DataFS40!Y133</f>
        <v>1.3566858324111086E-2</v>
      </c>
      <c r="BW133" s="882">
        <f t="shared" ref="BW133:CK133" si="301">BV133+($CL133-$BV133)/16</f>
        <v>1.4503012329933215E-2</v>
      </c>
      <c r="BX133" s="882">
        <f t="shared" si="301"/>
        <v>1.5439166335755344E-2</v>
      </c>
      <c r="BY133" s="882">
        <f t="shared" si="301"/>
        <v>1.6375320341577473E-2</v>
      </c>
      <c r="BZ133" s="882">
        <f t="shared" si="301"/>
        <v>1.7311474347399602E-2</v>
      </c>
      <c r="CA133" s="882">
        <f t="shared" si="301"/>
        <v>1.8247628353221731E-2</v>
      </c>
      <c r="CB133" s="882">
        <f t="shared" si="301"/>
        <v>1.9183782359043861E-2</v>
      </c>
      <c r="CC133" s="882">
        <f t="shared" si="301"/>
        <v>2.011993636486599E-2</v>
      </c>
      <c r="CD133" s="882">
        <f t="shared" si="301"/>
        <v>2.1056090370688119E-2</v>
      </c>
      <c r="CE133" s="882">
        <f t="shared" si="301"/>
        <v>2.1992244376510248E-2</v>
      </c>
      <c r="CF133" s="882">
        <f t="shared" si="301"/>
        <v>2.2928398382332377E-2</v>
      </c>
      <c r="CG133" s="882">
        <f t="shared" si="301"/>
        <v>2.3864552388154506E-2</v>
      </c>
      <c r="CH133" s="882">
        <f t="shared" si="301"/>
        <v>2.4800706393976635E-2</v>
      </c>
      <c r="CI133" s="882">
        <f t="shared" si="301"/>
        <v>2.5736860399798764E-2</v>
      </c>
      <c r="CJ133" s="882">
        <f t="shared" si="301"/>
        <v>2.6673014405620893E-2</v>
      </c>
      <c r="CK133" s="882">
        <f t="shared" si="301"/>
        <v>2.7609168411443022E-2</v>
      </c>
      <c r="CL133" s="882">
        <f t="shared" si="189"/>
        <v>2.8545322417265151E-2</v>
      </c>
      <c r="CM133" s="882">
        <f t="shared" si="190"/>
        <v>2.8782039130771153E-2</v>
      </c>
      <c r="CN133" s="882">
        <f t="shared" si="191"/>
        <v>2.7460863226783427E-2</v>
      </c>
      <c r="CO133" s="882">
        <f t="shared" si="192"/>
        <v>3.0310945811004464E-2</v>
      </c>
      <c r="CP133" s="882">
        <f t="shared" si="193"/>
        <v>3.3013719940138353E-2</v>
      </c>
      <c r="CQ133" s="882">
        <f t="shared" si="194"/>
        <v>3.4462523387367217E-2</v>
      </c>
      <c r="CR133" s="882">
        <f t="shared" si="195"/>
        <v>3.5077088535191869E-2</v>
      </c>
      <c r="CS133" s="882">
        <f t="shared" si="196"/>
        <v>3.4388579754777826E-2</v>
      </c>
      <c r="CT133" s="882">
        <f t="shared" si="197"/>
        <v>4.7786958933460522E-2</v>
      </c>
      <c r="CU133" s="882">
        <f t="shared" si="198"/>
        <v>4.8162316271614936E-2</v>
      </c>
      <c r="CV133" s="882">
        <f t="shared" si="199"/>
        <v>4.850487914335222E-2</v>
      </c>
      <c r="CW133" s="882">
        <f t="shared" si="200"/>
        <v>4.8417860161229953E-2</v>
      </c>
      <c r="CX133" s="882">
        <f t="shared" si="201"/>
        <v>5.4103225462709403E-2</v>
      </c>
      <c r="CY133" s="882">
        <f t="shared" si="202"/>
        <v>5.2473729460253526E-2</v>
      </c>
      <c r="CZ133" s="882">
        <f t="shared" si="203"/>
        <v>5.7128183297776136E-2</v>
      </c>
      <c r="DA133" s="882">
        <f t="shared" si="204"/>
        <v>5.0755059227626687E-2</v>
      </c>
      <c r="DB133" s="882">
        <f t="shared" si="205"/>
        <v>5.2581656484210759E-2</v>
      </c>
      <c r="DC133" s="882">
        <f t="shared" si="206"/>
        <v>4.2386746205539394E-2</v>
      </c>
      <c r="DD133" s="882">
        <f t="shared" si="207"/>
        <v>4.7737690926891396E-2</v>
      </c>
    </row>
    <row r="134" spans="1:108" ht="15">
      <c r="A134" s="878">
        <v>99.998999999999995</v>
      </c>
      <c r="B134" s="878">
        <v>99.998999999999995</v>
      </c>
      <c r="C134" s="880">
        <f>DataFS40!T134</f>
        <v>4704811.1238668477</v>
      </c>
      <c r="D134">
        <f t="shared" ref="D134:R134" si="302">C134*($S134/$C134)^(1/16)</f>
        <v>5029195.7317793211</v>
      </c>
      <c r="E134">
        <f t="shared" si="302"/>
        <v>5375945.8228281392</v>
      </c>
      <c r="F134">
        <f t="shared" si="302"/>
        <v>5746603.4394645179</v>
      </c>
      <c r="G134">
        <f t="shared" si="302"/>
        <v>6142816.9439945519</v>
      </c>
      <c r="H134">
        <f t="shared" si="302"/>
        <v>6566348.3490593405</v>
      </c>
      <c r="I134">
        <f t="shared" si="302"/>
        <v>7019081.1535328357</v>
      </c>
      <c r="J134">
        <f t="shared" si="302"/>
        <v>7503028.7186846612</v>
      </c>
      <c r="K134">
        <f t="shared" si="302"/>
        <v>8020343.2218577825</v>
      </c>
      <c r="L134">
        <f t="shared" si="302"/>
        <v>8573325.2274791915</v>
      </c>
      <c r="M134">
        <f t="shared" si="302"/>
        <v>9164433.9179671165</v>
      </c>
      <c r="N134">
        <f t="shared" si="302"/>
        <v>9796298.0300329402</v>
      </c>
      <c r="O134">
        <f t="shared" si="302"/>
        <v>10471727.545012958</v>
      </c>
      <c r="P134">
        <f t="shared" si="302"/>
        <v>11193726.185218396</v>
      </c>
      <c r="Q134">
        <f t="shared" si="302"/>
        <v>11965504.771876581</v>
      </c>
      <c r="R134">
        <f t="shared" si="302"/>
        <v>12790495.504067739</v>
      </c>
      <c r="S134" s="880">
        <v>13672367.222157704</v>
      </c>
      <c r="T134" s="880">
        <v>15275346.110316914</v>
      </c>
      <c r="U134" s="880">
        <v>16878324.998476125</v>
      </c>
      <c r="V134" s="880">
        <v>17268202.260056145</v>
      </c>
      <c r="W134" s="880">
        <v>17658079.521636169</v>
      </c>
      <c r="X134" s="880">
        <v>14157070.135710178</v>
      </c>
      <c r="Y134" s="880">
        <v>15056824.417739915</v>
      </c>
      <c r="Z134" s="880">
        <v>16473305.48068567</v>
      </c>
      <c r="AA134" s="880">
        <v>12008695.099197533</v>
      </c>
      <c r="AB134" s="880">
        <v>12113576.897134969</v>
      </c>
      <c r="AC134" s="880">
        <v>13547529.11853965</v>
      </c>
      <c r="AD134" s="880">
        <v>11874046.526088832</v>
      </c>
      <c r="AE134" s="880">
        <v>10122486.293724967</v>
      </c>
      <c r="AF134" s="880">
        <v>11263095.046505464</v>
      </c>
      <c r="AG134" s="880">
        <v>11194157.726190476</v>
      </c>
      <c r="AH134" s="880">
        <v>12727928.509788241</v>
      </c>
      <c r="AI134" s="880">
        <v>12769661.080731403</v>
      </c>
      <c r="AJ134" s="880">
        <v>18216408.094675921</v>
      </c>
      <c r="AK134" s="880">
        <v>12377988.052157555</v>
      </c>
      <c r="AL134" s="880">
        <v>15858798.706486916</v>
      </c>
      <c r="AM134" s="880">
        <v>15637984.001702022</v>
      </c>
      <c r="AN134" s="880">
        <v>15212633.477276256</v>
      </c>
      <c r="AO134" s="880">
        <v>20628707.283947852</v>
      </c>
      <c r="AP134" s="880">
        <v>5758294.872462146</v>
      </c>
      <c r="AQ134" s="880">
        <v>15481997.230922949</v>
      </c>
      <c r="AR134" s="880">
        <v>20116151.156980351</v>
      </c>
      <c r="AS134" s="880">
        <v>30675244.106475014</v>
      </c>
      <c r="AT134" s="880">
        <v>26245854.346354794</v>
      </c>
      <c r="AU134" s="880">
        <v>27308027.640903927</v>
      </c>
      <c r="AV134" s="880">
        <v>25391656.415303383</v>
      </c>
      <c r="AW134" s="880">
        <v>30978383.855393823</v>
      </c>
      <c r="AX134" s="880">
        <v>30223363.960976161</v>
      </c>
      <c r="AY134" s="880">
        <v>30569586.695297088</v>
      </c>
      <c r="AZ134" s="880">
        <v>31594002.371701993</v>
      </c>
      <c r="BA134" s="880">
        <v>35723867.445748031</v>
      </c>
      <c r="BB134" s="880">
        <v>38606068.931741722</v>
      </c>
      <c r="BC134" s="880">
        <v>38416569.578878537</v>
      </c>
      <c r="BD134" s="880">
        <v>47830160.528300934</v>
      </c>
      <c r="BE134" s="880">
        <v>48283965.269254006</v>
      </c>
      <c r="BF134" s="880">
        <v>51209497.948751263</v>
      </c>
      <c r="BG134" s="880">
        <v>53498431.829931095</v>
      </c>
      <c r="BH134" s="880">
        <v>57814411.305214711</v>
      </c>
      <c r="BI134" s="880">
        <v>65346910.630020477</v>
      </c>
      <c r="BJ134" s="880">
        <v>71591179.74671936</v>
      </c>
      <c r="BK134" s="880">
        <v>76208943.2099666</v>
      </c>
      <c r="BL134" s="880">
        <v>79928615.026572958</v>
      </c>
      <c r="BM134" s="880">
        <v>86201908.414764151</v>
      </c>
      <c r="BN134" s="880">
        <v>97285236.904239997</v>
      </c>
      <c r="BO134" s="880">
        <v>106620911.25481048</v>
      </c>
      <c r="BP134" s="880">
        <v>89803931.959768012</v>
      </c>
      <c r="BQ134" s="880">
        <v>100893579.82521224</v>
      </c>
      <c r="BR134" s="880">
        <v>86577101.647890583</v>
      </c>
      <c r="BS134" s="880">
        <v>88679208</v>
      </c>
      <c r="BV134" s="882">
        <f>DataFS40!Y134</f>
        <v>1.3566858324111086E-2</v>
      </c>
      <c r="BW134" s="882">
        <f t="shared" ref="BW134:CK134" si="303">BV134+($CL134-$BV134)/16</f>
        <v>1.4509621383295132E-2</v>
      </c>
      <c r="BX134" s="882">
        <f t="shared" si="303"/>
        <v>1.5452384442479178E-2</v>
      </c>
      <c r="BY134" s="882">
        <f t="shared" si="303"/>
        <v>1.6395147501663224E-2</v>
      </c>
      <c r="BZ134" s="882">
        <f t="shared" si="303"/>
        <v>1.7337910560847269E-2</v>
      </c>
      <c r="CA134" s="882">
        <f t="shared" si="303"/>
        <v>1.8280673620031315E-2</v>
      </c>
      <c r="CB134" s="882">
        <f t="shared" si="303"/>
        <v>1.9223436679215361E-2</v>
      </c>
      <c r="CC134" s="882">
        <f t="shared" si="303"/>
        <v>2.0166199738399407E-2</v>
      </c>
      <c r="CD134" s="882">
        <f t="shared" si="303"/>
        <v>2.1108962797583453E-2</v>
      </c>
      <c r="CE134" s="882">
        <f t="shared" si="303"/>
        <v>2.2051725856767498E-2</v>
      </c>
      <c r="CF134" s="882">
        <f t="shared" si="303"/>
        <v>2.2994488915951544E-2</v>
      </c>
      <c r="CG134" s="882">
        <f t="shared" si="303"/>
        <v>2.393725197513559E-2</v>
      </c>
      <c r="CH134" s="882">
        <f t="shared" si="303"/>
        <v>2.4880015034319636E-2</v>
      </c>
      <c r="CI134" s="882">
        <f t="shared" si="303"/>
        <v>2.5822778093503682E-2</v>
      </c>
      <c r="CJ134" s="882">
        <f t="shared" si="303"/>
        <v>2.6765541152687727E-2</v>
      </c>
      <c r="CK134" s="882">
        <f t="shared" si="303"/>
        <v>2.7708304211871773E-2</v>
      </c>
      <c r="CL134" s="882">
        <f t="shared" si="189"/>
        <v>2.8651067271055819E-2</v>
      </c>
      <c r="CM134" s="882">
        <f t="shared" si="190"/>
        <v>2.7644906928528723E-2</v>
      </c>
      <c r="CN134" s="882">
        <f t="shared" si="191"/>
        <v>2.4484909707851665E-2</v>
      </c>
      <c r="CO134" s="882">
        <f t="shared" si="192"/>
        <v>3.0417851130908558E-2</v>
      </c>
      <c r="CP134" s="882">
        <f t="shared" si="193"/>
        <v>3.0027471236462544E-2</v>
      </c>
      <c r="CQ134" s="882">
        <f t="shared" si="194"/>
        <v>3.8539111830357742E-2</v>
      </c>
      <c r="CR134" s="882">
        <f t="shared" si="195"/>
        <v>3.7992804929350532E-2</v>
      </c>
      <c r="CS134" s="882">
        <f t="shared" si="196"/>
        <v>3.7616626676453935E-2</v>
      </c>
      <c r="CT134" s="882">
        <f t="shared" si="197"/>
        <v>5.1088042288701896E-2</v>
      </c>
      <c r="CU134" s="882">
        <f t="shared" si="198"/>
        <v>5.364361275666174E-2</v>
      </c>
      <c r="CV134" s="882">
        <f t="shared" si="199"/>
        <v>5.2114759539509059E-2</v>
      </c>
      <c r="CW134" s="882">
        <f t="shared" si="200"/>
        <v>5.7684126283126025E-2</v>
      </c>
      <c r="CX134" s="882">
        <f t="shared" si="201"/>
        <v>6.5024740564288974E-2</v>
      </c>
      <c r="CY134" s="882">
        <f t="shared" si="202"/>
        <v>6.5469098669765247E-2</v>
      </c>
      <c r="CZ134" s="882">
        <f t="shared" si="203"/>
        <v>6.8537416730581224E-2</v>
      </c>
      <c r="DA134" s="882">
        <f t="shared" si="204"/>
        <v>5.9148825521593729E-2</v>
      </c>
      <c r="DB134" s="882">
        <f t="shared" si="205"/>
        <v>6.2679922265598931E-2</v>
      </c>
      <c r="DC134" s="882">
        <f t="shared" si="206"/>
        <v>4.6911592270425295E-2</v>
      </c>
      <c r="DD134" s="882">
        <f t="shared" si="207"/>
        <v>5.9624790240184078E-2</v>
      </c>
    </row>
    <row r="135" spans="1:108" ht="15">
      <c r="A135" s="879">
        <v>99.998999999999995</v>
      </c>
      <c r="B135" s="876">
        <v>100</v>
      </c>
      <c r="S135" s="880"/>
    </row>
    <row r="136" spans="1:108">
      <c r="S136" s="880"/>
    </row>
    <row r="137" spans="1:108">
      <c r="S137" s="880"/>
      <c r="BU137" t="s">
        <v>473</v>
      </c>
    </row>
    <row r="138" spans="1:108">
      <c r="BU138" t="s">
        <v>474</v>
      </c>
    </row>
    <row r="142" spans="1:108">
      <c r="C142" s="880">
        <v>15072.841524445019</v>
      </c>
    </row>
    <row r="143" spans="1:108">
      <c r="C143" s="880">
        <v>70456.588721032516</v>
      </c>
    </row>
    <row r="144" spans="1:108">
      <c r="C144" s="880">
        <f>(C143*10-C145*5)/5</f>
        <v>42694.050505717008</v>
      </c>
    </row>
    <row r="145" spans="3:3">
      <c r="C145" s="880">
        <v>98219.12693634801</v>
      </c>
    </row>
    <row r="146" spans="3:3">
      <c r="C146" s="880">
        <f>(C145*5-C147*1)/4</f>
        <v>68332.945776146735</v>
      </c>
    </row>
    <row r="147" spans="3:3">
      <c r="C147" s="880">
        <v>217763.85157715314</v>
      </c>
    </row>
    <row r="148" spans="3:3">
      <c r="C148" s="880">
        <f>(C147*1-C149*0.5)/0.5</f>
        <v>143132.87146078493</v>
      </c>
    </row>
    <row r="149" spans="3:3">
      <c r="C149" s="880">
        <v>292394.83169352135</v>
      </c>
    </row>
    <row r="150" spans="3:3">
      <c r="C150" s="880">
        <f>(C149*0.5-C151*0.1)/0.4</f>
        <v>229595.73630151752</v>
      </c>
    </row>
    <row r="151" spans="3:3">
      <c r="C151" s="880">
        <v>543591.21326153667</v>
      </c>
    </row>
    <row r="152" spans="3:3">
      <c r="C152" s="880">
        <f>(C151*0.1-C153*0.01)/0.09</f>
        <v>460577.91436586366</v>
      </c>
    </row>
    <row r="153" spans="3:3">
      <c r="C153" s="880">
        <v>1290710.9033225945</v>
      </c>
    </row>
    <row r="154" spans="3:3">
      <c r="C154" s="880"/>
    </row>
    <row r="155" spans="3:3">
      <c r="C155" s="880">
        <f>(C143*10-C147*1)/9</f>
        <v>54089.11507035244</v>
      </c>
    </row>
  </sheetData>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1"/>
  </sheetPr>
  <dimension ref="A1"/>
  <sheetViews>
    <sheetView workbookViewId="0"/>
  </sheetViews>
  <sheetFormatPr baseColWidth="10" defaultRowHeight="14" x14ac:dyDescent="0"/>
  <sheetData/>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7" tint="0.39997558519241921"/>
  </sheetPr>
  <dimension ref="A1:K29"/>
  <sheetViews>
    <sheetView workbookViewId="0">
      <pane xSplit="1" ySplit="3" topLeftCell="B15" activePane="bottomRight" state="frozen"/>
      <selection activeCell="W105" sqref="W105"/>
      <selection pane="topRight" activeCell="W105" sqref="W105"/>
      <selection pane="bottomLeft" activeCell="W105" sqref="W105"/>
      <selection pane="bottomRight" activeCell="W105" sqref="W105"/>
    </sheetView>
  </sheetViews>
  <sheetFormatPr baseColWidth="10" defaultRowHeight="14" x14ac:dyDescent="0"/>
  <cols>
    <col min="1" max="1" width="17.1640625" style="32" customWidth="1"/>
    <col min="2" max="6" width="10.83203125" style="32"/>
    <col min="7" max="7" width="10.83203125" style="32" hidden="1" customWidth="1"/>
    <col min="8" max="8" width="10.83203125" style="32"/>
    <col min="9" max="9" width="10.83203125" style="32" hidden="1" customWidth="1"/>
    <col min="10" max="10" width="10.83203125" style="32"/>
    <col min="11" max="11" width="10.83203125" style="32" customWidth="1"/>
    <col min="12" max="16384" width="10.83203125" style="32"/>
  </cols>
  <sheetData>
    <row r="1" spans="1:11" ht="15" thickBot="1"/>
    <row r="2" spans="1:11" ht="41" customHeight="1" thickTop="1">
      <c r="A2" s="64"/>
      <c r="B2" s="968" t="s">
        <v>119</v>
      </c>
      <c r="C2" s="968"/>
      <c r="D2" s="968"/>
      <c r="E2" s="968"/>
      <c r="F2" s="968"/>
      <c r="G2" s="968"/>
      <c r="H2" s="968"/>
      <c r="I2" s="968"/>
      <c r="J2" s="968"/>
      <c r="K2" s="968"/>
    </row>
    <row r="3" spans="1:11" ht="75" customHeight="1">
      <c r="A3" s="62"/>
      <c r="B3" s="96" t="s">
        <v>35</v>
      </c>
      <c r="C3" s="97" t="s">
        <v>51</v>
      </c>
      <c r="D3" s="96" t="s">
        <v>50</v>
      </c>
      <c r="E3" s="96" t="s">
        <v>49</v>
      </c>
      <c r="F3" s="97" t="s">
        <v>48</v>
      </c>
      <c r="G3" s="96" t="s">
        <v>47</v>
      </c>
      <c r="H3" s="96" t="s">
        <v>46</v>
      </c>
      <c r="I3" s="96" t="s">
        <v>45</v>
      </c>
      <c r="J3" s="96" t="s">
        <v>44</v>
      </c>
      <c r="K3" s="96" t="s">
        <v>43</v>
      </c>
    </row>
    <row r="4" spans="1:11" ht="20" hidden="1" customHeight="1">
      <c r="A4" s="47" t="str">
        <f>'TS3'!A6</f>
        <v>1913-2014</v>
      </c>
      <c r="B4" s="59">
        <f>'TS3'!B6</f>
        <v>1.7106415392146079E-2</v>
      </c>
      <c r="C4" s="59">
        <f>'TS3'!C6</f>
        <v>1.6250326836640072E-2</v>
      </c>
      <c r="D4" s="59"/>
      <c r="E4" s="59"/>
      <c r="F4" s="59">
        <f>'TS3'!F6</f>
        <v>1.8168501000548343E-2</v>
      </c>
      <c r="G4" s="58">
        <f>'TS3'!G6</f>
        <v>1.8446112997736019E-2</v>
      </c>
      <c r="H4" s="58">
        <f>'TS3'!H6</f>
        <v>1.7809069970046609E-2</v>
      </c>
      <c r="I4" s="58">
        <f>'TS3'!I6</f>
        <v>1.7137766781499586E-2</v>
      </c>
      <c r="J4" s="57">
        <f>'TS3'!J6</f>
        <v>1.7946062244801997E-2</v>
      </c>
      <c r="K4" s="57">
        <f>'TS3'!K6</f>
        <v>2.1030316282227401E-2</v>
      </c>
    </row>
    <row r="5" spans="1:11" ht="20" hidden="1" customHeight="1">
      <c r="A5" s="47" t="str">
        <f>'TS3'!A7</f>
        <v>1913-1946</v>
      </c>
      <c r="B5" s="55">
        <f>'TS3'!B7</f>
        <v>1.7430838051070818E-2</v>
      </c>
      <c r="C5" s="55">
        <f>'TS3'!C7</f>
        <v>2.0048342599381597E-2</v>
      </c>
      <c r="D5" s="55"/>
      <c r="E5" s="55"/>
      <c r="F5" s="55">
        <f>'TS3'!F7</f>
        <v>1.3474393261598161E-2</v>
      </c>
      <c r="G5" s="54">
        <f>'TS3'!G7</f>
        <v>1.389170403815343E-2</v>
      </c>
      <c r="H5" s="54">
        <f>'TS3'!H7</f>
        <v>8.6649310083080078E-3</v>
      </c>
      <c r="I5" s="53">
        <f>'TS3'!I7</f>
        <v>3.9030243148523436E-3</v>
      </c>
      <c r="J5" s="54">
        <f>'TS3'!J7</f>
        <v>-2.2219139633202767E-3</v>
      </c>
      <c r="K5" s="53">
        <f>'TS3'!K7</f>
        <v>-5.1556600993039048E-3</v>
      </c>
    </row>
    <row r="6" spans="1:11" ht="20" hidden="1" customHeight="1">
      <c r="A6" s="43" t="str">
        <f>'TS3'!A8</f>
        <v>1913-1929</v>
      </c>
      <c r="B6" s="55">
        <f>'TS3'!B8</f>
        <v>1.2683975850973361E-2</v>
      </c>
      <c r="C6" s="55">
        <f>'TS3'!C8</f>
        <v>7.7106275582794481E-3</v>
      </c>
      <c r="D6" s="55"/>
      <c r="E6" s="55"/>
      <c r="F6" s="55">
        <f>'TS3'!F8</f>
        <v>1.8924200745049413E-2</v>
      </c>
      <c r="G6" s="54">
        <f>'TS3'!G8</f>
        <v>2.2427381768094889E-2</v>
      </c>
      <c r="H6" s="54">
        <f>'TS3'!H8</f>
        <v>2.0086332095448745E-2</v>
      </c>
      <c r="I6" s="53">
        <f>'TS3'!I8</f>
        <v>1.5638819548854821E-2</v>
      </c>
      <c r="J6" s="54">
        <f>'TS3'!J8</f>
        <v>1.8629457091871693E-2</v>
      </c>
      <c r="K6" s="53">
        <f>'TS3'!K8</f>
        <v>3.2568642210162535E-2</v>
      </c>
    </row>
    <row r="7" spans="1:11" ht="20" hidden="1" customHeight="1">
      <c r="A7" s="43" t="str">
        <f>'TS3'!A9</f>
        <v>1929-1946</v>
      </c>
      <c r="B7" s="55">
        <f>'TS3'!B9</f>
        <v>2.1918796891668313E-2</v>
      </c>
      <c r="C7" s="56">
        <f>'TS3'!C9</f>
        <v>3.1798264168100276E-2</v>
      </c>
      <c r="D7" s="53"/>
      <c r="E7" s="53"/>
      <c r="F7" s="55">
        <f>'TS3'!F9</f>
        <v>8.3717927484583399E-3</v>
      </c>
      <c r="G7" s="53">
        <f>'TS3'!G9</f>
        <v>5.9232309774186476E-3</v>
      </c>
      <c r="H7" s="54">
        <f>'TS3'!H9</f>
        <v>-1.9677797299548772E-3</v>
      </c>
      <c r="I7" s="53">
        <f>'TS3'!I9</f>
        <v>-7.0185245391127804E-3</v>
      </c>
      <c r="J7" s="54">
        <f>'TS3'!J9</f>
        <v>-2.1456671174122088E-2</v>
      </c>
      <c r="K7" s="53">
        <f>'TS3'!K9</f>
        <v>-3.9400963863934435E-2</v>
      </c>
    </row>
    <row r="8" spans="1:11" ht="35" customHeight="1">
      <c r="A8" s="87" t="str">
        <f>'TS3'!A10</f>
        <v>1946-2014</v>
      </c>
      <c r="B8" s="88">
        <f>'TS3'!B10</f>
        <v>1.6949012268672181E-2</v>
      </c>
      <c r="C8" s="88">
        <f>'TS3'!C10</f>
        <v>1.4412271985265068E-2</v>
      </c>
      <c r="D8" s="89"/>
      <c r="E8" s="89"/>
      <c r="F8" s="88">
        <f>'TS3'!F10</f>
        <v>2.0454353412511672E-2</v>
      </c>
      <c r="G8" s="89">
        <f>'TS3'!G10</f>
        <v>2.0663708469552899E-2</v>
      </c>
      <c r="H8" s="90">
        <f>'TS3'!H10</f>
        <v>2.2276496767586362E-2</v>
      </c>
      <c r="I8" s="89">
        <f>'TS3'!I10</f>
        <v>2.3623249979514371E-2</v>
      </c>
      <c r="J8" s="90">
        <f>'TS3'!J10</f>
        <v>2.7879875894228245E-2</v>
      </c>
      <c r="K8" s="89">
        <f>'TS3'!K10</f>
        <v>3.3985516278995043E-2</v>
      </c>
    </row>
    <row r="9" spans="1:11" ht="35" customHeight="1">
      <c r="A9" s="91" t="str">
        <f>'TS3'!A11</f>
        <v>1946-1980</v>
      </c>
      <c r="B9" s="88">
        <f>'TS3'!B11</f>
        <v>1.9831386009931951E-2</v>
      </c>
      <c r="C9" s="88">
        <f>'TS3'!C11</f>
        <v>2.1215045854196868E-2</v>
      </c>
      <c r="D9" s="89"/>
      <c r="E9" s="89"/>
      <c r="F9" s="88">
        <f>'TS3'!F11</f>
        <v>1.7345569624829249E-2</v>
      </c>
      <c r="G9" s="89">
        <f>'TS3'!G11</f>
        <v>1.4926573728635484E-2</v>
      </c>
      <c r="H9" s="90">
        <f>'TS3'!H11</f>
        <v>1.1385924294034178E-2</v>
      </c>
      <c r="I9" s="89">
        <f>'TS3'!I11</f>
        <v>1.1091966258732322E-2</v>
      </c>
      <c r="J9" s="90">
        <f>'TS3'!J11</f>
        <v>1.2859742294944354E-2</v>
      </c>
      <c r="K9" s="89">
        <f>'TS3'!K11</f>
        <v>1.6690939043992659E-2</v>
      </c>
    </row>
    <row r="10" spans="1:11" ht="35" customHeight="1">
      <c r="A10" s="91" t="str">
        <f>'TS3'!A12</f>
        <v>1980-2014</v>
      </c>
      <c r="B10" s="88">
        <f>'TS3'!B12</f>
        <v>1.4074785048982852E-2</v>
      </c>
      <c r="C10" s="88">
        <f>'TS3'!C12</f>
        <v>7.6548144603290069E-3</v>
      </c>
      <c r="D10" s="89">
        <f>'TS3'!D12</f>
        <v>4.1712712718222633E-4</v>
      </c>
      <c r="E10" s="89">
        <f>'TS3'!E12</f>
        <v>1.0328497193984321E-2</v>
      </c>
      <c r="F10" s="88">
        <f>'TS3'!F12</f>
        <v>2.3572636958119952E-2</v>
      </c>
      <c r="G10" s="89">
        <f>'TS3'!G12</f>
        <v>2.6433273847215055E-2</v>
      </c>
      <c r="H10" s="90">
        <f>'TS3'!H12</f>
        <v>3.3284338590011897E-2</v>
      </c>
      <c r="I10" s="89">
        <f>'TS3'!I12</f>
        <v>3.6309844074556175E-2</v>
      </c>
      <c r="J10" s="90">
        <f>'TS3'!J12</f>
        <v>4.312274952741757E-2</v>
      </c>
      <c r="K10" s="89">
        <f>'TS3'!K12</f>
        <v>5.1574285573994239E-2</v>
      </c>
    </row>
    <row r="11" spans="1:11" ht="35" customHeight="1" thickBot="1">
      <c r="A11" s="92" t="str">
        <f>'TS3'!A13</f>
        <v>2009-2014</v>
      </c>
      <c r="B11" s="93">
        <f>'TS3'!B13</f>
        <v>1.7075473053405288E-2</v>
      </c>
      <c r="C11" s="93">
        <f>'TS3'!C13</f>
        <v>7.1074248454823241E-3</v>
      </c>
      <c r="D11" s="94">
        <f>'TS3'!D13</f>
        <v>9.3459476885460191E-4</v>
      </c>
      <c r="E11" s="94">
        <f>'TS3'!E13</f>
        <v>9.0693858630503943E-3</v>
      </c>
      <c r="F11" s="93">
        <f>'TS3'!F13</f>
        <v>2.9060301926787657E-2</v>
      </c>
      <c r="G11" s="94">
        <f>'TS3'!G13</f>
        <v>3.2104175143945923E-2</v>
      </c>
      <c r="H11" s="95">
        <f>'TS3'!H13</f>
        <v>3.462854956743544E-2</v>
      </c>
      <c r="I11" s="94">
        <f>'TS3'!I13</f>
        <v>3.4865292837716E-2</v>
      </c>
      <c r="J11" s="95">
        <f>'TS3'!J13</f>
        <v>3.4621020428831972E-2</v>
      </c>
      <c r="K11" s="94">
        <f>'TS3'!K13</f>
        <v>2.6020088290366505E-2</v>
      </c>
    </row>
    <row r="12" spans="1:11" ht="20" customHeight="1" thickTop="1">
      <c r="A12" s="52"/>
      <c r="B12" s="55"/>
      <c r="C12" s="56"/>
      <c r="D12" s="53"/>
      <c r="E12" s="53"/>
      <c r="F12" s="55"/>
      <c r="G12" s="53"/>
      <c r="H12" s="54"/>
      <c r="I12" s="53"/>
      <c r="J12" s="54"/>
      <c r="K12" s="53"/>
    </row>
    <row r="13" spans="1:11" ht="20" customHeight="1">
      <c r="A13" s="52"/>
      <c r="B13" s="55"/>
      <c r="C13" s="56"/>
      <c r="D13" s="53"/>
      <c r="E13" s="53"/>
      <c r="F13" s="55"/>
      <c r="G13" s="53"/>
      <c r="H13" s="54"/>
      <c r="I13" s="53"/>
      <c r="J13" s="54"/>
      <c r="K13" s="53"/>
    </row>
    <row r="14" spans="1:11" ht="20" customHeight="1" thickBot="1">
      <c r="A14" s="52"/>
      <c r="B14" s="55"/>
      <c r="C14" s="56"/>
      <c r="D14" s="53"/>
      <c r="E14" s="53"/>
      <c r="F14" s="55"/>
      <c r="G14" s="53"/>
      <c r="H14" s="54"/>
      <c r="I14" s="53"/>
      <c r="J14" s="54"/>
      <c r="K14" s="53"/>
    </row>
    <row r="15" spans="1:11" ht="41" customHeight="1" thickTop="1">
      <c r="A15" s="64"/>
      <c r="B15" s="968" t="s">
        <v>62</v>
      </c>
      <c r="C15" s="968"/>
      <c r="D15" s="968"/>
      <c r="E15" s="968"/>
      <c r="F15" s="968"/>
      <c r="G15" s="968"/>
      <c r="H15" s="968"/>
      <c r="I15" s="968"/>
      <c r="J15" s="968"/>
      <c r="K15" s="968"/>
    </row>
    <row r="16" spans="1:11" ht="75" customHeight="1">
      <c r="A16" s="62"/>
      <c r="B16" s="96" t="s">
        <v>35</v>
      </c>
      <c r="C16" s="97" t="s">
        <v>51</v>
      </c>
      <c r="D16" s="96" t="s">
        <v>50</v>
      </c>
      <c r="E16" s="96" t="s">
        <v>49</v>
      </c>
      <c r="F16" s="97" t="s">
        <v>48</v>
      </c>
      <c r="G16" s="96" t="s">
        <v>47</v>
      </c>
      <c r="H16" s="96" t="s">
        <v>46</v>
      </c>
      <c r="I16" s="96" t="s">
        <v>45</v>
      </c>
      <c r="J16" s="96" t="s">
        <v>44</v>
      </c>
      <c r="K16" s="96" t="s">
        <v>43</v>
      </c>
    </row>
    <row r="17" spans="1:11" ht="20" hidden="1" customHeight="1">
      <c r="A17" s="47" t="str">
        <f>'TS3'!A15</f>
        <v>1913-2014</v>
      </c>
      <c r="B17" s="59">
        <f>'TS3'!B15</f>
        <v>1.0000067580786138</v>
      </c>
      <c r="C17" s="59"/>
      <c r="D17" s="59"/>
      <c r="E17" s="59"/>
      <c r="F17" s="59"/>
      <c r="G17" s="58"/>
      <c r="H17" s="58">
        <f>'TS3'!H15</f>
        <v>0.20495173951812515</v>
      </c>
      <c r="I17" s="58">
        <f>'TS3'!I15</f>
        <v>0.15894379874260256</v>
      </c>
      <c r="J17" s="57">
        <f>'TS3'!J15</f>
        <v>9.4807837238850667E-2</v>
      </c>
      <c r="K17" s="57">
        <f>'TS3'!K15</f>
        <v>4.6593119596443536E-2</v>
      </c>
    </row>
    <row r="18" spans="1:11" ht="20" hidden="1" customHeight="1">
      <c r="A18" s="47" t="str">
        <f>'TS3'!A16</f>
        <v>1913-1946</v>
      </c>
      <c r="B18" s="55">
        <f>'TS3'!B16</f>
        <v>1.0000384581002406</v>
      </c>
      <c r="C18" s="55"/>
      <c r="D18" s="55"/>
      <c r="E18" s="55"/>
      <c r="F18" s="55"/>
      <c r="G18" s="54"/>
      <c r="H18" s="54">
        <f>'TS3'!H16</f>
        <v>8.0703246124496003E-2</v>
      </c>
      <c r="I18" s="53">
        <f>'TS3'!I16</f>
        <v>2.8255492237943349E-2</v>
      </c>
      <c r="J18" s="54">
        <f>'TS3'!J16</f>
        <v>-7.8919477951186374E-3</v>
      </c>
      <c r="K18" s="53">
        <f>'TS3'!K16</f>
        <v>-6.0161803876555148E-3</v>
      </c>
    </row>
    <row r="19" spans="1:11" ht="20" hidden="1" customHeight="1">
      <c r="A19" s="43" t="str">
        <f>'TS3'!A17</f>
        <v>1913-1929</v>
      </c>
      <c r="B19" s="55">
        <f>'TS3'!B17</f>
        <v>1.0001323119400665</v>
      </c>
      <c r="C19" s="55"/>
      <c r="D19" s="55"/>
      <c r="E19" s="55"/>
      <c r="F19" s="55"/>
      <c r="G19" s="54"/>
      <c r="H19" s="54">
        <f>'TS3'!H17</f>
        <v>0.31581224388024459</v>
      </c>
      <c r="I19" s="53">
        <f>'TS3'!I17</f>
        <v>0.1997152363008356</v>
      </c>
      <c r="J19" s="54">
        <f>'TS3'!J17</f>
        <v>0.13180331417376123</v>
      </c>
      <c r="K19" s="53">
        <f>'TS3'!K17</f>
        <v>8.8423317301929399E-2</v>
      </c>
    </row>
    <row r="20" spans="1:11" ht="20" hidden="1" customHeight="1">
      <c r="A20" s="43" t="str">
        <f>'TS3'!A18</f>
        <v>1929-1946</v>
      </c>
      <c r="B20" s="55">
        <f>'TS3'!B18</f>
        <v>1</v>
      </c>
      <c r="C20" s="56">
        <f>'TS3'!C18</f>
        <v>0.83735430680463874</v>
      </c>
      <c r="D20" s="53"/>
      <c r="E20" s="53"/>
      <c r="F20" s="55">
        <f>'TS3'!F18</f>
        <v>0.15947049385977494</v>
      </c>
      <c r="G20" s="53">
        <f>'TS3'!G18</f>
        <v>8.7255508540979146E-2</v>
      </c>
      <c r="H20" s="54">
        <f>'TS3'!H18</f>
        <v>-1.563639666418493E-2</v>
      </c>
      <c r="I20" s="53">
        <f>'TS3'!I18</f>
        <v>-4.2002858796407097E-2</v>
      </c>
      <c r="J20" s="54">
        <f>'TS3'!J18</f>
        <v>-6.5134298219046746E-2</v>
      </c>
      <c r="K20" s="53">
        <f>'TS3'!K18</f>
        <v>-4.4714263231805655E-2</v>
      </c>
    </row>
    <row r="21" spans="1:11" ht="35" customHeight="1">
      <c r="A21" s="87" t="str">
        <f>'TS3'!A19</f>
        <v>1946-2014</v>
      </c>
      <c r="B21" s="100">
        <f>'TS3'!B19</f>
        <v>1.0000001026817156</v>
      </c>
      <c r="C21" s="98">
        <f>'TS3'!C19</f>
        <v>0.4949606707912399</v>
      </c>
      <c r="D21" s="99"/>
      <c r="E21" s="99"/>
      <c r="F21" s="98">
        <f>'TS3'!F19</f>
        <v>0.51605825809367856</v>
      </c>
      <c r="G21" s="99">
        <f>'TS3'!G19</f>
        <v>0.39795409355093042</v>
      </c>
      <c r="H21" s="100">
        <f>'TS3'!H19</f>
        <v>0.23023593071509185</v>
      </c>
      <c r="I21" s="99">
        <f>'TS3'!I19</f>
        <v>0.18553847235689866</v>
      </c>
      <c r="J21" s="100">
        <f>'TS3'!J19</f>
        <v>0.11570693170480742</v>
      </c>
      <c r="K21" s="99">
        <f>'TS3'!K19</f>
        <v>5.729895242551785E-2</v>
      </c>
    </row>
    <row r="22" spans="1:11" ht="35" customHeight="1">
      <c r="A22" s="91" t="str">
        <f>'TS3'!A20</f>
        <v>1946-1980</v>
      </c>
      <c r="B22" s="100">
        <f>'TS3'!B20</f>
        <v>1</v>
      </c>
      <c r="C22" s="98">
        <f>'TS3'!C20</f>
        <v>0.68141174318940712</v>
      </c>
      <c r="D22" s="99"/>
      <c r="E22" s="99"/>
      <c r="F22" s="98">
        <f>'TS3'!F20</f>
        <v>0.31123135808850866</v>
      </c>
      <c r="G22" s="99">
        <f>'TS3'!G20</f>
        <v>0.19420530669963651</v>
      </c>
      <c r="H22" s="100">
        <f>'TS3'!H20</f>
        <v>6.9988907382840387E-2</v>
      </c>
      <c r="I22" s="99">
        <f>'TS3'!I20</f>
        <v>4.8781454175944497E-2</v>
      </c>
      <c r="J22" s="100">
        <f>'TS3'!J20</f>
        <v>2.580103321215237E-2</v>
      </c>
      <c r="K22" s="99">
        <f>'TS3'!K20</f>
        <v>1.1185502338306959E-2</v>
      </c>
    </row>
    <row r="23" spans="1:11" ht="35" customHeight="1">
      <c r="A23" s="91" t="str">
        <f>'TS3'!A21</f>
        <v>1980-2014</v>
      </c>
      <c r="B23" s="100">
        <f>'TS3'!B21</f>
        <v>1.00000018971442</v>
      </c>
      <c r="C23" s="98">
        <f>'TS3'!C21</f>
        <v>0.33692531905397688</v>
      </c>
      <c r="D23" s="99">
        <f>'TS3'!D21</f>
        <v>4.6696363702651679E-3</v>
      </c>
      <c r="E23" s="99">
        <f>'TS3'!E21</f>
        <v>0.31526910732190094</v>
      </c>
      <c r="F23" s="98">
        <f>'TS3'!F21</f>
        <v>0.68006125630783376</v>
      </c>
      <c r="G23" s="99">
        <f>'TS3'!G21</f>
        <v>0.56109385656675337</v>
      </c>
      <c r="H23" s="100">
        <f>'TS3'!H21</f>
        <v>0.35854423534070307</v>
      </c>
      <c r="I23" s="99">
        <f>'TS3'!I21</f>
        <v>0.29503854782519956</v>
      </c>
      <c r="J23" s="100">
        <f>'TS3'!J21</f>
        <v>0.18769375037735858</v>
      </c>
      <c r="K23" s="99">
        <f>'TS3'!K21</f>
        <v>9.4221564016624793E-2</v>
      </c>
    </row>
    <row r="24" spans="1:11" ht="35" customHeight="1" thickBot="1">
      <c r="A24" s="92" t="str">
        <f>'TS3'!A22</f>
        <v>2009-2014</v>
      </c>
      <c r="B24" s="103">
        <f>'TS3'!B22</f>
        <v>1.0000011252794654</v>
      </c>
      <c r="C24" s="101">
        <f>'TS3'!C22</f>
        <v>0.37090290633904521</v>
      </c>
      <c r="D24" s="102">
        <f>'TS3'!D22</f>
        <v>7.2018109251816582E-3</v>
      </c>
      <c r="E24" s="102">
        <f>'TS3'!E22</f>
        <v>0.21990747372678709</v>
      </c>
      <c r="F24" s="101">
        <f>'TS3'!F22</f>
        <v>0.772890715348031</v>
      </c>
      <c r="G24" s="102">
        <f>'TS3'!G22</f>
        <v>0.6497058864737375</v>
      </c>
      <c r="H24" s="103">
        <f>'TS3'!H22</f>
        <v>0.38941197062888055</v>
      </c>
      <c r="I24" s="102">
        <f>'TS3'!I22</f>
        <v>0.30814908237825306</v>
      </c>
      <c r="J24" s="103">
        <f>'TS3'!J22</f>
        <v>0.17961107246339986</v>
      </c>
      <c r="K24" s="102">
        <f>'TS3'!K22</f>
        <v>6.4606343117864007E-2</v>
      </c>
    </row>
    <row r="25" spans="1:11" ht="19" thickTop="1">
      <c r="A25" s="33"/>
    </row>
    <row r="26" spans="1:11" ht="18">
      <c r="A26" s="33"/>
    </row>
    <row r="27" spans="1:11" ht="18">
      <c r="A27" s="33"/>
    </row>
    <row r="28" spans="1:11" ht="17">
      <c r="A28" s="35"/>
      <c r="B28" s="34">
        <v>1</v>
      </c>
      <c r="C28" s="34">
        <v>0.9</v>
      </c>
      <c r="D28" s="34">
        <v>0.5</v>
      </c>
      <c r="E28" s="34">
        <v>0.4</v>
      </c>
      <c r="F28" s="34">
        <v>0.1</v>
      </c>
      <c r="G28" s="34">
        <v>0.05</v>
      </c>
      <c r="H28" s="34">
        <v>0.01</v>
      </c>
      <c r="I28" s="34">
        <v>5.0000000000000001E-3</v>
      </c>
      <c r="J28" s="34">
        <v>1E-3</v>
      </c>
      <c r="K28" s="34">
        <v>1E-4</v>
      </c>
    </row>
    <row r="29" spans="1:11" ht="18">
      <c r="A29" s="33"/>
    </row>
  </sheetData>
  <mergeCells count="2">
    <mergeCell ref="B2:K2"/>
    <mergeCell ref="B15:K15"/>
  </mergeCells>
  <phoneticPr fontId="71" type="noConversion"/>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K15"/>
  <sheetViews>
    <sheetView workbookViewId="0">
      <pane xSplit="1" ySplit="3" topLeftCell="B4" activePane="bottomRight" state="frozen"/>
      <selection activeCell="W105" sqref="W105"/>
      <selection pane="topRight" activeCell="W105" sqref="W105"/>
      <selection pane="bottomLeft" activeCell="W105" sqref="W105"/>
      <selection pane="bottomRight" activeCell="D10" sqref="D10"/>
    </sheetView>
  </sheetViews>
  <sheetFormatPr baseColWidth="10" defaultRowHeight="14" x14ac:dyDescent="0"/>
  <cols>
    <col min="1" max="1" width="17.1640625" style="32" customWidth="1"/>
    <col min="2" max="2" width="10.83203125" style="32"/>
    <col min="3" max="3" width="0" style="32" hidden="1" customWidth="1"/>
    <col min="4" max="6" width="10.83203125" style="32"/>
    <col min="7" max="7" width="10.83203125" style="32" hidden="1" customWidth="1"/>
    <col min="8" max="8" width="10.83203125" style="32"/>
    <col min="9" max="9" width="10.83203125" style="32" hidden="1" customWidth="1"/>
    <col min="10" max="16384" width="10.83203125" style="32"/>
  </cols>
  <sheetData>
    <row r="1" spans="1:11" ht="15" thickBot="1"/>
    <row r="2" spans="1:11" ht="41" customHeight="1" thickTop="1">
      <c r="A2" s="64"/>
      <c r="B2" s="968" t="s">
        <v>360</v>
      </c>
      <c r="C2" s="968"/>
      <c r="D2" s="968"/>
      <c r="E2" s="968"/>
      <c r="F2" s="968"/>
      <c r="G2" s="968"/>
      <c r="H2" s="968"/>
      <c r="I2" s="968"/>
      <c r="J2" s="968"/>
      <c r="K2" s="968"/>
    </row>
    <row r="3" spans="1:11" ht="75" customHeight="1">
      <c r="A3" s="62"/>
      <c r="B3" s="96" t="s">
        <v>35</v>
      </c>
      <c r="C3" s="97" t="s">
        <v>51</v>
      </c>
      <c r="D3" s="96" t="s">
        <v>50</v>
      </c>
      <c r="E3" s="96" t="s">
        <v>49</v>
      </c>
      <c r="F3" s="97" t="s">
        <v>48</v>
      </c>
      <c r="G3" s="96" t="s">
        <v>47</v>
      </c>
      <c r="H3" s="96" t="s">
        <v>46</v>
      </c>
      <c r="I3" s="96" t="s">
        <v>45</v>
      </c>
      <c r="J3" s="96" t="s">
        <v>44</v>
      </c>
      <c r="K3" s="96" t="s">
        <v>43</v>
      </c>
    </row>
    <row r="4" spans="1:11" ht="20" hidden="1" customHeight="1">
      <c r="A4" s="47" t="str">
        <f>TS3b!A6</f>
        <v>1913-2014</v>
      </c>
      <c r="B4" s="59">
        <f>TS3b!B6</f>
        <v>4.5463306471466414</v>
      </c>
      <c r="C4" s="59">
        <f>TS3b!C6</f>
        <v>4.0941358891689692</v>
      </c>
      <c r="D4" s="59"/>
      <c r="E4" s="59"/>
      <c r="F4" s="59">
        <f>TS3b!F6</f>
        <v>5.1629036011459757</v>
      </c>
      <c r="G4" s="58"/>
      <c r="H4" s="58">
        <f>TS3b!H6</f>
        <v>4.9470006175992882</v>
      </c>
      <c r="I4" s="58">
        <f>TS3b!I6</f>
        <v>4.5636243116845794</v>
      </c>
      <c r="J4" s="57">
        <f>TS3b!J6</f>
        <v>5.0283913512903924</v>
      </c>
      <c r="K4" s="57">
        <f>TS3b!K6</f>
        <v>7.1828080911116512</v>
      </c>
    </row>
    <row r="5" spans="1:11" ht="20" hidden="1" customHeight="1">
      <c r="A5" s="47" t="str">
        <f>TS3b!A7</f>
        <v>1913-1946</v>
      </c>
      <c r="B5" s="55">
        <f>TS3b!B7</f>
        <v>0.76873021869303293</v>
      </c>
      <c r="C5" s="55">
        <f>TS3b!C7</f>
        <v>0.92524010337162732</v>
      </c>
      <c r="D5" s="55"/>
      <c r="E5" s="55"/>
      <c r="F5" s="55">
        <f>TS3b!F7</f>
        <v>0.55532712141267759</v>
      </c>
      <c r="G5" s="54"/>
      <c r="H5" s="54">
        <f>TS3b!H7</f>
        <v>0.32937777762811571</v>
      </c>
      <c r="I5" s="53">
        <f>TS3b!I7</f>
        <v>0.13717725547098025</v>
      </c>
      <c r="J5" s="54">
        <f>TS3b!J7</f>
        <v>-7.0775340977252799E-2</v>
      </c>
      <c r="K5" s="53">
        <f>TS3b!K7</f>
        <v>-0.15682173666251598</v>
      </c>
    </row>
    <row r="6" spans="1:11" ht="20" hidden="1" customHeight="1">
      <c r="A6" s="43" t="str">
        <f>TS3b!A8</f>
        <v>1913-1929</v>
      </c>
      <c r="B6" s="55">
        <f>TS3b!B8</f>
        <v>0.22344093657498054</v>
      </c>
      <c r="C6" s="55">
        <f>TS3b!C8</f>
        <v>0.13076776673673352</v>
      </c>
      <c r="D6" s="55"/>
      <c r="E6" s="55"/>
      <c r="F6" s="55">
        <f>TS3b!F8</f>
        <v>0.34980191063667232</v>
      </c>
      <c r="G6" s="54"/>
      <c r="H6" s="54">
        <f>TS3b!H8</f>
        <v>0.37464595182395466</v>
      </c>
      <c r="I6" s="53">
        <f>TS3b!I8</f>
        <v>0.28182480826501366</v>
      </c>
      <c r="J6" s="54">
        <f>TS3b!J8</f>
        <v>0.3435681424997854</v>
      </c>
      <c r="K6" s="53">
        <f>TS3b!K8</f>
        <v>0.66994785809508128</v>
      </c>
    </row>
    <row r="7" spans="1:11" ht="20" hidden="1" customHeight="1">
      <c r="A7" s="43" t="str">
        <f>TS3b!A9</f>
        <v>1929-1946</v>
      </c>
      <c r="B7" s="55">
        <f>TS3b!B9</f>
        <v>0.44570135412060718</v>
      </c>
      <c r="C7" s="56">
        <f>TS3b!C9</f>
        <v>0.70259549308488878</v>
      </c>
      <c r="D7" s="53"/>
      <c r="E7" s="53"/>
      <c r="F7" s="55">
        <f>TS3b!F9</f>
        <v>0.15226323889189297</v>
      </c>
      <c r="G7" s="53">
        <f>TS3b!G9</f>
        <v>0.10561073027561863</v>
      </c>
      <c r="H7" s="54">
        <f>TS3b!H9</f>
        <v>-3.2930787840879772E-2</v>
      </c>
      <c r="I7" s="53">
        <f>TS3b!I9</f>
        <v>-0.11284502520263917</v>
      </c>
      <c r="J7" s="54">
        <f>TS3b!J9</f>
        <v>-2.1456671174122088E-2</v>
      </c>
      <c r="K7" s="53">
        <f>TS3b!K9</f>
        <v>-0.49508707158120369</v>
      </c>
    </row>
    <row r="8" spans="1:11" ht="35" customHeight="1">
      <c r="A8" s="87" t="str">
        <f>TS3b!A10</f>
        <v>1946-2014</v>
      </c>
      <c r="B8" s="104">
        <f>TS3b!B10</f>
        <v>2.135769711247987</v>
      </c>
      <c r="C8" s="104">
        <f>TS3b!C10</f>
        <v>1.6459743282137795</v>
      </c>
      <c r="D8" s="105"/>
      <c r="E8" s="105"/>
      <c r="F8" s="104">
        <f>TS3b!F10</f>
        <v>2.962448488359358</v>
      </c>
      <c r="G8" s="105">
        <f>TS3b!G10</f>
        <v>3.0181094179622221</v>
      </c>
      <c r="H8" s="106">
        <f>TS3b!H10</f>
        <v>3.473521912040658</v>
      </c>
      <c r="I8" s="105">
        <f>TS3b!I10</f>
        <v>3.8924864482804971</v>
      </c>
      <c r="J8" s="106">
        <f>TS3b!J10</f>
        <v>5.4875499081463994</v>
      </c>
      <c r="K8" s="105">
        <f>TS3b!K10</f>
        <v>8.7047189745170943</v>
      </c>
    </row>
    <row r="9" spans="1:11" ht="35" customHeight="1">
      <c r="A9" s="91" t="str">
        <f>TS3b!A11</f>
        <v>1946-1980</v>
      </c>
      <c r="B9" s="104">
        <f>TS3b!B11</f>
        <v>0.94968612314438916</v>
      </c>
      <c r="C9" s="104">
        <f>TS3b!C11</f>
        <v>1.041667248085751</v>
      </c>
      <c r="D9" s="105"/>
      <c r="E9" s="105"/>
      <c r="F9" s="104">
        <f>TS3b!F11</f>
        <v>0.79443998053519493</v>
      </c>
      <c r="G9" s="105">
        <f>TS3b!G11</f>
        <v>0.65492077332472332</v>
      </c>
      <c r="H9" s="106">
        <f>TS3b!H11</f>
        <v>0.46951754394238132</v>
      </c>
      <c r="I9" s="105">
        <f>TS3b!I11</f>
        <v>0.45506511513175774</v>
      </c>
      <c r="J9" s="106">
        <f>TS3b!J11</f>
        <v>0.54410394231460057</v>
      </c>
      <c r="K9" s="105">
        <f>TS3b!K11</f>
        <v>0.75559527706062823</v>
      </c>
    </row>
    <row r="10" spans="1:11" ht="35" customHeight="1">
      <c r="A10" s="91" t="str">
        <f>TS3b!A12</f>
        <v>1980-2014</v>
      </c>
      <c r="B10" s="104">
        <f>TS3b!B12</f>
        <v>0.60834591477253874</v>
      </c>
      <c r="C10" s="104">
        <f>TS3b!C12</f>
        <v>0.29598705699698202</v>
      </c>
      <c r="D10" s="105">
        <f>TS3b!D12</f>
        <v>1.4280369256344017E-2</v>
      </c>
      <c r="E10" s="105">
        <f>TS3b!E12</f>
        <v>0.41817065854110602</v>
      </c>
      <c r="F10" s="104">
        <f>TS3b!F12</f>
        <v>1.2081811213198397</v>
      </c>
      <c r="G10" s="105">
        <f>TS3b!G12</f>
        <v>1.4279769054381202</v>
      </c>
      <c r="H10" s="106">
        <f>TS3b!H12</f>
        <v>2.0442112994712645</v>
      </c>
      <c r="I10" s="105">
        <f>TS3b!I12</f>
        <v>2.3623831658128078</v>
      </c>
      <c r="J10" s="106">
        <f>TS3b!J12</f>
        <v>3.2014981830961515</v>
      </c>
      <c r="K10" s="105">
        <f>TS3b!K12</f>
        <v>4.5278794043952919</v>
      </c>
    </row>
    <row r="11" spans="1:11" ht="35" customHeight="1" thickBot="1">
      <c r="A11" s="92" t="str">
        <f>TS3b!A13</f>
        <v>2009-2014</v>
      </c>
      <c r="B11" s="107">
        <f>TS3b!B13</f>
        <v>8.8343296849896946E-2</v>
      </c>
      <c r="C11" s="107">
        <f>TS3b!C13</f>
        <v>3.6045882234302828E-2</v>
      </c>
      <c r="D11" s="108">
        <f>TS3b!D13</f>
        <v>4.681716685288384E-3</v>
      </c>
      <c r="E11" s="108">
        <f>TS3b!E13</f>
        <v>4.6176960715221815E-2</v>
      </c>
      <c r="F11" s="107">
        <f>TS3b!F13</f>
        <v>0.15399552233434077</v>
      </c>
      <c r="G11" s="108">
        <f>TS3b!G13</f>
        <v>0.17116389261706288</v>
      </c>
      <c r="H11" s="109">
        <f>TS3b!H13</f>
        <v>0.18555659528134694</v>
      </c>
      <c r="I11" s="108">
        <f>TS3b!I13</f>
        <v>0.18691360897350551</v>
      </c>
      <c r="J11" s="109">
        <f>TS3b!J13</f>
        <v>0.18551345859225199</v>
      </c>
      <c r="K11" s="108">
        <f>TS3b!K13</f>
        <v>0.13704936298055825</v>
      </c>
    </row>
    <row r="12" spans="1:11" ht="19" thickTop="1">
      <c r="A12" s="33"/>
    </row>
    <row r="13" spans="1:11" ht="18">
      <c r="A13" s="33"/>
    </row>
    <row r="14" spans="1:11" ht="17">
      <c r="A14" s="35"/>
      <c r="B14" s="34">
        <v>1</v>
      </c>
      <c r="C14" s="34">
        <v>0.9</v>
      </c>
      <c r="D14" s="34">
        <v>0.5</v>
      </c>
      <c r="E14" s="34">
        <v>0.4</v>
      </c>
      <c r="F14" s="34">
        <v>0.1</v>
      </c>
      <c r="G14" s="34">
        <v>0.05</v>
      </c>
      <c r="H14" s="34">
        <v>0.01</v>
      </c>
      <c r="I14" s="34">
        <v>5.0000000000000001E-3</v>
      </c>
      <c r="J14" s="34">
        <v>1E-3</v>
      </c>
      <c r="K14" s="34">
        <v>1E-4</v>
      </c>
    </row>
    <row r="15" spans="1:11" ht="18">
      <c r="A15" s="33"/>
    </row>
  </sheetData>
  <mergeCells count="1">
    <mergeCell ref="B2:K2"/>
  </mergeCells>
  <phoneticPr fontId="71" type="noConversion"/>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theme="7" tint="0.39997558519241921"/>
    <pageSetUpPr fitToPage="1"/>
  </sheetPr>
  <dimension ref="A1:AJ324"/>
  <sheetViews>
    <sheetView workbookViewId="0">
      <pane xSplit="1" ySplit="5" topLeftCell="B104" activePane="bottomRight" state="frozen"/>
      <selection activeCell="W105" sqref="W105"/>
      <selection pane="topRight" activeCell="W105" sqref="W105"/>
      <selection pane="bottomLeft" activeCell="W105" sqref="W105"/>
      <selection pane="bottomRight" activeCell="W105" sqref="W105"/>
    </sheetView>
  </sheetViews>
  <sheetFormatPr baseColWidth="10" defaultRowHeight="14" x14ac:dyDescent="0"/>
  <cols>
    <col min="1" max="1" width="12.5" style="344" customWidth="1"/>
    <col min="2" max="2" width="11.5" style="344" customWidth="1"/>
    <col min="3" max="3" width="10.1640625" style="344" customWidth="1"/>
    <col min="4" max="4" width="11.1640625" style="344" customWidth="1"/>
    <col min="5" max="5" width="11" style="344" customWidth="1"/>
    <col min="6" max="9" width="9.6640625" style="344" hidden="1" customWidth="1"/>
    <col min="10" max="11" width="10.1640625" style="344" hidden="1" customWidth="1"/>
    <col min="12" max="13" width="9.6640625" style="344" hidden="1" customWidth="1"/>
    <col min="14" max="14" width="11" style="344" customWidth="1"/>
    <col min="15" max="15" width="12.6640625" style="344" customWidth="1"/>
    <col min="16" max="16" width="12.33203125" style="344" customWidth="1"/>
    <col min="17" max="17" width="10.33203125" style="344" customWidth="1"/>
    <col min="18" max="18" width="11.1640625" style="344" customWidth="1"/>
    <col min="19" max="19" width="11.83203125" style="344" customWidth="1"/>
    <col min="20" max="20" width="10.6640625" style="344" customWidth="1"/>
    <col min="21" max="21" width="9.6640625" style="344" customWidth="1"/>
    <col min="22" max="22" width="9.83203125" style="344" customWidth="1"/>
    <col min="23" max="23" width="9.6640625" style="344" customWidth="1"/>
    <col min="24" max="25" width="10.83203125" style="344"/>
    <col min="26" max="35" width="10.83203125" style="32"/>
    <col min="36" max="36" width="20.33203125" style="344" customWidth="1"/>
    <col min="37" max="16384" width="10.83203125" style="344"/>
  </cols>
  <sheetData>
    <row r="1" spans="1:36" ht="12" customHeight="1">
      <c r="A1" s="507" t="s">
        <v>276</v>
      </c>
      <c r="C1" s="507"/>
      <c r="D1" s="507"/>
      <c r="E1" s="507"/>
      <c r="F1" s="507"/>
      <c r="G1" s="507"/>
      <c r="H1" s="507"/>
      <c r="I1" s="507"/>
      <c r="J1" s="507"/>
      <c r="K1" s="507"/>
      <c r="L1" s="507"/>
      <c r="N1" s="507"/>
      <c r="O1" s="507"/>
      <c r="P1" s="507"/>
      <c r="Q1" s="507"/>
      <c r="R1" s="507"/>
      <c r="S1" s="507"/>
      <c r="T1" s="507"/>
      <c r="U1" s="507"/>
      <c r="V1" s="507"/>
      <c r="W1" s="507"/>
    </row>
    <row r="2" spans="1:36" ht="12" customHeight="1" thickBot="1"/>
    <row r="3" spans="1:36" ht="45" customHeight="1" thickTop="1">
      <c r="A3" s="969" t="s">
        <v>275</v>
      </c>
      <c r="B3" s="970"/>
      <c r="C3" s="970"/>
      <c r="D3" s="970"/>
      <c r="E3" s="970"/>
      <c r="F3" s="970"/>
      <c r="G3" s="970"/>
      <c r="H3" s="970"/>
      <c r="I3" s="970"/>
      <c r="J3" s="970"/>
      <c r="K3" s="970"/>
      <c r="L3" s="970"/>
      <c r="M3" s="970"/>
      <c r="N3" s="970"/>
      <c r="O3" s="970"/>
      <c r="P3" s="970"/>
      <c r="Q3" s="970"/>
      <c r="R3" s="970"/>
      <c r="S3" s="970"/>
      <c r="T3" s="970"/>
      <c r="U3" s="970"/>
      <c r="V3" s="970"/>
      <c r="W3" s="971"/>
      <c r="AJ3" s="506"/>
    </row>
    <row r="4" spans="1:36" ht="27" customHeight="1">
      <c r="A4" s="505"/>
      <c r="B4" s="504" t="s">
        <v>274</v>
      </c>
      <c r="C4" s="972" t="s">
        <v>273</v>
      </c>
      <c r="D4" s="973"/>
      <c r="E4" s="973"/>
      <c r="F4" s="973"/>
      <c r="G4" s="973"/>
      <c r="H4" s="973"/>
      <c r="I4" s="973"/>
      <c r="J4" s="973"/>
      <c r="K4" s="973"/>
      <c r="L4" s="973"/>
      <c r="M4" s="973"/>
      <c r="N4" s="973"/>
      <c r="O4" s="973"/>
      <c r="P4" s="973"/>
      <c r="Q4" s="973"/>
      <c r="R4" s="973"/>
      <c r="S4" s="973"/>
      <c r="T4" s="973"/>
      <c r="U4" s="973"/>
      <c r="V4" s="973"/>
      <c r="W4" s="974"/>
      <c r="AJ4" s="503"/>
    </row>
    <row r="5" spans="1:36" ht="185" customHeight="1">
      <c r="A5" s="502"/>
      <c r="B5" s="501" t="s">
        <v>266</v>
      </c>
      <c r="C5" s="500" t="s">
        <v>176</v>
      </c>
      <c r="D5" s="494" t="s">
        <v>272</v>
      </c>
      <c r="E5" s="496" t="s">
        <v>271</v>
      </c>
      <c r="F5" s="499" t="s">
        <v>266</v>
      </c>
      <c r="G5" s="497" t="s">
        <v>270</v>
      </c>
      <c r="H5" s="498" t="s">
        <v>269</v>
      </c>
      <c r="I5" s="497" t="s">
        <v>268</v>
      </c>
      <c r="J5" s="496" t="s">
        <v>267</v>
      </c>
      <c r="K5" s="495" t="s">
        <v>266</v>
      </c>
      <c r="L5" s="494" t="s">
        <v>265</v>
      </c>
      <c r="M5" s="496" t="s">
        <v>204</v>
      </c>
      <c r="N5" s="495" t="s">
        <v>264</v>
      </c>
      <c r="O5" s="494" t="s">
        <v>261</v>
      </c>
      <c r="P5" s="494" t="s">
        <v>263</v>
      </c>
      <c r="Q5" s="496" t="s">
        <v>262</v>
      </c>
      <c r="R5" s="495" t="s">
        <v>204</v>
      </c>
      <c r="S5" s="494" t="s">
        <v>261</v>
      </c>
      <c r="T5" s="494" t="s">
        <v>260</v>
      </c>
      <c r="U5" s="494" t="s">
        <v>259</v>
      </c>
      <c r="V5" s="494" t="s">
        <v>258</v>
      </c>
      <c r="W5" s="493" t="s">
        <v>257</v>
      </c>
      <c r="AJ5" s="492"/>
    </row>
    <row r="6" spans="1:36" ht="27" hidden="1" customHeight="1">
      <c r="A6" s="479">
        <v>1913</v>
      </c>
      <c r="B6" s="478">
        <v>33.911447480445254</v>
      </c>
      <c r="C6" s="477">
        <v>0.99644644038108621</v>
      </c>
      <c r="D6" s="469">
        <v>0</v>
      </c>
      <c r="E6" s="475">
        <v>3.553559618913708E-3</v>
      </c>
      <c r="F6" s="474">
        <f t="shared" ref="F6:F37" si="0">G6+I6+J6</f>
        <v>0.99999999999999989</v>
      </c>
      <c r="G6" s="469">
        <v>7.1930316290779034E-2</v>
      </c>
      <c r="H6" s="476">
        <v>2.0612409338791382E-2</v>
      </c>
      <c r="I6" s="469">
        <v>0.93170052305875495</v>
      </c>
      <c r="J6" s="475">
        <v>-3.6308393495340426E-3</v>
      </c>
      <c r="K6" s="474">
        <f t="shared" ref="K6:K37" si="1">I6+J6+G6</f>
        <v>1</v>
      </c>
      <c r="L6" s="473">
        <f t="shared" ref="L6:L37" si="2">N6</f>
        <v>0.73675956098026951</v>
      </c>
      <c r="M6" s="472">
        <f t="shared" ref="M6:M37" si="3">R6</f>
        <v>0.26324043901973032</v>
      </c>
      <c r="N6" s="470">
        <f t="shared" ref="N6:N37" si="4">O6+P6+Q6</f>
        <v>0.73675956098026951</v>
      </c>
      <c r="O6" s="469">
        <f t="shared" ref="O6:O37" si="5">($G6-$H6)*(P6+Q6)/($P6+$Q6+$T6+$U6+$V6+$W6)</f>
        <v>3.8604694358897268E-2</v>
      </c>
      <c r="P6" s="491">
        <v>0.53223409033396685</v>
      </c>
      <c r="Q6" s="475">
        <v>0.1659207762874054</v>
      </c>
      <c r="R6" s="470">
        <f t="shared" ref="R6:R37" si="6">S6+T6+U6+V6+W6</f>
        <v>0.26324043901973032</v>
      </c>
      <c r="S6" s="469">
        <f t="shared" ref="S6:S37" si="7">H6+($G6-$H6)*($T6+$U6+$V6+$W6)/($P6+$Q6+$T6+$U6+$V6+$W6)</f>
        <v>3.3325621931881766E-2</v>
      </c>
      <c r="T6" s="469">
        <v>7.6534367098383141E-2</v>
      </c>
      <c r="U6" s="469">
        <v>8.590238521582573E-2</v>
      </c>
      <c r="V6" s="469">
        <v>7.1108904123173763E-2</v>
      </c>
      <c r="W6" s="467">
        <v>-3.6308393495340426E-3</v>
      </c>
      <c r="AA6" s="372">
        <f t="shared" ref="AA6:AA37" si="8">R6+N6-1</f>
        <v>0</v>
      </c>
      <c r="AJ6" s="349"/>
    </row>
    <row r="7" spans="1:36" ht="12" hidden="1" customHeight="1">
      <c r="A7" s="479">
        <v>1914</v>
      </c>
      <c r="B7" s="478">
        <v>31.760212687737727</v>
      </c>
      <c r="C7" s="477">
        <v>0.9961748113972283</v>
      </c>
      <c r="D7" s="469">
        <v>0</v>
      </c>
      <c r="E7" s="475">
        <v>3.8251886027717394E-3</v>
      </c>
      <c r="F7" s="474">
        <f t="shared" si="0"/>
        <v>1.0000000000000002</v>
      </c>
      <c r="G7" s="469">
        <v>7.1910708253727723E-2</v>
      </c>
      <c r="H7" s="476">
        <v>2.4453958710692079E-2</v>
      </c>
      <c r="I7" s="469">
        <v>0.93032176385654974</v>
      </c>
      <c r="J7" s="475">
        <v>-2.2324721102774071E-3</v>
      </c>
      <c r="K7" s="474">
        <f t="shared" si="1"/>
        <v>1</v>
      </c>
      <c r="L7" s="473">
        <f t="shared" si="2"/>
        <v>0.73064713456706765</v>
      </c>
      <c r="M7" s="472">
        <f t="shared" si="3"/>
        <v>0.26935286543293224</v>
      </c>
      <c r="N7" s="470">
        <f t="shared" si="4"/>
        <v>0.73064713456706765</v>
      </c>
      <c r="O7" s="469">
        <f t="shared" si="5"/>
        <v>3.5543312772465072E-2</v>
      </c>
      <c r="P7" s="469">
        <v>0.52599137987290256</v>
      </c>
      <c r="Q7" s="475">
        <v>0.16911244192170005</v>
      </c>
      <c r="R7" s="470">
        <f t="shared" si="6"/>
        <v>0.26935286543293224</v>
      </c>
      <c r="S7" s="469">
        <f t="shared" si="7"/>
        <v>3.6367395481262652E-2</v>
      </c>
      <c r="T7" s="469">
        <v>8.0701530577251795E-2</v>
      </c>
      <c r="U7" s="469">
        <v>8.2039650661109409E-2</v>
      </c>
      <c r="V7" s="469">
        <v>7.247676082358577E-2</v>
      </c>
      <c r="W7" s="467">
        <v>-2.2324721102774071E-3</v>
      </c>
      <c r="AA7" s="372">
        <f t="shared" si="8"/>
        <v>0</v>
      </c>
      <c r="AJ7" s="349"/>
    </row>
    <row r="8" spans="1:36" ht="12" hidden="1" customHeight="1">
      <c r="A8" s="479">
        <v>1915</v>
      </c>
      <c r="B8" s="478">
        <v>33.756414789496333</v>
      </c>
      <c r="C8" s="477">
        <v>0.99593581622782035</v>
      </c>
      <c r="D8" s="469">
        <v>0</v>
      </c>
      <c r="E8" s="475">
        <v>4.0641837721796491E-3</v>
      </c>
      <c r="F8" s="474">
        <f t="shared" si="0"/>
        <v>1</v>
      </c>
      <c r="G8" s="469">
        <v>7.1893455948505075E-2</v>
      </c>
      <c r="H8" s="476">
        <v>2.5308648089768241E-2</v>
      </c>
      <c r="I8" s="469">
        <v>0.92862491099681033</v>
      </c>
      <c r="J8" s="475">
        <v>-5.1836694531543501E-4</v>
      </c>
      <c r="K8" s="474">
        <f t="shared" si="1"/>
        <v>0.99999999999999989</v>
      </c>
      <c r="L8" s="473">
        <f t="shared" si="2"/>
        <v>0.72945544766030668</v>
      </c>
      <c r="M8" s="472">
        <f t="shared" si="3"/>
        <v>0.27054455233969327</v>
      </c>
      <c r="N8" s="470">
        <f t="shared" si="4"/>
        <v>0.72945544766030668</v>
      </c>
      <c r="O8" s="469">
        <f t="shared" si="5"/>
        <v>3.4863900048118956E-2</v>
      </c>
      <c r="P8" s="469">
        <v>0.53109174921721458</v>
      </c>
      <c r="Q8" s="475">
        <v>0.16349979839497319</v>
      </c>
      <c r="R8" s="470">
        <f t="shared" si="6"/>
        <v>0.27054455233969327</v>
      </c>
      <c r="S8" s="469">
        <f t="shared" si="7"/>
        <v>3.7029555900386125E-2</v>
      </c>
      <c r="T8" s="469">
        <v>8.0869466108232646E-2</v>
      </c>
      <c r="U8" s="469">
        <v>8.3092555107115676E-2</v>
      </c>
      <c r="V8" s="469">
        <v>7.0071342169274242E-2</v>
      </c>
      <c r="W8" s="467">
        <v>-5.1836694531543501E-4</v>
      </c>
      <c r="AA8" s="372">
        <f t="shared" si="8"/>
        <v>0</v>
      </c>
      <c r="AJ8" s="349"/>
    </row>
    <row r="9" spans="1:36" ht="12" hidden="1" customHeight="1">
      <c r="A9" s="479">
        <v>1916</v>
      </c>
      <c r="B9" s="478">
        <v>42.65499751977358</v>
      </c>
      <c r="C9" s="477">
        <v>0.99635669323791576</v>
      </c>
      <c r="D9" s="469">
        <v>0</v>
      </c>
      <c r="E9" s="475">
        <v>3.6433067620841994E-3</v>
      </c>
      <c r="F9" s="474">
        <f t="shared" si="0"/>
        <v>0.99999999999999989</v>
      </c>
      <c r="G9" s="469">
        <v>7.1923837728427045E-2</v>
      </c>
      <c r="H9" s="476">
        <v>2.1849620673836383E-2</v>
      </c>
      <c r="I9" s="469">
        <v>0.91439703777113324</v>
      </c>
      <c r="J9" s="475">
        <v>1.3679124500439619E-2</v>
      </c>
      <c r="K9" s="474">
        <f t="shared" si="1"/>
        <v>0.99999999999999989</v>
      </c>
      <c r="L9" s="473">
        <f t="shared" si="2"/>
        <v>0.71700737799334902</v>
      </c>
      <c r="M9" s="472">
        <f t="shared" si="3"/>
        <v>0.28299262200665082</v>
      </c>
      <c r="N9" s="470">
        <f t="shared" si="4"/>
        <v>0.71700737799334902</v>
      </c>
      <c r="O9" s="469">
        <f t="shared" si="5"/>
        <v>3.6705586210696417E-2</v>
      </c>
      <c r="P9" s="469">
        <v>0.53074121545960984</v>
      </c>
      <c r="Q9" s="475">
        <v>0.14956057632304282</v>
      </c>
      <c r="R9" s="470">
        <f t="shared" si="6"/>
        <v>0.28299262200665082</v>
      </c>
      <c r="S9" s="469">
        <f t="shared" si="7"/>
        <v>3.5218251517730628E-2</v>
      </c>
      <c r="T9" s="469">
        <v>7.313008718772418E-2</v>
      </c>
      <c r="U9" s="469">
        <v>9.686776894802375E-2</v>
      </c>
      <c r="V9" s="469">
        <v>6.4097389852732639E-2</v>
      </c>
      <c r="W9" s="467">
        <v>1.3679124500439619E-2</v>
      </c>
      <c r="AA9" s="372">
        <f t="shared" si="8"/>
        <v>0</v>
      </c>
      <c r="AJ9" s="349"/>
    </row>
    <row r="10" spans="1:36" ht="12" hidden="1" customHeight="1">
      <c r="A10" s="479">
        <v>1917</v>
      </c>
      <c r="B10" s="478">
        <v>50.984985958786972</v>
      </c>
      <c r="C10" s="477">
        <v>0.99603346375056168</v>
      </c>
      <c r="D10" s="469">
        <v>0</v>
      </c>
      <c r="E10" s="475">
        <v>3.9665362494382883E-3</v>
      </c>
      <c r="F10" s="474">
        <f t="shared" si="0"/>
        <v>0.99999999999999989</v>
      </c>
      <c r="G10" s="469">
        <v>7.1900504814265603E-2</v>
      </c>
      <c r="H10" s="476">
        <v>1.9803120264414793E-2</v>
      </c>
      <c r="I10" s="469">
        <v>0.9002199869141535</v>
      </c>
      <c r="J10" s="475">
        <v>2.7879508271580818E-2</v>
      </c>
      <c r="K10" s="474">
        <f t="shared" si="1"/>
        <v>0.99999999999999989</v>
      </c>
      <c r="L10" s="473">
        <f t="shared" si="2"/>
        <v>0.71294056113257187</v>
      </c>
      <c r="M10" s="472">
        <f t="shared" si="3"/>
        <v>0.28705943886742796</v>
      </c>
      <c r="N10" s="470">
        <f t="shared" si="4"/>
        <v>0.71294056113257187</v>
      </c>
      <c r="O10" s="469">
        <f t="shared" si="5"/>
        <v>3.7892732921705918E-2</v>
      </c>
      <c r="P10" s="469">
        <v>0.51915697981559339</v>
      </c>
      <c r="Q10" s="475">
        <v>0.15589084839527251</v>
      </c>
      <c r="R10" s="470">
        <f t="shared" si="6"/>
        <v>0.28705943886742796</v>
      </c>
      <c r="S10" s="469">
        <f t="shared" si="7"/>
        <v>3.4007771892559692E-2</v>
      </c>
      <c r="T10" s="469">
        <v>6.6182898570026294E-2</v>
      </c>
      <c r="U10" s="469">
        <v>9.2178896535287241E-2</v>
      </c>
      <c r="V10" s="469">
        <v>6.6810363597973932E-2</v>
      </c>
      <c r="W10" s="467">
        <v>2.7879508271580818E-2</v>
      </c>
      <c r="AA10" s="372">
        <f t="shared" si="8"/>
        <v>0</v>
      </c>
      <c r="AJ10" s="349"/>
    </row>
    <row r="11" spans="1:36" ht="12" hidden="1" customHeight="1">
      <c r="A11" s="479">
        <v>1918</v>
      </c>
      <c r="B11" s="478">
        <v>63.052074340479699</v>
      </c>
      <c r="C11" s="477">
        <v>0.99420579920779195</v>
      </c>
      <c r="D11" s="469">
        <v>0</v>
      </c>
      <c r="E11" s="475">
        <v>5.7942007922080051E-3</v>
      </c>
      <c r="F11" s="474">
        <f t="shared" si="0"/>
        <v>1</v>
      </c>
      <c r="G11" s="469">
        <v>7.1768571492706865E-2</v>
      </c>
      <c r="H11" s="476">
        <v>1.7244921962768198E-2</v>
      </c>
      <c r="I11" s="469">
        <v>0.8833823647827842</v>
      </c>
      <c r="J11" s="475">
        <v>4.4849063724508878E-2</v>
      </c>
      <c r="K11" s="474">
        <f t="shared" si="1"/>
        <v>1</v>
      </c>
      <c r="L11" s="473">
        <f t="shared" si="2"/>
        <v>0.72091112529325163</v>
      </c>
      <c r="M11" s="472">
        <f t="shared" si="3"/>
        <v>0.27908887470674831</v>
      </c>
      <c r="N11" s="470">
        <f t="shared" si="4"/>
        <v>0.72091112529325163</v>
      </c>
      <c r="O11" s="469">
        <f t="shared" si="5"/>
        <v>3.9996441042285634E-2</v>
      </c>
      <c r="P11" s="469">
        <v>0.53972867224768983</v>
      </c>
      <c r="Q11" s="475">
        <v>0.14118601200327618</v>
      </c>
      <c r="R11" s="470">
        <f t="shared" si="6"/>
        <v>0.27908887470674831</v>
      </c>
      <c r="S11" s="469">
        <f t="shared" si="7"/>
        <v>3.1772130450421238E-2</v>
      </c>
      <c r="T11" s="469">
        <v>6.000964085371871E-2</v>
      </c>
      <c r="U11" s="469">
        <v>8.1949748819552554E-2</v>
      </c>
      <c r="V11" s="469">
        <v>6.0508290858546955E-2</v>
      </c>
      <c r="W11" s="467">
        <v>4.4849063724508878E-2</v>
      </c>
      <c r="AA11" s="372">
        <f t="shared" si="8"/>
        <v>0</v>
      </c>
      <c r="AJ11" s="349"/>
    </row>
    <row r="12" spans="1:36" ht="12" hidden="1" customHeight="1">
      <c r="A12" s="490">
        <v>1919</v>
      </c>
      <c r="B12" s="489">
        <v>69.859333316747822</v>
      </c>
      <c r="C12" s="488">
        <v>0.99053408286428624</v>
      </c>
      <c r="D12" s="481">
        <v>0</v>
      </c>
      <c r="E12" s="483">
        <v>9.4659171357137483E-3</v>
      </c>
      <c r="F12" s="486">
        <f t="shared" si="0"/>
        <v>0.99999999999999989</v>
      </c>
      <c r="G12" s="481">
        <v>7.1503521905277562E-2</v>
      </c>
      <c r="H12" s="487">
        <v>1.6676288467869102E-2</v>
      </c>
      <c r="I12" s="481">
        <v>0.86955727214981182</v>
      </c>
      <c r="J12" s="483">
        <v>5.8939205944910519E-2</v>
      </c>
      <c r="K12" s="486">
        <f t="shared" si="1"/>
        <v>0.99999999999999989</v>
      </c>
      <c r="L12" s="485">
        <f t="shared" si="2"/>
        <v>0.70818240029226698</v>
      </c>
      <c r="M12" s="484">
        <f t="shared" si="3"/>
        <v>0.29181759970773302</v>
      </c>
      <c r="N12" s="482">
        <f t="shared" si="4"/>
        <v>0.70818240029226698</v>
      </c>
      <c r="O12" s="481">
        <f t="shared" si="5"/>
        <v>3.9486164445877533E-2</v>
      </c>
      <c r="P12" s="481">
        <v>0.52333758167598277</v>
      </c>
      <c r="Q12" s="483">
        <v>0.14535865417040666</v>
      </c>
      <c r="R12" s="482">
        <f t="shared" si="6"/>
        <v>0.29181759970773302</v>
      </c>
      <c r="S12" s="481">
        <f t="shared" si="7"/>
        <v>3.2017357459400028E-2</v>
      </c>
      <c r="T12" s="481">
        <v>5.7512012418454946E-2</v>
      </c>
      <c r="U12" s="481">
        <v>8.1052457811936096E-2</v>
      </c>
      <c r="V12" s="481">
        <v>6.2296566073031447E-2</v>
      </c>
      <c r="W12" s="480">
        <v>5.8939205944910519E-2</v>
      </c>
      <c r="AA12" s="372">
        <f t="shared" si="8"/>
        <v>0</v>
      </c>
      <c r="AJ12" s="349"/>
    </row>
    <row r="13" spans="1:36" ht="12" hidden="1" customHeight="1">
      <c r="A13" s="479">
        <v>1920</v>
      </c>
      <c r="B13" s="478">
        <v>80.647952760211723</v>
      </c>
      <c r="C13" s="477">
        <v>0.9902138620966815</v>
      </c>
      <c r="D13" s="469">
        <v>0</v>
      </c>
      <c r="E13" s="475">
        <v>9.7861379033185245E-3</v>
      </c>
      <c r="F13" s="474">
        <f t="shared" si="0"/>
        <v>1</v>
      </c>
      <c r="G13" s="469">
        <v>7.1480406181076817E-2</v>
      </c>
      <c r="H13" s="476">
        <v>1.5408459173523559E-2</v>
      </c>
      <c r="I13" s="469">
        <v>0.87548052999798487</v>
      </c>
      <c r="J13" s="475">
        <v>5.3039063820938384E-2</v>
      </c>
      <c r="K13" s="474">
        <f t="shared" si="1"/>
        <v>1</v>
      </c>
      <c r="L13" s="473">
        <f t="shared" si="2"/>
        <v>0.72141292144960512</v>
      </c>
      <c r="M13" s="472">
        <f t="shared" si="3"/>
        <v>0.27858707855039494</v>
      </c>
      <c r="N13" s="470">
        <f t="shared" si="4"/>
        <v>0.72141292144960512</v>
      </c>
      <c r="O13" s="469">
        <f t="shared" si="5"/>
        <v>4.1084069306680633E-2</v>
      </c>
      <c r="P13" s="469">
        <v>0.53573298625793464</v>
      </c>
      <c r="Q13" s="475">
        <v>0.14459586588498982</v>
      </c>
      <c r="R13" s="470">
        <f t="shared" si="6"/>
        <v>0.27858707855039494</v>
      </c>
      <c r="S13" s="469">
        <f t="shared" si="7"/>
        <v>3.0396336874396183E-2</v>
      </c>
      <c r="T13" s="469">
        <v>5.3658865618957378E-2</v>
      </c>
      <c r="U13" s="469">
        <v>7.9523155428250253E-2</v>
      </c>
      <c r="V13" s="469">
        <v>6.1969656807852783E-2</v>
      </c>
      <c r="W13" s="467">
        <v>5.3039063820938384E-2</v>
      </c>
      <c r="AA13" s="372">
        <f t="shared" si="8"/>
        <v>0</v>
      </c>
      <c r="AJ13" s="349"/>
    </row>
    <row r="14" spans="1:36" ht="12" hidden="1" customHeight="1">
      <c r="A14" s="479">
        <v>1921</v>
      </c>
      <c r="B14" s="478">
        <v>64.709935251057416</v>
      </c>
      <c r="C14" s="477">
        <v>0.98762734950353981</v>
      </c>
      <c r="D14" s="469">
        <v>0</v>
      </c>
      <c r="E14" s="475">
        <v>1.2372650496460112E-2</v>
      </c>
      <c r="F14" s="474">
        <f t="shared" si="0"/>
        <v>0.99999999999999989</v>
      </c>
      <c r="G14" s="469">
        <v>7.1293694019363821E-2</v>
      </c>
      <c r="H14" s="476">
        <v>2.0403775330362077E-2</v>
      </c>
      <c r="I14" s="469">
        <v>0.90947779398791806</v>
      </c>
      <c r="J14" s="475">
        <v>1.9228511992718036E-2</v>
      </c>
      <c r="K14" s="474">
        <f t="shared" si="1"/>
        <v>0.99999999999999989</v>
      </c>
      <c r="L14" s="473">
        <f t="shared" si="2"/>
        <v>0.7181413317464167</v>
      </c>
      <c r="M14" s="472">
        <f t="shared" si="3"/>
        <v>0.28185866825358308</v>
      </c>
      <c r="N14" s="470">
        <f t="shared" si="4"/>
        <v>0.7181413317464167</v>
      </c>
      <c r="O14" s="469">
        <f t="shared" si="5"/>
        <v>3.7307365074943519E-2</v>
      </c>
      <c r="P14" s="469">
        <v>0.54059712300083274</v>
      </c>
      <c r="Q14" s="475">
        <v>0.14023684367064052</v>
      </c>
      <c r="R14" s="470">
        <f t="shared" si="6"/>
        <v>0.28185866825358308</v>
      </c>
      <c r="S14" s="469">
        <f t="shared" si="7"/>
        <v>3.3986328944420295E-2</v>
      </c>
      <c r="T14" s="469">
        <v>6.9804117922393133E-2</v>
      </c>
      <c r="U14" s="469">
        <v>9.873820496377711E-2</v>
      </c>
      <c r="V14" s="469">
        <v>6.0101504430274517E-2</v>
      </c>
      <c r="W14" s="467">
        <v>1.9228511992718036E-2</v>
      </c>
      <c r="AA14" s="372">
        <f t="shared" si="8"/>
        <v>0</v>
      </c>
      <c r="AJ14" s="349"/>
    </row>
    <row r="15" spans="1:36" ht="12" hidden="1" customHeight="1">
      <c r="A15" s="479">
        <v>1922</v>
      </c>
      <c r="B15" s="478">
        <v>66.19044547807232</v>
      </c>
      <c r="C15" s="477">
        <v>0.98731078206141143</v>
      </c>
      <c r="D15" s="469">
        <v>0</v>
      </c>
      <c r="E15" s="475">
        <v>1.2689217938588444E-2</v>
      </c>
      <c r="F15" s="474">
        <f t="shared" si="0"/>
        <v>0.99999999999999989</v>
      </c>
      <c r="G15" s="469">
        <v>7.1270842017171945E-2</v>
      </c>
      <c r="H15" s="476">
        <v>2.1120771485649781E-2</v>
      </c>
      <c r="I15" s="469">
        <v>0.92712889646969909</v>
      </c>
      <c r="J15" s="475">
        <v>1.6002615131288709E-3</v>
      </c>
      <c r="K15" s="474">
        <f t="shared" si="1"/>
        <v>0.99999999999999989</v>
      </c>
      <c r="L15" s="473">
        <f t="shared" si="2"/>
        <v>0.73029915299877013</v>
      </c>
      <c r="M15" s="472">
        <f t="shared" si="3"/>
        <v>0.26970084700122987</v>
      </c>
      <c r="N15" s="470">
        <f t="shared" si="4"/>
        <v>0.73029915299877013</v>
      </c>
      <c r="O15" s="469">
        <f t="shared" si="5"/>
        <v>3.741478311638554E-2</v>
      </c>
      <c r="P15" s="469">
        <v>0.55032315449816183</v>
      </c>
      <c r="Q15" s="475">
        <v>0.1425612153842227</v>
      </c>
      <c r="R15" s="470">
        <f t="shared" si="6"/>
        <v>0.26970084700122987</v>
      </c>
      <c r="S15" s="469">
        <f t="shared" si="7"/>
        <v>3.3856058900786398E-2</v>
      </c>
      <c r="T15" s="469">
        <v>7.4303647234142289E-2</v>
      </c>
      <c r="U15" s="469">
        <v>9.884321561707686E-2</v>
      </c>
      <c r="V15" s="469">
        <v>6.1097663736095459E-2</v>
      </c>
      <c r="W15" s="467">
        <v>1.6002615131288709E-3</v>
      </c>
      <c r="AA15" s="372">
        <f t="shared" si="8"/>
        <v>0</v>
      </c>
      <c r="AJ15" s="349"/>
    </row>
    <row r="16" spans="1:36" ht="12" hidden="1" customHeight="1">
      <c r="A16" s="479">
        <v>1923</v>
      </c>
      <c r="B16" s="478">
        <v>77.962938255286559</v>
      </c>
      <c r="C16" s="477">
        <v>0.98918624580422565</v>
      </c>
      <c r="D16" s="469">
        <v>0</v>
      </c>
      <c r="E16" s="475">
        <v>1.0813754195774341E-2</v>
      </c>
      <c r="F16" s="474">
        <f t="shared" si="0"/>
        <v>1</v>
      </c>
      <c r="G16" s="469">
        <v>7.1406225811770016E-2</v>
      </c>
      <c r="H16" s="476">
        <v>1.9711458203151309E-2</v>
      </c>
      <c r="I16" s="469">
        <v>0.89153518107949825</v>
      </c>
      <c r="J16" s="475">
        <v>3.7058593108731684E-2</v>
      </c>
      <c r="K16" s="474">
        <f t="shared" si="1"/>
        <v>1</v>
      </c>
      <c r="L16" s="473">
        <f t="shared" si="2"/>
        <v>0.7117320229781946</v>
      </c>
      <c r="M16" s="472">
        <f t="shared" si="3"/>
        <v>0.28826797702180545</v>
      </c>
      <c r="N16" s="470">
        <f t="shared" si="4"/>
        <v>0.7117320229781946</v>
      </c>
      <c r="O16" s="469">
        <f t="shared" si="5"/>
        <v>3.7532644684420517E-2</v>
      </c>
      <c r="P16" s="469">
        <v>0.54722614925735957</v>
      </c>
      <c r="Q16" s="475">
        <v>0.1269732290364145</v>
      </c>
      <c r="R16" s="470">
        <f t="shared" si="6"/>
        <v>0.28826797702180545</v>
      </c>
      <c r="S16" s="469">
        <f t="shared" si="7"/>
        <v>3.3873581127349492E-2</v>
      </c>
      <c r="T16" s="469">
        <v>6.7670925351003303E-2</v>
      </c>
      <c r="U16" s="469">
        <v>9.5247779276257646E-2</v>
      </c>
      <c r="V16" s="469">
        <v>5.4417098158463365E-2</v>
      </c>
      <c r="W16" s="467">
        <v>3.7058593108731684E-2</v>
      </c>
      <c r="AA16" s="372">
        <f t="shared" si="8"/>
        <v>0</v>
      </c>
      <c r="AJ16" s="349"/>
    </row>
    <row r="17" spans="1:36" ht="12" hidden="1" customHeight="1">
      <c r="A17" s="479">
        <v>1924</v>
      </c>
      <c r="B17" s="478">
        <v>78.656554735578482</v>
      </c>
      <c r="C17" s="477">
        <v>0.98970035487974528</v>
      </c>
      <c r="D17" s="469">
        <v>0</v>
      </c>
      <c r="E17" s="475">
        <v>1.0299645120254771E-2</v>
      </c>
      <c r="F17" s="474">
        <f t="shared" si="0"/>
        <v>1</v>
      </c>
      <c r="G17" s="469">
        <v>7.1443337719556979E-2</v>
      </c>
      <c r="H17" s="476">
        <v>2.1301888059867945E-2</v>
      </c>
      <c r="I17" s="469">
        <v>0.90023373763777592</v>
      </c>
      <c r="J17" s="475">
        <v>2.832292464266712E-2</v>
      </c>
      <c r="K17" s="474">
        <f t="shared" si="1"/>
        <v>1</v>
      </c>
      <c r="L17" s="473">
        <f t="shared" si="2"/>
        <v>0.71153370963538254</v>
      </c>
      <c r="M17" s="472">
        <f t="shared" si="3"/>
        <v>0.28846629036461757</v>
      </c>
      <c r="N17" s="470">
        <f t="shared" si="4"/>
        <v>0.71153370963538254</v>
      </c>
      <c r="O17" s="469">
        <f t="shared" si="5"/>
        <v>3.6453867896126826E-2</v>
      </c>
      <c r="P17" s="469">
        <v>0.54220030440713562</v>
      </c>
      <c r="Q17" s="475">
        <v>0.13287953733212007</v>
      </c>
      <c r="R17" s="470">
        <f t="shared" si="6"/>
        <v>0.28846629036461757</v>
      </c>
      <c r="S17" s="469">
        <f t="shared" si="7"/>
        <v>3.4989469823430146E-2</v>
      </c>
      <c r="T17" s="469">
        <v>7.3802172229386939E-2</v>
      </c>
      <c r="U17" s="469">
        <v>9.4403350526796173E-2</v>
      </c>
      <c r="V17" s="469">
        <v>5.6948373142337201E-2</v>
      </c>
      <c r="W17" s="467">
        <v>2.832292464266712E-2</v>
      </c>
      <c r="AA17" s="372">
        <f t="shared" si="8"/>
        <v>0</v>
      </c>
      <c r="AJ17" s="349"/>
    </row>
    <row r="18" spans="1:36" ht="12" hidden="1" customHeight="1">
      <c r="A18" s="479">
        <v>1925</v>
      </c>
      <c r="B18" s="478">
        <v>82.882712644308612</v>
      </c>
      <c r="C18" s="477">
        <v>0.99018731847981234</v>
      </c>
      <c r="D18" s="469">
        <v>0</v>
      </c>
      <c r="E18" s="475">
        <v>9.812681520187749E-3</v>
      </c>
      <c r="F18" s="474">
        <f t="shared" si="0"/>
        <v>1</v>
      </c>
      <c r="G18" s="469">
        <v>7.1478490081345256E-2</v>
      </c>
      <c r="H18" s="476">
        <v>2.1890005667122361E-2</v>
      </c>
      <c r="I18" s="469">
        <v>0.8897205664868334</v>
      </c>
      <c r="J18" s="475">
        <v>3.8800943431821451E-2</v>
      </c>
      <c r="K18" s="474">
        <f t="shared" si="1"/>
        <v>1.0000000000000002</v>
      </c>
      <c r="L18" s="473">
        <f t="shared" si="2"/>
        <v>0.70183480314576419</v>
      </c>
      <c r="M18" s="472">
        <f t="shared" si="3"/>
        <v>0.29816519685423581</v>
      </c>
      <c r="N18" s="470">
        <f t="shared" si="4"/>
        <v>0.70183480314576419</v>
      </c>
      <c r="O18" s="469">
        <f t="shared" si="5"/>
        <v>3.5581810224616234E-2</v>
      </c>
      <c r="P18" s="469">
        <v>0.53469736203720819</v>
      </c>
      <c r="Q18" s="475">
        <v>0.13155563088393971</v>
      </c>
      <c r="R18" s="470">
        <f t="shared" si="6"/>
        <v>0.29816519685423581</v>
      </c>
      <c r="S18" s="469">
        <f t="shared" si="7"/>
        <v>3.5896679856729015E-2</v>
      </c>
      <c r="T18" s="469">
        <v>6.9783125585946432E-2</v>
      </c>
      <c r="U18" s="469">
        <v>9.7303463315193336E-2</v>
      </c>
      <c r="V18" s="469">
        <v>5.6380984664545608E-2</v>
      </c>
      <c r="W18" s="467">
        <v>3.8800943431821451E-2</v>
      </c>
      <c r="AA18" s="372">
        <f t="shared" si="8"/>
        <v>0</v>
      </c>
      <c r="AJ18" s="349"/>
    </row>
    <row r="19" spans="1:36" ht="12" hidden="1" customHeight="1">
      <c r="A19" s="479">
        <v>1926</v>
      </c>
      <c r="B19" s="478">
        <v>88.686124929653985</v>
      </c>
      <c r="C19" s="477">
        <v>0.99085086392238075</v>
      </c>
      <c r="D19" s="469">
        <v>0</v>
      </c>
      <c r="E19" s="475">
        <v>9.1491360776192743E-3</v>
      </c>
      <c r="F19" s="474">
        <f t="shared" si="0"/>
        <v>1</v>
      </c>
      <c r="G19" s="469">
        <v>7.1526389327730228E-2</v>
      </c>
      <c r="H19" s="476">
        <v>1.9688945376797808E-2</v>
      </c>
      <c r="I19" s="469">
        <v>0.86511528267189208</v>
      </c>
      <c r="J19" s="475">
        <v>6.3358328000377731E-2</v>
      </c>
      <c r="K19" s="474">
        <f t="shared" si="1"/>
        <v>1</v>
      </c>
      <c r="L19" s="473">
        <f t="shared" si="2"/>
        <v>0.69197615383932276</v>
      </c>
      <c r="M19" s="472">
        <f t="shared" si="3"/>
        <v>0.30802384616067713</v>
      </c>
      <c r="N19" s="470">
        <f t="shared" si="4"/>
        <v>0.69197615383932276</v>
      </c>
      <c r="O19" s="469">
        <f t="shared" si="5"/>
        <v>3.6590707531922083E-2</v>
      </c>
      <c r="P19" s="469">
        <v>0.53298562723878817</v>
      </c>
      <c r="Q19" s="475">
        <v>0.12239981906861248</v>
      </c>
      <c r="R19" s="470">
        <f t="shared" si="6"/>
        <v>0.30802384616067713</v>
      </c>
      <c r="S19" s="469">
        <f t="shared" si="7"/>
        <v>3.4935681795808145E-2</v>
      </c>
      <c r="T19" s="469">
        <v>6.3425956719634913E-2</v>
      </c>
      <c r="U19" s="469">
        <v>9.3846814329736683E-2</v>
      </c>
      <c r="V19" s="469">
        <v>5.2457065315119657E-2</v>
      </c>
      <c r="W19" s="467">
        <v>6.3358328000377731E-2</v>
      </c>
      <c r="AA19" s="372">
        <f t="shared" si="8"/>
        <v>0</v>
      </c>
      <c r="AJ19" s="349"/>
    </row>
    <row r="20" spans="1:36" ht="12" hidden="1" customHeight="1">
      <c r="A20" s="479">
        <v>1927</v>
      </c>
      <c r="B20" s="478">
        <v>87.08451576343883</v>
      </c>
      <c r="C20" s="477">
        <v>0.99087898370396177</v>
      </c>
      <c r="D20" s="469">
        <v>0</v>
      </c>
      <c r="E20" s="475">
        <v>9.1210162960382625E-3</v>
      </c>
      <c r="F20" s="474">
        <f t="shared" si="0"/>
        <v>1.0000000000000002</v>
      </c>
      <c r="G20" s="469">
        <v>7.152841920580616E-2</v>
      </c>
      <c r="H20" s="476">
        <v>2.0242526300488471E-2</v>
      </c>
      <c r="I20" s="469">
        <v>0.89437172188067959</v>
      </c>
      <c r="J20" s="475">
        <v>3.4099858913514317E-2</v>
      </c>
      <c r="K20" s="474">
        <f t="shared" si="1"/>
        <v>1</v>
      </c>
      <c r="L20" s="473">
        <f t="shared" si="2"/>
        <v>0.71152683816504481</v>
      </c>
      <c r="M20" s="472">
        <f t="shared" si="3"/>
        <v>0.28847316183495525</v>
      </c>
      <c r="N20" s="470">
        <f t="shared" si="4"/>
        <v>0.71152683816504481</v>
      </c>
      <c r="O20" s="469">
        <f t="shared" si="5"/>
        <v>3.72452267024845E-2</v>
      </c>
      <c r="P20" s="469">
        <v>0.54749049466004962</v>
      </c>
      <c r="Q20" s="475">
        <v>0.12679111680251062</v>
      </c>
      <c r="R20" s="470">
        <f t="shared" si="6"/>
        <v>0.28847316183495525</v>
      </c>
      <c r="S20" s="469">
        <f t="shared" si="7"/>
        <v>3.4283192503321666E-2</v>
      </c>
      <c r="T20" s="469">
        <v>6.5378963852935013E-2</v>
      </c>
      <c r="U20" s="469">
        <v>0.10037209650696545</v>
      </c>
      <c r="V20" s="469">
        <v>5.4339050058218832E-2</v>
      </c>
      <c r="W20" s="467">
        <v>3.4099858913514317E-2</v>
      </c>
      <c r="AA20" s="372">
        <f t="shared" si="8"/>
        <v>0</v>
      </c>
      <c r="AJ20" s="349"/>
    </row>
    <row r="21" spans="1:36" ht="12" hidden="1" customHeight="1">
      <c r="A21" s="479">
        <v>1928</v>
      </c>
      <c r="B21" s="478">
        <v>88.828403712155762</v>
      </c>
      <c r="C21" s="477">
        <v>0.99115787879271677</v>
      </c>
      <c r="D21" s="469">
        <v>0</v>
      </c>
      <c r="E21" s="475">
        <v>8.8421212072832146E-3</v>
      </c>
      <c r="F21" s="474">
        <f t="shared" si="0"/>
        <v>1</v>
      </c>
      <c r="G21" s="469">
        <v>7.15485517599838E-2</v>
      </c>
      <c r="H21" s="476">
        <v>2.1979690848304721E-2</v>
      </c>
      <c r="I21" s="469">
        <v>0.89857961867979219</v>
      </c>
      <c r="J21" s="475">
        <v>2.9871829560224009E-2</v>
      </c>
      <c r="K21" s="474">
        <f t="shared" si="1"/>
        <v>1</v>
      </c>
      <c r="L21" s="473">
        <f t="shared" si="2"/>
        <v>0.71027880344414074</v>
      </c>
      <c r="M21" s="472">
        <f t="shared" si="3"/>
        <v>0.28972119655585904</v>
      </c>
      <c r="N21" s="470">
        <f t="shared" si="4"/>
        <v>0.71027880344414074</v>
      </c>
      <c r="O21" s="469">
        <f t="shared" si="5"/>
        <v>3.5998957165802155E-2</v>
      </c>
      <c r="P21" s="469">
        <v>0.54702634912818604</v>
      </c>
      <c r="Q21" s="471">
        <v>0.12725349715015255</v>
      </c>
      <c r="R21" s="470">
        <f t="shared" si="6"/>
        <v>0.28972119655585904</v>
      </c>
      <c r="S21" s="469">
        <f t="shared" si="7"/>
        <v>3.5549594594181638E-2</v>
      </c>
      <c r="T21" s="469">
        <v>6.4140989636270018E-2</v>
      </c>
      <c r="U21" s="469">
        <v>0.10562156970083231</v>
      </c>
      <c r="V21" s="468">
        <v>5.4537213064351102E-2</v>
      </c>
      <c r="W21" s="467">
        <v>2.9871829560224009E-2</v>
      </c>
      <c r="AA21" s="372">
        <f t="shared" si="8"/>
        <v>0</v>
      </c>
      <c r="AJ21" s="349"/>
    </row>
    <row r="22" spans="1:36" ht="12" hidden="1" customHeight="1">
      <c r="A22" s="432">
        <v>1929</v>
      </c>
      <c r="B22" s="466">
        <v>95</v>
      </c>
      <c r="C22" s="367">
        <v>0.99157894736842112</v>
      </c>
      <c r="D22" s="360">
        <v>0</v>
      </c>
      <c r="E22" s="366">
        <v>8.4210526315789472E-3</v>
      </c>
      <c r="F22" s="370">
        <f t="shared" si="0"/>
        <v>1</v>
      </c>
      <c r="G22" s="360">
        <v>7.1578947368421048E-2</v>
      </c>
      <c r="H22" s="431">
        <v>2.1052631578947368E-2</v>
      </c>
      <c r="I22" s="360">
        <v>0.89205293790030638</v>
      </c>
      <c r="J22" s="366">
        <v>3.6368114731272577E-2</v>
      </c>
      <c r="K22" s="370">
        <f t="shared" si="1"/>
        <v>1</v>
      </c>
      <c r="L22" s="465">
        <f t="shared" si="2"/>
        <v>0.68627380984650466</v>
      </c>
      <c r="M22" s="464">
        <f t="shared" si="3"/>
        <v>0.31372619015349523</v>
      </c>
      <c r="N22" s="362">
        <f t="shared" si="4"/>
        <v>0.68627380984650466</v>
      </c>
      <c r="O22" s="360">
        <f t="shared" si="5"/>
        <v>3.542058373401314E-2</v>
      </c>
      <c r="P22" s="360">
        <v>0.54105263157894734</v>
      </c>
      <c r="Q22" s="366">
        <v>0.10980059453354424</v>
      </c>
      <c r="R22" s="362">
        <f t="shared" si="6"/>
        <v>0.31372619015349523</v>
      </c>
      <c r="S22" s="360">
        <f t="shared" si="7"/>
        <v>3.6158363634407907E-2</v>
      </c>
      <c r="T22" s="360">
        <v>6.1052631578947365E-2</v>
      </c>
      <c r="U22" s="360">
        <v>0.10994767474241157</v>
      </c>
      <c r="V22" s="360">
        <v>7.0199405466455853E-2</v>
      </c>
      <c r="W22" s="359">
        <v>3.6368114731272577E-2</v>
      </c>
      <c r="AA22" s="372">
        <f t="shared" si="8"/>
        <v>0</v>
      </c>
      <c r="AJ22" s="349"/>
    </row>
    <row r="23" spans="1:36" ht="12" hidden="1" customHeight="1">
      <c r="A23" s="454">
        <f t="shared" ref="A23:A41" si="9">A22+1</f>
        <v>1930</v>
      </c>
      <c r="B23" s="463">
        <v>83.9</v>
      </c>
      <c r="C23" s="452">
        <v>0.99046483909415961</v>
      </c>
      <c r="D23" s="445">
        <v>0</v>
      </c>
      <c r="E23" s="447">
        <v>9.5351609058402856E-3</v>
      </c>
      <c r="F23" s="450">
        <f t="shared" si="0"/>
        <v>1</v>
      </c>
      <c r="G23" s="445">
        <v>8.2240762812872473E-2</v>
      </c>
      <c r="H23" s="451">
        <v>2.5029797377830749E-2</v>
      </c>
      <c r="I23" s="445">
        <v>0.90520317397254235</v>
      </c>
      <c r="J23" s="447">
        <v>1.2556063214585092E-2</v>
      </c>
      <c r="K23" s="450">
        <f t="shared" si="1"/>
        <v>1</v>
      </c>
      <c r="L23" s="462">
        <f t="shared" si="2"/>
        <v>0.70898834829864166</v>
      </c>
      <c r="M23" s="461">
        <f t="shared" si="3"/>
        <v>0.29101165170135795</v>
      </c>
      <c r="N23" s="446">
        <f t="shared" si="4"/>
        <v>0.70898834829864166</v>
      </c>
      <c r="O23" s="445">
        <f t="shared" si="5"/>
        <v>4.1603228262023007E-2</v>
      </c>
      <c r="P23" s="445">
        <v>0.56257449344457688</v>
      </c>
      <c r="Q23" s="447">
        <v>0.10481062659204182</v>
      </c>
      <c r="R23" s="446">
        <f t="shared" si="6"/>
        <v>0.29101165170135795</v>
      </c>
      <c r="S23" s="445">
        <f t="shared" si="7"/>
        <v>4.0637534550849466E-2</v>
      </c>
      <c r="T23" s="445">
        <v>6.4362336114421936E-2</v>
      </c>
      <c r="U23" s="445">
        <v>0.11616860901425859</v>
      </c>
      <c r="V23" s="445">
        <v>5.7287108807242901E-2</v>
      </c>
      <c r="W23" s="444">
        <v>1.2556063214585092E-2</v>
      </c>
      <c r="AA23" s="372">
        <f t="shared" si="8"/>
        <v>0</v>
      </c>
      <c r="AJ23" s="349"/>
    </row>
    <row r="24" spans="1:36" ht="12" hidden="1" customHeight="1">
      <c r="A24" s="432">
        <f t="shared" si="9"/>
        <v>1931</v>
      </c>
      <c r="B24" s="457">
        <v>68.8</v>
      </c>
      <c r="C24" s="367">
        <v>0.98401162790697683</v>
      </c>
      <c r="D24" s="360">
        <v>0</v>
      </c>
      <c r="E24" s="366">
        <v>1.5988372093023256E-2</v>
      </c>
      <c r="F24" s="370">
        <f t="shared" si="0"/>
        <v>1</v>
      </c>
      <c r="G24" s="360">
        <v>9.5930232558139553E-2</v>
      </c>
      <c r="H24" s="431">
        <v>3.0523255813953491E-2</v>
      </c>
      <c r="I24" s="360">
        <v>0.93128458763996547</v>
      </c>
      <c r="J24" s="366">
        <v>-2.7214820198104957E-2</v>
      </c>
      <c r="K24" s="370">
        <f t="shared" si="1"/>
        <v>1</v>
      </c>
      <c r="L24" s="456">
        <f t="shared" si="2"/>
        <v>0.74910606396465562</v>
      </c>
      <c r="M24" s="455">
        <f t="shared" si="3"/>
        <v>0.25089393603534454</v>
      </c>
      <c r="N24" s="362">
        <f t="shared" si="4"/>
        <v>0.74910606396465562</v>
      </c>
      <c r="O24" s="360">
        <f t="shared" si="5"/>
        <v>5.0539389622802855E-2</v>
      </c>
      <c r="P24" s="360">
        <v>0.58284883720930236</v>
      </c>
      <c r="Q24" s="366">
        <v>0.11571783713255046</v>
      </c>
      <c r="R24" s="362">
        <f t="shared" si="6"/>
        <v>0.25089393603534454</v>
      </c>
      <c r="S24" s="360">
        <f t="shared" si="7"/>
        <v>4.5390842935336698E-2</v>
      </c>
      <c r="T24" s="360">
        <v>7.2674418604651167E-2</v>
      </c>
      <c r="U24" s="360">
        <v>0.12169156438415162</v>
      </c>
      <c r="V24" s="360">
        <v>3.8351930309310014E-2</v>
      </c>
      <c r="W24" s="359">
        <v>-2.7214820198104957E-2</v>
      </c>
      <c r="AA24" s="372">
        <f t="shared" si="8"/>
        <v>0</v>
      </c>
      <c r="AJ24" s="349"/>
    </row>
    <row r="25" spans="1:36" ht="12" hidden="1" customHeight="1">
      <c r="A25" s="432">
        <f t="shared" si="9"/>
        <v>1932</v>
      </c>
      <c r="B25" s="457">
        <v>52.5</v>
      </c>
      <c r="C25" s="367">
        <v>0.97714285714285709</v>
      </c>
      <c r="D25" s="360">
        <v>0</v>
      </c>
      <c r="E25" s="366">
        <v>2.2857142857142857E-2</v>
      </c>
      <c r="F25" s="370">
        <f t="shared" si="0"/>
        <v>0.99999999999999989</v>
      </c>
      <c r="G25" s="360">
        <v>0.12380952380952381</v>
      </c>
      <c r="H25" s="431">
        <v>3.8095238095238099E-2</v>
      </c>
      <c r="I25" s="360">
        <v>0.94091834215167536</v>
      </c>
      <c r="J25" s="366">
        <v>-6.4727865961199268E-2</v>
      </c>
      <c r="K25" s="370">
        <f t="shared" si="1"/>
        <v>0.99999999999999989</v>
      </c>
      <c r="L25" s="456">
        <f t="shared" si="2"/>
        <v>0.78385404425616079</v>
      </c>
      <c r="M25" s="455">
        <f t="shared" si="3"/>
        <v>0.21511667762099573</v>
      </c>
      <c r="N25" s="362">
        <f t="shared" si="4"/>
        <v>0.78385404425616079</v>
      </c>
      <c r="O25" s="360">
        <f t="shared" si="5"/>
        <v>6.9923200915926256E-2</v>
      </c>
      <c r="P25" s="360">
        <v>0.59809523809523801</v>
      </c>
      <c r="Q25" s="366">
        <v>0.11583560524499649</v>
      </c>
      <c r="R25" s="362">
        <f t="shared" si="6"/>
        <v>0.21511667762099573</v>
      </c>
      <c r="S25" s="360">
        <f t="shared" si="7"/>
        <v>5.3886322893597557E-2</v>
      </c>
      <c r="T25" s="360">
        <v>8.5714285714285715E-2</v>
      </c>
      <c r="U25" s="360">
        <v>0.12377548500881835</v>
      </c>
      <c r="V25" s="360">
        <v>1.6468449965493431E-2</v>
      </c>
      <c r="W25" s="359">
        <v>-6.4727865961199268E-2</v>
      </c>
      <c r="AA25" s="372">
        <f t="shared" si="8"/>
        <v>-1.02927812284348E-3</v>
      </c>
      <c r="AJ25" s="349"/>
    </row>
    <row r="26" spans="1:36" ht="12" hidden="1" customHeight="1">
      <c r="A26" s="432">
        <f t="shared" si="9"/>
        <v>1933</v>
      </c>
      <c r="B26" s="457">
        <v>50.300000000000004</v>
      </c>
      <c r="C26" s="367">
        <v>0.97415506958250486</v>
      </c>
      <c r="D26" s="360">
        <v>0</v>
      </c>
      <c r="E26" s="366">
        <v>2.584493041749503E-2</v>
      </c>
      <c r="F26" s="370">
        <f t="shared" si="0"/>
        <v>0.99999999999999978</v>
      </c>
      <c r="G26" s="360">
        <v>0.13320079522862821</v>
      </c>
      <c r="H26" s="431">
        <v>3.3797216699801187E-2</v>
      </c>
      <c r="I26" s="360">
        <v>0.91896712318680496</v>
      </c>
      <c r="J26" s="366">
        <v>-5.2167918415433279E-2</v>
      </c>
      <c r="K26" s="370">
        <f t="shared" si="1"/>
        <v>1</v>
      </c>
      <c r="L26" s="456">
        <f t="shared" si="2"/>
        <v>0.80046622653185195</v>
      </c>
      <c r="M26" s="455">
        <f t="shared" si="3"/>
        <v>0.19953377346814788</v>
      </c>
      <c r="N26" s="362">
        <f t="shared" si="4"/>
        <v>0.80046622653185195</v>
      </c>
      <c r="O26" s="360">
        <f t="shared" si="5"/>
        <v>8.2352492441548561E-2</v>
      </c>
      <c r="P26" s="360">
        <v>0.59244532803180916</v>
      </c>
      <c r="Q26" s="366">
        <v>0.12566840605849428</v>
      </c>
      <c r="R26" s="362">
        <f t="shared" si="6"/>
        <v>0.19953377346814788</v>
      </c>
      <c r="S26" s="360">
        <f t="shared" si="7"/>
        <v>5.0848302787079656E-2</v>
      </c>
      <c r="T26" s="360">
        <v>7.3558648111332003E-2</v>
      </c>
      <c r="U26" s="360">
        <v>0.11181006553272951</v>
      </c>
      <c r="V26" s="360">
        <v>1.5484675452439992E-2</v>
      </c>
      <c r="W26" s="359">
        <v>-5.2167918415433279E-2</v>
      </c>
      <c r="AA26" s="372">
        <f t="shared" si="8"/>
        <v>0</v>
      </c>
      <c r="AJ26" s="349"/>
    </row>
    <row r="27" spans="1:36" ht="12" hidden="1" customHeight="1">
      <c r="A27" s="432">
        <f t="shared" si="9"/>
        <v>1934</v>
      </c>
      <c r="B27" s="457">
        <v>59.6</v>
      </c>
      <c r="C27" s="367">
        <v>0.97818791946308714</v>
      </c>
      <c r="D27" s="360">
        <v>0</v>
      </c>
      <c r="E27" s="366">
        <v>2.1812080536912751E-2</v>
      </c>
      <c r="F27" s="370">
        <f t="shared" si="0"/>
        <v>0.99999999999999989</v>
      </c>
      <c r="G27" s="360">
        <v>0.11912751677852348</v>
      </c>
      <c r="H27" s="431">
        <v>2.8523489932885903E-2</v>
      </c>
      <c r="I27" s="360">
        <v>0.88988513961388682</v>
      </c>
      <c r="J27" s="366">
        <v>-9.0126563924103377E-3</v>
      </c>
      <c r="K27" s="370">
        <f t="shared" si="1"/>
        <v>1</v>
      </c>
      <c r="L27" s="456">
        <f t="shared" si="2"/>
        <v>0.76330716163089896</v>
      </c>
      <c r="M27" s="455">
        <f t="shared" si="3"/>
        <v>0.23669283836910099</v>
      </c>
      <c r="N27" s="362">
        <f t="shared" si="4"/>
        <v>0.76330716163089896</v>
      </c>
      <c r="O27" s="360">
        <f t="shared" si="5"/>
        <v>7.1189268960394722E-2</v>
      </c>
      <c r="P27" s="360">
        <v>0.58053691275167785</v>
      </c>
      <c r="Q27" s="366">
        <v>0.11158097991882647</v>
      </c>
      <c r="R27" s="362">
        <f t="shared" si="6"/>
        <v>0.23669283836910099</v>
      </c>
      <c r="S27" s="360">
        <f t="shared" si="7"/>
        <v>4.7938247818128762E-2</v>
      </c>
      <c r="T27" s="360">
        <v>5.2013422818791948E-2</v>
      </c>
      <c r="U27" s="360">
        <v>0.10800594498301436</v>
      </c>
      <c r="V27" s="360">
        <v>3.7747879141576256E-2</v>
      </c>
      <c r="W27" s="359">
        <v>-9.0126563924103377E-3</v>
      </c>
      <c r="AA27" s="372">
        <f t="shared" si="8"/>
        <v>0</v>
      </c>
      <c r="AJ27" s="349"/>
    </row>
    <row r="28" spans="1:36" ht="12" hidden="1" customHeight="1">
      <c r="A28" s="432">
        <f t="shared" si="9"/>
        <v>1935</v>
      </c>
      <c r="B28" s="457">
        <v>67.600000000000009</v>
      </c>
      <c r="C28" s="367">
        <v>0.98224852071005908</v>
      </c>
      <c r="D28" s="360">
        <v>0</v>
      </c>
      <c r="E28" s="366">
        <v>1.7751479289940825E-2</v>
      </c>
      <c r="F28" s="370">
        <f t="shared" si="0"/>
        <v>0.99999999999999989</v>
      </c>
      <c r="G28" s="360">
        <v>0.10946745562130177</v>
      </c>
      <c r="H28" s="431">
        <v>2.662721893491124E-2</v>
      </c>
      <c r="I28" s="360">
        <v>0.88221208634670167</v>
      </c>
      <c r="J28" s="366">
        <v>8.3204580319964881E-3</v>
      </c>
      <c r="K28" s="370">
        <f t="shared" si="1"/>
        <v>0.99999999999999989</v>
      </c>
      <c r="L28" s="456">
        <f t="shared" si="2"/>
        <v>0.7520247304953197</v>
      </c>
      <c r="M28" s="455">
        <f t="shared" si="3"/>
        <v>0.24885395951125491</v>
      </c>
      <c r="N28" s="362">
        <f t="shared" si="4"/>
        <v>0.7520247304953197</v>
      </c>
      <c r="O28" s="360">
        <f t="shared" si="5"/>
        <v>6.3944380396700334E-2</v>
      </c>
      <c r="P28" s="360">
        <v>0.55769230769230771</v>
      </c>
      <c r="Q28" s="366">
        <v>0.13038804240631166</v>
      </c>
      <c r="R28" s="362">
        <f t="shared" si="6"/>
        <v>0.24885395951125491</v>
      </c>
      <c r="S28" s="360">
        <f t="shared" si="7"/>
        <v>4.5523075224601438E-2</v>
      </c>
      <c r="T28" s="360">
        <v>4.5857988165680472E-2</v>
      </c>
      <c r="U28" s="360">
        <v>9.818841770764844E-2</v>
      </c>
      <c r="V28" s="360">
        <v>5.0964020381328079E-2</v>
      </c>
      <c r="W28" s="359">
        <v>8.3204580319964881E-3</v>
      </c>
      <c r="AA28" s="372">
        <f t="shared" si="8"/>
        <v>8.7869000657470053E-4</v>
      </c>
      <c r="AJ28" s="349"/>
    </row>
    <row r="29" spans="1:36" ht="12" hidden="1" customHeight="1">
      <c r="A29" s="432">
        <f t="shared" si="9"/>
        <v>1936</v>
      </c>
      <c r="B29" s="457">
        <v>76.400000000000006</v>
      </c>
      <c r="C29" s="367">
        <v>0.98429319371727741</v>
      </c>
      <c r="D29" s="360">
        <v>0</v>
      </c>
      <c r="E29" s="366">
        <v>1.5706806282722512E-2</v>
      </c>
      <c r="F29" s="370">
        <f t="shared" si="0"/>
        <v>0.99999999999999989</v>
      </c>
      <c r="G29" s="360">
        <v>0.10732984293193716</v>
      </c>
      <c r="H29" s="431">
        <v>2.3560209424083767E-2</v>
      </c>
      <c r="I29" s="360">
        <v>0.87745968263202101</v>
      </c>
      <c r="J29" s="366">
        <v>1.5210474436041748E-2</v>
      </c>
      <c r="K29" s="370">
        <f t="shared" si="1"/>
        <v>0.99999999999999989</v>
      </c>
      <c r="L29" s="456">
        <f t="shared" si="2"/>
        <v>0.7387391509743394</v>
      </c>
      <c r="M29" s="455">
        <f t="shared" si="3"/>
        <v>0.26194868124073484</v>
      </c>
      <c r="N29" s="362">
        <f t="shared" si="4"/>
        <v>0.7387391509743394</v>
      </c>
      <c r="O29" s="360">
        <f t="shared" si="5"/>
        <v>6.3332472127093142E-2</v>
      </c>
      <c r="P29" s="360">
        <v>0.56675392670157065</v>
      </c>
      <c r="Q29" s="366">
        <v>0.1086527521456756</v>
      </c>
      <c r="R29" s="362">
        <f t="shared" si="6"/>
        <v>0.26194868124073484</v>
      </c>
      <c r="S29" s="360">
        <f t="shared" si="7"/>
        <v>4.3997370804844012E-2</v>
      </c>
      <c r="T29" s="360">
        <v>4.1884816753926704E-2</v>
      </c>
      <c r="U29" s="360">
        <v>0.10651727425505782</v>
      </c>
      <c r="V29" s="360">
        <v>5.4338744990864538E-2</v>
      </c>
      <c r="W29" s="359">
        <v>1.5210474436041748E-2</v>
      </c>
      <c r="AA29" s="372">
        <f t="shared" si="8"/>
        <v>6.8783221507429104E-4</v>
      </c>
      <c r="AJ29" s="349"/>
    </row>
    <row r="30" spans="1:36" ht="12" hidden="1" customHeight="1">
      <c r="A30" s="432">
        <f t="shared" si="9"/>
        <v>1937</v>
      </c>
      <c r="B30" s="457">
        <v>85.1</v>
      </c>
      <c r="C30" s="367">
        <v>0.9835487661574619</v>
      </c>
      <c r="D30" s="360">
        <v>0</v>
      </c>
      <c r="E30" s="366">
        <v>1.6451233842538191E-2</v>
      </c>
      <c r="F30" s="370">
        <f t="shared" si="0"/>
        <v>1.0000000000000002</v>
      </c>
      <c r="G30" s="360">
        <v>0.10105757931844889</v>
      </c>
      <c r="H30" s="431">
        <v>2.1151586368977675E-2</v>
      </c>
      <c r="I30" s="360">
        <v>0.8805910983447216</v>
      </c>
      <c r="J30" s="366">
        <v>1.8351322336829574E-2</v>
      </c>
      <c r="K30" s="370">
        <f t="shared" si="1"/>
        <v>1</v>
      </c>
      <c r="L30" s="456">
        <f t="shared" si="2"/>
        <v>0.7458931104601948</v>
      </c>
      <c r="M30" s="455">
        <f t="shared" si="3"/>
        <v>0.25346963984864257</v>
      </c>
      <c r="N30" s="362">
        <f t="shared" si="4"/>
        <v>0.7458931104601948</v>
      </c>
      <c r="O30" s="360">
        <f t="shared" si="5"/>
        <v>6.0928899426418485E-2</v>
      </c>
      <c r="P30" s="360">
        <v>0.56874265569917748</v>
      </c>
      <c r="Q30" s="366">
        <v>0.11622155533459887</v>
      </c>
      <c r="R30" s="362">
        <f t="shared" si="6"/>
        <v>0.25346963984864257</v>
      </c>
      <c r="S30" s="360">
        <f t="shared" si="7"/>
        <v>4.0128679892030394E-2</v>
      </c>
      <c r="T30" s="360">
        <v>3.995299647473561E-2</v>
      </c>
      <c r="U30" s="360">
        <v>0.10150766708737723</v>
      </c>
      <c r="V30" s="360">
        <v>5.3528974057669737E-2</v>
      </c>
      <c r="W30" s="359">
        <v>1.8351322336829574E-2</v>
      </c>
      <c r="AA30" s="372">
        <f t="shared" si="8"/>
        <v>-6.3724969116263352E-4</v>
      </c>
      <c r="AJ30" s="349"/>
    </row>
    <row r="31" spans="1:36" ht="12" hidden="1" customHeight="1">
      <c r="A31" s="432">
        <f t="shared" si="9"/>
        <v>1938</v>
      </c>
      <c r="B31" s="457">
        <v>78.5</v>
      </c>
      <c r="C31" s="367">
        <v>0.98216560509554129</v>
      </c>
      <c r="D31" s="360">
        <v>0</v>
      </c>
      <c r="E31" s="366">
        <v>1.7834394904458598E-2</v>
      </c>
      <c r="F31" s="370">
        <f t="shared" si="0"/>
        <v>0.99999999999999989</v>
      </c>
      <c r="G31" s="360">
        <v>0.1070063694267516</v>
      </c>
      <c r="H31" s="431">
        <v>2.4203821656050954E-2</v>
      </c>
      <c r="I31" s="360">
        <v>0.8807475819768813</v>
      </c>
      <c r="J31" s="366">
        <v>1.2246048596367042E-2</v>
      </c>
      <c r="K31" s="370">
        <f t="shared" si="1"/>
        <v>0.99999999999999989</v>
      </c>
      <c r="L31" s="456">
        <f t="shared" si="2"/>
        <v>0.76219115849060026</v>
      </c>
      <c r="M31" s="455">
        <f t="shared" si="3"/>
        <v>0.23780884150939963</v>
      </c>
      <c r="N31" s="362">
        <f t="shared" si="4"/>
        <v>0.76219115849060026</v>
      </c>
      <c r="O31" s="360">
        <f t="shared" si="5"/>
        <v>6.4676795433275494E-2</v>
      </c>
      <c r="P31" s="360">
        <v>0.57961783439490444</v>
      </c>
      <c r="Q31" s="366">
        <v>0.11789652866242026</v>
      </c>
      <c r="R31" s="362">
        <f t="shared" si="6"/>
        <v>0.23780884150939963</v>
      </c>
      <c r="S31" s="360">
        <f t="shared" si="7"/>
        <v>4.2329573993476102E-2</v>
      </c>
      <c r="T31" s="360">
        <v>4.8407643312101907E-2</v>
      </c>
      <c r="U31" s="360">
        <v>8.9664779429110636E-2</v>
      </c>
      <c r="V31" s="360">
        <v>4.5160796178343919E-2</v>
      </c>
      <c r="W31" s="359">
        <v>1.2246048596367042E-2</v>
      </c>
      <c r="AA31" s="372">
        <f t="shared" si="8"/>
        <v>0</v>
      </c>
      <c r="AJ31" s="349"/>
    </row>
    <row r="32" spans="1:36" ht="12" hidden="1" customHeight="1">
      <c r="A32" s="432">
        <f t="shared" si="9"/>
        <v>1939</v>
      </c>
      <c r="B32" s="457">
        <v>83.899999999999991</v>
      </c>
      <c r="C32" s="367">
        <v>0.98331346841477962</v>
      </c>
      <c r="D32" s="360">
        <v>0</v>
      </c>
      <c r="E32" s="366">
        <v>1.6686531585220502E-2</v>
      </c>
      <c r="F32" s="370">
        <f t="shared" si="0"/>
        <v>1.0000000000000002</v>
      </c>
      <c r="G32" s="360">
        <v>9.892729439809296E-2</v>
      </c>
      <c r="H32" s="431">
        <v>2.1454112038140648E-2</v>
      </c>
      <c r="I32" s="360">
        <v>0.87650855662973282</v>
      </c>
      <c r="J32" s="366">
        <v>2.4564148972174342E-2</v>
      </c>
      <c r="K32" s="370">
        <f t="shared" si="1"/>
        <v>1</v>
      </c>
      <c r="L32" s="456">
        <f t="shared" si="2"/>
        <v>0.74859971440217232</v>
      </c>
      <c r="M32" s="455">
        <f t="shared" si="3"/>
        <v>0.25140028559782779</v>
      </c>
      <c r="N32" s="362">
        <f t="shared" si="4"/>
        <v>0.74859971440217232</v>
      </c>
      <c r="O32" s="360">
        <f t="shared" si="5"/>
        <v>5.9267943283972217E-2</v>
      </c>
      <c r="P32" s="360">
        <v>0.57926102502979748</v>
      </c>
      <c r="Q32" s="366">
        <v>0.1100707460884026</v>
      </c>
      <c r="R32" s="362">
        <f t="shared" si="6"/>
        <v>0.25140028559782779</v>
      </c>
      <c r="S32" s="360">
        <f t="shared" si="7"/>
        <v>3.965935111412075E-2</v>
      </c>
      <c r="T32" s="360">
        <v>4.64839094159714E-2</v>
      </c>
      <c r="U32" s="360">
        <v>9.1049677011139071E-2</v>
      </c>
      <c r="V32" s="360">
        <v>4.9643199084422225E-2</v>
      </c>
      <c r="W32" s="359">
        <v>2.4564148972174342E-2</v>
      </c>
      <c r="AA32" s="372">
        <f t="shared" si="8"/>
        <v>0</v>
      </c>
      <c r="AJ32" s="349"/>
    </row>
    <row r="33" spans="1:36" ht="12" hidden="1" customHeight="1">
      <c r="A33" s="454">
        <f t="shared" si="9"/>
        <v>1940</v>
      </c>
      <c r="B33" s="463">
        <v>93.3</v>
      </c>
      <c r="C33" s="452">
        <v>0.98177920685959263</v>
      </c>
      <c r="D33" s="445">
        <v>0</v>
      </c>
      <c r="E33" s="447">
        <v>1.8220793140407289E-2</v>
      </c>
      <c r="F33" s="450">
        <f t="shared" si="0"/>
        <v>1</v>
      </c>
      <c r="G33" s="445">
        <v>9.6463022508038593E-2</v>
      </c>
      <c r="H33" s="451">
        <v>2.0364415862808145E-2</v>
      </c>
      <c r="I33" s="445">
        <v>0.84717534701546859</v>
      </c>
      <c r="J33" s="447">
        <v>5.6361630476492827E-2</v>
      </c>
      <c r="K33" s="450">
        <f t="shared" si="1"/>
        <v>1</v>
      </c>
      <c r="L33" s="462">
        <f t="shared" si="2"/>
        <v>0.7193421530122216</v>
      </c>
      <c r="M33" s="461">
        <f t="shared" si="3"/>
        <v>0.28013626557883348</v>
      </c>
      <c r="N33" s="446">
        <f t="shared" si="4"/>
        <v>0.7193421530122216</v>
      </c>
      <c r="O33" s="445">
        <f t="shared" si="5"/>
        <v>5.590864331720069E-2</v>
      </c>
      <c r="P33" s="445">
        <v>0.56591639871382637</v>
      </c>
      <c r="Q33" s="447">
        <v>9.7517110981194546E-2</v>
      </c>
      <c r="R33" s="446">
        <f t="shared" si="6"/>
        <v>0.28013626557883348</v>
      </c>
      <c r="S33" s="445">
        <f t="shared" si="7"/>
        <v>4.0554379190837896E-2</v>
      </c>
      <c r="T33" s="445">
        <v>4.1800643086816719E-2</v>
      </c>
      <c r="U33" s="445">
        <v>8.4045657840763219E-2</v>
      </c>
      <c r="V33" s="445">
        <v>5.7373954983922809E-2</v>
      </c>
      <c r="W33" s="444">
        <v>5.6361630476492827E-2</v>
      </c>
      <c r="AA33" s="372">
        <f t="shared" si="8"/>
        <v>-5.2158140894498217E-4</v>
      </c>
      <c r="AJ33" s="349"/>
    </row>
    <row r="34" spans="1:36" ht="12" hidden="1" customHeight="1">
      <c r="A34" s="432">
        <f t="shared" si="9"/>
        <v>1941</v>
      </c>
      <c r="B34" s="457">
        <v>119.1</v>
      </c>
      <c r="C34" s="367">
        <v>0.98572628043660804</v>
      </c>
      <c r="D34" s="360">
        <v>0</v>
      </c>
      <c r="E34" s="366">
        <v>1.4273719563392108E-2</v>
      </c>
      <c r="F34" s="370">
        <f t="shared" si="0"/>
        <v>1.0000000000000002</v>
      </c>
      <c r="G34" s="360">
        <v>8.9000839630562559E-2</v>
      </c>
      <c r="H34" s="431">
        <v>1.595298068849706E-2</v>
      </c>
      <c r="I34" s="360">
        <v>0.82154375408153757</v>
      </c>
      <c r="J34" s="366">
        <v>8.9455406287899969E-2</v>
      </c>
      <c r="K34" s="370">
        <f t="shared" si="1"/>
        <v>1</v>
      </c>
      <c r="L34" s="456">
        <f t="shared" si="2"/>
        <v>0.70078658569615215</v>
      </c>
      <c r="M34" s="455">
        <f t="shared" si="3"/>
        <v>0.29921341430384807</v>
      </c>
      <c r="N34" s="362">
        <f t="shared" si="4"/>
        <v>0.70078658569615215</v>
      </c>
      <c r="O34" s="360">
        <f t="shared" si="5"/>
        <v>5.2020847231710944E-2</v>
      </c>
      <c r="P34" s="360">
        <v>0.55583543240973976</v>
      </c>
      <c r="Q34" s="366">
        <v>9.2930306054701373E-2</v>
      </c>
      <c r="R34" s="362">
        <f t="shared" si="6"/>
        <v>0.29921341430384807</v>
      </c>
      <c r="S34" s="360">
        <f t="shared" si="7"/>
        <v>3.6979992398851608E-2</v>
      </c>
      <c r="T34" s="360">
        <v>3.5264483627204031E-2</v>
      </c>
      <c r="U34" s="360">
        <v>6.9234770034518139E-2</v>
      </c>
      <c r="V34" s="360">
        <v>6.8278761955374329E-2</v>
      </c>
      <c r="W34" s="359">
        <v>8.9455406287899969E-2</v>
      </c>
      <c r="AA34" s="372">
        <f t="shared" si="8"/>
        <v>0</v>
      </c>
      <c r="AJ34" s="349"/>
    </row>
    <row r="35" spans="1:36" ht="12" hidden="1" customHeight="1">
      <c r="A35" s="432">
        <f t="shared" si="9"/>
        <v>1942</v>
      </c>
      <c r="B35" s="457">
        <v>154.5</v>
      </c>
      <c r="C35" s="367">
        <v>0.98640776699029131</v>
      </c>
      <c r="D35" s="360">
        <v>0</v>
      </c>
      <c r="E35" s="366">
        <v>1.3592233009708738E-2</v>
      </c>
      <c r="F35" s="370">
        <f t="shared" si="0"/>
        <v>1</v>
      </c>
      <c r="G35" s="360">
        <v>7.1197411003236247E-2</v>
      </c>
      <c r="H35" s="431">
        <v>1.2944983818770227E-2</v>
      </c>
      <c r="I35" s="360">
        <v>0.82233179511766352</v>
      </c>
      <c r="J35" s="366">
        <v>0.10647079387910026</v>
      </c>
      <c r="K35" s="370">
        <f t="shared" si="1"/>
        <v>1</v>
      </c>
      <c r="L35" s="456">
        <f t="shared" si="2"/>
        <v>0.70852668695948884</v>
      </c>
      <c r="M35" s="455">
        <f t="shared" si="3"/>
        <v>0.29114244271996259</v>
      </c>
      <c r="N35" s="362">
        <f t="shared" si="4"/>
        <v>0.70852668695948884</v>
      </c>
      <c r="O35" s="360">
        <f t="shared" si="5"/>
        <v>4.1828711107862258E-2</v>
      </c>
      <c r="P35" s="360">
        <v>0.57022653721682848</v>
      </c>
      <c r="Q35" s="366">
        <v>9.6471438634798179E-2</v>
      </c>
      <c r="R35" s="362">
        <f t="shared" si="6"/>
        <v>0.29114244271996259</v>
      </c>
      <c r="S35" s="360">
        <f t="shared" si="7"/>
        <v>2.9368699895373988E-2</v>
      </c>
      <c r="T35" s="360">
        <v>3.1067961165048542E-2</v>
      </c>
      <c r="U35" s="360">
        <v>5.2105257900835034E-2</v>
      </c>
      <c r="V35" s="360">
        <v>7.2129729879604754E-2</v>
      </c>
      <c r="W35" s="359">
        <v>0.10647079387910026</v>
      </c>
      <c r="AA35" s="372">
        <f t="shared" si="8"/>
        <v>-3.308703205485708E-4</v>
      </c>
      <c r="AJ35" s="349"/>
    </row>
    <row r="36" spans="1:36" ht="12" hidden="1" customHeight="1">
      <c r="A36" s="432">
        <f t="shared" si="9"/>
        <v>1943</v>
      </c>
      <c r="B36" s="457">
        <v>190.10000000000002</v>
      </c>
      <c r="C36" s="367">
        <v>0.98527091004734346</v>
      </c>
      <c r="D36" s="360">
        <v>0</v>
      </c>
      <c r="E36" s="366">
        <v>1.4729089952656494E-2</v>
      </c>
      <c r="F36" s="370">
        <f t="shared" si="0"/>
        <v>0.99999999999999989</v>
      </c>
      <c r="G36" s="360">
        <v>6.2072593371909519E-2</v>
      </c>
      <c r="H36" s="431">
        <v>1.1046817464492372E-2</v>
      </c>
      <c r="I36" s="360">
        <v>0.82827282262097246</v>
      </c>
      <c r="J36" s="366">
        <v>0.10965458400711794</v>
      </c>
      <c r="K36" s="370">
        <f t="shared" si="1"/>
        <v>0.99999999999999989</v>
      </c>
      <c r="L36" s="456">
        <f t="shared" si="2"/>
        <v>0.7267583464121975</v>
      </c>
      <c r="M36" s="455">
        <f t="shared" si="3"/>
        <v>0.27297714813737362</v>
      </c>
      <c r="N36" s="362">
        <f t="shared" si="4"/>
        <v>0.7267583464121975</v>
      </c>
      <c r="O36" s="360">
        <f t="shared" si="5"/>
        <v>3.7507669888772008E-2</v>
      </c>
      <c r="P36" s="360">
        <v>0.59337190952130447</v>
      </c>
      <c r="Q36" s="366">
        <v>9.5878767002121029E-2</v>
      </c>
      <c r="R36" s="362">
        <f t="shared" si="6"/>
        <v>0.27297714813737362</v>
      </c>
      <c r="S36" s="360">
        <f t="shared" si="7"/>
        <v>2.4564923483137519E-2</v>
      </c>
      <c r="T36" s="360">
        <v>2.7354024197790636E-2</v>
      </c>
      <c r="U36" s="360">
        <v>4.2896704788253089E-2</v>
      </c>
      <c r="V36" s="360">
        <v>6.8506911661074421E-2</v>
      </c>
      <c r="W36" s="359">
        <v>0.10965458400711794</v>
      </c>
      <c r="AA36" s="372">
        <f t="shared" si="8"/>
        <v>-2.6450545042888685E-4</v>
      </c>
      <c r="AJ36" s="349"/>
    </row>
    <row r="37" spans="1:36" ht="12" hidden="1" customHeight="1">
      <c r="A37" s="432">
        <f t="shared" si="9"/>
        <v>1944</v>
      </c>
      <c r="B37" s="457">
        <v>204.5</v>
      </c>
      <c r="C37" s="367">
        <v>0.9828850855745721</v>
      </c>
      <c r="D37" s="360">
        <v>0</v>
      </c>
      <c r="E37" s="366">
        <v>1.7114914425427872E-2</v>
      </c>
      <c r="F37" s="370">
        <f t="shared" si="0"/>
        <v>1</v>
      </c>
      <c r="G37" s="360">
        <v>6.2102689486552565E-2</v>
      </c>
      <c r="H37" s="431">
        <v>1.0268948655256724E-2</v>
      </c>
      <c r="I37" s="360">
        <v>0.83354065924114851</v>
      </c>
      <c r="J37" s="366">
        <v>0.10435665127229894</v>
      </c>
      <c r="K37" s="370">
        <f t="shared" si="1"/>
        <v>1</v>
      </c>
      <c r="L37" s="456">
        <f t="shared" si="2"/>
        <v>0.73987973458366085</v>
      </c>
      <c r="M37" s="455">
        <f t="shared" si="3"/>
        <v>0.26012026541633892</v>
      </c>
      <c r="N37" s="362">
        <f t="shared" si="4"/>
        <v>0.73987973458366085</v>
      </c>
      <c r="O37" s="360">
        <f t="shared" si="5"/>
        <v>3.8748642226219397E-2</v>
      </c>
      <c r="P37" s="360">
        <v>0.60831295843520783</v>
      </c>
      <c r="Q37" s="366">
        <v>9.281813392223362E-2</v>
      </c>
      <c r="R37" s="362">
        <f t="shared" si="6"/>
        <v>0.26012026541633892</v>
      </c>
      <c r="S37" s="360">
        <f t="shared" si="7"/>
        <v>2.3354047260333168E-2</v>
      </c>
      <c r="T37" s="360">
        <v>2.6405867970660149E-2</v>
      </c>
      <c r="U37" s="360">
        <v>4.1364620121343836E-2</v>
      </c>
      <c r="V37" s="360">
        <v>6.4639078791702859E-2</v>
      </c>
      <c r="W37" s="359">
        <v>0.10435665127229894</v>
      </c>
      <c r="AA37" s="372">
        <f t="shared" si="8"/>
        <v>0</v>
      </c>
      <c r="AJ37" s="349"/>
    </row>
    <row r="38" spans="1:36" ht="12" hidden="1" customHeight="1">
      <c r="A38" s="432">
        <f t="shared" si="9"/>
        <v>1945</v>
      </c>
      <c r="B38" s="457">
        <v>205.9</v>
      </c>
      <c r="C38" s="367">
        <v>0.9781447304516756</v>
      </c>
      <c r="D38" s="360">
        <v>0</v>
      </c>
      <c r="E38" s="366">
        <v>2.1855269548324428E-2</v>
      </c>
      <c r="F38" s="370">
        <f t="shared" ref="F38:F69" si="10">G38+I38+J38</f>
        <v>1</v>
      </c>
      <c r="G38" s="360">
        <v>6.7994171928120448E-2</v>
      </c>
      <c r="H38" s="431">
        <v>1.06847984458475E-2</v>
      </c>
      <c r="I38" s="360">
        <v>0.84926404103634145</v>
      </c>
      <c r="J38" s="366">
        <v>8.2741787035538111E-2</v>
      </c>
      <c r="K38" s="370">
        <f t="shared" ref="K38:K69" si="11">I38+J38+G38</f>
        <v>1</v>
      </c>
      <c r="L38" s="456">
        <f t="shared" ref="L38:L69" si="12">N38</f>
        <v>0.76004986474319225</v>
      </c>
      <c r="M38" s="455">
        <f t="shared" ref="M38:M69" si="13">R38</f>
        <v>0.2396638412115176</v>
      </c>
      <c r="N38" s="362">
        <f t="shared" ref="N38:N69" si="14">O38+P38+Q38</f>
        <v>0.76004986474319225</v>
      </c>
      <c r="O38" s="360">
        <f t="shared" ref="O38:O69" si="15">($G38-$H38)*(P38+Q38)/($P38+$Q38+$T38+$U38+$V38+$W38)</f>
        <v>4.4041161216845759E-2</v>
      </c>
      <c r="P38" s="360">
        <v>0.61389023797960174</v>
      </c>
      <c r="Q38" s="366">
        <v>0.10211846554674479</v>
      </c>
      <c r="R38" s="362">
        <f t="shared" ref="R38:R69" si="16">S38+T38+U38+V38+W38</f>
        <v>0.2396638412115176</v>
      </c>
      <c r="S38" s="360">
        <f t="shared" ref="S38:S69" si="17">H38+($G38-$H38)*($T38+$U38+$V38+$W38)/($P38+$Q38+$T38+$U38+$V38+$W38)</f>
        <v>2.3953010711274685E-2</v>
      </c>
      <c r="T38" s="360">
        <v>2.6711996114618747E-2</v>
      </c>
      <c r="U38" s="360">
        <v>4.4990121658002508E-2</v>
      </c>
      <c r="V38" s="360">
        <v>6.126692569208355E-2</v>
      </c>
      <c r="W38" s="359">
        <v>8.2741787035538111E-2</v>
      </c>
      <c r="AA38" s="372">
        <f t="shared" ref="AA38:AA69" si="18">R38+N38-1</f>
        <v>-2.8629404529012525E-4</v>
      </c>
      <c r="AJ38" s="349"/>
    </row>
    <row r="39" spans="1:36" ht="12" hidden="1" customHeight="1">
      <c r="A39" s="432">
        <f t="shared" si="9"/>
        <v>1946</v>
      </c>
      <c r="B39" s="457">
        <v>206.58981567808047</v>
      </c>
      <c r="C39" s="367">
        <v>0.97536269800437936</v>
      </c>
      <c r="D39" s="360">
        <v>1.9855011757148305E-3</v>
      </c>
      <c r="E39" s="366">
        <v>2.6622803171335419E-2</v>
      </c>
      <c r="F39" s="370">
        <f t="shared" si="10"/>
        <v>1</v>
      </c>
      <c r="G39" s="360">
        <v>7.4543848879739166E-2</v>
      </c>
      <c r="H39" s="431">
        <v>1.0165070301782615E-2</v>
      </c>
      <c r="I39" s="360">
        <v>0.85887494064358472</v>
      </c>
      <c r="J39" s="366">
        <v>6.6581210476676089E-2</v>
      </c>
      <c r="K39" s="370">
        <f t="shared" si="11"/>
        <v>1</v>
      </c>
      <c r="L39" s="456">
        <f t="shared" si="12"/>
        <v>0.77030937160333579</v>
      </c>
      <c r="M39" s="455">
        <f t="shared" si="13"/>
        <v>0.23036483438524064</v>
      </c>
      <c r="N39" s="362">
        <f t="shared" si="14"/>
        <v>0.77030937160333579</v>
      </c>
      <c r="O39" s="360">
        <f t="shared" si="15"/>
        <v>5.0066753232508525E-2</v>
      </c>
      <c r="P39" s="360">
        <v>0.59344648523740395</v>
      </c>
      <c r="Q39" s="366">
        <v>0.12679613313342336</v>
      </c>
      <c r="R39" s="362">
        <f t="shared" si="16"/>
        <v>0.23036483438524064</v>
      </c>
      <c r="S39" s="360">
        <f t="shared" si="17"/>
        <v>2.4477095647230645E-2</v>
      </c>
      <c r="T39" s="360">
        <v>2.775548243353405E-2</v>
      </c>
      <c r="U39" s="360">
        <v>4.9861197873044015E-2</v>
      </c>
      <c r="V39" s="360">
        <v>6.168984795475585E-2</v>
      </c>
      <c r="W39" s="359">
        <v>6.6581210476676089E-2</v>
      </c>
      <c r="AA39" s="372">
        <f t="shared" si="18"/>
        <v>6.7420598857648173E-4</v>
      </c>
      <c r="AJ39" s="349"/>
    </row>
    <row r="40" spans="1:36" ht="12" hidden="1" customHeight="1">
      <c r="A40" s="432">
        <f t="shared" si="9"/>
        <v>1947</v>
      </c>
      <c r="B40" s="457">
        <v>224.30556968508449</v>
      </c>
      <c r="C40" s="367">
        <v>0.97634668772365618</v>
      </c>
      <c r="D40" s="360">
        <v>2.204271234145844E-3</v>
      </c>
      <c r="E40" s="366">
        <v>2.5857583510489526E-2</v>
      </c>
      <c r="F40" s="370">
        <f t="shared" si="10"/>
        <v>1</v>
      </c>
      <c r="G40" s="360">
        <v>7.8910211747528394E-2</v>
      </c>
      <c r="H40" s="431">
        <v>9.8080489177718895E-3</v>
      </c>
      <c r="I40" s="360">
        <v>0.83555914348544702</v>
      </c>
      <c r="J40" s="366">
        <v>8.553064476702453E-2</v>
      </c>
      <c r="K40" s="370">
        <f t="shared" si="11"/>
        <v>1</v>
      </c>
      <c r="L40" s="456">
        <f t="shared" si="12"/>
        <v>0.74873761869527755</v>
      </c>
      <c r="M40" s="455">
        <f t="shared" si="13"/>
        <v>0.25126238130472267</v>
      </c>
      <c r="N40" s="362">
        <f t="shared" si="14"/>
        <v>0.74873761869527755</v>
      </c>
      <c r="O40" s="360">
        <f t="shared" si="15"/>
        <v>5.2251877817524925E-2</v>
      </c>
      <c r="P40" s="360">
        <v>0.59071203709307973</v>
      </c>
      <c r="Q40" s="366">
        <v>0.10577370378467284</v>
      </c>
      <c r="R40" s="362">
        <f t="shared" si="16"/>
        <v>0.25126238130472267</v>
      </c>
      <c r="S40" s="360">
        <f t="shared" si="17"/>
        <v>2.6658333930003473E-2</v>
      </c>
      <c r="T40" s="360">
        <v>2.5911081959131915E-2</v>
      </c>
      <c r="U40" s="360">
        <v>5.0861731615053613E-2</v>
      </c>
      <c r="V40" s="360">
        <v>6.2300589033509123E-2</v>
      </c>
      <c r="W40" s="359">
        <v>8.553064476702453E-2</v>
      </c>
      <c r="AA40" s="372">
        <f t="shared" si="18"/>
        <v>0</v>
      </c>
      <c r="AJ40" s="349"/>
    </row>
    <row r="41" spans="1:36" ht="12" hidden="1" customHeight="1">
      <c r="A41" s="432">
        <f t="shared" si="9"/>
        <v>1948</v>
      </c>
      <c r="B41" s="457">
        <v>250.61001429690003</v>
      </c>
      <c r="C41" s="367">
        <v>0.97801359090793449</v>
      </c>
      <c r="D41" s="360">
        <v>1.9551720807112968E-3</v>
      </c>
      <c r="E41" s="366">
        <v>2.3941581172776855E-2</v>
      </c>
      <c r="F41" s="370">
        <f t="shared" si="10"/>
        <v>1</v>
      </c>
      <c r="G41" s="360">
        <v>7.6613059752885931E-2</v>
      </c>
      <c r="H41" s="431">
        <v>9.5766324691107414E-3</v>
      </c>
      <c r="I41" s="360">
        <v>0.82239736059681245</v>
      </c>
      <c r="J41" s="366">
        <v>0.10098957965030161</v>
      </c>
      <c r="K41" s="370">
        <f t="shared" si="11"/>
        <v>1</v>
      </c>
      <c r="L41" s="456">
        <f t="shared" si="12"/>
        <v>0.73106215728942292</v>
      </c>
      <c r="M41" s="455">
        <f t="shared" si="13"/>
        <v>0.2689378427105773</v>
      </c>
      <c r="N41" s="362">
        <f t="shared" si="14"/>
        <v>0.73106215728942292</v>
      </c>
      <c r="O41" s="360">
        <f t="shared" si="15"/>
        <v>4.9481662846089659E-2</v>
      </c>
      <c r="P41" s="360">
        <v>0.57659307991104258</v>
      </c>
      <c r="Q41" s="366">
        <v>0.1049874145322906</v>
      </c>
      <c r="R41" s="362">
        <f t="shared" si="16"/>
        <v>0.2689378427105773</v>
      </c>
      <c r="S41" s="360">
        <f t="shared" si="17"/>
        <v>2.7131396906796272E-2</v>
      </c>
      <c r="T41" s="360">
        <v>2.6307807445352955E-2</v>
      </c>
      <c r="U41" s="360">
        <v>4.7915141502182901E-2</v>
      </c>
      <c r="V41" s="360">
        <v>6.659391720594357E-2</v>
      </c>
      <c r="W41" s="359">
        <v>0.10098957965030161</v>
      </c>
      <c r="AA41" s="372">
        <f t="shared" si="18"/>
        <v>0</v>
      </c>
      <c r="AJ41" s="349"/>
    </row>
    <row r="42" spans="1:36" ht="12" hidden="1" customHeight="1">
      <c r="A42" s="443">
        <v>1949</v>
      </c>
      <c r="B42" s="460">
        <v>245.8103151333334</v>
      </c>
      <c r="C42" s="441">
        <v>0.97636260654813545</v>
      </c>
      <c r="D42" s="434">
        <v>2.3989427227524736E-3</v>
      </c>
      <c r="E42" s="436">
        <v>2.603633617461695E-2</v>
      </c>
      <c r="F42" s="439">
        <f t="shared" si="10"/>
        <v>1</v>
      </c>
      <c r="G42" s="434">
        <v>8.2990821556591515E-2</v>
      </c>
      <c r="H42" s="440">
        <v>1.0984079323666525E-2</v>
      </c>
      <c r="I42" s="434">
        <v>0.82399436745958943</v>
      </c>
      <c r="J42" s="436">
        <v>9.3014810983819057E-2</v>
      </c>
      <c r="K42" s="439">
        <f t="shared" si="11"/>
        <v>1</v>
      </c>
      <c r="L42" s="459">
        <f t="shared" si="12"/>
        <v>0.73736477822894675</v>
      </c>
      <c r="M42" s="458">
        <f t="shared" si="13"/>
        <v>0.26263522177105325</v>
      </c>
      <c r="N42" s="435">
        <f t="shared" si="14"/>
        <v>0.73736477822894675</v>
      </c>
      <c r="O42" s="434">
        <f t="shared" si="15"/>
        <v>5.3684914881108048E-2</v>
      </c>
      <c r="P42" s="434">
        <v>0.58785165269252326</v>
      </c>
      <c r="Q42" s="436">
        <v>9.582821065531541E-2</v>
      </c>
      <c r="R42" s="435">
        <f t="shared" si="16"/>
        <v>0.26263522177105325</v>
      </c>
      <c r="S42" s="434">
        <f t="shared" si="17"/>
        <v>2.9305906675483467E-2</v>
      </c>
      <c r="T42" s="434">
        <v>2.9819741274990964E-2</v>
      </c>
      <c r="U42" s="434">
        <v>5.05117741971019E-2</v>
      </c>
      <c r="V42" s="434">
        <v>5.9982988639657848E-2</v>
      </c>
      <c r="W42" s="433">
        <v>9.3014810983819057E-2</v>
      </c>
      <c r="AA42" s="372">
        <f t="shared" si="18"/>
        <v>0</v>
      </c>
      <c r="AJ42" s="349"/>
    </row>
    <row r="43" spans="1:36" ht="12" hidden="1" customHeight="1">
      <c r="A43" s="432">
        <f t="shared" ref="A43:A63" si="19">A42+1</f>
        <v>1950</v>
      </c>
      <c r="B43" s="457">
        <v>273.10267316435255</v>
      </c>
      <c r="C43" s="367">
        <v>0.97765428989162628</v>
      </c>
      <c r="D43" s="360">
        <v>2.5533504581545167E-3</v>
      </c>
      <c r="E43" s="366">
        <v>2.4899060566528311E-2</v>
      </c>
      <c r="F43" s="370">
        <f t="shared" si="10"/>
        <v>1</v>
      </c>
      <c r="G43" s="360">
        <v>8.1288109496607128E-2</v>
      </c>
      <c r="H43" s="431">
        <v>1.0252554350923421E-2</v>
      </c>
      <c r="I43" s="360">
        <v>0.8142054070284982</v>
      </c>
      <c r="J43" s="366">
        <v>0.1045064834748947</v>
      </c>
      <c r="K43" s="370">
        <f t="shared" si="11"/>
        <v>1</v>
      </c>
      <c r="L43" s="456">
        <f t="shared" si="12"/>
        <v>0.72035750350922034</v>
      </c>
      <c r="M43" s="455">
        <f t="shared" si="13"/>
        <v>0.27964249649077977</v>
      </c>
      <c r="N43" s="362">
        <f t="shared" si="14"/>
        <v>0.72035750350922034</v>
      </c>
      <c r="O43" s="360">
        <f t="shared" si="15"/>
        <v>5.1701063124824038E-2</v>
      </c>
      <c r="P43" s="360">
        <v>0.58036780879334371</v>
      </c>
      <c r="Q43" s="366">
        <v>8.8288631591052588E-2</v>
      </c>
      <c r="R43" s="362">
        <f t="shared" si="16"/>
        <v>0.27964249649077977</v>
      </c>
      <c r="S43" s="360">
        <f t="shared" si="17"/>
        <v>2.9587046371783082E-2</v>
      </c>
      <c r="T43" s="360">
        <v>3.0830895583848283E-2</v>
      </c>
      <c r="U43" s="360">
        <v>5.1781525975185712E-2</v>
      </c>
      <c r="V43" s="360">
        <v>6.2936545085067963E-2</v>
      </c>
      <c r="W43" s="359">
        <v>0.1045064834748947</v>
      </c>
      <c r="AA43" s="372">
        <f t="shared" si="18"/>
        <v>0</v>
      </c>
      <c r="AJ43" s="349"/>
    </row>
    <row r="44" spans="1:36" ht="12" hidden="1" customHeight="1">
      <c r="A44" s="432">
        <f t="shared" si="19"/>
        <v>1951</v>
      </c>
      <c r="B44" s="457">
        <v>314.49517321367233</v>
      </c>
      <c r="C44" s="367">
        <v>0.97934730397512515</v>
      </c>
      <c r="D44" s="360">
        <v>2.2411370550630295E-3</v>
      </c>
      <c r="E44" s="366">
        <v>2.2893833079937993E-2</v>
      </c>
      <c r="F44" s="370">
        <f t="shared" si="10"/>
        <v>1</v>
      </c>
      <c r="G44" s="360">
        <v>7.5358867221462553E-2</v>
      </c>
      <c r="H44" s="431">
        <v>1.0175036924416885E-2</v>
      </c>
      <c r="I44" s="360">
        <v>0.817415321789417</v>
      </c>
      <c r="J44" s="366">
        <v>0.10722581098912053</v>
      </c>
      <c r="K44" s="370">
        <f t="shared" si="11"/>
        <v>1</v>
      </c>
      <c r="L44" s="456">
        <f t="shared" si="12"/>
        <v>0.72869260956647575</v>
      </c>
      <c r="M44" s="455">
        <f t="shared" si="13"/>
        <v>0.27145940798292323</v>
      </c>
      <c r="N44" s="362">
        <f t="shared" si="14"/>
        <v>0.72869260956647575</v>
      </c>
      <c r="O44" s="360">
        <f t="shared" si="15"/>
        <v>4.7979878654053093E-2</v>
      </c>
      <c r="P44" s="360">
        <v>0.59110605132784344</v>
      </c>
      <c r="Q44" s="366">
        <v>8.9606679584579255E-2</v>
      </c>
      <c r="R44" s="362">
        <f t="shared" si="16"/>
        <v>0.27145940798292323</v>
      </c>
      <c r="S44" s="360">
        <f t="shared" si="17"/>
        <v>2.7378988567409453E-2</v>
      </c>
      <c r="T44" s="360">
        <v>3.0219859665518142E-2</v>
      </c>
      <c r="U44" s="360">
        <v>4.537167635313024E-2</v>
      </c>
      <c r="V44" s="360">
        <v>6.1263072407744847E-2</v>
      </c>
      <c r="W44" s="359">
        <v>0.10722581098912053</v>
      </c>
      <c r="AA44" s="372">
        <f t="shared" si="18"/>
        <v>1.5201754939897505E-4</v>
      </c>
      <c r="AJ44" s="349"/>
    </row>
    <row r="45" spans="1:36" ht="12" hidden="1" customHeight="1">
      <c r="A45" s="432">
        <f t="shared" si="19"/>
        <v>1952</v>
      </c>
      <c r="B45" s="457">
        <v>333.43507644272796</v>
      </c>
      <c r="C45" s="367">
        <v>0.97920111910026009</v>
      </c>
      <c r="D45" s="360">
        <v>1.9941619950900624E-3</v>
      </c>
      <c r="E45" s="366">
        <v>2.2793042894829946E-2</v>
      </c>
      <c r="F45" s="370">
        <f t="shared" si="10"/>
        <v>1</v>
      </c>
      <c r="G45" s="360">
        <v>7.8875924754477314E-2</v>
      </c>
      <c r="H45" s="431">
        <v>1.0796704529129973E-2</v>
      </c>
      <c r="I45" s="360">
        <v>0.82380078116919031</v>
      </c>
      <c r="J45" s="366">
        <v>9.7323294076332348E-2</v>
      </c>
      <c r="K45" s="370">
        <f t="shared" si="11"/>
        <v>1</v>
      </c>
      <c r="L45" s="456">
        <f t="shared" si="12"/>
        <v>0.74401034608241257</v>
      </c>
      <c r="M45" s="455">
        <f t="shared" si="13"/>
        <v>0.25584863759070381</v>
      </c>
      <c r="N45" s="362">
        <f t="shared" si="14"/>
        <v>0.74401034608241257</v>
      </c>
      <c r="O45" s="360">
        <f t="shared" si="15"/>
        <v>5.1211784403222257E-2</v>
      </c>
      <c r="P45" s="360">
        <v>0.60371572825385111</v>
      </c>
      <c r="Q45" s="366">
        <v>8.9082833425339195E-2</v>
      </c>
      <c r="R45" s="362">
        <f t="shared" si="16"/>
        <v>0.25584863759070381</v>
      </c>
      <c r="S45" s="360">
        <f t="shared" si="17"/>
        <v>2.7664140351255067E-2</v>
      </c>
      <c r="T45" s="360">
        <v>3.3082902128009094E-2</v>
      </c>
      <c r="U45" s="360">
        <v>4.3345998858072977E-2</v>
      </c>
      <c r="V45" s="360">
        <v>5.4432302177034347E-2</v>
      </c>
      <c r="W45" s="359">
        <v>9.7323294076332348E-2</v>
      </c>
      <c r="AA45" s="372">
        <f t="shared" si="18"/>
        <v>-1.4101632688356958E-4</v>
      </c>
      <c r="AJ45" s="349"/>
    </row>
    <row r="46" spans="1:36" ht="12" hidden="1" customHeight="1">
      <c r="A46" s="432">
        <f t="shared" si="19"/>
        <v>1953</v>
      </c>
      <c r="B46" s="457">
        <v>351.81881110549745</v>
      </c>
      <c r="C46" s="367">
        <v>0.97891297772797925</v>
      </c>
      <c r="D46" s="360">
        <v>1.9361923609544569E-3</v>
      </c>
      <c r="E46" s="366">
        <v>2.3023214632975124E-2</v>
      </c>
      <c r="F46" s="370">
        <f t="shared" si="10"/>
        <v>0.99999999999999989</v>
      </c>
      <c r="G46" s="360">
        <v>8.1291844259640561E-2</v>
      </c>
      <c r="H46" s="431">
        <v>1.1085251489950985E-2</v>
      </c>
      <c r="I46" s="360">
        <v>0.82470238073339797</v>
      </c>
      <c r="J46" s="366">
        <v>9.4005775006961417E-2</v>
      </c>
      <c r="K46" s="370">
        <f t="shared" si="11"/>
        <v>0.99999999999999989</v>
      </c>
      <c r="L46" s="456">
        <f t="shared" si="12"/>
        <v>0.74928113127238849</v>
      </c>
      <c r="M46" s="455">
        <f t="shared" si="13"/>
        <v>0.25071886872761162</v>
      </c>
      <c r="N46" s="362">
        <f t="shared" si="14"/>
        <v>0.74928113127238849</v>
      </c>
      <c r="O46" s="360">
        <f t="shared" si="15"/>
        <v>5.3194145736535497E-2</v>
      </c>
      <c r="P46" s="360">
        <v>0.61253120412421469</v>
      </c>
      <c r="Q46" s="366">
        <v>8.3555781411638289E-2</v>
      </c>
      <c r="R46" s="362">
        <f t="shared" si="16"/>
        <v>0.25071886872761162</v>
      </c>
      <c r="S46" s="360">
        <f t="shared" si="17"/>
        <v>2.809769852310507E-2</v>
      </c>
      <c r="T46" s="360">
        <v>3.6191924928601502E-2</v>
      </c>
      <c r="U46" s="360">
        <v>4.3240471018861193E-2</v>
      </c>
      <c r="V46" s="360">
        <v>4.918299925008239E-2</v>
      </c>
      <c r="W46" s="359">
        <v>9.4005775006961417E-2</v>
      </c>
      <c r="AA46" s="372">
        <f t="shared" si="18"/>
        <v>0</v>
      </c>
      <c r="AJ46" s="349"/>
    </row>
    <row r="47" spans="1:36" ht="12" hidden="1" customHeight="1">
      <c r="A47" s="432">
        <f t="shared" si="19"/>
        <v>1954</v>
      </c>
      <c r="B47" s="457">
        <v>352.21284497948591</v>
      </c>
      <c r="C47" s="367">
        <v>0.97781783063607186</v>
      </c>
      <c r="D47" s="360">
        <v>2.2348844789005806E-3</v>
      </c>
      <c r="E47" s="366">
        <v>2.4417053842828738E-2</v>
      </c>
      <c r="F47" s="370">
        <f t="shared" si="10"/>
        <v>1</v>
      </c>
      <c r="G47" s="360">
        <v>8.1200899988942088E-2</v>
      </c>
      <c r="H47" s="431">
        <v>1.1924607690683802E-2</v>
      </c>
      <c r="I47" s="360">
        <v>0.82824022217723625</v>
      </c>
      <c r="J47" s="366">
        <v>9.0558877833821688E-2</v>
      </c>
      <c r="K47" s="370">
        <f t="shared" si="11"/>
        <v>1</v>
      </c>
      <c r="L47" s="456">
        <f t="shared" si="12"/>
        <v>0.74558624811437768</v>
      </c>
      <c r="M47" s="455">
        <f t="shared" si="13"/>
        <v>0.2542875799758112</v>
      </c>
      <c r="N47" s="362">
        <f t="shared" si="14"/>
        <v>0.74558624811437768</v>
      </c>
      <c r="O47" s="360">
        <f t="shared" si="15"/>
        <v>5.2281483492690677E-2</v>
      </c>
      <c r="P47" s="360">
        <v>0.60872283068633515</v>
      </c>
      <c r="Q47" s="366">
        <v>8.4581933935351891E-2</v>
      </c>
      <c r="R47" s="362">
        <f t="shared" si="16"/>
        <v>0.2542875799758112</v>
      </c>
      <c r="S47" s="360">
        <f t="shared" si="17"/>
        <v>2.8919416496251408E-2</v>
      </c>
      <c r="T47" s="360">
        <v>4.0637359494466015E-2</v>
      </c>
      <c r="U47" s="360">
        <v>4.5721912783799459E-2</v>
      </c>
      <c r="V47" s="360">
        <v>4.845001336747265E-2</v>
      </c>
      <c r="W47" s="359">
        <v>9.0558877833821688E-2</v>
      </c>
      <c r="AA47" s="372">
        <f t="shared" si="18"/>
        <v>-1.2617190981112358E-4</v>
      </c>
      <c r="AJ47" s="349"/>
    </row>
    <row r="48" spans="1:36" ht="12" hidden="1" customHeight="1">
      <c r="A48" s="432">
        <f t="shared" si="19"/>
        <v>1955</v>
      </c>
      <c r="B48" s="457">
        <v>385.7110513342962</v>
      </c>
      <c r="C48" s="367">
        <v>0.97897117205680917</v>
      </c>
      <c r="D48" s="360">
        <v>2.3047010518071681E-3</v>
      </c>
      <c r="E48" s="366">
        <v>2.3333528994998097E-2</v>
      </c>
      <c r="F48" s="370">
        <f t="shared" si="10"/>
        <v>1</v>
      </c>
      <c r="G48" s="360">
        <v>8.1148828615937835E-2</v>
      </c>
      <c r="H48" s="431">
        <v>1.218528736405456E-2</v>
      </c>
      <c r="I48" s="360">
        <v>0.81105286004150368</v>
      </c>
      <c r="J48" s="366">
        <v>0.10779831134255853</v>
      </c>
      <c r="K48" s="370">
        <f t="shared" si="11"/>
        <v>1</v>
      </c>
      <c r="L48" s="456">
        <f t="shared" si="12"/>
        <v>0.724632328960095</v>
      </c>
      <c r="M48" s="455">
        <f t="shared" si="13"/>
        <v>0.27526219391035528</v>
      </c>
      <c r="N48" s="362">
        <f t="shared" si="14"/>
        <v>0.724632328960095</v>
      </c>
      <c r="O48" s="360">
        <f t="shared" si="15"/>
        <v>5.0595063520962873E-2</v>
      </c>
      <c r="P48" s="360">
        <v>0.59863464943834011</v>
      </c>
      <c r="Q48" s="366">
        <v>7.5402616000791969E-2</v>
      </c>
      <c r="R48" s="362">
        <f t="shared" si="16"/>
        <v>0.27526219391035528</v>
      </c>
      <c r="S48" s="360">
        <f t="shared" si="17"/>
        <v>3.0553765094974969E-2</v>
      </c>
      <c r="T48" s="360">
        <v>3.967477713449509E-2</v>
      </c>
      <c r="U48" s="360">
        <v>4.5446069729290051E-2</v>
      </c>
      <c r="V48" s="360">
        <v>5.1789270609036653E-2</v>
      </c>
      <c r="W48" s="359">
        <v>0.10779831134255853</v>
      </c>
      <c r="AA48" s="372">
        <f t="shared" si="18"/>
        <v>-1.0547712954966926E-4</v>
      </c>
      <c r="AJ48" s="349"/>
    </row>
    <row r="49" spans="1:36" ht="12" hidden="1" customHeight="1">
      <c r="A49" s="432">
        <f t="shared" si="19"/>
        <v>1956</v>
      </c>
      <c r="B49" s="457">
        <v>410.03402922578061</v>
      </c>
      <c r="C49" s="367">
        <v>0.97772372882556269</v>
      </c>
      <c r="D49" s="360">
        <v>2.3558307490802121E-3</v>
      </c>
      <c r="E49" s="366">
        <v>2.4632101923517544E-2</v>
      </c>
      <c r="F49" s="370">
        <f t="shared" si="10"/>
        <v>1</v>
      </c>
      <c r="G49" s="360">
        <v>8.1700536082954231E-2</v>
      </c>
      <c r="H49" s="431">
        <v>1.2681874257652596E-2</v>
      </c>
      <c r="I49" s="360">
        <v>0.81983690441623647</v>
      </c>
      <c r="J49" s="366">
        <v>9.8462559500809302E-2</v>
      </c>
      <c r="K49" s="370">
        <f t="shared" si="11"/>
        <v>1</v>
      </c>
      <c r="L49" s="456">
        <f t="shared" si="12"/>
        <v>0.73892549464213053</v>
      </c>
      <c r="M49" s="455">
        <f t="shared" si="13"/>
        <v>0.26097726648024455</v>
      </c>
      <c r="N49" s="362">
        <f t="shared" si="14"/>
        <v>0.73892549464213053</v>
      </c>
      <c r="O49" s="360">
        <f t="shared" si="15"/>
        <v>5.1659815455046547E-2</v>
      </c>
      <c r="P49" s="360">
        <v>0.60872996436732463</v>
      </c>
      <c r="Q49" s="366">
        <v>7.8535714819759364E-2</v>
      </c>
      <c r="R49" s="362">
        <f t="shared" si="16"/>
        <v>0.26097726648024455</v>
      </c>
      <c r="S49" s="360">
        <f t="shared" si="17"/>
        <v>3.0040720627907691E-2</v>
      </c>
      <c r="T49" s="360">
        <v>3.9555253574012982E-2</v>
      </c>
      <c r="U49" s="360">
        <v>4.5952354884685687E-2</v>
      </c>
      <c r="V49" s="360">
        <v>4.6966377892828891E-2</v>
      </c>
      <c r="W49" s="359">
        <v>9.8462559500809302E-2</v>
      </c>
      <c r="AA49" s="372">
        <f t="shared" si="18"/>
        <v>-9.7238877624916675E-5</v>
      </c>
      <c r="AJ49" s="349"/>
    </row>
    <row r="50" spans="1:36" ht="12" hidden="1" customHeight="1">
      <c r="A50" s="432">
        <f t="shared" si="19"/>
        <v>1957</v>
      </c>
      <c r="B50" s="457">
        <v>429.76746239853298</v>
      </c>
      <c r="C50" s="367">
        <v>0.97587657674065831</v>
      </c>
      <c r="D50" s="360">
        <v>2.1698655274237501E-3</v>
      </c>
      <c r="E50" s="366">
        <v>2.6293288786765477E-2</v>
      </c>
      <c r="F50" s="370">
        <f t="shared" si="10"/>
        <v>1</v>
      </c>
      <c r="G50" s="360">
        <v>8.2602809905325161E-2</v>
      </c>
      <c r="H50" s="431">
        <v>1.3262986379164884E-2</v>
      </c>
      <c r="I50" s="360">
        <v>0.82420260580374294</v>
      </c>
      <c r="J50" s="366">
        <v>9.3194584290931914E-2</v>
      </c>
      <c r="K50" s="370">
        <f t="shared" si="11"/>
        <v>1</v>
      </c>
      <c r="L50" s="456">
        <f t="shared" si="12"/>
        <v>0.74428789191667699</v>
      </c>
      <c r="M50" s="455">
        <f t="shared" si="13"/>
        <v>0.25571210808332301</v>
      </c>
      <c r="N50" s="362">
        <f t="shared" si="14"/>
        <v>0.74428789191667699</v>
      </c>
      <c r="O50" s="360">
        <f t="shared" si="15"/>
        <v>5.2302478133237934E-2</v>
      </c>
      <c r="P50" s="360">
        <v>0.61195884521409905</v>
      </c>
      <c r="Q50" s="366">
        <v>8.0026568569340012E-2</v>
      </c>
      <c r="R50" s="362">
        <f t="shared" si="16"/>
        <v>0.25571210808332301</v>
      </c>
      <c r="S50" s="360">
        <f t="shared" si="17"/>
        <v>3.030033177208722E-2</v>
      </c>
      <c r="T50" s="360">
        <v>4.1482898450482725E-2</v>
      </c>
      <c r="U50" s="360">
        <v>4.650762132382702E-2</v>
      </c>
      <c r="V50" s="360">
        <v>4.422667224599415E-2</v>
      </c>
      <c r="W50" s="359">
        <v>9.3194584290931914E-2</v>
      </c>
      <c r="AA50" s="372">
        <f t="shared" si="18"/>
        <v>0</v>
      </c>
      <c r="AJ50" s="349"/>
    </row>
    <row r="51" spans="1:36" ht="12" hidden="1" customHeight="1">
      <c r="A51" s="432">
        <f t="shared" si="19"/>
        <v>1958</v>
      </c>
      <c r="B51" s="457">
        <v>432.2060715640028</v>
      </c>
      <c r="C51" s="367">
        <v>0.97546061413338525</v>
      </c>
      <c r="D51" s="360">
        <v>2.2996632888578582E-3</v>
      </c>
      <c r="E51" s="366">
        <v>2.6839049155472645E-2</v>
      </c>
      <c r="F51" s="370">
        <f t="shared" si="10"/>
        <v>1</v>
      </c>
      <c r="G51" s="360">
        <v>8.3987714167556654E-2</v>
      </c>
      <c r="H51" s="431">
        <v>1.4345009031373313E-2</v>
      </c>
      <c r="I51" s="360">
        <v>0.83446553691135428</v>
      </c>
      <c r="J51" s="366">
        <v>8.1546748921089138E-2</v>
      </c>
      <c r="K51" s="370">
        <f t="shared" si="11"/>
        <v>1</v>
      </c>
      <c r="L51" s="456">
        <f t="shared" si="12"/>
        <v>0.75322684756227343</v>
      </c>
      <c r="M51" s="455">
        <f t="shared" si="13"/>
        <v>0.24677315243772663</v>
      </c>
      <c r="N51" s="362">
        <f t="shared" si="14"/>
        <v>0.75322684756227343</v>
      </c>
      <c r="O51" s="360">
        <f t="shared" si="15"/>
        <v>5.3220199487739435E-2</v>
      </c>
      <c r="P51" s="360">
        <v>0.61336482164791373</v>
      </c>
      <c r="Q51" s="366">
        <v>8.6641826426620203E-2</v>
      </c>
      <c r="R51" s="362">
        <f t="shared" si="16"/>
        <v>0.24677315243772663</v>
      </c>
      <c r="S51" s="360">
        <f t="shared" si="17"/>
        <v>3.0767514679817219E-2</v>
      </c>
      <c r="T51" s="360">
        <v>4.4763369311286993E-2</v>
      </c>
      <c r="U51" s="360">
        <v>4.7695006896612227E-2</v>
      </c>
      <c r="V51" s="360">
        <v>4.2000512628921037E-2</v>
      </c>
      <c r="W51" s="359">
        <v>8.1546748921089138E-2</v>
      </c>
      <c r="AA51" s="372">
        <f t="shared" si="18"/>
        <v>0</v>
      </c>
      <c r="AJ51" s="349"/>
    </row>
    <row r="52" spans="1:36" ht="12" hidden="1" customHeight="1">
      <c r="A52" s="432">
        <f t="shared" si="19"/>
        <v>1959</v>
      </c>
      <c r="B52" s="457">
        <v>471.74441725973554</v>
      </c>
      <c r="C52" s="367">
        <v>0.97425636252299519</v>
      </c>
      <c r="D52" s="360">
        <v>2.2376157547260799E-3</v>
      </c>
      <c r="E52" s="366">
        <v>2.7981253231730931E-2</v>
      </c>
      <c r="F52" s="370">
        <f t="shared" si="10"/>
        <v>1</v>
      </c>
      <c r="G52" s="360">
        <v>8.5851572415538091E-2</v>
      </c>
      <c r="H52" s="431">
        <v>1.3990626615865467E-2</v>
      </c>
      <c r="I52" s="360">
        <v>0.81649173401380959</v>
      </c>
      <c r="J52" s="366">
        <v>9.7656693570652417E-2</v>
      </c>
      <c r="K52" s="370">
        <f t="shared" si="11"/>
        <v>1</v>
      </c>
      <c r="L52" s="456">
        <f t="shared" si="12"/>
        <v>0.73435104788666838</v>
      </c>
      <c r="M52" s="455">
        <f t="shared" si="13"/>
        <v>0.26572832533748347</v>
      </c>
      <c r="N52" s="362">
        <f t="shared" si="14"/>
        <v>0.73435104788666838</v>
      </c>
      <c r="O52" s="360">
        <f t="shared" si="15"/>
        <v>5.351563034425285E-2</v>
      </c>
      <c r="P52" s="360">
        <v>0.60689642426095192</v>
      </c>
      <c r="Q52" s="366">
        <v>7.3938993281463528E-2</v>
      </c>
      <c r="R52" s="362">
        <f t="shared" si="16"/>
        <v>0.26572832533748347</v>
      </c>
      <c r="S52" s="360">
        <f t="shared" si="17"/>
        <v>3.2335942071285241E-2</v>
      </c>
      <c r="T52" s="360">
        <v>4.5959208433118043E-2</v>
      </c>
      <c r="U52" s="360">
        <v>4.6835566996377795E-2</v>
      </c>
      <c r="V52" s="360">
        <v>4.2940914266049943E-2</v>
      </c>
      <c r="W52" s="359">
        <v>9.7656693570652417E-2</v>
      </c>
      <c r="AA52" s="372">
        <f t="shared" si="18"/>
        <v>7.9373224151968458E-5</v>
      </c>
      <c r="AJ52" s="349"/>
    </row>
    <row r="53" spans="1:36" ht="12" hidden="1" customHeight="1">
      <c r="A53" s="454">
        <f t="shared" si="19"/>
        <v>1960</v>
      </c>
      <c r="B53" s="453">
        <v>492.85724993323311</v>
      </c>
      <c r="C53" s="452">
        <v>0.97370993338337131</v>
      </c>
      <c r="D53" s="445">
        <v>2.4545648195918334E-3</v>
      </c>
      <c r="E53" s="447">
        <v>2.8517385108779502E-2</v>
      </c>
      <c r="F53" s="450">
        <f t="shared" si="10"/>
        <v>1</v>
      </c>
      <c r="G53" s="445">
        <v>8.9072444416607624E-2</v>
      </c>
      <c r="H53" s="451">
        <v>1.481159098499398E-2</v>
      </c>
      <c r="I53" s="445">
        <v>0.81881974950739422</v>
      </c>
      <c r="J53" s="447">
        <v>9.2107806075998222E-2</v>
      </c>
      <c r="K53" s="450">
        <f t="shared" si="11"/>
        <v>1</v>
      </c>
      <c r="L53" s="449">
        <f t="shared" si="12"/>
        <v>0.73787800392152492</v>
      </c>
      <c r="M53" s="448">
        <f t="shared" si="13"/>
        <v>0.26204518188429604</v>
      </c>
      <c r="N53" s="446">
        <f t="shared" si="14"/>
        <v>0.73787800392152492</v>
      </c>
      <c r="O53" s="445">
        <f t="shared" si="15"/>
        <v>5.5623596948520593E-2</v>
      </c>
      <c r="P53" s="445">
        <v>0.6125505915574907</v>
      </c>
      <c r="Q53" s="447">
        <v>6.9703815415513612E-2</v>
      </c>
      <c r="R53" s="446">
        <f t="shared" si="16"/>
        <v>0.26204518188429604</v>
      </c>
      <c r="S53" s="445">
        <f t="shared" si="17"/>
        <v>3.3448847468087045E-2</v>
      </c>
      <c r="T53" s="445">
        <v>4.742955491304373E-2</v>
      </c>
      <c r="U53" s="445">
        <v>4.8424264706395707E-2</v>
      </c>
      <c r="V53" s="445">
        <v>4.0634708720771351E-2</v>
      </c>
      <c r="W53" s="444">
        <v>9.2107806075998222E-2</v>
      </c>
      <c r="AA53" s="372">
        <f t="shared" si="18"/>
        <v>-7.6814194179042339E-5</v>
      </c>
      <c r="AJ53" s="349"/>
    </row>
    <row r="54" spans="1:36" ht="12" hidden="1" customHeight="1">
      <c r="A54" s="432">
        <f t="shared" si="19"/>
        <v>1961</v>
      </c>
      <c r="B54" s="368">
        <v>509.72132782286985</v>
      </c>
      <c r="C54" s="367">
        <v>0.97543495408294734</v>
      </c>
      <c r="D54" s="360">
        <v>2.5654649035689106E-3</v>
      </c>
      <c r="E54" s="366">
        <v>2.7781847113372123E-2</v>
      </c>
      <c r="F54" s="370">
        <f t="shared" si="10"/>
        <v>1</v>
      </c>
      <c r="G54" s="360">
        <v>8.8872090546978103E-2</v>
      </c>
      <c r="H54" s="431">
        <v>1.5694850427722402E-2</v>
      </c>
      <c r="I54" s="360">
        <v>0.8203665512858066</v>
      </c>
      <c r="J54" s="366">
        <v>9.076135816721527E-2</v>
      </c>
      <c r="K54" s="370">
        <f t="shared" si="11"/>
        <v>1</v>
      </c>
      <c r="L54" s="371">
        <f t="shared" si="12"/>
        <v>0.73656688458576114</v>
      </c>
      <c r="M54" s="364">
        <f t="shared" si="13"/>
        <v>0.26343311541423886</v>
      </c>
      <c r="N54" s="362">
        <f t="shared" si="14"/>
        <v>0.73656688458576114</v>
      </c>
      <c r="O54" s="360">
        <f t="shared" si="15"/>
        <v>5.4759371929168653E-2</v>
      </c>
      <c r="P54" s="360">
        <v>0.61033349600805498</v>
      </c>
      <c r="Q54" s="366">
        <v>7.1474016648537489E-2</v>
      </c>
      <c r="R54" s="362">
        <f t="shared" si="16"/>
        <v>0.26343311541423886</v>
      </c>
      <c r="S54" s="360">
        <f t="shared" si="17"/>
        <v>3.4112718617809429E-2</v>
      </c>
      <c r="T54" s="360">
        <v>4.8922810639514189E-2</v>
      </c>
      <c r="U54" s="360">
        <v>4.9129448692741759E-2</v>
      </c>
      <c r="V54" s="360">
        <v>4.0506779296958201E-2</v>
      </c>
      <c r="W54" s="359">
        <v>9.076135816721527E-2</v>
      </c>
      <c r="AA54" s="372">
        <f t="shared" si="18"/>
        <v>0</v>
      </c>
      <c r="AJ54" s="349"/>
    </row>
    <row r="55" spans="1:36" ht="12" hidden="1" customHeight="1">
      <c r="A55" s="432">
        <f t="shared" si="19"/>
        <v>1962</v>
      </c>
      <c r="B55" s="368">
        <v>549.13211197719079</v>
      </c>
      <c r="C55" s="367">
        <v>0.97462885219546325</v>
      </c>
      <c r="D55" s="360">
        <v>2.4236208259926185E-3</v>
      </c>
      <c r="E55" s="366">
        <v>2.782754762780058E-2</v>
      </c>
      <c r="F55" s="370">
        <f t="shared" si="10"/>
        <v>1</v>
      </c>
      <c r="G55" s="360">
        <v>8.8321187091703959E-2</v>
      </c>
      <c r="H55" s="431">
        <v>1.5843182014388137E-2</v>
      </c>
      <c r="I55" s="360">
        <v>0.81402289581593079</v>
      </c>
      <c r="J55" s="366">
        <v>9.7655917092365305E-2</v>
      </c>
      <c r="K55" s="370">
        <f t="shared" si="11"/>
        <v>1</v>
      </c>
      <c r="L55" s="371">
        <f t="shared" si="12"/>
        <v>0.72709022145581259</v>
      </c>
      <c r="M55" s="364">
        <f t="shared" si="13"/>
        <v>0.27297462406741846</v>
      </c>
      <c r="N55" s="362">
        <f t="shared" si="14"/>
        <v>0.72709022145581259</v>
      </c>
      <c r="O55" s="360">
        <f t="shared" si="15"/>
        <v>5.3542866120694359E-2</v>
      </c>
      <c r="P55" s="360">
        <v>0.60622934397584016</v>
      </c>
      <c r="Q55" s="366">
        <v>6.7318011359278049E-2</v>
      </c>
      <c r="R55" s="362">
        <f t="shared" si="16"/>
        <v>0.27297462406741846</v>
      </c>
      <c r="S55" s="360">
        <f t="shared" si="17"/>
        <v>3.4778320971009594E-2</v>
      </c>
      <c r="T55" s="360">
        <v>4.9230411790456181E-2</v>
      </c>
      <c r="U55" s="360">
        <v>5.0392449054846349E-2</v>
      </c>
      <c r="V55" s="360">
        <v>4.0917525158740989E-2</v>
      </c>
      <c r="W55" s="359">
        <v>9.7655917092365305E-2</v>
      </c>
      <c r="AA55" s="372">
        <f t="shared" si="18"/>
        <v>6.484552323104964E-5</v>
      </c>
      <c r="AJ55" s="349"/>
    </row>
    <row r="56" spans="1:36" ht="12" hidden="1" customHeight="1">
      <c r="A56" s="432">
        <f t="shared" si="19"/>
        <v>1963</v>
      </c>
      <c r="B56" s="368">
        <v>581.73471484335778</v>
      </c>
      <c r="C56" s="367">
        <v>0.97398347656210782</v>
      </c>
      <c r="D56" s="360">
        <v>2.4122424205336467E-3</v>
      </c>
      <c r="E56" s="366">
        <v>2.8435641844847138E-2</v>
      </c>
      <c r="F56" s="370">
        <f t="shared" si="10"/>
        <v>1</v>
      </c>
      <c r="G56" s="360">
        <v>8.9387823475519934E-2</v>
      </c>
      <c r="H56" s="431">
        <v>1.6502367410865224E-2</v>
      </c>
      <c r="I56" s="360">
        <v>0.808875081436496</v>
      </c>
      <c r="J56" s="366">
        <v>0.10173709508798409</v>
      </c>
      <c r="K56" s="370">
        <f t="shared" si="11"/>
        <v>1</v>
      </c>
      <c r="L56" s="371">
        <f t="shared" si="12"/>
        <v>0.72147952884828592</v>
      </c>
      <c r="M56" s="364">
        <f t="shared" si="13"/>
        <v>0.27857939833177969</v>
      </c>
      <c r="N56" s="362">
        <f t="shared" si="14"/>
        <v>0.72147952884828592</v>
      </c>
      <c r="O56" s="360">
        <f t="shared" si="15"/>
        <v>5.3464504892081766E-2</v>
      </c>
      <c r="P56" s="360">
        <v>0.60371160778081934</v>
      </c>
      <c r="Q56" s="366">
        <v>6.4303416175384862E-2</v>
      </c>
      <c r="R56" s="362">
        <f t="shared" si="16"/>
        <v>0.27857939833177969</v>
      </c>
      <c r="S56" s="360">
        <f t="shared" si="17"/>
        <v>3.5923318583438169E-2</v>
      </c>
      <c r="T56" s="360">
        <v>4.916674090474657E-2</v>
      </c>
      <c r="U56" s="360">
        <v>5.0974635150220639E-2</v>
      </c>
      <c r="V56" s="360">
        <v>4.0777608605390217E-2</v>
      </c>
      <c r="W56" s="359">
        <v>0.10173709508798409</v>
      </c>
      <c r="AA56" s="372">
        <f t="shared" si="18"/>
        <v>5.8927180065726503E-5</v>
      </c>
      <c r="AJ56" s="349"/>
    </row>
    <row r="57" spans="1:36" ht="12" hidden="1" customHeight="1">
      <c r="A57" s="432">
        <f t="shared" si="19"/>
        <v>1964</v>
      </c>
      <c r="B57" s="368">
        <v>624.65118743774326</v>
      </c>
      <c r="C57" s="367">
        <v>0.97382349098732324</v>
      </c>
      <c r="D57" s="360">
        <v>2.3354034885303366E-3</v>
      </c>
      <c r="E57" s="366">
        <v>2.8463885697443056E-2</v>
      </c>
      <c r="F57" s="370">
        <f t="shared" si="10"/>
        <v>1</v>
      </c>
      <c r="G57" s="360">
        <v>8.8689497617454718E-2</v>
      </c>
      <c r="H57" s="431">
        <v>1.6809381317387628E-2</v>
      </c>
      <c r="I57" s="360">
        <v>0.80758701429351087</v>
      </c>
      <c r="J57" s="366">
        <v>0.10372348808903449</v>
      </c>
      <c r="K57" s="370">
        <f t="shared" si="11"/>
        <v>1.0000000000000002</v>
      </c>
      <c r="L57" s="371">
        <f t="shared" si="12"/>
        <v>0.71738297291305986</v>
      </c>
      <c r="M57" s="364">
        <f t="shared" si="13"/>
        <v>0.28256377117056564</v>
      </c>
      <c r="N57" s="362">
        <f t="shared" si="14"/>
        <v>0.71738297291305986</v>
      </c>
      <c r="O57" s="360">
        <f t="shared" si="15"/>
        <v>5.2450017136556983E-2</v>
      </c>
      <c r="P57" s="360">
        <v>0.60321665527539614</v>
      </c>
      <c r="Q57" s="366">
        <v>6.1716300501106734E-2</v>
      </c>
      <c r="R57" s="362">
        <f t="shared" si="16"/>
        <v>0.28256377117056564</v>
      </c>
      <c r="S57" s="360">
        <f t="shared" si="17"/>
        <v>3.6239480480897729E-2</v>
      </c>
      <c r="T57" s="360">
        <v>4.7893929606884357E-2</v>
      </c>
      <c r="U57" s="360">
        <v>5.380632921808555E-2</v>
      </c>
      <c r="V57" s="360">
        <v>4.0900543775663538E-2</v>
      </c>
      <c r="W57" s="359">
        <v>0.10372348808903449</v>
      </c>
      <c r="AA57" s="372">
        <f t="shared" si="18"/>
        <v>-5.3255916374506107E-5</v>
      </c>
      <c r="AJ57" s="349"/>
    </row>
    <row r="58" spans="1:36" ht="12" hidden="1" customHeight="1">
      <c r="A58" s="432">
        <f t="shared" si="19"/>
        <v>1965</v>
      </c>
      <c r="B58" s="368">
        <v>677.63331671875812</v>
      </c>
      <c r="C58" s="367">
        <v>0.97442080209000093</v>
      </c>
      <c r="D58" s="360">
        <v>2.2204977885796891E-3</v>
      </c>
      <c r="E58" s="366">
        <v>2.7798219974207703E-2</v>
      </c>
      <c r="F58" s="370">
        <f t="shared" si="10"/>
        <v>0.99999999999999989</v>
      </c>
      <c r="G58" s="360">
        <v>8.6182303259209544E-2</v>
      </c>
      <c r="H58" s="431">
        <v>1.6970830265084072E-2</v>
      </c>
      <c r="I58" s="360">
        <v>0.80373898874397154</v>
      </c>
      <c r="J58" s="366">
        <v>0.11007870799681888</v>
      </c>
      <c r="K58" s="370">
        <f t="shared" si="11"/>
        <v>0.99999999999999989</v>
      </c>
      <c r="L58" s="371">
        <f t="shared" si="12"/>
        <v>0.71032965385071489</v>
      </c>
      <c r="M58" s="364">
        <f t="shared" si="13"/>
        <v>0.28967034614928511</v>
      </c>
      <c r="N58" s="362">
        <f t="shared" si="14"/>
        <v>0.71032965385071489</v>
      </c>
      <c r="O58" s="360">
        <f t="shared" si="15"/>
        <v>5.0011701756187507E-2</v>
      </c>
      <c r="P58" s="360">
        <v>0.59958681188727458</v>
      </c>
      <c r="Q58" s="366">
        <v>6.0731140207252732E-2</v>
      </c>
      <c r="R58" s="362">
        <f t="shared" si="16"/>
        <v>0.28967034614928511</v>
      </c>
      <c r="S58" s="360">
        <f t="shared" si="17"/>
        <v>3.6170601503022023E-2</v>
      </c>
      <c r="T58" s="360">
        <v>4.6477939060767207E-2</v>
      </c>
      <c r="U58" s="360">
        <v>5.4780831760910503E-2</v>
      </c>
      <c r="V58" s="360">
        <v>4.2162265827766457E-2</v>
      </c>
      <c r="W58" s="359">
        <v>0.11007870799681888</v>
      </c>
      <c r="AA58" s="372">
        <f t="shared" si="18"/>
        <v>0</v>
      </c>
      <c r="AJ58" s="349"/>
    </row>
    <row r="59" spans="1:36" ht="12" hidden="1" customHeight="1">
      <c r="A59" s="432">
        <f t="shared" si="19"/>
        <v>1966</v>
      </c>
      <c r="B59" s="368">
        <v>738.18227457286025</v>
      </c>
      <c r="C59" s="367">
        <v>0.97496245140327331</v>
      </c>
      <c r="D59" s="360">
        <v>2.6073850503297168E-3</v>
      </c>
      <c r="E59" s="366">
        <v>2.7498628318792614E-2</v>
      </c>
      <c r="F59" s="370">
        <f t="shared" si="10"/>
        <v>1</v>
      </c>
      <c r="G59" s="360">
        <v>8.073886633824523E-2</v>
      </c>
      <c r="H59" s="431">
        <v>1.6662551274503626E-2</v>
      </c>
      <c r="I59" s="360">
        <v>0.80995886133790729</v>
      </c>
      <c r="J59" s="366">
        <v>0.10930227232384752</v>
      </c>
      <c r="K59" s="370">
        <f t="shared" si="11"/>
        <v>1</v>
      </c>
      <c r="L59" s="371">
        <f t="shared" si="12"/>
        <v>0.71689129281726383</v>
      </c>
      <c r="M59" s="364">
        <f t="shared" si="13"/>
        <v>0.28310870718273617</v>
      </c>
      <c r="N59" s="362">
        <f t="shared" si="14"/>
        <v>0.71689129281726383</v>
      </c>
      <c r="O59" s="360">
        <f t="shared" si="15"/>
        <v>4.6714128913273228E-2</v>
      </c>
      <c r="P59" s="360">
        <v>0.61001193812268162</v>
      </c>
      <c r="Q59" s="366">
        <v>6.0165225781309048E-2</v>
      </c>
      <c r="R59" s="362">
        <f t="shared" si="16"/>
        <v>0.28310870718273617</v>
      </c>
      <c r="S59" s="360">
        <f t="shared" si="17"/>
        <v>3.4024737424972008E-2</v>
      </c>
      <c r="T59" s="360">
        <v>4.4814134854622316E-2</v>
      </c>
      <c r="U59" s="360">
        <v>5.419159461124657E-2</v>
      </c>
      <c r="V59" s="360">
        <v>4.0775967968047742E-2</v>
      </c>
      <c r="W59" s="359">
        <v>0.10930227232384752</v>
      </c>
      <c r="AA59" s="372">
        <f t="shared" si="18"/>
        <v>0</v>
      </c>
      <c r="AJ59" s="349"/>
    </row>
    <row r="60" spans="1:36" ht="12" hidden="1" customHeight="1">
      <c r="A60" s="432">
        <f t="shared" si="19"/>
        <v>1967</v>
      </c>
      <c r="B60" s="368">
        <v>779.59527093799375</v>
      </c>
      <c r="C60" s="367">
        <v>0.97512135891401996</v>
      </c>
      <c r="D60" s="360">
        <v>2.7767344706976309E-3</v>
      </c>
      <c r="E60" s="366">
        <v>2.7607915032763022E-2</v>
      </c>
      <c r="F60" s="370">
        <f t="shared" si="10"/>
        <v>1.0000000000000002</v>
      </c>
      <c r="G60" s="360">
        <v>8.2478694262261898E-2</v>
      </c>
      <c r="H60" s="431">
        <v>1.7701492703253715E-2</v>
      </c>
      <c r="I60" s="360">
        <v>0.81747965219337848</v>
      </c>
      <c r="J60" s="366">
        <v>0.1000416535443597</v>
      </c>
      <c r="K60" s="370">
        <f t="shared" si="11"/>
        <v>1</v>
      </c>
      <c r="L60" s="371">
        <f t="shared" si="12"/>
        <v>0.72782927607631165</v>
      </c>
      <c r="M60" s="364">
        <f t="shared" si="13"/>
        <v>0.2721707239236883</v>
      </c>
      <c r="N60" s="362">
        <f t="shared" si="14"/>
        <v>0.72782927607631165</v>
      </c>
      <c r="O60" s="360">
        <f t="shared" si="15"/>
        <v>4.7996350769878057E-2</v>
      </c>
      <c r="P60" s="360">
        <v>0.61942397292762452</v>
      </c>
      <c r="Q60" s="366">
        <v>6.0408952378809042E-2</v>
      </c>
      <c r="R60" s="362">
        <f t="shared" si="16"/>
        <v>0.2721707239236883</v>
      </c>
      <c r="S60" s="360">
        <f t="shared" si="17"/>
        <v>3.4482343492383841E-2</v>
      </c>
      <c r="T60" s="360">
        <v>4.4453835588692821E-2</v>
      </c>
      <c r="U60" s="360">
        <v>5.5851122449223703E-2</v>
      </c>
      <c r="V60" s="360">
        <v>3.7341768849028199E-2</v>
      </c>
      <c r="W60" s="359">
        <v>0.1000416535443597</v>
      </c>
      <c r="AA60" s="372">
        <f t="shared" si="18"/>
        <v>0</v>
      </c>
      <c r="AJ60" s="349"/>
    </row>
    <row r="61" spans="1:36" ht="12" hidden="1" customHeight="1">
      <c r="A61" s="432">
        <f t="shared" si="19"/>
        <v>1968</v>
      </c>
      <c r="B61" s="368">
        <v>853.61824267371946</v>
      </c>
      <c r="C61" s="367">
        <v>0.97479172585824836</v>
      </c>
      <c r="D61" s="360">
        <v>2.7913617670790075E-3</v>
      </c>
      <c r="E61" s="366">
        <v>2.8144899908357664E-2</v>
      </c>
      <c r="F61" s="370">
        <f t="shared" si="10"/>
        <v>1</v>
      </c>
      <c r="G61" s="360">
        <v>8.4932580368613148E-2</v>
      </c>
      <c r="H61" s="431">
        <v>1.8157999940875913E-2</v>
      </c>
      <c r="I61" s="360">
        <v>0.81561312524554164</v>
      </c>
      <c r="J61" s="366">
        <v>9.9454294385845257E-2</v>
      </c>
      <c r="K61" s="370">
        <f t="shared" si="11"/>
        <v>1</v>
      </c>
      <c r="L61" s="371">
        <f t="shared" si="12"/>
        <v>0.73260189247254592</v>
      </c>
      <c r="M61" s="364">
        <f t="shared" si="13"/>
        <v>0.26739810752745408</v>
      </c>
      <c r="N61" s="362">
        <f t="shared" si="14"/>
        <v>0.73260189247254592</v>
      </c>
      <c r="O61" s="360">
        <f t="shared" si="15"/>
        <v>4.9823886111487109E-2</v>
      </c>
      <c r="P61" s="360">
        <v>0.62334656571226288</v>
      </c>
      <c r="Q61" s="366">
        <v>5.9431440648795908E-2</v>
      </c>
      <c r="R61" s="362">
        <f t="shared" si="16"/>
        <v>0.26739810752745408</v>
      </c>
      <c r="S61" s="360">
        <f t="shared" si="17"/>
        <v>3.5108694257126032E-2</v>
      </c>
      <c r="T61" s="360">
        <v>4.1636879606362052E-2</v>
      </c>
      <c r="U61" s="360">
        <v>5.5700827719884501E-2</v>
      </c>
      <c r="V61" s="360">
        <v>3.5497411558236235E-2</v>
      </c>
      <c r="W61" s="359">
        <v>9.9454294385845257E-2</v>
      </c>
      <c r="AA61" s="372">
        <f t="shared" si="18"/>
        <v>0</v>
      </c>
      <c r="AJ61" s="349"/>
    </row>
    <row r="62" spans="1:36" ht="12" hidden="1" customHeight="1">
      <c r="A62" s="443">
        <f t="shared" si="19"/>
        <v>1969</v>
      </c>
      <c r="B62" s="442">
        <v>923.84562266863134</v>
      </c>
      <c r="C62" s="441">
        <v>0.97364752067741978</v>
      </c>
      <c r="D62" s="434">
        <v>2.670768005850701E-3</v>
      </c>
      <c r="E62" s="436">
        <v>2.9088193244207115E-2</v>
      </c>
      <c r="F62" s="439">
        <f t="shared" si="10"/>
        <v>1</v>
      </c>
      <c r="G62" s="434">
        <v>8.5945095210435946E-2</v>
      </c>
      <c r="H62" s="440">
        <v>1.8509585996202203E-2</v>
      </c>
      <c r="I62" s="434">
        <v>0.82453670177951033</v>
      </c>
      <c r="J62" s="436">
        <v>8.9518203010053712E-2</v>
      </c>
      <c r="K62" s="439">
        <f t="shared" si="11"/>
        <v>1</v>
      </c>
      <c r="L62" s="438">
        <f t="shared" si="12"/>
        <v>0.74586922178482518</v>
      </c>
      <c r="M62" s="437">
        <f t="shared" si="13"/>
        <v>0.25413077821517482</v>
      </c>
      <c r="N62" s="435">
        <f t="shared" si="14"/>
        <v>0.74586922178482518</v>
      </c>
      <c r="O62" s="434">
        <f t="shared" si="15"/>
        <v>5.1246624583018395E-2</v>
      </c>
      <c r="P62" s="434">
        <v>0.6343051107470461</v>
      </c>
      <c r="Q62" s="436">
        <v>6.0317486454760656E-2</v>
      </c>
      <c r="R62" s="435">
        <f t="shared" si="16"/>
        <v>0.25413077821517482</v>
      </c>
      <c r="S62" s="434">
        <f t="shared" si="17"/>
        <v>3.4698470627417544E-2</v>
      </c>
      <c r="T62" s="434">
        <v>4.0844486431619517E-2</v>
      </c>
      <c r="U62" s="434">
        <v>5.7334928443591719E-2</v>
      </c>
      <c r="V62" s="434">
        <v>3.1734689702492352E-2</v>
      </c>
      <c r="W62" s="433">
        <v>8.9518203010053712E-2</v>
      </c>
      <c r="AA62" s="372">
        <f t="shared" si="18"/>
        <v>0</v>
      </c>
      <c r="AJ62" s="349"/>
    </row>
    <row r="63" spans="1:36" ht="12" hidden="1" customHeight="1">
      <c r="A63" s="432">
        <f t="shared" si="19"/>
        <v>1970</v>
      </c>
      <c r="B63" s="368">
        <v>970.35652937543216</v>
      </c>
      <c r="C63" s="367">
        <v>0.96881916238054622</v>
      </c>
      <c r="D63" s="360">
        <v>2.5067802925317897E-3</v>
      </c>
      <c r="E63" s="366">
        <v>3.3660823636672457E-2</v>
      </c>
      <c r="F63" s="370">
        <f t="shared" si="10"/>
        <v>1</v>
      </c>
      <c r="G63" s="360">
        <v>8.8008888913199287E-2</v>
      </c>
      <c r="H63" s="431">
        <v>1.999265157981342E-2</v>
      </c>
      <c r="I63" s="360">
        <v>0.8369083989140963</v>
      </c>
      <c r="J63" s="366">
        <v>7.5082712172704416E-2</v>
      </c>
      <c r="K63" s="370">
        <f t="shared" si="11"/>
        <v>1</v>
      </c>
      <c r="L63" s="371">
        <f t="shared" si="12"/>
        <v>0.7592884444747221</v>
      </c>
      <c r="M63" s="364">
        <f t="shared" si="13"/>
        <v>0.240682641472171</v>
      </c>
      <c r="N63" s="362">
        <f t="shared" si="14"/>
        <v>0.7592884444747221</v>
      </c>
      <c r="O63" s="360">
        <f t="shared" si="15"/>
        <v>5.2699060747438166E-2</v>
      </c>
      <c r="P63" s="360">
        <v>0.64419621147120454</v>
      </c>
      <c r="Q63" s="366">
        <v>6.2393172256079467E-2</v>
      </c>
      <c r="R63" s="362">
        <f t="shared" si="16"/>
        <v>0.240682641472171</v>
      </c>
      <c r="S63" s="360">
        <f t="shared" si="17"/>
        <v>3.5309828165761122E-2</v>
      </c>
      <c r="T63" s="360">
        <v>4.1207534333526773E-2</v>
      </c>
      <c r="U63" s="360">
        <v>6.1498560136285296E-2</v>
      </c>
      <c r="V63" s="360">
        <v>2.75840066638934E-2</v>
      </c>
      <c r="W63" s="359">
        <v>7.5082712172704416E-2</v>
      </c>
      <c r="AA63" s="372">
        <f t="shared" si="18"/>
        <v>-2.8914053106898763E-5</v>
      </c>
      <c r="AJ63" s="349"/>
    </row>
    <row r="64" spans="1:36" ht="12" hidden="1" customHeight="1">
      <c r="A64" s="432">
        <v>1971</v>
      </c>
      <c r="B64" s="368">
        <v>1049.6661320173057</v>
      </c>
      <c r="C64" s="367">
        <v>0.96887950270956524</v>
      </c>
      <c r="D64" s="360">
        <v>2.5292499221557883E-3</v>
      </c>
      <c r="E64" s="366">
        <v>3.3853621562226544E-2</v>
      </c>
      <c r="F64" s="370">
        <f t="shared" si="10"/>
        <v>1</v>
      </c>
      <c r="G64" s="360">
        <v>8.9647552807246886E-2</v>
      </c>
      <c r="H64" s="431">
        <v>2.0006361412881878E-2</v>
      </c>
      <c r="I64" s="360">
        <v>0.82778238290628237</v>
      </c>
      <c r="J64" s="366">
        <v>8.2570064286470804E-2</v>
      </c>
      <c r="K64" s="370">
        <f t="shared" si="11"/>
        <v>1</v>
      </c>
      <c r="L64" s="371">
        <f t="shared" si="12"/>
        <v>0.75017634113606746</v>
      </c>
      <c r="M64" s="364">
        <f t="shared" si="13"/>
        <v>0.24982365886393249</v>
      </c>
      <c r="N64" s="362">
        <f t="shared" si="14"/>
        <v>0.75017634113606746</v>
      </c>
      <c r="O64" s="360">
        <f t="shared" si="15"/>
        <v>5.3309707426164164E-2</v>
      </c>
      <c r="P64" s="360">
        <v>0.63544014582820063</v>
      </c>
      <c r="Q64" s="366">
        <v>6.1426487881702664E-2</v>
      </c>
      <c r="R64" s="362">
        <f t="shared" si="16"/>
        <v>0.24982365886393249</v>
      </c>
      <c r="S64" s="360">
        <f t="shared" si="17"/>
        <v>3.6337845381082715E-2</v>
      </c>
      <c r="T64" s="360">
        <v>4.1777093365604576E-2</v>
      </c>
      <c r="U64" s="360">
        <v>6.0502220734943789E-2</v>
      </c>
      <c r="V64" s="360">
        <v>2.8636435095830619E-2</v>
      </c>
      <c r="W64" s="359">
        <v>8.2570064286470804E-2</v>
      </c>
      <c r="AA64" s="372">
        <f t="shared" si="18"/>
        <v>0</v>
      </c>
      <c r="AJ64" s="349"/>
    </row>
    <row r="65" spans="1:36" ht="12" hidden="1" customHeight="1">
      <c r="A65" s="432">
        <v>1972</v>
      </c>
      <c r="B65" s="368">
        <v>1158.9461549693417</v>
      </c>
      <c r="C65" s="367">
        <v>0.96898375751521204</v>
      </c>
      <c r="D65" s="360">
        <v>2.4960995972541145E-3</v>
      </c>
      <c r="E65" s="366">
        <v>3.3679735536145394E-2</v>
      </c>
      <c r="F65" s="370">
        <f t="shared" si="10"/>
        <v>1</v>
      </c>
      <c r="G65" s="360">
        <v>8.6371570905852832E-2</v>
      </c>
      <c r="H65" s="431">
        <v>1.9155333407691637E-2</v>
      </c>
      <c r="I65" s="360">
        <v>0.8255009526259226</v>
      </c>
      <c r="J65" s="366">
        <v>8.8127476468224608E-2</v>
      </c>
      <c r="K65" s="370">
        <f t="shared" si="11"/>
        <v>1</v>
      </c>
      <c r="L65" s="371">
        <f t="shared" si="12"/>
        <v>0.74807879122579946</v>
      </c>
      <c r="M65" s="364">
        <f t="shared" si="13"/>
        <v>0.25194482186997058</v>
      </c>
      <c r="N65" s="362">
        <f t="shared" si="14"/>
        <v>0.74807879122579946</v>
      </c>
      <c r="O65" s="360">
        <f t="shared" si="15"/>
        <v>5.126380650657901E-2</v>
      </c>
      <c r="P65" s="360">
        <v>0.63298885531002635</v>
      </c>
      <c r="Q65" s="366">
        <v>6.3826129409194049E-2</v>
      </c>
      <c r="R65" s="362">
        <f t="shared" si="16"/>
        <v>0.25194482186997058</v>
      </c>
      <c r="S65" s="360">
        <f t="shared" si="17"/>
        <v>3.5107764399273815E-2</v>
      </c>
      <c r="T65" s="360">
        <v>4.093460235109455E-2</v>
      </c>
      <c r="U65" s="360">
        <v>5.8423900609198713E-2</v>
      </c>
      <c r="V65" s="360">
        <v>2.935107804217894E-2</v>
      </c>
      <c r="W65" s="359">
        <v>8.8127476468224608E-2</v>
      </c>
      <c r="AA65" s="372">
        <f t="shared" si="18"/>
        <v>2.3613095770036452E-5</v>
      </c>
      <c r="AJ65" s="349"/>
    </row>
    <row r="66" spans="1:36" ht="12" hidden="1" customHeight="1">
      <c r="A66" s="432">
        <v>1973</v>
      </c>
      <c r="B66" s="368">
        <v>1297.5188367952901</v>
      </c>
      <c r="C66" s="367">
        <v>0.9687720627660662</v>
      </c>
      <c r="D66" s="360">
        <v>2.2667595423694641E-3</v>
      </c>
      <c r="E66" s="366">
        <v>3.3662709751389214E-2</v>
      </c>
      <c r="F66" s="370">
        <f t="shared" si="10"/>
        <v>1</v>
      </c>
      <c r="G66" s="360">
        <v>8.4623048919422489E-2</v>
      </c>
      <c r="H66" s="431">
        <v>1.849684129386284E-2</v>
      </c>
      <c r="I66" s="360">
        <v>0.82695434267870738</v>
      </c>
      <c r="J66" s="366">
        <v>8.8422608401870162E-2</v>
      </c>
      <c r="K66" s="370">
        <f t="shared" si="11"/>
        <v>1</v>
      </c>
      <c r="L66" s="371">
        <f t="shared" si="12"/>
        <v>0.74821192283800853</v>
      </c>
      <c r="M66" s="364">
        <f t="shared" si="13"/>
        <v>0.25181024910441602</v>
      </c>
      <c r="N66" s="362">
        <f t="shared" si="14"/>
        <v>0.74821192283800853</v>
      </c>
      <c r="O66" s="360">
        <f t="shared" si="15"/>
        <v>5.0407682219278917E-2</v>
      </c>
      <c r="P66" s="360">
        <v>0.62812190227075893</v>
      </c>
      <c r="Q66" s="366">
        <v>6.9682338347970649E-2</v>
      </c>
      <c r="R66" s="362">
        <f t="shared" si="16"/>
        <v>0.25181024910441602</v>
      </c>
      <c r="S66" s="360">
        <f t="shared" si="17"/>
        <v>3.4215366700143565E-2</v>
      </c>
      <c r="T66" s="360">
        <v>3.8424875682838318E-2</v>
      </c>
      <c r="U66" s="360">
        <v>6.0061430004183673E-2</v>
      </c>
      <c r="V66" s="360">
        <v>3.0685968315380275E-2</v>
      </c>
      <c r="W66" s="359">
        <v>8.8422608401870162E-2</v>
      </c>
      <c r="AA66" s="372">
        <f t="shared" si="18"/>
        <v>2.2171942424487057E-5</v>
      </c>
      <c r="AJ66" s="349"/>
    </row>
    <row r="67" spans="1:36" ht="12" hidden="1" customHeight="1">
      <c r="A67" s="432">
        <v>1974</v>
      </c>
      <c r="B67" s="368">
        <v>1394.6429937760286</v>
      </c>
      <c r="C67" s="367">
        <v>0.96856328539153758</v>
      </c>
      <c r="D67" s="360">
        <v>2.5196457011962456E-3</v>
      </c>
      <c r="E67" s="366">
        <v>3.405387630522675E-2</v>
      </c>
      <c r="F67" s="370">
        <f t="shared" si="10"/>
        <v>0.99999999999999978</v>
      </c>
      <c r="G67" s="360">
        <v>8.5254793184078942E-2</v>
      </c>
      <c r="H67" s="431">
        <v>1.8140843293163979E-2</v>
      </c>
      <c r="I67" s="360">
        <v>0.83993179545140939</v>
      </c>
      <c r="J67" s="366">
        <v>7.4813411364511528E-2</v>
      </c>
      <c r="K67" s="370">
        <f t="shared" si="11"/>
        <v>0.99999999999999989</v>
      </c>
      <c r="L67" s="371">
        <f t="shared" si="12"/>
        <v>0.75825344591542987</v>
      </c>
      <c r="M67" s="364">
        <f t="shared" si="13"/>
        <v>0.24172660797722106</v>
      </c>
      <c r="N67" s="362">
        <f t="shared" si="14"/>
        <v>0.75825344591542987</v>
      </c>
      <c r="O67" s="360">
        <f t="shared" si="15"/>
        <v>5.1830669649778963E-2</v>
      </c>
      <c r="P67" s="360">
        <v>0.63837125628078617</v>
      </c>
      <c r="Q67" s="366">
        <v>6.8051519984864653E-2</v>
      </c>
      <c r="R67" s="362">
        <f t="shared" si="16"/>
        <v>0.24172660797722106</v>
      </c>
      <c r="S67" s="360">
        <f t="shared" si="17"/>
        <v>3.3424123534299986E-2</v>
      </c>
      <c r="T67" s="360">
        <v>3.8377563461660692E-2</v>
      </c>
      <c r="U67" s="360">
        <v>6.7605827582259762E-2</v>
      </c>
      <c r="V67" s="360">
        <v>2.7505682034489106E-2</v>
      </c>
      <c r="W67" s="359">
        <v>7.4813411364511528E-2</v>
      </c>
      <c r="AA67" s="372">
        <f t="shared" si="18"/>
        <v>-1.9946107349122499E-5</v>
      </c>
      <c r="AJ67" s="349"/>
    </row>
    <row r="68" spans="1:36" ht="12" hidden="1" customHeight="1">
      <c r="A68" s="432">
        <v>1975</v>
      </c>
      <c r="B68" s="368">
        <v>1499.8049717033487</v>
      </c>
      <c r="C68" s="367">
        <v>0.9675257966053854</v>
      </c>
      <c r="D68" s="360">
        <v>2.6063577401078905E-3</v>
      </c>
      <c r="E68" s="366">
        <v>3.5174573358084979E-2</v>
      </c>
      <c r="F68" s="370">
        <f t="shared" si="10"/>
        <v>1</v>
      </c>
      <c r="G68" s="360">
        <v>8.4277624347681573E-2</v>
      </c>
      <c r="H68" s="431">
        <v>1.8469067993914394E-2</v>
      </c>
      <c r="I68" s="360">
        <v>0.83514323217691988</v>
      </c>
      <c r="J68" s="366">
        <v>8.0579143475398504E-2</v>
      </c>
      <c r="K68" s="370">
        <f t="shared" si="11"/>
        <v>1</v>
      </c>
      <c r="L68" s="371">
        <f t="shared" si="12"/>
        <v>0.74903410445495133</v>
      </c>
      <c r="M68" s="364">
        <f t="shared" si="13"/>
        <v>0.25096589554504867</v>
      </c>
      <c r="N68" s="362">
        <f t="shared" si="14"/>
        <v>0.74903410445495133</v>
      </c>
      <c r="O68" s="360">
        <f t="shared" si="15"/>
        <v>5.0220376624474601E-2</v>
      </c>
      <c r="P68" s="360">
        <v>0.63354903999341006</v>
      </c>
      <c r="Q68" s="366">
        <v>6.5264687837066612E-2</v>
      </c>
      <c r="R68" s="362">
        <f t="shared" si="16"/>
        <v>0.25096589554504867</v>
      </c>
      <c r="S68" s="360">
        <f t="shared" si="17"/>
        <v>3.4057247723206965E-2</v>
      </c>
      <c r="T68" s="360">
        <v>3.8530343004777076E-2</v>
      </c>
      <c r="U68" s="360">
        <v>6.8435545714173152E-2</v>
      </c>
      <c r="V68" s="360">
        <v>2.9363615627492984E-2</v>
      </c>
      <c r="W68" s="359">
        <v>8.0579143475398504E-2</v>
      </c>
      <c r="AA68" s="372">
        <f t="shared" si="18"/>
        <v>0</v>
      </c>
      <c r="AJ68" s="349"/>
    </row>
    <row r="69" spans="1:36" ht="12" hidden="1" customHeight="1">
      <c r="A69" s="432">
        <v>1976</v>
      </c>
      <c r="B69" s="368">
        <v>1670.3740487365817</v>
      </c>
      <c r="C69" s="367">
        <v>0.96672957845662399</v>
      </c>
      <c r="D69" s="360">
        <v>2.4497215258539517E-3</v>
      </c>
      <c r="E69" s="366">
        <v>3.5795575275624519E-2</v>
      </c>
      <c r="F69" s="370">
        <f t="shared" si="10"/>
        <v>1.0000000000000002</v>
      </c>
      <c r="G69" s="360">
        <v>8.2975427033742943E-2</v>
      </c>
      <c r="H69" s="431">
        <v>1.8139649632917827E-2</v>
      </c>
      <c r="I69" s="360">
        <v>0.8282947461875767</v>
      </c>
      <c r="J69" s="366">
        <v>8.8729826778680493E-2</v>
      </c>
      <c r="K69" s="370">
        <f t="shared" si="11"/>
        <v>1</v>
      </c>
      <c r="L69" s="371">
        <f t="shared" si="12"/>
        <v>0.74203872071951982</v>
      </c>
      <c r="M69" s="364">
        <f t="shared" si="13"/>
        <v>0.25797721431501419</v>
      </c>
      <c r="N69" s="362">
        <f t="shared" si="14"/>
        <v>0.74203872071951982</v>
      </c>
      <c r="O69" s="360">
        <f t="shared" si="15"/>
        <v>4.899869569584845E-2</v>
      </c>
      <c r="P69" s="360">
        <v>0.62932012191825815</v>
      </c>
      <c r="Q69" s="366">
        <v>6.3719903105413228E-2</v>
      </c>
      <c r="R69" s="362">
        <f t="shared" si="16"/>
        <v>0.25797721431501419</v>
      </c>
      <c r="S69" s="360">
        <f t="shared" si="17"/>
        <v>3.3976731337894507E-2</v>
      </c>
      <c r="T69" s="360">
        <v>3.6799542022634524E-2</v>
      </c>
      <c r="U69" s="360">
        <v>6.8417639044992498E-2</v>
      </c>
      <c r="V69" s="360">
        <v>3.005347513081217E-2</v>
      </c>
      <c r="W69" s="359">
        <v>8.8729826778680493E-2</v>
      </c>
      <c r="AA69" s="372">
        <f t="shared" si="18"/>
        <v>1.5935034534120263E-5</v>
      </c>
      <c r="AJ69" s="349"/>
    </row>
    <row r="70" spans="1:36" ht="12" hidden="1" customHeight="1">
      <c r="A70" s="432">
        <v>1977</v>
      </c>
      <c r="B70" s="368">
        <v>1859.694485764622</v>
      </c>
      <c r="C70" s="367">
        <v>0.9672018784636317</v>
      </c>
      <c r="D70" s="360">
        <v>2.5114416755706334E-3</v>
      </c>
      <c r="E70" s="366">
        <v>3.5352581030517305E-2</v>
      </c>
      <c r="F70" s="370">
        <f t="shared" ref="F70:F101" si="20">G70+I70+J70</f>
        <v>1</v>
      </c>
      <c r="G70" s="360">
        <v>8.0282003922066053E-2</v>
      </c>
      <c r="H70" s="431">
        <v>1.7798622436841171E-2</v>
      </c>
      <c r="I70" s="360">
        <v>0.82690167526756686</v>
      </c>
      <c r="J70" s="366">
        <v>9.281632081036717E-2</v>
      </c>
      <c r="K70" s="370">
        <f t="shared" ref="K70:K101" si="21">I70+J70+G70</f>
        <v>1</v>
      </c>
      <c r="L70" s="371">
        <f t="shared" ref="L70:L101" si="22">N70</f>
        <v>0.7375839918431788</v>
      </c>
      <c r="M70" s="364">
        <f t="shared" ref="M70:M101" si="23">R70</f>
        <v>0.26241600815682109</v>
      </c>
      <c r="N70" s="362">
        <f t="shared" ref="N70:N101" si="24">O70+P70+Q70</f>
        <v>0.7375839918431788</v>
      </c>
      <c r="O70" s="360">
        <f t="shared" ref="O70:O101" si="25">($G70-$H70)*(P70+Q70)/($P70+$Q70+$T70+$U70+$V70+$W70)</f>
        <v>4.6921886888484643E-2</v>
      </c>
      <c r="P70" s="360">
        <v>0.62859787397786482</v>
      </c>
      <c r="Q70" s="366">
        <v>6.2064230976829338E-2</v>
      </c>
      <c r="R70" s="362">
        <f t="shared" ref="R70:R101" si="26">S70+T70+U70+V70+W70</f>
        <v>0.26241600815682109</v>
      </c>
      <c r="S70" s="360">
        <f t="shared" ref="S70:S101" si="27">H70+($G70-$H70)*($T70+$U70+$V70+$W70)/($P70+$Q70+$T70+$U70+$V70+$W70)</f>
        <v>3.3360117033581403E-2</v>
      </c>
      <c r="T70" s="360">
        <v>3.551819963204441E-2</v>
      </c>
      <c r="U70" s="360">
        <v>7.0476353383783913E-2</v>
      </c>
      <c r="V70" s="360">
        <v>3.0245017297044239E-2</v>
      </c>
      <c r="W70" s="359">
        <v>9.281632081036717E-2</v>
      </c>
      <c r="AA70" s="372">
        <f t="shared" ref="AA70:AA101" si="28">R70+N70-1</f>
        <v>0</v>
      </c>
      <c r="AJ70" s="349"/>
    </row>
    <row r="71" spans="1:36" ht="12" hidden="1" customHeight="1">
      <c r="A71" s="432">
        <v>1978</v>
      </c>
      <c r="B71" s="368">
        <v>2100.9789863625565</v>
      </c>
      <c r="C71" s="367">
        <v>0.96616863527720664</v>
      </c>
      <c r="D71" s="360">
        <v>2.517404349007853E-3</v>
      </c>
      <c r="E71" s="366">
        <v>3.6418736454128513E-2</v>
      </c>
      <c r="F71" s="370">
        <f t="shared" si="20"/>
        <v>1</v>
      </c>
      <c r="G71" s="360">
        <v>7.5774199091645539E-2</v>
      </c>
      <c r="H71" s="431">
        <v>1.5754560238275546E-2</v>
      </c>
      <c r="I71" s="360">
        <v>0.82791926889952683</v>
      </c>
      <c r="J71" s="366">
        <v>9.6306532008827661E-2</v>
      </c>
      <c r="K71" s="370">
        <f t="shared" si="21"/>
        <v>1</v>
      </c>
      <c r="L71" s="371">
        <f t="shared" si="22"/>
        <v>0.73666934884350654</v>
      </c>
      <c r="M71" s="364">
        <f t="shared" si="23"/>
        <v>0.26333065115649357</v>
      </c>
      <c r="N71" s="362">
        <f t="shared" si="24"/>
        <v>0.73666934884350654</v>
      </c>
      <c r="O71" s="360">
        <f t="shared" si="25"/>
        <v>4.4922360303379615E-2</v>
      </c>
      <c r="P71" s="360">
        <v>0.62837372889943743</v>
      </c>
      <c r="Q71" s="366">
        <v>6.3373259640689475E-2</v>
      </c>
      <c r="R71" s="362">
        <f t="shared" si="26"/>
        <v>0.26333065115649357</v>
      </c>
      <c r="S71" s="360">
        <f t="shared" si="27"/>
        <v>3.0851838788265938E-2</v>
      </c>
      <c r="T71" s="360">
        <v>3.5510588389638192E-2</v>
      </c>
      <c r="U71" s="360">
        <v>7.0118733846838574E-2</v>
      </c>
      <c r="V71" s="360">
        <v>3.0542958122923219E-2</v>
      </c>
      <c r="W71" s="359">
        <v>9.6306532008827661E-2</v>
      </c>
      <c r="AA71" s="372">
        <f t="shared" si="28"/>
        <v>0</v>
      </c>
      <c r="AJ71" s="349"/>
    </row>
    <row r="72" spans="1:36" ht="12" hidden="1" customHeight="1">
      <c r="A72" s="432">
        <v>1979</v>
      </c>
      <c r="B72" s="368">
        <v>2325.3722987340948</v>
      </c>
      <c r="C72" s="367">
        <v>0.96681292764341153</v>
      </c>
      <c r="D72" s="360">
        <v>2.6618108718653006E-3</v>
      </c>
      <c r="E72" s="366">
        <v>3.5951662469494196E-2</v>
      </c>
      <c r="F72" s="370">
        <f t="shared" si="20"/>
        <v>0.99999999999999989</v>
      </c>
      <c r="G72" s="360">
        <v>7.2418511260186155E-2</v>
      </c>
      <c r="H72" s="431">
        <v>1.4062264359905508E-2</v>
      </c>
      <c r="I72" s="360">
        <v>0.84076958334733287</v>
      </c>
      <c r="J72" s="366">
        <v>8.6811905392480876E-2</v>
      </c>
      <c r="K72" s="370">
        <f t="shared" si="21"/>
        <v>0.99999999999999989</v>
      </c>
      <c r="L72" s="371">
        <f t="shared" si="22"/>
        <v>0.74668259539747561</v>
      </c>
      <c r="M72" s="364">
        <f t="shared" si="23"/>
        <v>0.25330658590658106</v>
      </c>
      <c r="N72" s="362">
        <f t="shared" si="24"/>
        <v>0.74668259539747561</v>
      </c>
      <c r="O72" s="360">
        <f t="shared" si="25"/>
        <v>4.41955617037137E-2</v>
      </c>
      <c r="P72" s="360">
        <v>0.63688726351743286</v>
      </c>
      <c r="Q72" s="366">
        <v>6.5599770176328967E-2</v>
      </c>
      <c r="R72" s="362">
        <f t="shared" si="26"/>
        <v>0.25330658590658106</v>
      </c>
      <c r="S72" s="360">
        <f t="shared" si="27"/>
        <v>2.8222949556472456E-2</v>
      </c>
      <c r="T72" s="360">
        <v>3.5880276051031064E-2</v>
      </c>
      <c r="U72" s="360">
        <v>7.4024834142818158E-2</v>
      </c>
      <c r="V72" s="360">
        <v>2.8366620763778504E-2</v>
      </c>
      <c r="W72" s="359">
        <v>8.6811905392480876E-2</v>
      </c>
      <c r="AA72" s="372">
        <f t="shared" si="28"/>
        <v>-1.0818695943326517E-5</v>
      </c>
      <c r="AJ72" s="349"/>
    </row>
    <row r="73" spans="1:36" ht="12" hidden="1" customHeight="1">
      <c r="A73" s="454">
        <v>1980</v>
      </c>
      <c r="B73" s="453">
        <v>2511.1225118672151</v>
      </c>
      <c r="C73" s="452">
        <v>0.96642039109254196</v>
      </c>
      <c r="D73" s="445">
        <v>3.1195165093560605E-3</v>
      </c>
      <c r="E73" s="447">
        <v>3.6836912401863486E-2</v>
      </c>
      <c r="F73" s="450">
        <f t="shared" si="20"/>
        <v>0.99999999999999989</v>
      </c>
      <c r="G73" s="445">
        <v>7.3831523202800911E-2</v>
      </c>
      <c r="H73" s="451">
        <v>1.3699052848847634E-2</v>
      </c>
      <c r="I73" s="445">
        <v>0.85996740567686214</v>
      </c>
      <c r="J73" s="447">
        <v>6.6201071120336782E-2</v>
      </c>
      <c r="K73" s="450">
        <f t="shared" si="21"/>
        <v>0.99999999999999989</v>
      </c>
      <c r="L73" s="449">
        <f t="shared" si="22"/>
        <v>0.75605404250079389</v>
      </c>
      <c r="M73" s="448">
        <f t="shared" si="23"/>
        <v>0.24393640589697996</v>
      </c>
      <c r="N73" s="446">
        <f t="shared" si="24"/>
        <v>0.75605404250079389</v>
      </c>
      <c r="O73" s="445">
        <f t="shared" si="25"/>
        <v>4.6095299524906222E-2</v>
      </c>
      <c r="P73" s="445">
        <v>0.64759882973244254</v>
      </c>
      <c r="Q73" s="447">
        <v>6.2359913243445128E-2</v>
      </c>
      <c r="R73" s="446">
        <f t="shared" si="26"/>
        <v>0.24393640589697996</v>
      </c>
      <c r="S73" s="445">
        <f t="shared" si="27"/>
        <v>2.7736223677894682E-2</v>
      </c>
      <c r="T73" s="445">
        <v>3.9215131692948303E-2</v>
      </c>
      <c r="U73" s="445">
        <v>8.5949813618104914E-2</v>
      </c>
      <c r="V73" s="445">
        <v>2.4834165787695251E-2</v>
      </c>
      <c r="W73" s="444">
        <v>6.6201071120336782E-2</v>
      </c>
      <c r="AA73" s="372">
        <f t="shared" si="28"/>
        <v>-9.5516022261543654E-6</v>
      </c>
      <c r="AJ73" s="349"/>
    </row>
    <row r="74" spans="1:36" ht="12" hidden="1" customHeight="1">
      <c r="A74" s="432">
        <v>1981</v>
      </c>
      <c r="B74" s="368">
        <v>2823.4395986877566</v>
      </c>
      <c r="C74" s="367">
        <v>0.9641077504421004</v>
      </c>
      <c r="D74" s="360">
        <v>3.5376713271589124E-3</v>
      </c>
      <c r="E74" s="366">
        <v>3.9501110649519493E-2</v>
      </c>
      <c r="F74" s="370">
        <f t="shared" si="20"/>
        <v>1</v>
      </c>
      <c r="G74" s="360">
        <v>7.7529549455117669E-2</v>
      </c>
      <c r="H74" s="431">
        <v>1.2892076748132862E-2</v>
      </c>
      <c r="I74" s="360">
        <v>0.86068163095012917</v>
      </c>
      <c r="J74" s="366">
        <v>6.1788819594753137E-2</v>
      </c>
      <c r="K74" s="370">
        <f t="shared" si="21"/>
        <v>1</v>
      </c>
      <c r="L74" s="371">
        <f t="shared" si="22"/>
        <v>0.74346754945849491</v>
      </c>
      <c r="M74" s="364">
        <f t="shared" si="23"/>
        <v>0.25654061517416427</v>
      </c>
      <c r="N74" s="362">
        <f t="shared" si="24"/>
        <v>0.74346754945849491</v>
      </c>
      <c r="O74" s="360">
        <f t="shared" si="25"/>
        <v>4.8683092116997242E-2</v>
      </c>
      <c r="P74" s="360">
        <v>0.63585564247040993</v>
      </c>
      <c r="Q74" s="366">
        <v>5.892881487108767E-2</v>
      </c>
      <c r="R74" s="362">
        <f t="shared" si="26"/>
        <v>0.25654061517416427</v>
      </c>
      <c r="S74" s="360">
        <f t="shared" si="27"/>
        <v>2.884645733812042E-2</v>
      </c>
      <c r="T74" s="360">
        <v>4.1125370648611173E-2</v>
      </c>
      <c r="U74" s="360">
        <v>9.9028716186351909E-2</v>
      </c>
      <c r="V74" s="360">
        <v>2.5751251406327592E-2</v>
      </c>
      <c r="W74" s="359">
        <v>6.1788819594753137E-2</v>
      </c>
      <c r="AA74" s="372">
        <f t="shared" si="28"/>
        <v>8.1646326592910157E-6</v>
      </c>
      <c r="AJ74" s="349"/>
    </row>
    <row r="75" spans="1:36" ht="12" hidden="1" customHeight="1">
      <c r="A75" s="432">
        <v>1982</v>
      </c>
      <c r="B75" s="368">
        <v>2955.1451984913679</v>
      </c>
      <c r="C75" s="367">
        <v>0.96117104548705545</v>
      </c>
      <c r="D75" s="360">
        <v>3.9564220108712434E-3</v>
      </c>
      <c r="E75" s="366">
        <v>4.2885540806826862E-2</v>
      </c>
      <c r="F75" s="370">
        <f t="shared" si="20"/>
        <v>1</v>
      </c>
      <c r="G75" s="360">
        <v>7.5157051542978109E-2</v>
      </c>
      <c r="H75" s="431">
        <v>1.2825088939571679E-2</v>
      </c>
      <c r="I75" s="360">
        <v>0.87460920695566213</v>
      </c>
      <c r="J75" s="366">
        <v>5.0233741501359806E-2</v>
      </c>
      <c r="K75" s="370">
        <f t="shared" si="21"/>
        <v>1</v>
      </c>
      <c r="L75" s="371">
        <f t="shared" si="22"/>
        <v>0.74447723772107777</v>
      </c>
      <c r="M75" s="364">
        <f t="shared" si="23"/>
        <v>0.25552276227892234</v>
      </c>
      <c r="N75" s="362">
        <f t="shared" si="24"/>
        <v>0.74447723772107777</v>
      </c>
      <c r="O75" s="360">
        <f t="shared" si="25"/>
        <v>4.7007604043410436E-2</v>
      </c>
      <c r="P75" s="360">
        <v>0.64101757198497711</v>
      </c>
      <c r="Q75" s="366">
        <v>5.6452061692690216E-2</v>
      </c>
      <c r="R75" s="362">
        <f t="shared" si="26"/>
        <v>0.25552276227892234</v>
      </c>
      <c r="S75" s="360">
        <f t="shared" si="27"/>
        <v>2.8149447499567666E-2</v>
      </c>
      <c r="T75" s="360">
        <v>4.5753081800861954E-2</v>
      </c>
      <c r="U75" s="360">
        <v>0.10774130443874981</v>
      </c>
      <c r="V75" s="360">
        <v>2.3645187038383107E-2</v>
      </c>
      <c r="W75" s="359">
        <v>5.0233741501359806E-2</v>
      </c>
      <c r="AA75" s="372">
        <f t="shared" si="28"/>
        <v>0</v>
      </c>
      <c r="AJ75" s="349"/>
    </row>
    <row r="76" spans="1:36" ht="12" hidden="1" customHeight="1">
      <c r="A76" s="432">
        <v>1983</v>
      </c>
      <c r="B76" s="368">
        <v>3188.7728930251415</v>
      </c>
      <c r="C76" s="367">
        <v>0.95977358773159571</v>
      </c>
      <c r="D76" s="360">
        <v>3.640305335086128E-3</v>
      </c>
      <c r="E76" s="366">
        <v>4.4003447315711264E-2</v>
      </c>
      <c r="F76" s="370">
        <f t="shared" si="20"/>
        <v>1</v>
      </c>
      <c r="G76" s="360">
        <v>7.5169981695560689E-2</v>
      </c>
      <c r="H76" s="431">
        <v>1.2387210166769493E-2</v>
      </c>
      <c r="I76" s="360">
        <v>0.86445412875109029</v>
      </c>
      <c r="J76" s="366">
        <v>6.0375889553349098E-2</v>
      </c>
      <c r="K76" s="370">
        <f t="shared" si="21"/>
        <v>1</v>
      </c>
      <c r="L76" s="371">
        <f t="shared" si="22"/>
        <v>0.73274603599208488</v>
      </c>
      <c r="M76" s="364">
        <f t="shared" si="23"/>
        <v>0.26724699543124208</v>
      </c>
      <c r="N76" s="362">
        <f t="shared" si="24"/>
        <v>0.73274603599208488</v>
      </c>
      <c r="O76" s="360">
        <f t="shared" si="25"/>
        <v>4.6581162216912185E-2</v>
      </c>
      <c r="P76" s="360">
        <v>0.63155955835081223</v>
      </c>
      <c r="Q76" s="366">
        <v>5.4605315424360375E-2</v>
      </c>
      <c r="R76" s="362">
        <f t="shared" si="26"/>
        <v>0.26724699543124208</v>
      </c>
      <c r="S76" s="360">
        <f t="shared" si="27"/>
        <v>2.8588819478648515E-2</v>
      </c>
      <c r="T76" s="360">
        <v>4.7886132102414374E-2</v>
      </c>
      <c r="U76" s="360">
        <v>0.10554620987945311</v>
      </c>
      <c r="V76" s="360">
        <v>2.4849944417376982E-2</v>
      </c>
      <c r="W76" s="359">
        <v>6.0375889553349098E-2</v>
      </c>
      <c r="AA76" s="372">
        <f t="shared" si="28"/>
        <v>-6.96857667303874E-6</v>
      </c>
      <c r="AJ76" s="349"/>
    </row>
    <row r="77" spans="1:36" ht="12" hidden="1" customHeight="1">
      <c r="A77" s="432">
        <v>1984</v>
      </c>
      <c r="B77" s="368">
        <v>3591.948743225475</v>
      </c>
      <c r="C77" s="367">
        <v>0.95881100934290586</v>
      </c>
      <c r="D77" s="360">
        <v>3.6396000358248563E-3</v>
      </c>
      <c r="E77" s="366">
        <v>4.4994795737221586E-2</v>
      </c>
      <c r="F77" s="370">
        <f t="shared" si="20"/>
        <v>1</v>
      </c>
      <c r="G77" s="360">
        <v>7.4416429383669783E-2</v>
      </c>
      <c r="H77" s="431">
        <v>1.1887697473560419E-2</v>
      </c>
      <c r="I77" s="360">
        <v>0.8598983348665199</v>
      </c>
      <c r="J77" s="366">
        <v>6.5685235749810292E-2</v>
      </c>
      <c r="K77" s="370">
        <f t="shared" si="21"/>
        <v>1</v>
      </c>
      <c r="L77" s="371">
        <f t="shared" si="22"/>
        <v>0.72189381320408152</v>
      </c>
      <c r="M77" s="364">
        <f t="shared" si="23"/>
        <v>0.27810618679591853</v>
      </c>
      <c r="N77" s="362">
        <f t="shared" si="24"/>
        <v>0.72189381320408152</v>
      </c>
      <c r="O77" s="360">
        <f t="shared" si="25"/>
        <v>4.5682160416373074E-2</v>
      </c>
      <c r="P77" s="360">
        <v>0.61732506739749116</v>
      </c>
      <c r="Q77" s="366">
        <v>5.8886585390217287E-2</v>
      </c>
      <c r="R77" s="362">
        <f t="shared" si="26"/>
        <v>0.27810618679591853</v>
      </c>
      <c r="S77" s="360">
        <f t="shared" si="27"/>
        <v>2.8734268967296701E-2</v>
      </c>
      <c r="T77" s="360">
        <v>4.6044643680378403E-2</v>
      </c>
      <c r="U77" s="360">
        <v>0.10932749081292358</v>
      </c>
      <c r="V77" s="360">
        <v>2.8314547585509525E-2</v>
      </c>
      <c r="W77" s="359">
        <v>6.5685235749810292E-2</v>
      </c>
      <c r="AA77" s="372">
        <f t="shared" si="28"/>
        <v>0</v>
      </c>
      <c r="AJ77" s="349"/>
    </row>
    <row r="78" spans="1:36" ht="12" hidden="1" customHeight="1">
      <c r="A78" s="432">
        <v>1985</v>
      </c>
      <c r="B78" s="368">
        <v>3843.8283535474225</v>
      </c>
      <c r="C78" s="367">
        <v>0.95847151879190873</v>
      </c>
      <c r="D78" s="360">
        <v>3.9186574079656334E-3</v>
      </c>
      <c r="E78" s="366">
        <v>4.5593347017761895E-2</v>
      </c>
      <c r="F78" s="370">
        <f t="shared" si="20"/>
        <v>1</v>
      </c>
      <c r="G78" s="360">
        <v>7.4925301941281622E-2</v>
      </c>
      <c r="H78" s="431">
        <v>1.1629031238803083E-2</v>
      </c>
      <c r="I78" s="360">
        <v>0.86512222911266801</v>
      </c>
      <c r="J78" s="366">
        <v>5.9952468946050344E-2</v>
      </c>
      <c r="K78" s="370">
        <f t="shared" si="21"/>
        <v>1</v>
      </c>
      <c r="L78" s="371">
        <f t="shared" si="22"/>
        <v>0.72671790051163954</v>
      </c>
      <c r="M78" s="364">
        <f t="shared" si="23"/>
        <v>0.27327605812060402</v>
      </c>
      <c r="N78" s="362">
        <f t="shared" si="24"/>
        <v>0.72671790051163954</v>
      </c>
      <c r="O78" s="360">
        <f t="shared" si="25"/>
        <v>4.6540029578377447E-2</v>
      </c>
      <c r="P78" s="360">
        <v>0.62151578589486722</v>
      </c>
      <c r="Q78" s="366">
        <v>5.8662085038394859E-2</v>
      </c>
      <c r="R78" s="362">
        <f t="shared" si="26"/>
        <v>0.27327605812060402</v>
      </c>
      <c r="S78" s="360">
        <f t="shared" si="27"/>
        <v>2.8385272362904168E-2</v>
      </c>
      <c r="T78" s="360">
        <v>4.8904368954590688E-2</v>
      </c>
      <c r="U78" s="360">
        <v>0.10860613824291898</v>
      </c>
      <c r="V78" s="360">
        <v>2.7427809614139848E-2</v>
      </c>
      <c r="W78" s="359">
        <v>5.9952468946050344E-2</v>
      </c>
      <c r="AA78" s="372">
        <f t="shared" si="28"/>
        <v>-6.0413677565041013E-6</v>
      </c>
      <c r="AJ78" s="349"/>
    </row>
    <row r="79" spans="1:36" ht="12" hidden="1" customHeight="1">
      <c r="A79" s="432">
        <v>1986</v>
      </c>
      <c r="B79" s="368">
        <v>4016.8986940487712</v>
      </c>
      <c r="C79" s="367">
        <v>0.9580027511525977</v>
      </c>
      <c r="D79" s="360">
        <v>3.8742092187400825E-3</v>
      </c>
      <c r="E79" s="366">
        <v>4.6043979220590808E-2</v>
      </c>
      <c r="F79" s="370">
        <f t="shared" si="20"/>
        <v>1</v>
      </c>
      <c r="G79" s="360">
        <v>7.4808956582650493E-2</v>
      </c>
      <c r="H79" s="431">
        <v>1.2098886156129163E-2</v>
      </c>
      <c r="I79" s="360">
        <v>0.8793372606787192</v>
      </c>
      <c r="J79" s="366">
        <v>4.5853782738630222E-2</v>
      </c>
      <c r="K79" s="370">
        <f t="shared" si="21"/>
        <v>0.99999999999999989</v>
      </c>
      <c r="L79" s="371">
        <f t="shared" si="22"/>
        <v>0.74273392940599503</v>
      </c>
      <c r="M79" s="364">
        <f t="shared" si="23"/>
        <v>0.25726607059400486</v>
      </c>
      <c r="N79" s="362">
        <f t="shared" si="24"/>
        <v>0.74273392940599503</v>
      </c>
      <c r="O79" s="360">
        <f t="shared" si="25"/>
        <v>4.7147327165153845E-2</v>
      </c>
      <c r="P79" s="360">
        <v>0.63327462148068669</v>
      </c>
      <c r="Q79" s="366">
        <v>6.2311980760154581E-2</v>
      </c>
      <c r="R79" s="362">
        <f t="shared" si="26"/>
        <v>0.25726607059400486</v>
      </c>
      <c r="S79" s="360">
        <f t="shared" si="27"/>
        <v>2.7661629417496642E-2</v>
      </c>
      <c r="T79" s="360">
        <v>5.1297534664063935E-2</v>
      </c>
      <c r="U79" s="360">
        <v>0.10775544195078871</v>
      </c>
      <c r="V79" s="360">
        <v>2.4697681823025338E-2</v>
      </c>
      <c r="W79" s="359">
        <v>4.5853782738630222E-2</v>
      </c>
      <c r="AA79" s="372">
        <f t="shared" si="28"/>
        <v>0</v>
      </c>
      <c r="AJ79" s="349"/>
    </row>
    <row r="80" spans="1:36" ht="12" hidden="1" customHeight="1">
      <c r="A80" s="432">
        <v>1987</v>
      </c>
      <c r="B80" s="368">
        <v>4300.5329274291626</v>
      </c>
      <c r="C80" s="367">
        <v>0.95783477757544744</v>
      </c>
      <c r="D80" s="360">
        <v>3.9881272531238588E-3</v>
      </c>
      <c r="E80" s="366">
        <v>4.6298680503075784E-2</v>
      </c>
      <c r="F80" s="370">
        <f t="shared" si="20"/>
        <v>1.0000000000000002</v>
      </c>
      <c r="G80" s="360">
        <v>7.4269865012040664E-2</v>
      </c>
      <c r="H80" s="431">
        <v>1.2649595042752074E-2</v>
      </c>
      <c r="I80" s="360">
        <v>0.87415559672890941</v>
      </c>
      <c r="J80" s="366">
        <v>5.1574538259050028E-2</v>
      </c>
      <c r="K80" s="370">
        <f t="shared" si="21"/>
        <v>1</v>
      </c>
      <c r="L80" s="371">
        <f t="shared" si="22"/>
        <v>0.74272503276821955</v>
      </c>
      <c r="M80" s="364">
        <f t="shared" si="23"/>
        <v>0.2572749672317805</v>
      </c>
      <c r="N80" s="362">
        <f t="shared" si="24"/>
        <v>0.74272503276821955</v>
      </c>
      <c r="O80" s="360">
        <f t="shared" si="25"/>
        <v>4.6353267089719888E-2</v>
      </c>
      <c r="P80" s="360">
        <v>0.63347962821635073</v>
      </c>
      <c r="Q80" s="366">
        <v>6.2892137462148959E-2</v>
      </c>
      <c r="R80" s="362">
        <f t="shared" si="26"/>
        <v>0.2572749672317805</v>
      </c>
      <c r="S80" s="360">
        <f t="shared" si="27"/>
        <v>2.791659792232078E-2</v>
      </c>
      <c r="T80" s="360">
        <v>5.1027164238266288E-2</v>
      </c>
      <c r="U80" s="360">
        <v>0.10212569810312133</v>
      </c>
      <c r="V80" s="360">
        <v>2.4630968709022077E-2</v>
      </c>
      <c r="W80" s="359">
        <v>5.1574538259050028E-2</v>
      </c>
      <c r="AA80" s="372">
        <f t="shared" si="28"/>
        <v>0</v>
      </c>
      <c r="AJ80" s="349"/>
    </row>
    <row r="81" spans="1:36" ht="12" hidden="1" customHeight="1">
      <c r="A81" s="432">
        <v>1988</v>
      </c>
      <c r="B81" s="368">
        <v>4683.5526674940465</v>
      </c>
      <c r="C81" s="367">
        <v>0.95939990836148981</v>
      </c>
      <c r="D81" s="360">
        <v>4.4089036618011074E-3</v>
      </c>
      <c r="E81" s="366">
        <v>4.5174681490921645E-2</v>
      </c>
      <c r="F81" s="370">
        <f t="shared" si="20"/>
        <v>1</v>
      </c>
      <c r="G81" s="360">
        <v>7.4729596280438307E-2</v>
      </c>
      <c r="H81" s="431">
        <v>1.2725382680897493E-2</v>
      </c>
      <c r="I81" s="360">
        <v>0.87250831956172104</v>
      </c>
      <c r="J81" s="366">
        <v>5.2762084157840616E-2</v>
      </c>
      <c r="K81" s="370">
        <f t="shared" si="21"/>
        <v>0.99999999999999989</v>
      </c>
      <c r="L81" s="371">
        <f t="shared" si="22"/>
        <v>0.7416542766336045</v>
      </c>
      <c r="M81" s="364">
        <f t="shared" si="23"/>
        <v>0.25834572336639544</v>
      </c>
      <c r="N81" s="362">
        <f t="shared" si="24"/>
        <v>0.7416542766336045</v>
      </c>
      <c r="O81" s="360">
        <f t="shared" si="25"/>
        <v>4.6578418384010431E-2</v>
      </c>
      <c r="P81" s="360">
        <v>0.62986374007797996</v>
      </c>
      <c r="Q81" s="366">
        <v>6.5212118171614097E-2</v>
      </c>
      <c r="R81" s="362">
        <f t="shared" si="26"/>
        <v>0.25834572336639544</v>
      </c>
      <c r="S81" s="360">
        <f t="shared" si="27"/>
        <v>2.8151177896427876E-2</v>
      </c>
      <c r="T81" s="360">
        <v>5.0564607000931308E-2</v>
      </c>
      <c r="U81" s="360">
        <v>0.10154826928604228</v>
      </c>
      <c r="V81" s="360">
        <v>2.5319585025153343E-2</v>
      </c>
      <c r="W81" s="359">
        <v>5.2762084157840616E-2</v>
      </c>
      <c r="AA81" s="372">
        <f t="shared" si="28"/>
        <v>0</v>
      </c>
      <c r="AJ81" s="349"/>
    </row>
    <row r="82" spans="1:36" ht="12" hidden="1" customHeight="1">
      <c r="A82" s="443">
        <v>1989</v>
      </c>
      <c r="B82" s="442">
        <v>4993.7169801201899</v>
      </c>
      <c r="C82" s="441">
        <v>0.9576433784769478</v>
      </c>
      <c r="D82" s="434">
        <v>4.8925519762281012E-3</v>
      </c>
      <c r="E82" s="436">
        <v>4.7368122971660057E-2</v>
      </c>
      <c r="F82" s="439">
        <f t="shared" si="20"/>
        <v>1</v>
      </c>
      <c r="G82" s="434">
        <v>7.5735169114629602E-2</v>
      </c>
      <c r="H82" s="440">
        <v>1.2916230586709702E-2</v>
      </c>
      <c r="I82" s="434">
        <v>0.88278030126050289</v>
      </c>
      <c r="J82" s="436">
        <v>4.1484529624867483E-2</v>
      </c>
      <c r="K82" s="439">
        <f t="shared" si="21"/>
        <v>1</v>
      </c>
      <c r="L82" s="438">
        <f t="shared" si="22"/>
        <v>0.74302921401054189</v>
      </c>
      <c r="M82" s="437">
        <f t="shared" si="23"/>
        <v>0.25696591653677137</v>
      </c>
      <c r="N82" s="435">
        <f t="shared" si="24"/>
        <v>0.74302921401054189</v>
      </c>
      <c r="O82" s="434">
        <f t="shared" si="25"/>
        <v>4.7287310590105637E-2</v>
      </c>
      <c r="P82" s="434">
        <v>0.62931079444641713</v>
      </c>
      <c r="Q82" s="436">
        <v>6.6431108974019146E-2</v>
      </c>
      <c r="R82" s="435">
        <f t="shared" si="26"/>
        <v>0.25696591653677137</v>
      </c>
      <c r="S82" s="434">
        <f t="shared" si="27"/>
        <v>2.8447858524523965E-2</v>
      </c>
      <c r="T82" s="434">
        <v>5.0276577747495256E-2</v>
      </c>
      <c r="U82" s="434">
        <v>0.11168413875685158</v>
      </c>
      <c r="V82" s="434">
        <v>2.5072811883033053E-2</v>
      </c>
      <c r="W82" s="433">
        <v>4.1484529624867483E-2</v>
      </c>
      <c r="AA82" s="372">
        <f t="shared" si="28"/>
        <v>-4.8694526867398835E-6</v>
      </c>
      <c r="AJ82" s="349"/>
    </row>
    <row r="83" spans="1:36" ht="12" hidden="1" customHeight="1">
      <c r="A83" s="432">
        <v>1990</v>
      </c>
      <c r="B83" s="368">
        <v>5261.0522335511168</v>
      </c>
      <c r="C83" s="367">
        <v>0.95724196917937121</v>
      </c>
      <c r="D83" s="360">
        <v>4.9514365743713483E-3</v>
      </c>
      <c r="E83" s="366">
        <v>4.7891180093821803E-2</v>
      </c>
      <c r="F83" s="370">
        <f t="shared" si="20"/>
        <v>1</v>
      </c>
      <c r="G83" s="360">
        <v>7.6258509170739994E-2</v>
      </c>
      <c r="H83" s="431">
        <v>1.2982193859325879E-2</v>
      </c>
      <c r="I83" s="360">
        <v>0.88482741225494199</v>
      </c>
      <c r="J83" s="366">
        <v>3.8914078574318084E-2</v>
      </c>
      <c r="K83" s="370">
        <f t="shared" si="21"/>
        <v>1</v>
      </c>
      <c r="L83" s="371">
        <f t="shared" si="22"/>
        <v>0.74871308051345398</v>
      </c>
      <c r="M83" s="364">
        <f t="shared" si="23"/>
        <v>0.25129150657871618</v>
      </c>
      <c r="N83" s="362">
        <f t="shared" si="24"/>
        <v>0.74871308051345398</v>
      </c>
      <c r="O83" s="360">
        <f t="shared" si="25"/>
        <v>4.7998713388028739E-2</v>
      </c>
      <c r="P83" s="360">
        <v>0.63536719492779803</v>
      </c>
      <c r="Q83" s="366">
        <v>6.5347172197627243E-2</v>
      </c>
      <c r="R83" s="362">
        <f t="shared" si="26"/>
        <v>0.25129150657871618</v>
      </c>
      <c r="S83" s="360">
        <f t="shared" si="27"/>
        <v>2.8259795782711247E-2</v>
      </c>
      <c r="T83" s="360">
        <v>5.2258557375018458E-2</v>
      </c>
      <c r="U83" s="360">
        <v>0.10879976250772867</v>
      </c>
      <c r="V83" s="360">
        <v>2.3059312338939725E-2</v>
      </c>
      <c r="W83" s="359">
        <v>3.8914078574318084E-2</v>
      </c>
      <c r="AA83" s="372">
        <f t="shared" si="28"/>
        <v>4.5870921701052225E-6</v>
      </c>
      <c r="AJ83" s="349"/>
    </row>
    <row r="84" spans="1:36" ht="12" hidden="1" customHeight="1">
      <c r="A84" s="432">
        <v>1991</v>
      </c>
      <c r="B84" s="368">
        <v>5435.6271709989105</v>
      </c>
      <c r="C84" s="367">
        <v>0.95409413428311818</v>
      </c>
      <c r="D84" s="360">
        <v>4.4899747965245259E-3</v>
      </c>
      <c r="E84" s="366">
        <v>5.0529035814928062E-2</v>
      </c>
      <c r="F84" s="370">
        <f t="shared" si="20"/>
        <v>1.0000000000000002</v>
      </c>
      <c r="G84" s="360">
        <v>8.0469095145761921E-2</v>
      </c>
      <c r="H84" s="431">
        <v>1.3448310139815265E-2</v>
      </c>
      <c r="I84" s="360">
        <v>0.87698641224557727</v>
      </c>
      <c r="J84" s="366">
        <v>4.2544492608660923E-2</v>
      </c>
      <c r="K84" s="370">
        <f t="shared" si="21"/>
        <v>1</v>
      </c>
      <c r="L84" s="371">
        <f t="shared" si="22"/>
        <v>0.74845524871754054</v>
      </c>
      <c r="M84" s="364">
        <f t="shared" si="23"/>
        <v>0.25154911150366949</v>
      </c>
      <c r="N84" s="362">
        <f t="shared" si="24"/>
        <v>0.74845524871754054</v>
      </c>
      <c r="O84" s="360">
        <f t="shared" si="25"/>
        <v>5.0845624338051607E-2</v>
      </c>
      <c r="P84" s="360">
        <v>0.63506931056966198</v>
      </c>
      <c r="Q84" s="366">
        <v>6.25403138098269E-2</v>
      </c>
      <c r="R84" s="362">
        <f t="shared" si="26"/>
        <v>0.25154911150366949</v>
      </c>
      <c r="S84" s="360">
        <f t="shared" si="27"/>
        <v>2.9623470807710325E-2</v>
      </c>
      <c r="T84" s="360">
        <v>5.4077292417754545E-2</v>
      </c>
      <c r="U84" s="360">
        <v>0.1036073949301818</v>
      </c>
      <c r="V84" s="360">
        <v>2.1696460739361878E-2</v>
      </c>
      <c r="W84" s="359">
        <v>4.2544492608660923E-2</v>
      </c>
      <c r="AA84" s="372">
        <f t="shared" si="28"/>
        <v>4.3602212100868343E-6</v>
      </c>
      <c r="AJ84" s="349"/>
    </row>
    <row r="85" spans="1:36" ht="12" hidden="1" customHeight="1">
      <c r="A85" s="432">
        <v>1992</v>
      </c>
      <c r="B85" s="368">
        <v>5767.8229916996934</v>
      </c>
      <c r="C85" s="367">
        <v>0.95351400483587279</v>
      </c>
      <c r="D85" s="360">
        <v>3.8076772348788839E-3</v>
      </c>
      <c r="E85" s="366">
        <v>5.0422317123552628E-2</v>
      </c>
      <c r="F85" s="370">
        <f t="shared" si="20"/>
        <v>1</v>
      </c>
      <c r="G85" s="360">
        <v>8.0307596239790571E-2</v>
      </c>
      <c r="H85" s="431">
        <v>1.2933822710467136E-2</v>
      </c>
      <c r="I85" s="360">
        <v>0.87329534886010074</v>
      </c>
      <c r="J85" s="366">
        <v>4.6397054900108703E-2</v>
      </c>
      <c r="K85" s="370">
        <f t="shared" si="21"/>
        <v>1</v>
      </c>
      <c r="L85" s="371">
        <f t="shared" si="22"/>
        <v>0.75217166566054794</v>
      </c>
      <c r="M85" s="364">
        <f t="shared" si="23"/>
        <v>0.24783248776473274</v>
      </c>
      <c r="N85" s="362">
        <f t="shared" si="24"/>
        <v>0.75217166566054794</v>
      </c>
      <c r="O85" s="360">
        <f t="shared" si="25"/>
        <v>5.13404586081408E-2</v>
      </c>
      <c r="P85" s="360">
        <v>0.63647931035383254</v>
      </c>
      <c r="Q85" s="366">
        <v>6.4351896698574593E-2</v>
      </c>
      <c r="R85" s="362">
        <f t="shared" si="26"/>
        <v>0.24783248776473274</v>
      </c>
      <c r="S85" s="360">
        <f t="shared" si="27"/>
        <v>2.8967137631649764E-2</v>
      </c>
      <c r="T85" s="360">
        <v>5.4917774081457482E-2</v>
      </c>
      <c r="U85" s="360">
        <v>9.6451120726185266E-2</v>
      </c>
      <c r="V85" s="360">
        <v>2.1099400425331507E-2</v>
      </c>
      <c r="W85" s="359">
        <v>4.6397054900108703E-2</v>
      </c>
      <c r="AA85" s="372">
        <f t="shared" si="28"/>
        <v>4.1534252805952576E-6</v>
      </c>
      <c r="AJ85" s="349"/>
    </row>
    <row r="86" spans="1:36" ht="12" hidden="1" customHeight="1">
      <c r="A86" s="432">
        <v>1993</v>
      </c>
      <c r="B86" s="368">
        <v>6028.8399642366549</v>
      </c>
      <c r="C86" s="367">
        <v>0.9545451586271535</v>
      </c>
      <c r="D86" s="360">
        <v>3.465515072100757E-3</v>
      </c>
      <c r="E86" s="366">
        <v>4.9091367784793026E-2</v>
      </c>
      <c r="F86" s="370">
        <f t="shared" si="20"/>
        <v>1</v>
      </c>
      <c r="G86" s="360">
        <v>7.9152872332118873E-2</v>
      </c>
      <c r="H86" s="431">
        <v>1.2025530687507582E-2</v>
      </c>
      <c r="I86" s="360">
        <v>0.87077547179532033</v>
      </c>
      <c r="J86" s="366">
        <v>5.0071655872560843E-2</v>
      </c>
      <c r="K86" s="370">
        <f t="shared" si="21"/>
        <v>1</v>
      </c>
      <c r="L86" s="371">
        <f t="shared" si="22"/>
        <v>0.74851735177383338</v>
      </c>
      <c r="M86" s="364">
        <f t="shared" si="23"/>
        <v>0.25148664867657189</v>
      </c>
      <c r="N86" s="362">
        <f t="shared" si="24"/>
        <v>0.74851735177383338</v>
      </c>
      <c r="O86" s="360">
        <f t="shared" si="25"/>
        <v>5.0857363330498687E-2</v>
      </c>
      <c r="P86" s="360">
        <v>0.63373717376220984</v>
      </c>
      <c r="Q86" s="366">
        <v>6.3922814681124845E-2</v>
      </c>
      <c r="R86" s="362">
        <f t="shared" si="26"/>
        <v>0.25148664867657189</v>
      </c>
      <c r="S86" s="360">
        <f t="shared" si="27"/>
        <v>2.829550900162018E-2</v>
      </c>
      <c r="T86" s="360">
        <v>5.6451656043102823E-2</v>
      </c>
      <c r="U86" s="360">
        <v>9.4757360889573233E-2</v>
      </c>
      <c r="V86" s="360">
        <v>2.1910466869714824E-2</v>
      </c>
      <c r="W86" s="359">
        <v>5.0071655872560843E-2</v>
      </c>
      <c r="AA86" s="372">
        <f t="shared" si="28"/>
        <v>4.0004504051616152E-6</v>
      </c>
      <c r="AJ86" s="349"/>
    </row>
    <row r="87" spans="1:36" ht="12" hidden="1" customHeight="1">
      <c r="A87" s="432">
        <v>1994</v>
      </c>
      <c r="B87" s="368">
        <v>6422.4753388272511</v>
      </c>
      <c r="C87" s="367">
        <v>0.95604882480112485</v>
      </c>
      <c r="D87" s="360">
        <v>3.4568698206636403E-3</v>
      </c>
      <c r="E87" s="366">
        <v>4.757122197931072E-2</v>
      </c>
      <c r="F87" s="370">
        <f t="shared" si="20"/>
        <v>1.0000000000000002</v>
      </c>
      <c r="G87" s="360">
        <v>8.1666331488907534E-2</v>
      </c>
      <c r="H87" s="431">
        <v>1.1786732685815633E-2</v>
      </c>
      <c r="I87" s="360">
        <v>0.86131624443689336</v>
      </c>
      <c r="J87" s="366">
        <v>5.7017424074199193E-2</v>
      </c>
      <c r="K87" s="370">
        <f t="shared" si="21"/>
        <v>1</v>
      </c>
      <c r="L87" s="371">
        <f t="shared" si="22"/>
        <v>0.73837306857620666</v>
      </c>
      <c r="M87" s="364">
        <f t="shared" si="23"/>
        <v>0.26162322742005079</v>
      </c>
      <c r="N87" s="362">
        <f t="shared" si="24"/>
        <v>0.73837306857620666</v>
      </c>
      <c r="O87" s="360">
        <f t="shared" si="25"/>
        <v>5.2212825816283004E-2</v>
      </c>
      <c r="P87" s="360">
        <v>0.62438542593645008</v>
      </c>
      <c r="Q87" s="366">
        <v>6.177481682347348E-2</v>
      </c>
      <c r="R87" s="362">
        <f t="shared" si="26"/>
        <v>0.26162322742005079</v>
      </c>
      <c r="S87" s="360">
        <f t="shared" si="27"/>
        <v>2.9453505672624537E-2</v>
      </c>
      <c r="T87" s="360">
        <v>5.7399052631833793E-2</v>
      </c>
      <c r="U87" s="360">
        <v>9.3910572950115109E-2</v>
      </c>
      <c r="V87" s="360">
        <v>2.3842672091278133E-2</v>
      </c>
      <c r="W87" s="359">
        <v>5.7017424074199193E-2</v>
      </c>
      <c r="AA87" s="372">
        <f t="shared" si="28"/>
        <v>-3.7040037426105954E-6</v>
      </c>
      <c r="AJ87" s="349"/>
    </row>
    <row r="88" spans="1:36" ht="12" hidden="1" customHeight="1">
      <c r="A88" s="432">
        <v>1995</v>
      </c>
      <c r="B88" s="368">
        <v>6787.7921239986354</v>
      </c>
      <c r="C88" s="367">
        <v>0.95458138399544523</v>
      </c>
      <c r="D88" s="360">
        <v>3.9564965324163743E-3</v>
      </c>
      <c r="E88" s="366">
        <v>4.9503578462867431E-2</v>
      </c>
      <c r="F88" s="370">
        <f t="shared" si="20"/>
        <v>0.99999999999999989</v>
      </c>
      <c r="G88" s="360">
        <v>7.9363066835148752E-2</v>
      </c>
      <c r="H88" s="431">
        <v>1.0725136932613384E-2</v>
      </c>
      <c r="I88" s="360">
        <v>0.85741667064638072</v>
      </c>
      <c r="J88" s="366">
        <v>6.3220262518470474E-2</v>
      </c>
      <c r="K88" s="370">
        <f t="shared" si="21"/>
        <v>0.99999999999999989</v>
      </c>
      <c r="L88" s="371">
        <f t="shared" si="22"/>
        <v>0.72875158376705573</v>
      </c>
      <c r="M88" s="364">
        <f t="shared" si="23"/>
        <v>0.27125183685703153</v>
      </c>
      <c r="N88" s="362">
        <f t="shared" si="24"/>
        <v>0.72875158376705573</v>
      </c>
      <c r="O88" s="360">
        <f t="shared" si="25"/>
        <v>5.0562112751849846E-2</v>
      </c>
      <c r="P88" s="360">
        <v>0.61914094056320057</v>
      </c>
      <c r="Q88" s="366">
        <v>5.9048530452005268E-2</v>
      </c>
      <c r="R88" s="362">
        <f t="shared" si="26"/>
        <v>0.27125183685703153</v>
      </c>
      <c r="S88" s="360">
        <f t="shared" si="27"/>
        <v>2.8800954083298906E-2</v>
      </c>
      <c r="T88" s="360">
        <v>5.9490183644887534E-2</v>
      </c>
      <c r="U88" s="360">
        <v>9.5190617537356692E-2</v>
      </c>
      <c r="V88" s="360">
        <v>2.4549819073017898E-2</v>
      </c>
      <c r="W88" s="359">
        <v>6.3220262518470474E-2</v>
      </c>
      <c r="AA88" s="372">
        <f t="shared" si="28"/>
        <v>3.420624087313584E-6</v>
      </c>
      <c r="AJ88" s="349"/>
    </row>
    <row r="89" spans="1:36" ht="12" hidden="1" customHeight="1">
      <c r="A89" s="432">
        <v>1996</v>
      </c>
      <c r="B89" s="368">
        <v>7199.1657114721675</v>
      </c>
      <c r="C89" s="367">
        <v>0.95836104855949089</v>
      </c>
      <c r="D89" s="360">
        <v>4.3131787449136524E-3</v>
      </c>
      <c r="E89" s="366">
        <v>4.611631587684472E-2</v>
      </c>
      <c r="F89" s="370">
        <f t="shared" si="20"/>
        <v>0.99999999999999989</v>
      </c>
      <c r="G89" s="360">
        <v>7.8134053658972302E-2</v>
      </c>
      <c r="H89" s="431">
        <v>1.0445654818052832E-2</v>
      </c>
      <c r="I89" s="360">
        <v>0.85788992211004544</v>
      </c>
      <c r="J89" s="366">
        <v>6.3976024230982143E-2</v>
      </c>
      <c r="K89" s="370">
        <f t="shared" si="21"/>
        <v>0.99999999999999989</v>
      </c>
      <c r="L89" s="371">
        <f t="shared" si="22"/>
        <v>0.72603377968773708</v>
      </c>
      <c r="M89" s="364">
        <f t="shared" si="23"/>
        <v>0.27396288966172927</v>
      </c>
      <c r="N89" s="362">
        <f t="shared" si="24"/>
        <v>0.72603377968773708</v>
      </c>
      <c r="O89" s="360">
        <f t="shared" si="25"/>
        <v>4.9662991932513161E-2</v>
      </c>
      <c r="P89" s="360">
        <v>0.6142517309961627</v>
      </c>
      <c r="Q89" s="366">
        <v>6.2119056759061257E-2</v>
      </c>
      <c r="R89" s="362">
        <f t="shared" si="26"/>
        <v>0.27396288966172927</v>
      </c>
      <c r="S89" s="360">
        <f t="shared" si="27"/>
        <v>2.8471061726459138E-2</v>
      </c>
      <c r="T89" s="360">
        <v>5.888029488257443E-2</v>
      </c>
      <c r="U89" s="360">
        <v>9.6050256263758821E-2</v>
      </c>
      <c r="V89" s="360">
        <v>2.6585252557954752E-2</v>
      </c>
      <c r="W89" s="359">
        <v>6.3976024230982143E-2</v>
      </c>
      <c r="AA89" s="372">
        <f t="shared" si="28"/>
        <v>-3.3306505335950476E-6</v>
      </c>
      <c r="AJ89" s="349"/>
    </row>
    <row r="90" spans="1:36" ht="12" hidden="1" customHeight="1">
      <c r="A90" s="432">
        <v>1997</v>
      </c>
      <c r="B90" s="368">
        <v>7676.6239458056398</v>
      </c>
      <c r="C90" s="367">
        <v>0.96141221090196927</v>
      </c>
      <c r="D90" s="360">
        <v>4.5633411824870006E-3</v>
      </c>
      <c r="E90" s="366">
        <v>4.3278790565418647E-2</v>
      </c>
      <c r="F90" s="370">
        <f t="shared" si="20"/>
        <v>1</v>
      </c>
      <c r="G90" s="360">
        <v>7.7547109797564143E-2</v>
      </c>
      <c r="H90" s="431">
        <v>1.0408221187343147E-2</v>
      </c>
      <c r="I90" s="360">
        <v>0.86024325177655858</v>
      </c>
      <c r="J90" s="366">
        <v>6.2209638425877248E-2</v>
      </c>
      <c r="K90" s="370">
        <f t="shared" si="21"/>
        <v>1</v>
      </c>
      <c r="L90" s="371">
        <f t="shared" si="22"/>
        <v>0.72588660106886282</v>
      </c>
      <c r="M90" s="364">
        <f t="shared" si="23"/>
        <v>0.27411339893113695</v>
      </c>
      <c r="N90" s="362">
        <f t="shared" si="24"/>
        <v>0.72588660106886282</v>
      </c>
      <c r="O90" s="360">
        <f t="shared" si="25"/>
        <v>4.9247801665539659E-2</v>
      </c>
      <c r="P90" s="360">
        <v>0.61416320941134828</v>
      </c>
      <c r="Q90" s="366">
        <v>6.2475589991974903E-2</v>
      </c>
      <c r="R90" s="362">
        <f t="shared" si="26"/>
        <v>0.27411339893113695</v>
      </c>
      <c r="S90" s="360">
        <f t="shared" si="27"/>
        <v>2.829930813202448E-2</v>
      </c>
      <c r="T90" s="360">
        <v>5.8048043403698887E-2</v>
      </c>
      <c r="U90" s="360">
        <v>9.7959070434408199E-2</v>
      </c>
      <c r="V90" s="360">
        <v>2.7597338535128114E-2</v>
      </c>
      <c r="W90" s="359">
        <v>6.2209638425877248E-2</v>
      </c>
      <c r="AA90" s="372">
        <f t="shared" si="28"/>
        <v>0</v>
      </c>
      <c r="AJ90" s="349"/>
    </row>
    <row r="91" spans="1:36" ht="12" hidden="1" customHeight="1">
      <c r="A91" s="432">
        <v>1998</v>
      </c>
      <c r="B91" s="368">
        <v>8138.3910000000005</v>
      </c>
      <c r="C91" s="367">
        <v>0.96546110895876103</v>
      </c>
      <c r="D91" s="360">
        <v>5.1547044127027014E-3</v>
      </c>
      <c r="E91" s="366">
        <v>3.984006175176396E-2</v>
      </c>
      <c r="F91" s="370">
        <f t="shared" si="20"/>
        <v>1</v>
      </c>
      <c r="G91" s="360">
        <v>7.6108410126768292E-2</v>
      </c>
      <c r="H91" s="431">
        <v>1.0296875635491093E-2</v>
      </c>
      <c r="I91" s="360">
        <v>0.87569496230888888</v>
      </c>
      <c r="J91" s="366">
        <v>4.8196627564342925E-2</v>
      </c>
      <c r="K91" s="370">
        <f t="shared" si="21"/>
        <v>1.0000000000000002</v>
      </c>
      <c r="L91" s="371">
        <f t="shared" si="22"/>
        <v>0.73952573816565215</v>
      </c>
      <c r="M91" s="364">
        <f t="shared" si="23"/>
        <v>0.26047426183434785</v>
      </c>
      <c r="N91" s="362">
        <f t="shared" si="24"/>
        <v>0.73952573816565215</v>
      </c>
      <c r="O91" s="360">
        <f t="shared" si="25"/>
        <v>4.917567948037626E-2</v>
      </c>
      <c r="P91" s="360">
        <v>0.62393168379351638</v>
      </c>
      <c r="Q91" s="366">
        <v>6.6418374891759557E-2</v>
      </c>
      <c r="R91" s="362">
        <f t="shared" si="26"/>
        <v>0.26047426183434785</v>
      </c>
      <c r="S91" s="360">
        <f t="shared" si="27"/>
        <v>2.6932730646392039E-2</v>
      </c>
      <c r="T91" s="360">
        <v>5.787986839167595E-2</v>
      </c>
      <c r="U91" s="360">
        <v>0.10069435100869446</v>
      </c>
      <c r="V91" s="360">
        <v>2.67706842232425E-2</v>
      </c>
      <c r="W91" s="359">
        <v>4.8196627564342925E-2</v>
      </c>
      <c r="AA91" s="372">
        <f t="shared" si="28"/>
        <v>0</v>
      </c>
      <c r="AJ91" s="349"/>
    </row>
    <row r="92" spans="1:36" ht="12" hidden="1" customHeight="1">
      <c r="A92" s="369">
        <v>1999</v>
      </c>
      <c r="B92" s="368">
        <v>8582.2619999999988</v>
      </c>
      <c r="C92" s="367">
        <v>0.96995407504455133</v>
      </c>
      <c r="D92" s="360">
        <v>5.2261280301160755E-3</v>
      </c>
      <c r="E92" s="366">
        <v>3.5381115141905485E-2</v>
      </c>
      <c r="F92" s="370">
        <f t="shared" si="20"/>
        <v>0.99999999999999989</v>
      </c>
      <c r="G92" s="360">
        <v>7.5108403821743039E-2</v>
      </c>
      <c r="H92" s="431">
        <v>1.0277010885941259E-2</v>
      </c>
      <c r="I92" s="360">
        <v>0.87531200981745838</v>
      </c>
      <c r="J92" s="366">
        <v>4.9579586360798497E-2</v>
      </c>
      <c r="K92" s="370">
        <f t="shared" si="21"/>
        <v>0.99999999999999989</v>
      </c>
      <c r="L92" s="371">
        <f t="shared" si="22"/>
        <v>0.7476758016612246</v>
      </c>
      <c r="M92" s="364">
        <f t="shared" si="23"/>
        <v>0.2523241983387754</v>
      </c>
      <c r="N92" s="362">
        <f t="shared" si="24"/>
        <v>0.7476758016612246</v>
      </c>
      <c r="O92" s="360">
        <f t="shared" si="25"/>
        <v>4.8976192550078568E-2</v>
      </c>
      <c r="P92" s="360">
        <v>0.63040489791619048</v>
      </c>
      <c r="Q92" s="366">
        <v>6.8294711194955518E-2</v>
      </c>
      <c r="R92" s="362">
        <f t="shared" si="26"/>
        <v>0.2523241983387754</v>
      </c>
      <c r="S92" s="360">
        <f t="shared" si="27"/>
        <v>2.6132211271664478E-2</v>
      </c>
      <c r="T92" s="360">
        <v>5.8591546144827547E-2</v>
      </c>
      <c r="U92" s="360">
        <v>9.1943825532243117E-2</v>
      </c>
      <c r="V92" s="360">
        <v>2.6077029029241746E-2</v>
      </c>
      <c r="W92" s="359">
        <v>4.9579586360798497E-2</v>
      </c>
      <c r="AA92" s="372">
        <f t="shared" si="28"/>
        <v>0</v>
      </c>
      <c r="AJ92" s="349"/>
    </row>
    <row r="93" spans="1:36" ht="22" hidden="1" customHeight="1">
      <c r="A93" s="430">
        <v>2000</v>
      </c>
      <c r="B93" s="429">
        <v>9143.9299999999985</v>
      </c>
      <c r="C93" s="428">
        <v>0.97408882176482114</v>
      </c>
      <c r="D93" s="421">
        <v>5.2800054243634809E-3</v>
      </c>
      <c r="E93" s="423">
        <v>3.131049778377569E-2</v>
      </c>
      <c r="F93" s="426">
        <f t="shared" si="20"/>
        <v>1</v>
      </c>
      <c r="G93" s="421">
        <v>7.3655419496868435E-2</v>
      </c>
      <c r="H93" s="427">
        <v>1.0290979917825271E-2</v>
      </c>
      <c r="I93" s="421">
        <v>0.8890784378270612</v>
      </c>
      <c r="J93" s="423">
        <v>3.7266142676070362E-2</v>
      </c>
      <c r="K93" s="426">
        <f t="shared" si="21"/>
        <v>1</v>
      </c>
      <c r="L93" s="425">
        <f t="shared" si="22"/>
        <v>0.76122568848849137</v>
      </c>
      <c r="M93" s="424">
        <f t="shared" si="23"/>
        <v>0.23877154219288543</v>
      </c>
      <c r="N93" s="422">
        <f t="shared" si="24"/>
        <v>0.76122568848849137</v>
      </c>
      <c r="O93" s="421">
        <f t="shared" si="25"/>
        <v>4.8736318586481454E-2</v>
      </c>
      <c r="P93" s="421">
        <v>0.64049046744671068</v>
      </c>
      <c r="Q93" s="423">
        <v>7.1998902455299246E-2</v>
      </c>
      <c r="R93" s="422">
        <f t="shared" si="26"/>
        <v>0.23877154219288543</v>
      </c>
      <c r="S93" s="421">
        <f t="shared" si="27"/>
        <v>2.4919100910386988E-2</v>
      </c>
      <c r="T93" s="421">
        <v>5.8456265522592595E-2</v>
      </c>
      <c r="U93" s="421">
        <v>9.3372324591286249E-2</v>
      </c>
      <c r="V93" s="421">
        <v>2.4757708492549237E-2</v>
      </c>
      <c r="W93" s="420">
        <v>3.7266142676070362E-2</v>
      </c>
      <c r="AA93" s="372">
        <f t="shared" si="28"/>
        <v>-2.7693186231969591E-6</v>
      </c>
      <c r="AJ93" s="349"/>
    </row>
    <row r="94" spans="1:36" ht="22" hidden="1" customHeight="1">
      <c r="A94" s="419">
        <v>2001</v>
      </c>
      <c r="B94" s="418">
        <v>9422.759</v>
      </c>
      <c r="C94" s="417">
        <v>0.97472513093033586</v>
      </c>
      <c r="D94" s="410">
        <v>4.4311862374915908E-3</v>
      </c>
      <c r="E94" s="412">
        <v>2.9832026904222004E-2</v>
      </c>
      <c r="F94" s="415">
        <f t="shared" si="20"/>
        <v>1</v>
      </c>
      <c r="G94" s="410">
        <v>7.1550169117134382E-2</v>
      </c>
      <c r="H94" s="416">
        <v>1.0570152542371081E-2</v>
      </c>
      <c r="I94" s="410">
        <v>0.88963964800543016</v>
      </c>
      <c r="J94" s="412">
        <v>3.8810182877435373E-2</v>
      </c>
      <c r="K94" s="415">
        <f t="shared" si="21"/>
        <v>0.99999999999999989</v>
      </c>
      <c r="L94" s="414">
        <f t="shared" si="22"/>
        <v>0.76590291169640512</v>
      </c>
      <c r="M94" s="413">
        <f t="shared" si="23"/>
        <v>0.23409397053341377</v>
      </c>
      <c r="N94" s="411">
        <f t="shared" si="24"/>
        <v>0.76590291169640512</v>
      </c>
      <c r="O94" s="410">
        <f t="shared" si="25"/>
        <v>4.7203871543535052E-2</v>
      </c>
      <c r="P94" s="410">
        <v>0.64169103762496738</v>
      </c>
      <c r="Q94" s="412">
        <v>7.7008002527902686E-2</v>
      </c>
      <c r="R94" s="411">
        <f t="shared" si="26"/>
        <v>0.23409397053341377</v>
      </c>
      <c r="S94" s="410">
        <f t="shared" si="27"/>
        <v>2.4346297573599338E-2</v>
      </c>
      <c r="T94" s="410">
        <v>6.0793871518946836E-2</v>
      </c>
      <c r="U94" s="410">
        <v>8.3982408973847275E-2</v>
      </c>
      <c r="V94" s="410">
        <v>2.6161209589584927E-2</v>
      </c>
      <c r="W94" s="409">
        <v>3.8810182877435373E-2</v>
      </c>
      <c r="AA94" s="372">
        <f t="shared" si="28"/>
        <v>-3.1177701811380132E-6</v>
      </c>
      <c r="AJ94" s="349"/>
    </row>
    <row r="95" spans="1:36" ht="22" hidden="1" customHeight="1">
      <c r="A95" s="419">
        <v>2002</v>
      </c>
      <c r="B95" s="418">
        <v>9685.3490000000002</v>
      </c>
      <c r="C95" s="417">
        <v>0.97433763099295634</v>
      </c>
      <c r="D95" s="410">
        <v>3.8046125131887222E-3</v>
      </c>
      <c r="E95" s="412">
        <v>2.9601411368862397E-2</v>
      </c>
      <c r="F95" s="415">
        <f t="shared" si="20"/>
        <v>0.99999999999999978</v>
      </c>
      <c r="G95" s="410">
        <v>7.5185726399740471E-2</v>
      </c>
      <c r="H95" s="416">
        <v>1.0789492459177258E-2</v>
      </c>
      <c r="I95" s="410">
        <v>0.8709632456197498</v>
      </c>
      <c r="J95" s="412">
        <v>5.38510279805096E-2</v>
      </c>
      <c r="K95" s="415">
        <f t="shared" si="21"/>
        <v>0.99999999999999978</v>
      </c>
      <c r="L95" s="414">
        <f t="shared" si="22"/>
        <v>0.7558729642935953</v>
      </c>
      <c r="M95" s="413">
        <f t="shared" si="23"/>
        <v>0.24412395510151957</v>
      </c>
      <c r="N95" s="411">
        <f t="shared" si="24"/>
        <v>0.7558729642935953</v>
      </c>
      <c r="O95" s="410">
        <f t="shared" si="25"/>
        <v>4.9206436296954363E-2</v>
      </c>
      <c r="P95" s="410">
        <v>0.63414338502412249</v>
      </c>
      <c r="Q95" s="412">
        <v>7.2523142972518495E-2</v>
      </c>
      <c r="R95" s="411">
        <f t="shared" si="26"/>
        <v>0.24412395510151957</v>
      </c>
      <c r="S95" s="410">
        <f t="shared" si="27"/>
        <v>2.5979290102786112E-2</v>
      </c>
      <c r="T95" s="410">
        <v>6.1479560519708688E-2</v>
      </c>
      <c r="U95" s="410">
        <v>7.4534123654191514E-2</v>
      </c>
      <c r="V95" s="410">
        <v>2.8279952844323664E-2</v>
      </c>
      <c r="W95" s="409">
        <v>5.38510279805096E-2</v>
      </c>
      <c r="AA95" s="372">
        <f t="shared" si="28"/>
        <v>-3.0806048851861334E-6</v>
      </c>
      <c r="AJ95" s="349"/>
    </row>
    <row r="96" spans="1:36" ht="22" hidden="1" customHeight="1">
      <c r="A96" s="419">
        <v>2003</v>
      </c>
      <c r="B96" s="418">
        <v>10136.746000000001</v>
      </c>
      <c r="C96" s="417">
        <v>0.97311306803978315</v>
      </c>
      <c r="D96" s="410">
        <v>3.635190227712139E-3</v>
      </c>
      <c r="E96" s="412">
        <v>3.0630835575834688E-2</v>
      </c>
      <c r="F96" s="415">
        <f t="shared" si="20"/>
        <v>1</v>
      </c>
      <c r="G96" s="410">
        <v>7.5250973044012334E-2</v>
      </c>
      <c r="H96" s="416">
        <v>1.0812148198248233E-2</v>
      </c>
      <c r="I96" s="410">
        <v>0.86103893695274603</v>
      </c>
      <c r="J96" s="412">
        <v>6.3710090003241682E-2</v>
      </c>
      <c r="K96" s="415">
        <f t="shared" si="21"/>
        <v>1</v>
      </c>
      <c r="L96" s="414">
        <f t="shared" si="22"/>
        <v>0.74535802401811757</v>
      </c>
      <c r="M96" s="413">
        <f t="shared" si="23"/>
        <v>0.25463595532586969</v>
      </c>
      <c r="N96" s="411">
        <f t="shared" si="24"/>
        <v>0.74535802401811757</v>
      </c>
      <c r="O96" s="410">
        <f t="shared" si="25"/>
        <v>4.8555274313375363E-2</v>
      </c>
      <c r="P96" s="410">
        <v>0.62786420809991683</v>
      </c>
      <c r="Q96" s="412">
        <v>6.8938541604825404E-2</v>
      </c>
      <c r="R96" s="411">
        <f t="shared" si="26"/>
        <v>0.25463595532586969</v>
      </c>
      <c r="S96" s="410">
        <f t="shared" si="27"/>
        <v>2.6695698730636971E-2</v>
      </c>
      <c r="T96" s="410">
        <v>5.9314004711176524E-2</v>
      </c>
      <c r="U96" s="410">
        <v>7.3969989975086664E-2</v>
      </c>
      <c r="V96" s="410">
        <v>3.0946171905727876E-2</v>
      </c>
      <c r="W96" s="409">
        <v>6.3710090003241682E-2</v>
      </c>
      <c r="AA96" s="372">
        <f t="shared" si="28"/>
        <v>-6.0206560127396003E-6</v>
      </c>
      <c r="AJ96" s="349"/>
    </row>
    <row r="97" spans="1:36" ht="22" hidden="1" customHeight="1">
      <c r="A97" s="419">
        <v>2004</v>
      </c>
      <c r="B97" s="418">
        <v>10813.157000000001</v>
      </c>
      <c r="C97" s="417">
        <v>0.97482169175940003</v>
      </c>
      <c r="D97" s="410">
        <v>3.7856659253167305E-3</v>
      </c>
      <c r="E97" s="412">
        <v>2.907559744115433E-2</v>
      </c>
      <c r="F97" s="415">
        <f t="shared" si="20"/>
        <v>1</v>
      </c>
      <c r="G97" s="410">
        <v>7.5435878717011129E-2</v>
      </c>
      <c r="H97" s="416">
        <v>1.0699927874902766E-2</v>
      </c>
      <c r="I97" s="410">
        <v>0.8554633027153864</v>
      </c>
      <c r="J97" s="412">
        <v>6.9100818567602473E-2</v>
      </c>
      <c r="K97" s="415">
        <f t="shared" si="21"/>
        <v>1</v>
      </c>
      <c r="L97" s="414">
        <f t="shared" si="22"/>
        <v>0.73732375284378948</v>
      </c>
      <c r="M97" s="413">
        <f t="shared" si="23"/>
        <v>0.26267624715621052</v>
      </c>
      <c r="N97" s="411">
        <f t="shared" si="24"/>
        <v>0.73732375284378948</v>
      </c>
      <c r="O97" s="410">
        <f t="shared" si="25"/>
        <v>4.8247600059589175E-2</v>
      </c>
      <c r="P97" s="410">
        <v>0.62326848671484192</v>
      </c>
      <c r="Q97" s="412">
        <v>6.5807666069358353E-2</v>
      </c>
      <c r="R97" s="411">
        <f t="shared" si="26"/>
        <v>0.26267624715621052</v>
      </c>
      <c r="S97" s="410">
        <f t="shared" si="27"/>
        <v>2.718827865742196E-2</v>
      </c>
      <c r="T97" s="410">
        <v>5.7380559627498225E-2</v>
      </c>
      <c r="U97" s="410">
        <v>7.5325735120649773E-2</v>
      </c>
      <c r="V97" s="410">
        <v>3.3680855183038087E-2</v>
      </c>
      <c r="W97" s="409">
        <v>6.9100818567602473E-2</v>
      </c>
      <c r="AA97" s="372">
        <f t="shared" si="28"/>
        <v>0</v>
      </c>
      <c r="AJ97" s="349"/>
    </row>
    <row r="98" spans="1:36" ht="22" hidden="1" customHeight="1">
      <c r="A98" s="419">
        <v>2005</v>
      </c>
      <c r="B98" s="418">
        <v>11530.151</v>
      </c>
      <c r="C98" s="417">
        <v>0.9748181094939693</v>
      </c>
      <c r="D98" s="410">
        <v>4.231080755143622E-3</v>
      </c>
      <c r="E98" s="412">
        <v>2.9520862302670623E-2</v>
      </c>
      <c r="F98" s="415">
        <f t="shared" si="20"/>
        <v>1</v>
      </c>
      <c r="G98" s="410">
        <v>7.5211504168505694E-2</v>
      </c>
      <c r="H98" s="416">
        <v>1.0763085409722735E-2</v>
      </c>
      <c r="I98" s="410">
        <v>0.84832366896149058</v>
      </c>
      <c r="J98" s="412">
        <v>7.6464826870003721E-2</v>
      </c>
      <c r="K98" s="415">
        <f t="shared" si="21"/>
        <v>1</v>
      </c>
      <c r="L98" s="414">
        <f t="shared" si="22"/>
        <v>0.72380936159983689</v>
      </c>
      <c r="M98" s="413">
        <f t="shared" si="23"/>
        <v>0.27619063840016311</v>
      </c>
      <c r="N98" s="411">
        <f t="shared" si="24"/>
        <v>0.72380936159983689</v>
      </c>
      <c r="O98" s="410">
        <f t="shared" si="25"/>
        <v>4.7155911945759223E-2</v>
      </c>
      <c r="P98" s="410">
        <v>0.61463201999696282</v>
      </c>
      <c r="Q98" s="412">
        <v>6.2021429657114914E-2</v>
      </c>
      <c r="R98" s="411">
        <f t="shared" si="26"/>
        <v>0.27619063840016311</v>
      </c>
      <c r="S98" s="410">
        <f t="shared" si="27"/>
        <v>2.8055592222746478E-2</v>
      </c>
      <c r="T98" s="410">
        <v>5.6279835363821341E-2</v>
      </c>
      <c r="U98" s="410">
        <v>7.8238437640582498E-2</v>
      </c>
      <c r="V98" s="410">
        <v>3.7151946303009067E-2</v>
      </c>
      <c r="W98" s="409">
        <v>7.6464826870003721E-2</v>
      </c>
      <c r="AA98" s="372">
        <f t="shared" si="28"/>
        <v>0</v>
      </c>
      <c r="AJ98" s="349"/>
    </row>
    <row r="99" spans="1:36" ht="22" hidden="1" customHeight="1">
      <c r="A99" s="419">
        <v>2006</v>
      </c>
      <c r="B99" s="418">
        <v>12301.228000000001</v>
      </c>
      <c r="C99" s="417">
        <v>0.97590256842650169</v>
      </c>
      <c r="D99" s="410">
        <v>4.7612319680604359E-3</v>
      </c>
      <c r="E99" s="412">
        <v>2.8966051194238489E-2</v>
      </c>
      <c r="F99" s="415">
        <f t="shared" si="20"/>
        <v>1</v>
      </c>
      <c r="G99" s="410">
        <v>7.5691630136438412E-2</v>
      </c>
      <c r="H99" s="416">
        <v>1.1031418977032212E-2</v>
      </c>
      <c r="I99" s="410">
        <v>0.854014330926961</v>
      </c>
      <c r="J99" s="412">
        <v>7.0294038936600578E-2</v>
      </c>
      <c r="K99" s="415">
        <f t="shared" si="21"/>
        <v>1</v>
      </c>
      <c r="L99" s="414">
        <f t="shared" si="22"/>
        <v>0.7170730635598761</v>
      </c>
      <c r="M99" s="413">
        <f t="shared" si="23"/>
        <v>0.28292432934599349</v>
      </c>
      <c r="N99" s="411">
        <f t="shared" si="24"/>
        <v>0.7170730635598761</v>
      </c>
      <c r="O99" s="410">
        <f t="shared" si="25"/>
        <v>4.6883408457731472E-2</v>
      </c>
      <c r="P99" s="410">
        <v>0.6098822003786939</v>
      </c>
      <c r="Q99" s="412">
        <v>6.0307454723450803E-2</v>
      </c>
      <c r="R99" s="411">
        <f t="shared" si="26"/>
        <v>0.28292432934599349</v>
      </c>
      <c r="S99" s="410">
        <f t="shared" si="27"/>
        <v>2.8808221678706947E-2</v>
      </c>
      <c r="T99" s="410">
        <v>5.4810056361852641E-2</v>
      </c>
      <c r="U99" s="410">
        <v>8.8377843252722424E-2</v>
      </c>
      <c r="V99" s="410">
        <v>4.0634169116110883E-2</v>
      </c>
      <c r="W99" s="409">
        <v>7.0294038936600578E-2</v>
      </c>
      <c r="AA99" s="372">
        <f t="shared" si="28"/>
        <v>-2.6070941303579787E-6</v>
      </c>
      <c r="AJ99" s="349"/>
    </row>
    <row r="100" spans="1:36" ht="22" hidden="1" customHeight="1">
      <c r="A100" s="419">
        <v>2007</v>
      </c>
      <c r="B100" s="418">
        <v>12636.81</v>
      </c>
      <c r="C100" s="417">
        <v>0.97504037807009836</v>
      </c>
      <c r="D100" s="410">
        <v>4.8748062208737869E-3</v>
      </c>
      <c r="E100" s="412">
        <v>2.9944978202568539E-2</v>
      </c>
      <c r="F100" s="415">
        <f t="shared" si="20"/>
        <v>1</v>
      </c>
      <c r="G100" s="410">
        <v>7.6253421551799858E-2</v>
      </c>
      <c r="H100" s="416">
        <v>1.1229099749066416E-2</v>
      </c>
      <c r="I100" s="410">
        <v>0.87266074270326122</v>
      </c>
      <c r="J100" s="412">
        <v>5.1085835744938933E-2</v>
      </c>
      <c r="K100" s="415">
        <f t="shared" si="21"/>
        <v>1</v>
      </c>
      <c r="L100" s="414">
        <f t="shared" si="22"/>
        <v>0.73063607921329266</v>
      </c>
      <c r="M100" s="413">
        <f t="shared" si="23"/>
        <v>0.26936392078670734</v>
      </c>
      <c r="N100" s="411">
        <f t="shared" si="24"/>
        <v>0.73063607921329266</v>
      </c>
      <c r="O100" s="410">
        <f t="shared" si="25"/>
        <v>4.8048658716994562E-2</v>
      </c>
      <c r="P100" s="410">
        <v>0.62502324558175681</v>
      </c>
      <c r="Q100" s="412">
        <v>5.7564174914541293E-2</v>
      </c>
      <c r="R100" s="411">
        <f t="shared" si="26"/>
        <v>0.26936392078670734</v>
      </c>
      <c r="S100" s="410">
        <f t="shared" si="27"/>
        <v>2.8204762834805292E-2</v>
      </c>
      <c r="T100" s="410">
        <v>5.5820891506638139E-2</v>
      </c>
      <c r="U100" s="410">
        <v>9.8229220823926267E-2</v>
      </c>
      <c r="V100" s="410">
        <v>3.6023209876398725E-2</v>
      </c>
      <c r="W100" s="409">
        <v>5.1085835744938933E-2</v>
      </c>
      <c r="AA100" s="372">
        <f t="shared" si="28"/>
        <v>0</v>
      </c>
      <c r="AJ100" s="349"/>
    </row>
    <row r="101" spans="1:36" ht="22" hidden="1" customHeight="1">
      <c r="A101" s="419">
        <v>2008</v>
      </c>
      <c r="B101" s="418">
        <v>12756.504999999999</v>
      </c>
      <c r="C101" s="417">
        <v>0.97423236223401311</v>
      </c>
      <c r="D101" s="410">
        <v>3.5637504159642445E-3</v>
      </c>
      <c r="E101" s="412">
        <v>2.9429612578053314E-2</v>
      </c>
      <c r="F101" s="415">
        <f t="shared" si="20"/>
        <v>1</v>
      </c>
      <c r="G101" s="410">
        <v>7.5890692630936146E-2</v>
      </c>
      <c r="H101" s="416">
        <v>1.1797902325127455E-2</v>
      </c>
      <c r="I101" s="410">
        <v>0.88340419260604675</v>
      </c>
      <c r="J101" s="412">
        <v>4.0705114763017067E-2</v>
      </c>
      <c r="K101" s="415">
        <f t="shared" si="21"/>
        <v>1</v>
      </c>
      <c r="L101" s="414">
        <f t="shared" si="22"/>
        <v>0.74332507606420317</v>
      </c>
      <c r="M101" s="413">
        <f t="shared" si="23"/>
        <v>0.25667754118676406</v>
      </c>
      <c r="N101" s="411">
        <f t="shared" si="24"/>
        <v>0.74332507606420317</v>
      </c>
      <c r="O101" s="410">
        <f t="shared" si="25"/>
        <v>4.8210434042310318E-2</v>
      </c>
      <c r="P101" s="410">
        <v>0.63326906546895101</v>
      </c>
      <c r="Q101" s="412">
        <v>6.1845576552941865E-2</v>
      </c>
      <c r="R101" s="411">
        <f t="shared" si="26"/>
        <v>0.25667754118676406</v>
      </c>
      <c r="S101" s="410">
        <f t="shared" si="27"/>
        <v>2.7680258588625828E-2</v>
      </c>
      <c r="T101" s="410">
        <v>6.1038583844085822E-2</v>
      </c>
      <c r="U101" s="410">
        <v>9.5621488801203788E-2</v>
      </c>
      <c r="V101" s="410">
        <v>3.1632095189831559E-2</v>
      </c>
      <c r="W101" s="409">
        <v>4.0705114763017067E-2</v>
      </c>
      <c r="AA101" s="372">
        <f t="shared" si="28"/>
        <v>2.6172509672850452E-6</v>
      </c>
      <c r="AJ101" s="349"/>
    </row>
    <row r="102" spans="1:36" ht="22" hidden="1" customHeight="1">
      <c r="A102" s="419">
        <v>2009</v>
      </c>
      <c r="B102" s="418">
        <v>12485.401000000002</v>
      </c>
      <c r="C102" s="417">
        <v>0.97122230996024872</v>
      </c>
      <c r="D102" s="410">
        <v>3.6376885291869989E-3</v>
      </c>
      <c r="E102" s="412">
        <v>3.2520941858415281E-2</v>
      </c>
      <c r="F102" s="415">
        <f t="shared" ref="F102:F113" si="29">G102+I102+J102</f>
        <v>0.99999999999999989</v>
      </c>
      <c r="G102" s="410">
        <v>7.5864603788056137E-2</v>
      </c>
      <c r="H102" s="416">
        <v>1.2614732998964149E-2</v>
      </c>
      <c r="I102" s="410">
        <v>0.84752960677834843</v>
      </c>
      <c r="J102" s="412">
        <v>7.660578943359532E-2</v>
      </c>
      <c r="K102" s="415">
        <f t="shared" ref="K102:K113" si="30">I102+J102+G102</f>
        <v>0.99999999999999989</v>
      </c>
      <c r="L102" s="414">
        <f t="shared" ref="L102:L113" si="31">N102</f>
        <v>0.72342737882343244</v>
      </c>
      <c r="M102" s="413">
        <f t="shared" ref="M102:M113" si="32">R102</f>
        <v>0.2765726211765675</v>
      </c>
      <c r="N102" s="411">
        <f t="shared" ref="N102:N113" si="33">O102+P102+Q102</f>
        <v>0.72342737882343244</v>
      </c>
      <c r="O102" s="410">
        <f t="shared" ref="O102:O113" si="34">($G102-$H102)*(P102+Q102)/($P102+$Q102+$T102+$U102+$V102+$W102)</f>
        <v>4.6341270996324888E-2</v>
      </c>
      <c r="P102" s="410">
        <v>0.62368841817735765</v>
      </c>
      <c r="Q102" s="412">
        <v>5.3397689649749926E-2</v>
      </c>
      <c r="R102" s="411">
        <f t="shared" ref="R102:R113" si="35">S102+T102+U102+V102+W102</f>
        <v>0.2765726211765675</v>
      </c>
      <c r="S102" s="410">
        <f t="shared" ref="S102:S113" si="36">H102+($G102-$H102)*($T102+$U102+$V102+$W102)/($P102+$Q102+$T102+$U102+$V102+$W102)</f>
        <v>2.9523332791731249E-2</v>
      </c>
      <c r="T102" s="410">
        <v>6.6916713367876607E-2</v>
      </c>
      <c r="U102" s="410">
        <v>7.0131267710184075E-2</v>
      </c>
      <c r="V102" s="410">
        <v>3.3395517873180236E-2</v>
      </c>
      <c r="W102" s="409">
        <v>7.660578943359532E-2</v>
      </c>
      <c r="AA102" s="372">
        <f t="shared" ref="AA102:AA113" si="37">R102+N102-1</f>
        <v>0</v>
      </c>
      <c r="AJ102" s="349"/>
    </row>
    <row r="103" spans="1:36" ht="80" customHeight="1">
      <c r="A103" s="408">
        <v>2010</v>
      </c>
      <c r="B103" s="407">
        <v>13127.913</v>
      </c>
      <c r="C103" s="406">
        <v>0.97041319515143032</v>
      </c>
      <c r="D103" s="404">
        <v>3.4943101771012686E-3</v>
      </c>
      <c r="E103" s="403">
        <v>3.3175570252484146E-2</v>
      </c>
      <c r="F103" s="399">
        <f t="shared" si="29"/>
        <v>1</v>
      </c>
      <c r="G103" s="404">
        <v>7.452060354147684E-2</v>
      </c>
      <c r="H103" s="405">
        <v>1.2081128203698485E-2</v>
      </c>
      <c r="I103" s="404">
        <v>0.8237901942220367</v>
      </c>
      <c r="J103" s="403">
        <v>0.10168920223648659</v>
      </c>
      <c r="K103" s="399">
        <f t="shared" si="30"/>
        <v>1.0000000000000002</v>
      </c>
      <c r="L103" s="402">
        <f t="shared" si="31"/>
        <v>0.69925795163056148</v>
      </c>
      <c r="M103" s="401">
        <f t="shared" si="32"/>
        <v>0.30073967460515638</v>
      </c>
      <c r="N103" s="399">
        <f t="shared" si="33"/>
        <v>0.69925795163056148</v>
      </c>
      <c r="O103" s="398">
        <f t="shared" si="34"/>
        <v>4.4195334031324932E-2</v>
      </c>
      <c r="P103" s="398">
        <v>0.60644826028326049</v>
      </c>
      <c r="Q103" s="400">
        <v>4.8614357315976041E-2</v>
      </c>
      <c r="R103" s="399">
        <f t="shared" si="35"/>
        <v>0.30073967460515638</v>
      </c>
      <c r="S103" s="398">
        <f t="shared" si="36"/>
        <v>3.0325269510151909E-2</v>
      </c>
      <c r="T103" s="398">
        <v>6.5214249972558466E-2</v>
      </c>
      <c r="U103" s="398">
        <v>6.6003103463589355E-2</v>
      </c>
      <c r="V103" s="398">
        <v>3.7507849422370065E-2</v>
      </c>
      <c r="W103" s="397">
        <v>0.10168920223648659</v>
      </c>
      <c r="AA103" s="372">
        <f t="shared" si="37"/>
        <v>-2.373764282137536E-6</v>
      </c>
      <c r="AJ103" s="349"/>
    </row>
    <row r="104" spans="1:36" ht="80" customHeight="1">
      <c r="A104" s="396">
        <v>2011</v>
      </c>
      <c r="B104" s="395">
        <v>13783.622999999996</v>
      </c>
      <c r="C104" s="394">
        <v>0.9687075741987432</v>
      </c>
      <c r="D104" s="392">
        <v>3.4925505434964441E-3</v>
      </c>
      <c r="E104" s="391">
        <v>3.4878783321337224E-2</v>
      </c>
      <c r="F104" s="387">
        <f t="shared" si="29"/>
        <v>1</v>
      </c>
      <c r="G104" s="392">
        <v>7.3855763466542892E-2</v>
      </c>
      <c r="H104" s="393">
        <v>1.1520918701853646E-2</v>
      </c>
      <c r="I104" s="392">
        <v>0.83350444219201303</v>
      </c>
      <c r="J104" s="391">
        <v>9.2639794341444176E-2</v>
      </c>
      <c r="K104" s="387">
        <f t="shared" si="30"/>
        <v>1.0000000000000002</v>
      </c>
      <c r="L104" s="390">
        <f t="shared" si="31"/>
        <v>0.6952054869702522</v>
      </c>
      <c r="M104" s="389">
        <f t="shared" si="32"/>
        <v>0.30479220278031005</v>
      </c>
      <c r="N104" s="387">
        <f t="shared" si="33"/>
        <v>0.6952054869702522</v>
      </c>
      <c r="O104" s="386">
        <f t="shared" si="34"/>
        <v>4.3840712679443873E-2</v>
      </c>
      <c r="P104" s="386">
        <v>0.59991484096742942</v>
      </c>
      <c r="Q104" s="388">
        <v>5.1449933323378889E-2</v>
      </c>
      <c r="R104" s="387">
        <f t="shared" si="35"/>
        <v>0.30479220278031005</v>
      </c>
      <c r="S104" s="386">
        <f t="shared" si="36"/>
        <v>3.0015050787099005E-2</v>
      </c>
      <c r="T104" s="386">
        <v>6.5458841989511768E-2</v>
      </c>
      <c r="U104" s="386">
        <v>7.8487782203561451E-2</v>
      </c>
      <c r="V104" s="386">
        <v>3.8190733458693601E-2</v>
      </c>
      <c r="W104" s="385">
        <v>9.2639794341444176E-2</v>
      </c>
      <c r="AA104" s="372">
        <f t="shared" si="37"/>
        <v>-2.3102494377535976E-6</v>
      </c>
      <c r="AJ104" s="349"/>
    </row>
    <row r="105" spans="1:36" ht="80" customHeight="1">
      <c r="A105" s="396">
        <v>2012</v>
      </c>
      <c r="B105" s="395">
        <v>14504.071</v>
      </c>
      <c r="C105" s="394">
        <v>0.96951400748107197</v>
      </c>
      <c r="D105" s="392">
        <v>3.6299463785029735E-3</v>
      </c>
      <c r="E105" s="391">
        <v>3.4198053774005928E-2</v>
      </c>
      <c r="F105" s="387">
        <f t="shared" si="29"/>
        <v>1</v>
      </c>
      <c r="G105" s="392">
        <v>7.2724409581282387E-2</v>
      </c>
      <c r="H105" s="393">
        <v>1.1127910226032401E-2</v>
      </c>
      <c r="I105" s="392">
        <v>0.83990729223540073</v>
      </c>
      <c r="J105" s="391">
        <v>8.736829818331697E-2</v>
      </c>
      <c r="K105" s="387">
        <f t="shared" si="30"/>
        <v>1</v>
      </c>
      <c r="L105" s="390">
        <f t="shared" si="31"/>
        <v>0.68809553669833667</v>
      </c>
      <c r="M105" s="389">
        <f t="shared" si="32"/>
        <v>0.31190226235004198</v>
      </c>
      <c r="N105" s="387">
        <f t="shared" si="33"/>
        <v>0.68809553669833667</v>
      </c>
      <c r="O105" s="386">
        <f t="shared" si="34"/>
        <v>4.2861327624269446E-2</v>
      </c>
      <c r="P105" s="386">
        <v>0.5936195430924186</v>
      </c>
      <c r="Q105" s="388">
        <v>5.1614665981648697E-2</v>
      </c>
      <c r="R105" s="387">
        <f t="shared" si="35"/>
        <v>0.31190226235004198</v>
      </c>
      <c r="S105" s="386">
        <f t="shared" si="36"/>
        <v>2.9863081957012934E-2</v>
      </c>
      <c r="T105" s="386">
        <v>6.3730451953799727E-2</v>
      </c>
      <c r="U105" s="386">
        <v>8.9916892988182395E-2</v>
      </c>
      <c r="V105" s="386">
        <v>4.1023537267729983E-2</v>
      </c>
      <c r="W105" s="385">
        <v>8.736829818331697E-2</v>
      </c>
      <c r="AA105" s="372">
        <f t="shared" si="37"/>
        <v>-2.2009516214005487E-6</v>
      </c>
      <c r="AJ105" s="349"/>
    </row>
    <row r="106" spans="1:36" ht="80" customHeight="1">
      <c r="A106" s="396">
        <v>2013</v>
      </c>
      <c r="B106" s="395">
        <v>14770.353999999998</v>
      </c>
      <c r="C106" s="394">
        <v>0.97795895751719975</v>
      </c>
      <c r="D106" s="392">
        <v>3.4601066433478768E-3</v>
      </c>
      <c r="E106" s="391">
        <v>2.5603245528170823E-2</v>
      </c>
      <c r="F106" s="387">
        <f t="shared" si="29"/>
        <v>1</v>
      </c>
      <c r="G106" s="392">
        <v>7.4114675924490378E-2</v>
      </c>
      <c r="H106" s="393">
        <v>1.1103322235878709E-2</v>
      </c>
      <c r="I106" s="392">
        <v>0.84126819167638089</v>
      </c>
      <c r="J106" s="391">
        <v>8.4617132399128658E-2</v>
      </c>
      <c r="K106" s="387">
        <f t="shared" si="30"/>
        <v>1</v>
      </c>
      <c r="L106" s="390">
        <f t="shared" si="31"/>
        <v>0.69592121364757031</v>
      </c>
      <c r="M106" s="389">
        <f t="shared" si="32"/>
        <v>0.30407878635242974</v>
      </c>
      <c r="N106" s="387">
        <f t="shared" si="33"/>
        <v>0.69592121364757031</v>
      </c>
      <c r="O106" s="386">
        <f t="shared" si="34"/>
        <v>4.4343295632968627E-2</v>
      </c>
      <c r="P106" s="386">
        <v>0.59865863743008474</v>
      </c>
      <c r="Q106" s="388">
        <v>5.2919280584516941E-2</v>
      </c>
      <c r="R106" s="387">
        <f t="shared" si="35"/>
        <v>0.30407878635242974</v>
      </c>
      <c r="S106" s="386">
        <f t="shared" si="36"/>
        <v>2.9771380291521758E-2</v>
      </c>
      <c r="T106" s="386">
        <v>6.3146286135051355E-2</v>
      </c>
      <c r="U106" s="386">
        <v>8.5092341050187439E-2</v>
      </c>
      <c r="V106" s="386">
        <v>4.1451646476540538E-2</v>
      </c>
      <c r="W106" s="385">
        <v>8.4617132399128658E-2</v>
      </c>
      <c r="AA106" s="372">
        <f t="shared" si="37"/>
        <v>0</v>
      </c>
      <c r="AJ106" s="349"/>
    </row>
    <row r="107" spans="1:36" ht="80" customHeight="1">
      <c r="A107" s="396">
        <v>2014</v>
      </c>
      <c r="B107" s="395">
        <v>15571.603999999999</v>
      </c>
      <c r="C107" s="394">
        <v>0.97317527468589626</v>
      </c>
      <c r="D107" s="392">
        <v>3.3448063539247338E-3</v>
      </c>
      <c r="E107" s="391">
        <v>3.0253594941150576E-2</v>
      </c>
      <c r="F107" s="387">
        <f t="shared" si="29"/>
        <v>1</v>
      </c>
      <c r="G107" s="392">
        <v>7.2779914002436746E-2</v>
      </c>
      <c r="H107" s="393">
        <v>1.0647586465723122E-2</v>
      </c>
      <c r="I107" s="392">
        <v>0.84194839529697785</v>
      </c>
      <c r="J107" s="391">
        <v>8.5271690700585476E-2</v>
      </c>
      <c r="K107" s="387">
        <f t="shared" si="30"/>
        <v>1</v>
      </c>
      <c r="L107" s="390">
        <f t="shared" si="31"/>
        <v>0.68862932344989736</v>
      </c>
      <c r="M107" s="389">
        <f t="shared" si="32"/>
        <v>0.3113706765501027</v>
      </c>
      <c r="N107" s="387">
        <f t="shared" si="33"/>
        <v>0.68862932344989736</v>
      </c>
      <c r="O107" s="386">
        <f t="shared" si="34"/>
        <v>4.3246614745830581E-2</v>
      </c>
      <c r="P107" s="386">
        <v>0.59424835103692597</v>
      </c>
      <c r="Q107" s="388">
        <v>5.1134357667140813E-2</v>
      </c>
      <c r="R107" s="387">
        <f t="shared" si="35"/>
        <v>0.3113706765501027</v>
      </c>
      <c r="S107" s="386">
        <f t="shared" si="36"/>
        <v>2.9533299256606173E-2</v>
      </c>
      <c r="T107" s="386">
        <v>6.2247665686848974E-2</v>
      </c>
      <c r="U107" s="386">
        <v>9.231618014431911E-2</v>
      </c>
      <c r="V107" s="386">
        <v>4.2001840761742987E-2</v>
      </c>
      <c r="W107" s="385">
        <v>8.5271690700585476E-2</v>
      </c>
      <c r="AA107" s="372">
        <f t="shared" si="37"/>
        <v>0</v>
      </c>
      <c r="AJ107" s="349"/>
    </row>
    <row r="108" spans="1:36" ht="80" customHeight="1">
      <c r="A108" s="396">
        <v>2015</v>
      </c>
      <c r="B108" s="395">
        <v>16104.831399999999</v>
      </c>
      <c r="C108" s="394">
        <v>0.97270810298579091</v>
      </c>
      <c r="D108" s="392">
        <v>3.3287278002798537E-3</v>
      </c>
      <c r="E108" s="391">
        <v>3.0709418044575117E-2</v>
      </c>
      <c r="F108" s="387">
        <f t="shared" si="29"/>
        <v>1</v>
      </c>
      <c r="G108" s="392">
        <v>7.216467972461979E-2</v>
      </c>
      <c r="H108" s="393">
        <v>1.0319884503727247E-2</v>
      </c>
      <c r="I108" s="392">
        <v>0.8488652293497464</v>
      </c>
      <c r="J108" s="391">
        <v>7.8970090925633785E-2</v>
      </c>
      <c r="K108" s="387">
        <f t="shared" si="30"/>
        <v>1</v>
      </c>
      <c r="L108" s="390">
        <f t="shared" si="31"/>
        <v>0.69869042622306132</v>
      </c>
      <c r="M108" s="389">
        <f t="shared" si="32"/>
        <v>0.30130957377693879</v>
      </c>
      <c r="N108" s="387">
        <f t="shared" si="33"/>
        <v>0.69869042622306132</v>
      </c>
      <c r="O108" s="386">
        <f t="shared" si="34"/>
        <v>4.3660942213530896E-2</v>
      </c>
      <c r="P108" s="386">
        <v>0.60187528569842719</v>
      </c>
      <c r="Q108" s="388">
        <v>5.3154198311103282E-2</v>
      </c>
      <c r="R108" s="387">
        <f t="shared" si="35"/>
        <v>0.30130957377693879</v>
      </c>
      <c r="S108" s="386">
        <f t="shared" si="36"/>
        <v>2.8503737511088888E-2</v>
      </c>
      <c r="T108" s="386">
        <v>6.4264007135150777E-2</v>
      </c>
      <c r="U108" s="386">
        <v>8.9262368806915932E-2</v>
      </c>
      <c r="V108" s="386">
        <v>4.0309369398149393E-2</v>
      </c>
      <c r="W108" s="385">
        <v>7.8970090925633785E-2</v>
      </c>
      <c r="AA108" s="372">
        <f t="shared" si="37"/>
        <v>0</v>
      </c>
      <c r="AJ108" s="349"/>
    </row>
    <row r="109" spans="1:36" ht="80" customHeight="1">
      <c r="A109" s="396">
        <v>2016</v>
      </c>
      <c r="B109" s="395" t="e">
        <v>#DIV/0!</v>
      </c>
      <c r="C109" s="394" t="e">
        <v>#DIV/0!</v>
      </c>
      <c r="D109" s="392" t="e">
        <v>#DIV/0!</v>
      </c>
      <c r="E109" s="391" t="e">
        <v>#DIV/0!</v>
      </c>
      <c r="F109" s="387" t="e">
        <f t="shared" si="29"/>
        <v>#DIV/0!</v>
      </c>
      <c r="G109" s="392" t="e">
        <v>#DIV/0!</v>
      </c>
      <c r="H109" s="393" t="e">
        <v>#DIV/0!</v>
      </c>
      <c r="I109" s="392" t="e">
        <v>#DIV/0!</v>
      </c>
      <c r="J109" s="391" t="e">
        <v>#DIV/0!</v>
      </c>
      <c r="K109" s="387" t="e">
        <f t="shared" si="30"/>
        <v>#DIV/0!</v>
      </c>
      <c r="L109" s="390" t="e">
        <f t="shared" si="31"/>
        <v>#DIV/0!</v>
      </c>
      <c r="M109" s="389" t="e">
        <f t="shared" si="32"/>
        <v>#DIV/0!</v>
      </c>
      <c r="N109" s="387" t="e">
        <f t="shared" si="33"/>
        <v>#DIV/0!</v>
      </c>
      <c r="O109" s="386" t="e">
        <f t="shared" si="34"/>
        <v>#DIV/0!</v>
      </c>
      <c r="P109" s="386" t="e">
        <v>#DIV/0!</v>
      </c>
      <c r="Q109" s="388" t="e">
        <v>#DIV/0!</v>
      </c>
      <c r="R109" s="387" t="e">
        <f t="shared" si="35"/>
        <v>#DIV/0!</v>
      </c>
      <c r="S109" s="386" t="e">
        <f t="shared" si="36"/>
        <v>#DIV/0!</v>
      </c>
      <c r="T109" s="386" t="e">
        <v>#DIV/0!</v>
      </c>
      <c r="U109" s="386" t="e">
        <v>#DIV/0!</v>
      </c>
      <c r="V109" s="386" t="e">
        <v>#DIV/0!</v>
      </c>
      <c r="W109" s="385" t="e">
        <v>#DIV/0!</v>
      </c>
      <c r="AA109" s="372" t="e">
        <f t="shared" si="37"/>
        <v>#DIV/0!</v>
      </c>
      <c r="AJ109" s="349"/>
    </row>
    <row r="110" spans="1:36" ht="80" customHeight="1">
      <c r="A110" s="396">
        <v>2017</v>
      </c>
      <c r="B110" s="395" t="e">
        <v>#DIV/0!</v>
      </c>
      <c r="C110" s="394" t="e">
        <v>#DIV/0!</v>
      </c>
      <c r="D110" s="392" t="e">
        <v>#DIV/0!</v>
      </c>
      <c r="E110" s="391" t="e">
        <v>#DIV/0!</v>
      </c>
      <c r="F110" s="387" t="e">
        <f t="shared" si="29"/>
        <v>#DIV/0!</v>
      </c>
      <c r="G110" s="392" t="e">
        <v>#DIV/0!</v>
      </c>
      <c r="H110" s="393" t="e">
        <v>#DIV/0!</v>
      </c>
      <c r="I110" s="392" t="e">
        <v>#DIV/0!</v>
      </c>
      <c r="J110" s="391" t="e">
        <v>#DIV/0!</v>
      </c>
      <c r="K110" s="387" t="e">
        <f t="shared" si="30"/>
        <v>#DIV/0!</v>
      </c>
      <c r="L110" s="390" t="e">
        <f t="shared" si="31"/>
        <v>#DIV/0!</v>
      </c>
      <c r="M110" s="389" t="e">
        <f t="shared" si="32"/>
        <v>#DIV/0!</v>
      </c>
      <c r="N110" s="387" t="e">
        <f t="shared" si="33"/>
        <v>#DIV/0!</v>
      </c>
      <c r="O110" s="386" t="e">
        <f t="shared" si="34"/>
        <v>#DIV/0!</v>
      </c>
      <c r="P110" s="386" t="e">
        <v>#DIV/0!</v>
      </c>
      <c r="Q110" s="388" t="e">
        <v>#DIV/0!</v>
      </c>
      <c r="R110" s="387" t="e">
        <f t="shared" si="35"/>
        <v>#DIV/0!</v>
      </c>
      <c r="S110" s="386" t="e">
        <f t="shared" si="36"/>
        <v>#DIV/0!</v>
      </c>
      <c r="T110" s="386" t="e">
        <v>#DIV/0!</v>
      </c>
      <c r="U110" s="386" t="e">
        <v>#DIV/0!</v>
      </c>
      <c r="V110" s="386" t="e">
        <v>#DIV/0!</v>
      </c>
      <c r="W110" s="385" t="e">
        <v>#DIV/0!</v>
      </c>
      <c r="AA110" s="372" t="e">
        <f t="shared" si="37"/>
        <v>#DIV/0!</v>
      </c>
      <c r="AJ110" s="349"/>
    </row>
    <row r="111" spans="1:36" ht="80" customHeight="1">
      <c r="A111" s="396">
        <v>2018</v>
      </c>
      <c r="B111" s="395" t="e">
        <v>#DIV/0!</v>
      </c>
      <c r="C111" s="394" t="e">
        <v>#DIV/0!</v>
      </c>
      <c r="D111" s="392" t="e">
        <v>#DIV/0!</v>
      </c>
      <c r="E111" s="391" t="e">
        <v>#DIV/0!</v>
      </c>
      <c r="F111" s="387" t="e">
        <f t="shared" si="29"/>
        <v>#DIV/0!</v>
      </c>
      <c r="G111" s="392" t="e">
        <v>#DIV/0!</v>
      </c>
      <c r="H111" s="393" t="e">
        <v>#DIV/0!</v>
      </c>
      <c r="I111" s="392" t="e">
        <v>#DIV/0!</v>
      </c>
      <c r="J111" s="391" t="e">
        <v>#DIV/0!</v>
      </c>
      <c r="K111" s="387" t="e">
        <f t="shared" si="30"/>
        <v>#DIV/0!</v>
      </c>
      <c r="L111" s="390" t="e">
        <f t="shared" si="31"/>
        <v>#DIV/0!</v>
      </c>
      <c r="M111" s="389" t="e">
        <f t="shared" si="32"/>
        <v>#DIV/0!</v>
      </c>
      <c r="N111" s="387" t="e">
        <f t="shared" si="33"/>
        <v>#DIV/0!</v>
      </c>
      <c r="O111" s="386" t="e">
        <f t="shared" si="34"/>
        <v>#DIV/0!</v>
      </c>
      <c r="P111" s="386" t="e">
        <v>#DIV/0!</v>
      </c>
      <c r="Q111" s="388" t="e">
        <v>#DIV/0!</v>
      </c>
      <c r="R111" s="387" t="e">
        <f t="shared" si="35"/>
        <v>#DIV/0!</v>
      </c>
      <c r="S111" s="386" t="e">
        <f t="shared" si="36"/>
        <v>#DIV/0!</v>
      </c>
      <c r="T111" s="386" t="e">
        <v>#DIV/0!</v>
      </c>
      <c r="U111" s="386" t="e">
        <v>#DIV/0!</v>
      </c>
      <c r="V111" s="386" t="e">
        <v>#DIV/0!</v>
      </c>
      <c r="W111" s="385" t="e">
        <v>#DIV/0!</v>
      </c>
      <c r="AA111" s="372" t="e">
        <f t="shared" si="37"/>
        <v>#DIV/0!</v>
      </c>
      <c r="AJ111" s="349"/>
    </row>
    <row r="112" spans="1:36" ht="80" customHeight="1">
      <c r="A112" s="396">
        <v>2019</v>
      </c>
      <c r="B112" s="395" t="e">
        <v>#DIV/0!</v>
      </c>
      <c r="C112" s="394" t="e">
        <v>#DIV/0!</v>
      </c>
      <c r="D112" s="392" t="e">
        <v>#DIV/0!</v>
      </c>
      <c r="E112" s="391" t="e">
        <v>#DIV/0!</v>
      </c>
      <c r="F112" s="387" t="e">
        <f t="shared" si="29"/>
        <v>#DIV/0!</v>
      </c>
      <c r="G112" s="392" t="e">
        <v>#DIV/0!</v>
      </c>
      <c r="H112" s="393" t="e">
        <v>#DIV/0!</v>
      </c>
      <c r="I112" s="392" t="e">
        <v>#DIV/0!</v>
      </c>
      <c r="J112" s="391" t="e">
        <v>#DIV/0!</v>
      </c>
      <c r="K112" s="387" t="e">
        <f t="shared" si="30"/>
        <v>#DIV/0!</v>
      </c>
      <c r="L112" s="390" t="e">
        <f t="shared" si="31"/>
        <v>#DIV/0!</v>
      </c>
      <c r="M112" s="389" t="e">
        <f t="shared" si="32"/>
        <v>#DIV/0!</v>
      </c>
      <c r="N112" s="387" t="e">
        <f t="shared" si="33"/>
        <v>#DIV/0!</v>
      </c>
      <c r="O112" s="386" t="e">
        <f t="shared" si="34"/>
        <v>#DIV/0!</v>
      </c>
      <c r="P112" s="386" t="e">
        <v>#DIV/0!</v>
      </c>
      <c r="Q112" s="388" t="e">
        <v>#DIV/0!</v>
      </c>
      <c r="R112" s="387" t="e">
        <f t="shared" si="35"/>
        <v>#DIV/0!</v>
      </c>
      <c r="S112" s="386" t="e">
        <f t="shared" si="36"/>
        <v>#DIV/0!</v>
      </c>
      <c r="T112" s="386" t="e">
        <v>#DIV/0!</v>
      </c>
      <c r="U112" s="386" t="e">
        <v>#DIV/0!</v>
      </c>
      <c r="V112" s="386" t="e">
        <v>#DIV/0!</v>
      </c>
      <c r="W112" s="385" t="e">
        <v>#DIV/0!</v>
      </c>
      <c r="AA112" s="372" t="e">
        <f t="shared" si="37"/>
        <v>#DIV/0!</v>
      </c>
      <c r="AJ112" s="349"/>
    </row>
    <row r="113" spans="1:36" ht="80" customHeight="1" thickBot="1">
      <c r="A113" s="384">
        <v>2020</v>
      </c>
      <c r="B113" s="383" t="e">
        <v>#DIV/0!</v>
      </c>
      <c r="C113" s="382" t="e">
        <v>#DIV/0!</v>
      </c>
      <c r="D113" s="380" t="e">
        <v>#DIV/0!</v>
      </c>
      <c r="E113" s="379" t="e">
        <v>#DIV/0!</v>
      </c>
      <c r="F113" s="375" t="e">
        <f t="shared" si="29"/>
        <v>#DIV/0!</v>
      </c>
      <c r="G113" s="380" t="e">
        <v>#DIV/0!</v>
      </c>
      <c r="H113" s="381" t="e">
        <v>#DIV/0!</v>
      </c>
      <c r="I113" s="380" t="e">
        <v>#DIV/0!</v>
      </c>
      <c r="J113" s="379" t="e">
        <v>#DIV/0!</v>
      </c>
      <c r="K113" s="375" t="e">
        <f t="shared" si="30"/>
        <v>#DIV/0!</v>
      </c>
      <c r="L113" s="378" t="e">
        <f t="shared" si="31"/>
        <v>#DIV/0!</v>
      </c>
      <c r="M113" s="377" t="e">
        <f t="shared" si="32"/>
        <v>#DIV/0!</v>
      </c>
      <c r="N113" s="375" t="e">
        <f t="shared" si="33"/>
        <v>#DIV/0!</v>
      </c>
      <c r="O113" s="374" t="e">
        <f t="shared" si="34"/>
        <v>#DIV/0!</v>
      </c>
      <c r="P113" s="374" t="e">
        <v>#DIV/0!</v>
      </c>
      <c r="Q113" s="376" t="e">
        <v>#DIV/0!</v>
      </c>
      <c r="R113" s="375" t="e">
        <f t="shared" si="35"/>
        <v>#DIV/0!</v>
      </c>
      <c r="S113" s="374" t="e">
        <f t="shared" si="36"/>
        <v>#DIV/0!</v>
      </c>
      <c r="T113" s="374" t="e">
        <v>#DIV/0!</v>
      </c>
      <c r="U113" s="374" t="e">
        <v>#DIV/0!</v>
      </c>
      <c r="V113" s="374" t="e">
        <v>#DIV/0!</v>
      </c>
      <c r="W113" s="373" t="e">
        <v>#DIV/0!</v>
      </c>
      <c r="AA113" s="372" t="e">
        <f t="shared" si="37"/>
        <v>#DIV/0!</v>
      </c>
      <c r="AJ113" s="349"/>
    </row>
    <row r="114" spans="1:36" ht="12" hidden="1" customHeight="1">
      <c r="A114" s="369">
        <v>2014</v>
      </c>
      <c r="B114" s="368"/>
      <c r="C114" s="367"/>
      <c r="D114" s="361"/>
      <c r="E114" s="366"/>
      <c r="F114" s="362"/>
      <c r="G114" s="360"/>
      <c r="H114" s="360"/>
      <c r="I114" s="360"/>
      <c r="J114" s="366"/>
      <c r="K114" s="362"/>
      <c r="L114" s="371"/>
      <c r="M114" s="364"/>
      <c r="N114" s="370"/>
      <c r="O114" s="360"/>
      <c r="P114" s="360"/>
      <c r="Q114" s="366"/>
      <c r="R114" s="362"/>
      <c r="S114" s="360"/>
      <c r="T114" s="360"/>
      <c r="U114" s="360"/>
      <c r="V114" s="360"/>
      <c r="W114" s="359"/>
      <c r="AJ114" s="349"/>
    </row>
    <row r="115" spans="1:36" ht="12" hidden="1" customHeight="1">
      <c r="A115" s="369">
        <v>2015</v>
      </c>
      <c r="B115" s="368"/>
      <c r="C115" s="367"/>
      <c r="D115" s="361"/>
      <c r="E115" s="366"/>
      <c r="F115" s="362"/>
      <c r="G115" s="360"/>
      <c r="H115" s="360"/>
      <c r="I115" s="360"/>
      <c r="J115" s="366"/>
      <c r="K115" s="365"/>
      <c r="L115" s="360"/>
      <c r="M115" s="364"/>
      <c r="N115" s="362"/>
      <c r="O115" s="361"/>
      <c r="P115" s="360"/>
      <c r="Q115" s="366"/>
      <c r="R115" s="362"/>
      <c r="S115" s="361"/>
      <c r="T115" s="360"/>
      <c r="U115" s="360"/>
      <c r="V115" s="360"/>
      <c r="W115" s="359"/>
      <c r="AJ115" s="349"/>
    </row>
    <row r="116" spans="1:36" ht="12" hidden="1" customHeight="1">
      <c r="A116" s="369">
        <v>2016</v>
      </c>
      <c r="B116" s="368"/>
      <c r="C116" s="367"/>
      <c r="D116" s="361"/>
      <c r="E116" s="366"/>
      <c r="F116" s="362"/>
      <c r="G116" s="360"/>
      <c r="H116" s="360"/>
      <c r="I116" s="360"/>
      <c r="J116" s="366"/>
      <c r="K116" s="365"/>
      <c r="L116" s="360"/>
      <c r="M116" s="364"/>
      <c r="N116" s="362"/>
      <c r="O116" s="361"/>
      <c r="P116" s="360"/>
      <c r="Q116" s="366"/>
      <c r="R116" s="362"/>
      <c r="S116" s="361"/>
      <c r="T116" s="360"/>
      <c r="U116" s="360"/>
      <c r="V116" s="360"/>
      <c r="W116" s="359"/>
      <c r="AJ116" s="349"/>
    </row>
    <row r="117" spans="1:36" ht="12" hidden="1" customHeight="1">
      <c r="A117" s="369">
        <v>2017</v>
      </c>
      <c r="B117" s="368"/>
      <c r="C117" s="367"/>
      <c r="D117" s="361"/>
      <c r="E117" s="366"/>
      <c r="F117" s="362"/>
      <c r="G117" s="360"/>
      <c r="H117" s="360"/>
      <c r="I117" s="360"/>
      <c r="J117" s="366"/>
      <c r="K117" s="365"/>
      <c r="L117" s="360"/>
      <c r="M117" s="364"/>
      <c r="N117" s="362"/>
      <c r="O117" s="361"/>
      <c r="P117" s="360"/>
      <c r="Q117" s="366"/>
      <c r="R117" s="362"/>
      <c r="S117" s="361"/>
      <c r="T117" s="360"/>
      <c r="U117" s="360"/>
      <c r="V117" s="360"/>
      <c r="W117" s="359"/>
      <c r="AJ117" s="349"/>
    </row>
    <row r="118" spans="1:36" ht="12" hidden="1" customHeight="1">
      <c r="A118" s="369">
        <v>2018</v>
      </c>
      <c r="B118" s="368"/>
      <c r="C118" s="367"/>
      <c r="D118" s="361"/>
      <c r="E118" s="366"/>
      <c r="F118" s="362"/>
      <c r="G118" s="360"/>
      <c r="H118" s="360"/>
      <c r="I118" s="360"/>
      <c r="J118" s="366"/>
      <c r="K118" s="365"/>
      <c r="L118" s="360"/>
      <c r="M118" s="364"/>
      <c r="N118" s="362"/>
      <c r="O118" s="361"/>
      <c r="P118" s="360"/>
      <c r="Q118" s="366"/>
      <c r="R118" s="362"/>
      <c r="S118" s="361"/>
      <c r="T118" s="360"/>
      <c r="U118" s="360"/>
      <c r="V118" s="360"/>
      <c r="W118" s="359"/>
      <c r="AJ118" s="349"/>
    </row>
    <row r="119" spans="1:36" ht="12" hidden="1" customHeight="1">
      <c r="A119" s="369">
        <v>2019</v>
      </c>
      <c r="B119" s="368"/>
      <c r="C119" s="367"/>
      <c r="D119" s="367"/>
      <c r="E119" s="366"/>
      <c r="F119" s="362"/>
      <c r="G119" s="360"/>
      <c r="H119" s="360"/>
      <c r="I119" s="360"/>
      <c r="J119" s="366"/>
      <c r="K119" s="365"/>
      <c r="L119" s="360"/>
      <c r="M119" s="364"/>
      <c r="N119" s="362"/>
      <c r="O119" s="361"/>
      <c r="P119" s="361"/>
      <c r="Q119" s="363"/>
      <c r="R119" s="362"/>
      <c r="S119" s="361"/>
      <c r="T119" s="360"/>
      <c r="U119" s="360"/>
      <c r="V119" s="360"/>
      <c r="W119" s="359"/>
      <c r="AJ119" s="349"/>
    </row>
    <row r="120" spans="1:36" ht="12" hidden="1" customHeight="1" thickBot="1">
      <c r="A120" s="358">
        <v>2020</v>
      </c>
      <c r="B120" s="357"/>
      <c r="C120" s="356"/>
      <c r="D120" s="356"/>
      <c r="E120" s="351"/>
      <c r="F120" s="355"/>
      <c r="G120" s="351"/>
      <c r="H120" s="351"/>
      <c r="I120" s="351"/>
      <c r="J120" s="353"/>
      <c r="K120" s="352"/>
      <c r="L120" s="351"/>
      <c r="M120" s="354"/>
      <c r="N120" s="352"/>
      <c r="O120" s="351"/>
      <c r="P120" s="351"/>
      <c r="Q120" s="353"/>
      <c r="R120" s="352"/>
      <c r="S120" s="351"/>
      <c r="T120" s="351"/>
      <c r="U120" s="351"/>
      <c r="V120" s="351"/>
      <c r="W120" s="350"/>
      <c r="AJ120" s="349"/>
    </row>
    <row r="121" spans="1:36" ht="12" customHeight="1" thickTop="1">
      <c r="B121" s="348"/>
      <c r="M121" s="348"/>
      <c r="AJ121" s="348"/>
    </row>
    <row r="122" spans="1:36" ht="12" customHeight="1" thickBot="1">
      <c r="B122" s="348"/>
      <c r="M122" s="348"/>
      <c r="AJ122" s="348"/>
    </row>
    <row r="123" spans="1:36" ht="12" customHeight="1">
      <c r="A123" s="975" t="s">
        <v>256</v>
      </c>
      <c r="B123" s="976"/>
      <c r="C123" s="976"/>
      <c r="D123" s="976"/>
      <c r="E123" s="976"/>
      <c r="F123" s="976"/>
      <c r="G123" s="976"/>
      <c r="H123" s="976"/>
      <c r="I123" s="976"/>
      <c r="J123" s="976"/>
      <c r="K123" s="976"/>
      <c r="L123" s="976"/>
      <c r="M123" s="976"/>
      <c r="N123" s="976"/>
      <c r="O123" s="976"/>
      <c r="P123" s="976"/>
      <c r="Q123" s="976"/>
      <c r="R123" s="976"/>
      <c r="S123" s="976"/>
      <c r="T123" s="976"/>
      <c r="U123" s="976"/>
      <c r="V123" s="976"/>
      <c r="W123" s="977"/>
      <c r="AJ123" s="348"/>
    </row>
    <row r="124" spans="1:36" s="346" customFormat="1" ht="16" customHeight="1" thickBot="1">
      <c r="A124" s="978"/>
      <c r="B124" s="979"/>
      <c r="C124" s="979"/>
      <c r="D124" s="979"/>
      <c r="E124" s="979"/>
      <c r="F124" s="979"/>
      <c r="G124" s="979"/>
      <c r="H124" s="979"/>
      <c r="I124" s="979"/>
      <c r="J124" s="979"/>
      <c r="K124" s="979"/>
      <c r="L124" s="979"/>
      <c r="M124" s="979"/>
      <c r="N124" s="979"/>
      <c r="O124" s="979"/>
      <c r="P124" s="979"/>
      <c r="Q124" s="979"/>
      <c r="R124" s="979"/>
      <c r="S124" s="979"/>
      <c r="T124" s="979"/>
      <c r="U124" s="979"/>
      <c r="V124" s="979"/>
      <c r="W124" s="980"/>
      <c r="AJ124" s="347"/>
    </row>
    <row r="125" spans="1:36">
      <c r="B125" s="345"/>
      <c r="M125" s="345"/>
      <c r="AJ125" s="345"/>
    </row>
    <row r="126" spans="1:36">
      <c r="B126" s="345"/>
      <c r="M126" s="345"/>
      <c r="AJ126" s="345"/>
    </row>
    <row r="127" spans="1:36">
      <c r="B127" s="345"/>
      <c r="M127" s="345"/>
      <c r="AJ127" s="345"/>
    </row>
    <row r="128" spans="1:36">
      <c r="B128" s="345"/>
      <c r="M128" s="345"/>
      <c r="AJ128" s="345"/>
    </row>
    <row r="129" spans="2:36">
      <c r="B129" s="345"/>
      <c r="M129" s="345"/>
      <c r="AJ129" s="345"/>
    </row>
    <row r="130" spans="2:36">
      <c r="B130" s="345"/>
      <c r="M130" s="345"/>
      <c r="AJ130" s="345"/>
    </row>
    <row r="131" spans="2:36">
      <c r="B131" s="345"/>
      <c r="M131" s="345"/>
      <c r="AJ131" s="345"/>
    </row>
    <row r="132" spans="2:36">
      <c r="B132" s="345"/>
      <c r="M132" s="345"/>
      <c r="AJ132" s="345"/>
    </row>
    <row r="133" spans="2:36">
      <c r="B133" s="345"/>
      <c r="M133" s="345"/>
      <c r="AJ133" s="345"/>
    </row>
    <row r="134" spans="2:36">
      <c r="B134" s="345"/>
      <c r="M134" s="345"/>
      <c r="AJ134" s="345"/>
    </row>
    <row r="135" spans="2:36">
      <c r="B135" s="345"/>
      <c r="M135" s="345"/>
      <c r="AJ135" s="345"/>
    </row>
    <row r="136" spans="2:36">
      <c r="B136" s="345"/>
      <c r="M136" s="345"/>
      <c r="AJ136" s="345"/>
    </row>
    <row r="137" spans="2:36">
      <c r="B137" s="345"/>
      <c r="M137" s="345"/>
      <c r="AJ137" s="345"/>
    </row>
    <row r="138" spans="2:36">
      <c r="B138" s="345"/>
      <c r="M138" s="345"/>
      <c r="AJ138" s="345"/>
    </row>
    <row r="139" spans="2:36">
      <c r="B139" s="345"/>
      <c r="M139" s="345"/>
      <c r="AJ139" s="345"/>
    </row>
    <row r="140" spans="2:36">
      <c r="B140" s="345"/>
      <c r="M140" s="345"/>
      <c r="AJ140" s="345"/>
    </row>
    <row r="141" spans="2:36">
      <c r="B141" s="345"/>
      <c r="M141" s="345"/>
      <c r="AJ141" s="345"/>
    </row>
    <row r="142" spans="2:36">
      <c r="B142" s="345"/>
      <c r="M142" s="345"/>
      <c r="AJ142" s="345"/>
    </row>
    <row r="143" spans="2:36">
      <c r="B143" s="345"/>
      <c r="M143" s="345"/>
      <c r="AJ143" s="345"/>
    </row>
    <row r="144" spans="2:36">
      <c r="B144" s="345"/>
      <c r="M144" s="345"/>
      <c r="AJ144" s="345"/>
    </row>
    <row r="145" spans="2:36">
      <c r="B145" s="345"/>
      <c r="M145" s="345"/>
      <c r="AJ145" s="345"/>
    </row>
    <row r="146" spans="2:36">
      <c r="B146" s="345"/>
      <c r="M146" s="345"/>
      <c r="AJ146" s="345"/>
    </row>
    <row r="147" spans="2:36">
      <c r="B147" s="345"/>
      <c r="M147" s="345"/>
      <c r="AJ147" s="345"/>
    </row>
    <row r="148" spans="2:36">
      <c r="B148" s="345"/>
      <c r="M148" s="345"/>
      <c r="AJ148" s="345"/>
    </row>
    <row r="149" spans="2:36">
      <c r="B149" s="345"/>
      <c r="M149" s="345"/>
      <c r="AJ149" s="345"/>
    </row>
    <row r="150" spans="2:36">
      <c r="B150" s="345"/>
      <c r="M150" s="345"/>
      <c r="AJ150" s="345"/>
    </row>
    <row r="151" spans="2:36">
      <c r="B151" s="345"/>
      <c r="M151" s="345"/>
      <c r="AJ151" s="345"/>
    </row>
    <row r="152" spans="2:36">
      <c r="B152" s="345"/>
      <c r="M152" s="345"/>
      <c r="AJ152" s="345"/>
    </row>
    <row r="153" spans="2:36">
      <c r="B153" s="345"/>
      <c r="M153" s="345"/>
      <c r="AJ153" s="345"/>
    </row>
    <row r="154" spans="2:36">
      <c r="B154" s="345"/>
      <c r="M154" s="345"/>
      <c r="AJ154" s="345"/>
    </row>
    <row r="155" spans="2:36">
      <c r="B155" s="345"/>
      <c r="M155" s="345"/>
      <c r="AJ155" s="345"/>
    </row>
    <row r="156" spans="2:36">
      <c r="B156" s="345"/>
      <c r="M156" s="345"/>
      <c r="AJ156" s="345"/>
    </row>
    <row r="157" spans="2:36">
      <c r="B157" s="345"/>
      <c r="M157" s="345"/>
      <c r="AJ157" s="345"/>
    </row>
    <row r="158" spans="2:36">
      <c r="B158" s="345"/>
      <c r="M158" s="345"/>
      <c r="AJ158" s="345"/>
    </row>
    <row r="159" spans="2:36">
      <c r="B159" s="345"/>
      <c r="M159" s="345"/>
      <c r="AJ159" s="345"/>
    </row>
    <row r="160" spans="2:36">
      <c r="B160" s="345"/>
      <c r="M160" s="345"/>
      <c r="AJ160" s="345"/>
    </row>
    <row r="161" spans="2:36">
      <c r="B161" s="345"/>
      <c r="M161" s="345"/>
      <c r="AJ161" s="345"/>
    </row>
    <row r="162" spans="2:36">
      <c r="B162" s="345"/>
      <c r="M162" s="345"/>
      <c r="AJ162" s="345"/>
    </row>
    <row r="163" spans="2:36">
      <c r="B163" s="345"/>
      <c r="M163" s="345"/>
      <c r="AJ163" s="345"/>
    </row>
    <row r="164" spans="2:36">
      <c r="B164" s="345"/>
      <c r="M164" s="345"/>
      <c r="AJ164" s="345"/>
    </row>
    <row r="165" spans="2:36">
      <c r="B165" s="345"/>
      <c r="M165" s="345"/>
      <c r="AJ165" s="345"/>
    </row>
    <row r="166" spans="2:36">
      <c r="B166" s="345"/>
      <c r="M166" s="345"/>
      <c r="AJ166" s="345"/>
    </row>
    <row r="167" spans="2:36">
      <c r="B167" s="345"/>
      <c r="M167" s="345"/>
      <c r="AJ167" s="345"/>
    </row>
    <row r="168" spans="2:36">
      <c r="B168" s="345"/>
      <c r="M168" s="345"/>
      <c r="AJ168" s="345"/>
    </row>
    <row r="169" spans="2:36">
      <c r="B169" s="345"/>
      <c r="M169" s="345"/>
      <c r="AJ169" s="345"/>
    </row>
    <row r="170" spans="2:36">
      <c r="B170" s="345"/>
      <c r="M170" s="345"/>
      <c r="AJ170" s="345"/>
    </row>
    <row r="171" spans="2:36">
      <c r="B171" s="345"/>
      <c r="M171" s="345"/>
      <c r="AJ171" s="345"/>
    </row>
    <row r="172" spans="2:36">
      <c r="B172" s="345"/>
      <c r="M172" s="345"/>
      <c r="AJ172" s="345"/>
    </row>
    <row r="173" spans="2:36">
      <c r="B173" s="345"/>
      <c r="M173" s="345"/>
      <c r="AJ173" s="345"/>
    </row>
    <row r="174" spans="2:36">
      <c r="B174" s="345"/>
      <c r="M174" s="345"/>
      <c r="AJ174" s="345"/>
    </row>
    <row r="175" spans="2:36">
      <c r="B175" s="345"/>
      <c r="M175" s="345"/>
      <c r="AJ175" s="345"/>
    </row>
    <row r="176" spans="2:36">
      <c r="B176" s="345"/>
      <c r="M176" s="345"/>
      <c r="AJ176" s="345"/>
    </row>
    <row r="177" spans="2:36">
      <c r="B177" s="345"/>
      <c r="M177" s="345"/>
      <c r="AJ177" s="345"/>
    </row>
    <row r="178" spans="2:36">
      <c r="B178" s="345"/>
      <c r="M178" s="345"/>
      <c r="AJ178" s="345"/>
    </row>
    <row r="179" spans="2:36">
      <c r="B179" s="345"/>
      <c r="M179" s="345"/>
      <c r="AJ179" s="345"/>
    </row>
    <row r="180" spans="2:36">
      <c r="B180" s="345"/>
      <c r="M180" s="345"/>
      <c r="AJ180" s="345"/>
    </row>
    <row r="181" spans="2:36">
      <c r="B181" s="345"/>
      <c r="M181" s="345"/>
      <c r="AJ181" s="345"/>
    </row>
    <row r="182" spans="2:36">
      <c r="B182" s="345"/>
      <c r="M182" s="345"/>
      <c r="AJ182" s="345"/>
    </row>
    <row r="183" spans="2:36">
      <c r="B183" s="345"/>
      <c r="M183" s="345"/>
      <c r="AJ183" s="345"/>
    </row>
    <row r="184" spans="2:36">
      <c r="B184" s="345"/>
      <c r="M184" s="345"/>
      <c r="AJ184" s="345"/>
    </row>
    <row r="185" spans="2:36">
      <c r="B185" s="345"/>
      <c r="M185" s="345"/>
      <c r="AJ185" s="345"/>
    </row>
    <row r="186" spans="2:36">
      <c r="B186" s="345"/>
      <c r="M186" s="345"/>
      <c r="AJ186" s="345"/>
    </row>
    <row r="187" spans="2:36">
      <c r="B187" s="345"/>
      <c r="M187" s="345"/>
      <c r="AJ187" s="345"/>
    </row>
    <row r="188" spans="2:36">
      <c r="B188" s="345"/>
      <c r="M188" s="345"/>
      <c r="AJ188" s="345"/>
    </row>
    <row r="189" spans="2:36">
      <c r="B189" s="345"/>
      <c r="M189" s="345"/>
      <c r="AJ189" s="345"/>
    </row>
    <row r="190" spans="2:36">
      <c r="B190" s="345"/>
      <c r="M190" s="345"/>
      <c r="AJ190" s="345"/>
    </row>
    <row r="191" spans="2:36">
      <c r="B191" s="345"/>
      <c r="M191" s="345"/>
      <c r="AJ191" s="345"/>
    </row>
    <row r="192" spans="2:36">
      <c r="B192" s="345"/>
      <c r="M192" s="345"/>
      <c r="AJ192" s="345"/>
    </row>
    <row r="193" spans="2:36">
      <c r="B193" s="345"/>
      <c r="M193" s="345"/>
      <c r="AJ193" s="345"/>
    </row>
    <row r="194" spans="2:36">
      <c r="B194" s="345"/>
      <c r="M194" s="345"/>
      <c r="AJ194" s="345"/>
    </row>
    <row r="195" spans="2:36">
      <c r="B195" s="345"/>
      <c r="M195" s="345"/>
      <c r="AJ195" s="345"/>
    </row>
    <row r="196" spans="2:36">
      <c r="B196" s="345"/>
      <c r="M196" s="345"/>
      <c r="AJ196" s="345"/>
    </row>
    <row r="197" spans="2:36">
      <c r="B197" s="345"/>
      <c r="M197" s="345"/>
      <c r="AJ197" s="345"/>
    </row>
    <row r="198" spans="2:36">
      <c r="B198" s="345"/>
      <c r="M198" s="345"/>
      <c r="AJ198" s="345"/>
    </row>
    <row r="199" spans="2:36">
      <c r="B199" s="345"/>
      <c r="M199" s="345"/>
      <c r="AJ199" s="345"/>
    </row>
    <row r="200" spans="2:36">
      <c r="B200" s="345"/>
      <c r="M200" s="345"/>
      <c r="AJ200" s="345"/>
    </row>
    <row r="201" spans="2:36">
      <c r="B201" s="345"/>
      <c r="M201" s="345"/>
      <c r="AJ201" s="345"/>
    </row>
    <row r="202" spans="2:36">
      <c r="B202" s="345"/>
      <c r="M202" s="345"/>
      <c r="AJ202" s="345"/>
    </row>
    <row r="203" spans="2:36">
      <c r="B203" s="345"/>
      <c r="M203" s="345"/>
      <c r="AJ203" s="345"/>
    </row>
    <row r="204" spans="2:36">
      <c r="B204" s="345"/>
      <c r="M204" s="345"/>
      <c r="AJ204" s="345"/>
    </row>
    <row r="205" spans="2:36">
      <c r="B205" s="345"/>
      <c r="M205" s="345"/>
      <c r="AJ205" s="345"/>
    </row>
    <row r="206" spans="2:36">
      <c r="B206" s="345"/>
      <c r="M206" s="345"/>
      <c r="AJ206" s="345"/>
    </row>
    <row r="207" spans="2:36">
      <c r="B207" s="345"/>
      <c r="M207" s="345"/>
      <c r="AJ207" s="345"/>
    </row>
    <row r="208" spans="2:36">
      <c r="B208" s="345"/>
      <c r="M208" s="345"/>
      <c r="AJ208" s="345"/>
    </row>
    <row r="209" spans="2:36">
      <c r="B209" s="345"/>
      <c r="M209" s="345"/>
      <c r="AJ209" s="345"/>
    </row>
    <row r="210" spans="2:36">
      <c r="B210" s="345"/>
      <c r="M210" s="345"/>
      <c r="AJ210" s="345"/>
    </row>
    <row r="211" spans="2:36">
      <c r="B211" s="345"/>
      <c r="M211" s="345"/>
      <c r="AJ211" s="345"/>
    </row>
    <row r="212" spans="2:36">
      <c r="B212" s="345"/>
      <c r="M212" s="345"/>
      <c r="AJ212" s="345"/>
    </row>
    <row r="213" spans="2:36">
      <c r="B213" s="345"/>
      <c r="M213" s="345"/>
      <c r="AJ213" s="345"/>
    </row>
    <row r="214" spans="2:36">
      <c r="B214" s="345"/>
      <c r="M214" s="345"/>
      <c r="AJ214" s="345"/>
    </row>
    <row r="215" spans="2:36">
      <c r="B215" s="345"/>
      <c r="M215" s="345"/>
      <c r="AJ215" s="345"/>
    </row>
    <row r="216" spans="2:36">
      <c r="B216" s="345"/>
      <c r="M216" s="345"/>
      <c r="AJ216" s="345"/>
    </row>
    <row r="217" spans="2:36">
      <c r="B217" s="345"/>
      <c r="M217" s="345"/>
      <c r="AJ217" s="345"/>
    </row>
    <row r="218" spans="2:36">
      <c r="B218" s="345"/>
      <c r="M218" s="345"/>
      <c r="AJ218" s="345"/>
    </row>
    <row r="219" spans="2:36">
      <c r="B219" s="345"/>
      <c r="M219" s="345"/>
      <c r="AJ219" s="345"/>
    </row>
    <row r="220" spans="2:36">
      <c r="B220" s="345"/>
      <c r="M220" s="345"/>
      <c r="AJ220" s="345"/>
    </row>
    <row r="221" spans="2:36">
      <c r="B221" s="345"/>
      <c r="M221" s="345"/>
      <c r="AJ221" s="345"/>
    </row>
    <row r="222" spans="2:36">
      <c r="B222" s="345"/>
      <c r="M222" s="345"/>
      <c r="AJ222" s="345"/>
    </row>
    <row r="223" spans="2:36">
      <c r="B223" s="345"/>
      <c r="M223" s="345"/>
      <c r="AJ223" s="345"/>
    </row>
    <row r="224" spans="2:36">
      <c r="B224" s="345"/>
      <c r="M224" s="345"/>
      <c r="AJ224" s="345"/>
    </row>
    <row r="225" spans="2:36">
      <c r="B225" s="345"/>
      <c r="M225" s="345"/>
      <c r="AJ225" s="345"/>
    </row>
    <row r="226" spans="2:36">
      <c r="B226" s="345"/>
      <c r="M226" s="345"/>
      <c r="AJ226" s="345"/>
    </row>
    <row r="227" spans="2:36">
      <c r="B227" s="345"/>
      <c r="M227" s="345"/>
      <c r="AJ227" s="345"/>
    </row>
    <row r="228" spans="2:36">
      <c r="B228" s="345"/>
      <c r="M228" s="345"/>
      <c r="AJ228" s="345"/>
    </row>
    <row r="229" spans="2:36">
      <c r="B229" s="345"/>
      <c r="M229" s="345"/>
      <c r="AJ229" s="345"/>
    </row>
    <row r="230" spans="2:36">
      <c r="B230" s="345"/>
      <c r="M230" s="345"/>
      <c r="AJ230" s="345"/>
    </row>
    <row r="231" spans="2:36">
      <c r="B231" s="345"/>
      <c r="M231" s="345"/>
      <c r="AJ231" s="345"/>
    </row>
    <row r="232" spans="2:36">
      <c r="B232" s="345"/>
      <c r="M232" s="345"/>
      <c r="AJ232" s="345"/>
    </row>
    <row r="233" spans="2:36">
      <c r="B233" s="345"/>
      <c r="M233" s="345"/>
      <c r="AJ233" s="345"/>
    </row>
    <row r="234" spans="2:36">
      <c r="B234" s="345"/>
      <c r="M234" s="345"/>
      <c r="AJ234" s="345"/>
    </row>
    <row r="235" spans="2:36">
      <c r="B235" s="345"/>
      <c r="M235" s="345"/>
      <c r="AJ235" s="345"/>
    </row>
    <row r="236" spans="2:36">
      <c r="B236" s="345"/>
      <c r="M236" s="345"/>
      <c r="AJ236" s="345"/>
    </row>
    <row r="237" spans="2:36">
      <c r="B237" s="345"/>
      <c r="M237" s="345"/>
      <c r="AJ237" s="345"/>
    </row>
    <row r="238" spans="2:36">
      <c r="B238" s="345"/>
      <c r="M238" s="345"/>
      <c r="AJ238" s="345"/>
    </row>
    <row r="239" spans="2:36">
      <c r="B239" s="345"/>
      <c r="M239" s="345"/>
      <c r="AJ239" s="345"/>
    </row>
    <row r="240" spans="2:36">
      <c r="B240" s="345"/>
      <c r="M240" s="345"/>
      <c r="AJ240" s="345"/>
    </row>
    <row r="241" spans="2:36">
      <c r="B241" s="345"/>
      <c r="M241" s="345"/>
      <c r="AJ241" s="345"/>
    </row>
    <row r="242" spans="2:36">
      <c r="B242" s="345"/>
      <c r="M242" s="345"/>
      <c r="AJ242" s="345"/>
    </row>
    <row r="243" spans="2:36">
      <c r="B243" s="345"/>
      <c r="M243" s="345"/>
      <c r="AJ243" s="345"/>
    </row>
    <row r="244" spans="2:36">
      <c r="B244" s="345"/>
      <c r="M244" s="345"/>
      <c r="AJ244" s="345"/>
    </row>
    <row r="245" spans="2:36">
      <c r="B245" s="345"/>
      <c r="M245" s="345"/>
      <c r="AJ245" s="345"/>
    </row>
    <row r="246" spans="2:36">
      <c r="B246" s="345"/>
      <c r="M246" s="345"/>
      <c r="AJ246" s="345"/>
    </row>
    <row r="247" spans="2:36">
      <c r="B247" s="345"/>
      <c r="M247" s="345"/>
      <c r="AJ247" s="345"/>
    </row>
    <row r="248" spans="2:36">
      <c r="B248" s="345"/>
      <c r="M248" s="345"/>
      <c r="AJ248" s="345"/>
    </row>
    <row r="249" spans="2:36">
      <c r="B249" s="345"/>
      <c r="M249" s="345"/>
      <c r="AJ249" s="345"/>
    </row>
    <row r="250" spans="2:36">
      <c r="B250" s="345"/>
      <c r="M250" s="345"/>
      <c r="AJ250" s="345"/>
    </row>
    <row r="251" spans="2:36">
      <c r="B251" s="345"/>
      <c r="M251" s="345"/>
      <c r="AJ251" s="345"/>
    </row>
    <row r="252" spans="2:36">
      <c r="B252" s="345"/>
      <c r="M252" s="345"/>
      <c r="AJ252" s="345"/>
    </row>
    <row r="253" spans="2:36">
      <c r="B253" s="345"/>
      <c r="M253" s="345"/>
      <c r="AJ253" s="345"/>
    </row>
    <row r="254" spans="2:36">
      <c r="B254" s="345"/>
      <c r="M254" s="345"/>
      <c r="AJ254" s="345"/>
    </row>
    <row r="255" spans="2:36">
      <c r="B255" s="345"/>
      <c r="M255" s="345"/>
      <c r="AJ255" s="345"/>
    </row>
    <row r="256" spans="2:36">
      <c r="B256" s="345"/>
      <c r="M256" s="345"/>
      <c r="AJ256" s="345"/>
    </row>
    <row r="257" spans="2:36">
      <c r="B257" s="345"/>
      <c r="M257" s="345"/>
      <c r="AJ257" s="345"/>
    </row>
    <row r="258" spans="2:36">
      <c r="B258" s="345"/>
      <c r="M258" s="345"/>
      <c r="AJ258" s="345"/>
    </row>
    <row r="259" spans="2:36">
      <c r="B259" s="345"/>
      <c r="M259" s="345"/>
      <c r="AJ259" s="345"/>
    </row>
    <row r="260" spans="2:36">
      <c r="B260" s="345"/>
      <c r="M260" s="345"/>
      <c r="AJ260" s="345"/>
    </row>
    <row r="261" spans="2:36">
      <c r="B261" s="345"/>
      <c r="M261" s="345"/>
      <c r="AJ261" s="345"/>
    </row>
    <row r="262" spans="2:36">
      <c r="B262" s="345"/>
      <c r="M262" s="345"/>
      <c r="AJ262" s="345"/>
    </row>
    <row r="263" spans="2:36">
      <c r="B263" s="345"/>
      <c r="M263" s="345"/>
      <c r="AJ263" s="345"/>
    </row>
    <row r="264" spans="2:36">
      <c r="B264" s="345"/>
      <c r="M264" s="345"/>
      <c r="AJ264" s="345"/>
    </row>
    <row r="265" spans="2:36">
      <c r="B265" s="345"/>
      <c r="M265" s="345"/>
      <c r="AJ265" s="345"/>
    </row>
    <row r="266" spans="2:36">
      <c r="B266" s="345"/>
      <c r="M266" s="345"/>
      <c r="AJ266" s="345"/>
    </row>
    <row r="267" spans="2:36">
      <c r="B267" s="345"/>
      <c r="M267" s="345"/>
      <c r="AJ267" s="345"/>
    </row>
    <row r="268" spans="2:36">
      <c r="B268" s="345"/>
      <c r="M268" s="345"/>
      <c r="AJ268" s="345"/>
    </row>
    <row r="269" spans="2:36">
      <c r="B269" s="345"/>
      <c r="M269" s="345"/>
      <c r="AJ269" s="345"/>
    </row>
    <row r="270" spans="2:36">
      <c r="B270" s="345"/>
      <c r="M270" s="345"/>
      <c r="AJ270" s="345"/>
    </row>
    <row r="271" spans="2:36">
      <c r="B271" s="345"/>
      <c r="M271" s="345"/>
      <c r="AJ271" s="345"/>
    </row>
    <row r="272" spans="2:36">
      <c r="B272" s="345"/>
      <c r="M272" s="345"/>
      <c r="AJ272" s="345"/>
    </row>
    <row r="273" spans="2:36">
      <c r="B273" s="345"/>
      <c r="M273" s="345"/>
      <c r="AJ273" s="345"/>
    </row>
    <row r="274" spans="2:36">
      <c r="B274" s="345"/>
      <c r="M274" s="345"/>
      <c r="AJ274" s="345"/>
    </row>
    <row r="275" spans="2:36">
      <c r="B275" s="345"/>
      <c r="M275" s="345"/>
      <c r="AJ275" s="345"/>
    </row>
    <row r="276" spans="2:36">
      <c r="B276" s="345"/>
      <c r="M276" s="345"/>
      <c r="AJ276" s="345"/>
    </row>
    <row r="277" spans="2:36">
      <c r="B277" s="345"/>
      <c r="M277" s="345"/>
      <c r="AJ277" s="345"/>
    </row>
    <row r="278" spans="2:36">
      <c r="B278" s="345"/>
      <c r="M278" s="345"/>
      <c r="AJ278" s="345"/>
    </row>
    <row r="279" spans="2:36">
      <c r="B279" s="345"/>
      <c r="M279" s="345"/>
      <c r="AJ279" s="345"/>
    </row>
    <row r="280" spans="2:36">
      <c r="B280" s="345"/>
      <c r="M280" s="345"/>
      <c r="AJ280" s="345"/>
    </row>
    <row r="281" spans="2:36">
      <c r="B281" s="345"/>
      <c r="M281" s="345"/>
      <c r="AJ281" s="345"/>
    </row>
    <row r="282" spans="2:36">
      <c r="B282" s="345"/>
      <c r="M282" s="345"/>
      <c r="AJ282" s="345"/>
    </row>
    <row r="283" spans="2:36">
      <c r="B283" s="345"/>
      <c r="M283" s="345"/>
      <c r="AJ283" s="345"/>
    </row>
    <row r="284" spans="2:36">
      <c r="B284" s="345"/>
      <c r="M284" s="345"/>
      <c r="AJ284" s="345"/>
    </row>
    <row r="285" spans="2:36">
      <c r="B285" s="345"/>
      <c r="M285" s="345"/>
      <c r="AJ285" s="345"/>
    </row>
    <row r="286" spans="2:36">
      <c r="B286" s="345"/>
      <c r="M286" s="345"/>
      <c r="AJ286" s="345"/>
    </row>
    <row r="287" spans="2:36">
      <c r="B287" s="345"/>
      <c r="M287" s="345"/>
      <c r="AJ287" s="345"/>
    </row>
    <row r="288" spans="2:36">
      <c r="B288" s="345"/>
      <c r="M288" s="345"/>
      <c r="AJ288" s="345"/>
    </row>
    <row r="289" spans="2:36">
      <c r="B289" s="345"/>
      <c r="M289" s="345"/>
      <c r="AJ289" s="345"/>
    </row>
    <row r="290" spans="2:36">
      <c r="B290" s="345"/>
      <c r="M290" s="345"/>
      <c r="AJ290" s="345"/>
    </row>
    <row r="291" spans="2:36">
      <c r="B291" s="345"/>
      <c r="M291" s="345"/>
      <c r="AJ291" s="345"/>
    </row>
    <row r="292" spans="2:36">
      <c r="B292" s="345"/>
      <c r="M292" s="345"/>
      <c r="AJ292" s="345"/>
    </row>
    <row r="293" spans="2:36">
      <c r="B293" s="345"/>
      <c r="M293" s="345"/>
      <c r="AJ293" s="345"/>
    </row>
    <row r="294" spans="2:36">
      <c r="B294" s="345"/>
      <c r="M294" s="345"/>
      <c r="AJ294" s="345"/>
    </row>
    <row r="295" spans="2:36">
      <c r="B295" s="345"/>
      <c r="M295" s="345"/>
      <c r="AJ295" s="345"/>
    </row>
    <row r="296" spans="2:36">
      <c r="B296" s="345"/>
      <c r="M296" s="345"/>
      <c r="AJ296" s="345"/>
    </row>
    <row r="297" spans="2:36">
      <c r="B297" s="345"/>
      <c r="M297" s="345"/>
      <c r="AJ297" s="345"/>
    </row>
    <row r="298" spans="2:36">
      <c r="B298" s="345"/>
      <c r="M298" s="345"/>
      <c r="AJ298" s="345"/>
    </row>
    <row r="299" spans="2:36">
      <c r="B299" s="345"/>
      <c r="M299" s="345"/>
      <c r="AJ299" s="345"/>
    </row>
    <row r="300" spans="2:36">
      <c r="B300" s="345"/>
      <c r="M300" s="345"/>
      <c r="AJ300" s="345"/>
    </row>
    <row r="301" spans="2:36">
      <c r="B301" s="345"/>
      <c r="M301" s="345"/>
      <c r="AJ301" s="345"/>
    </row>
    <row r="302" spans="2:36">
      <c r="B302" s="345"/>
      <c r="M302" s="345"/>
      <c r="AJ302" s="345"/>
    </row>
    <row r="303" spans="2:36">
      <c r="B303" s="345"/>
      <c r="M303" s="345"/>
      <c r="AJ303" s="345"/>
    </row>
    <row r="304" spans="2:36">
      <c r="B304" s="345"/>
      <c r="M304" s="345"/>
      <c r="AJ304" s="345"/>
    </row>
    <row r="305" spans="2:36">
      <c r="B305" s="345"/>
      <c r="M305" s="345"/>
      <c r="AJ305" s="345"/>
    </row>
    <row r="306" spans="2:36">
      <c r="B306" s="345"/>
      <c r="M306" s="345"/>
      <c r="AJ306" s="345"/>
    </row>
    <row r="307" spans="2:36">
      <c r="B307" s="345"/>
      <c r="M307" s="345"/>
      <c r="AJ307" s="345"/>
    </row>
    <row r="308" spans="2:36">
      <c r="B308" s="345"/>
      <c r="M308" s="345"/>
      <c r="AJ308" s="345"/>
    </row>
    <row r="309" spans="2:36">
      <c r="B309" s="345"/>
      <c r="M309" s="345"/>
      <c r="AJ309" s="345"/>
    </row>
    <row r="310" spans="2:36">
      <c r="B310" s="345"/>
      <c r="M310" s="345"/>
      <c r="AJ310" s="345"/>
    </row>
    <row r="311" spans="2:36">
      <c r="B311" s="345"/>
      <c r="M311" s="345"/>
      <c r="AJ311" s="345"/>
    </row>
    <row r="312" spans="2:36">
      <c r="B312" s="345"/>
      <c r="M312" s="345"/>
      <c r="AJ312" s="345"/>
    </row>
    <row r="313" spans="2:36">
      <c r="B313" s="345"/>
      <c r="M313" s="345"/>
      <c r="AJ313" s="345"/>
    </row>
    <row r="314" spans="2:36">
      <c r="B314" s="345"/>
      <c r="M314" s="345"/>
      <c r="AJ314" s="345"/>
    </row>
    <row r="315" spans="2:36">
      <c r="B315" s="345"/>
      <c r="M315" s="345"/>
      <c r="AJ315" s="345"/>
    </row>
    <row r="316" spans="2:36">
      <c r="B316" s="345"/>
      <c r="M316" s="345"/>
      <c r="AJ316" s="345"/>
    </row>
    <row r="317" spans="2:36">
      <c r="B317" s="345"/>
      <c r="M317" s="345"/>
      <c r="AJ317" s="345"/>
    </row>
    <row r="318" spans="2:36">
      <c r="B318" s="345"/>
      <c r="M318" s="345"/>
      <c r="AJ318" s="345"/>
    </row>
    <row r="319" spans="2:36">
      <c r="B319" s="345"/>
      <c r="M319" s="345"/>
      <c r="AJ319" s="345"/>
    </row>
    <row r="320" spans="2:36">
      <c r="B320" s="345"/>
      <c r="M320" s="345"/>
      <c r="AJ320" s="345"/>
    </row>
    <row r="321" spans="2:36">
      <c r="B321" s="345"/>
      <c r="M321" s="345"/>
      <c r="AJ321" s="345"/>
    </row>
    <row r="322" spans="2:36">
      <c r="B322" s="345"/>
      <c r="M322" s="345"/>
      <c r="AJ322" s="345"/>
    </row>
    <row r="323" spans="2:36">
      <c r="B323" s="345"/>
      <c r="M323" s="345"/>
      <c r="AJ323" s="345"/>
    </row>
    <row r="324" spans="2:36">
      <c r="B324" s="345"/>
      <c r="M324" s="345"/>
      <c r="AJ324" s="345"/>
    </row>
  </sheetData>
  <mergeCells count="3">
    <mergeCell ref="A3:W3"/>
    <mergeCell ref="C4:W4"/>
    <mergeCell ref="A123:W124"/>
  </mergeCells>
  <printOptions horizontalCentered="1"/>
  <pageMargins left="0.75" right="0.75" top="1" bottom="1" header="0.49" footer="0.49"/>
  <pageSetup paperSize="9" scale="58" fitToHeight="2" orientation="landscape"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pageSetUpPr fitToPage="1"/>
  </sheetPr>
  <dimension ref="A1:AN328"/>
  <sheetViews>
    <sheetView zoomScale="75" zoomScaleNormal="75" zoomScalePageLayoutView="75" workbookViewId="0">
      <pane xSplit="1" ySplit="6" topLeftCell="B7" activePane="bottomRight" state="frozen"/>
      <selection activeCell="W105" sqref="W105"/>
      <selection pane="topRight" activeCell="W105" sqref="W105"/>
      <selection pane="bottomLeft" activeCell="W105" sqref="W105"/>
      <selection pane="bottomRight" activeCell="AS110" sqref="AS110"/>
    </sheetView>
  </sheetViews>
  <sheetFormatPr baseColWidth="10" defaultRowHeight="14" x14ac:dyDescent="0"/>
  <cols>
    <col min="1" max="1" width="9.6640625" style="344" customWidth="1"/>
    <col min="2" max="2" width="12.5" style="346" customWidth="1"/>
    <col min="3" max="7" width="7.83203125" style="346" hidden="1" customWidth="1"/>
    <col min="8" max="8" width="12.6640625" style="346" customWidth="1"/>
    <col min="9" max="12" width="7.83203125" style="346" hidden="1" customWidth="1"/>
    <col min="13" max="13" width="12.83203125" style="346" customWidth="1"/>
    <col min="14" max="17" width="7.83203125" style="346" hidden="1" customWidth="1"/>
    <col min="18" max="18" width="13.83203125" style="32" customWidth="1"/>
    <col min="19" max="21" width="7.6640625" style="32" hidden="1" customWidth="1"/>
    <col min="22" max="22" width="12.1640625" style="346" customWidth="1"/>
    <col min="23" max="25" width="7.83203125" style="346" hidden="1" customWidth="1"/>
    <col min="26" max="26" width="12.6640625" style="508" customWidth="1"/>
    <col min="27" max="30" width="7.83203125" style="346" hidden="1" customWidth="1"/>
    <col min="31" max="31" width="12.1640625" style="508" customWidth="1"/>
    <col min="32" max="32" width="7.83203125" style="346" hidden="1" customWidth="1"/>
    <col min="33" max="33" width="0.83203125" style="346" hidden="1" customWidth="1"/>
    <col min="34" max="34" width="0.6640625" style="346" hidden="1" customWidth="1"/>
    <col min="35" max="35" width="7.83203125" style="346" customWidth="1"/>
    <col min="36" max="36" width="10" style="346" customWidth="1"/>
    <col min="37" max="39" width="9.6640625" style="346" customWidth="1"/>
    <col min="40" max="63" width="9.6640625" style="344" customWidth="1"/>
    <col min="64" max="16384" width="10.83203125" style="344"/>
  </cols>
  <sheetData>
    <row r="1" spans="1:40" ht="15">
      <c r="A1" s="507" t="s">
        <v>276</v>
      </c>
      <c r="J1" s="984"/>
      <c r="K1" s="984"/>
      <c r="L1" s="984"/>
    </row>
    <row r="2" spans="1:40" ht="15" thickBot="1">
      <c r="Q2" s="508"/>
      <c r="V2" s="508"/>
      <c r="W2" s="508"/>
      <c r="X2" s="508"/>
      <c r="Y2" s="508"/>
      <c r="AE2" s="633"/>
    </row>
    <row r="3" spans="1:40" ht="45" customHeight="1" thickTop="1">
      <c r="A3" s="969" t="s">
        <v>301</v>
      </c>
      <c r="B3" s="970"/>
      <c r="C3" s="970"/>
      <c r="D3" s="970"/>
      <c r="E3" s="970"/>
      <c r="F3" s="970"/>
      <c r="G3" s="970"/>
      <c r="H3" s="970"/>
      <c r="I3" s="970"/>
      <c r="J3" s="970"/>
      <c r="K3" s="970"/>
      <c r="L3" s="970"/>
      <c r="M3" s="970"/>
      <c r="N3" s="970"/>
      <c r="O3" s="970"/>
      <c r="P3" s="970"/>
      <c r="Q3" s="970"/>
      <c r="R3" s="970"/>
      <c r="S3" s="970"/>
      <c r="T3" s="970"/>
      <c r="U3" s="970"/>
      <c r="V3" s="970"/>
      <c r="W3" s="970"/>
      <c r="X3" s="970"/>
      <c r="Y3" s="970"/>
      <c r="Z3" s="970"/>
      <c r="AA3" s="970"/>
      <c r="AB3" s="970"/>
      <c r="AC3" s="970"/>
      <c r="AD3" s="970"/>
      <c r="AE3" s="970"/>
      <c r="AF3" s="970"/>
      <c r="AG3" s="970"/>
      <c r="AH3" s="971"/>
      <c r="AI3" s="632"/>
      <c r="AJ3" s="118"/>
    </row>
    <row r="4" spans="1:40" ht="15" customHeight="1">
      <c r="A4" s="631"/>
      <c r="B4" s="985" t="s">
        <v>273</v>
      </c>
      <c r="C4" s="986"/>
      <c r="D4" s="986"/>
      <c r="E4" s="986"/>
      <c r="F4" s="986"/>
      <c r="G4" s="986"/>
      <c r="H4" s="986"/>
      <c r="I4" s="986"/>
      <c r="J4" s="986"/>
      <c r="K4" s="986"/>
      <c r="L4" s="986"/>
      <c r="M4" s="986"/>
      <c r="N4" s="986"/>
      <c r="O4" s="986"/>
      <c r="P4" s="986"/>
      <c r="Q4" s="986"/>
      <c r="R4" s="986"/>
      <c r="S4" s="986"/>
      <c r="T4" s="986"/>
      <c r="U4" s="986"/>
      <c r="V4" s="986"/>
      <c r="W4" s="986"/>
      <c r="X4" s="986"/>
      <c r="Y4" s="986"/>
      <c r="Z4" s="986"/>
      <c r="AA4" s="986"/>
      <c r="AB4" s="986"/>
      <c r="AC4" s="986"/>
      <c r="AD4" s="986"/>
      <c r="AE4" s="986"/>
      <c r="AF4" s="986"/>
      <c r="AG4" s="986"/>
      <c r="AH4" s="987"/>
      <c r="AI4" s="630"/>
      <c r="AJ4" s="629"/>
    </row>
    <row r="5" spans="1:40" ht="113" customHeight="1">
      <c r="A5" s="595"/>
      <c r="B5" s="988" t="s">
        <v>300</v>
      </c>
      <c r="C5" s="627" t="s">
        <v>261</v>
      </c>
      <c r="D5" s="627" t="s">
        <v>269</v>
      </c>
      <c r="E5" s="627" t="s">
        <v>30</v>
      </c>
      <c r="F5" s="627" t="s">
        <v>299</v>
      </c>
      <c r="G5" s="628" t="s">
        <v>298</v>
      </c>
      <c r="H5" s="990" t="s">
        <v>297</v>
      </c>
      <c r="I5" s="626" t="s">
        <v>296</v>
      </c>
      <c r="J5" s="626" t="s">
        <v>295</v>
      </c>
      <c r="K5" s="627" t="s">
        <v>261</v>
      </c>
      <c r="L5" s="626" t="s">
        <v>284</v>
      </c>
      <c r="M5" s="992" t="s">
        <v>294</v>
      </c>
      <c r="N5" s="626" t="s">
        <v>293</v>
      </c>
      <c r="O5" s="626" t="s">
        <v>29</v>
      </c>
      <c r="P5" s="627" t="s">
        <v>261</v>
      </c>
      <c r="Q5" s="626" t="s">
        <v>284</v>
      </c>
      <c r="R5" s="992" t="s">
        <v>292</v>
      </c>
      <c r="S5" s="626" t="s">
        <v>291</v>
      </c>
      <c r="T5" s="627" t="s">
        <v>261</v>
      </c>
      <c r="U5" s="626" t="s">
        <v>289</v>
      </c>
      <c r="V5" s="992" t="s">
        <v>290</v>
      </c>
      <c r="W5" s="626" t="s">
        <v>28</v>
      </c>
      <c r="X5" s="627" t="s">
        <v>261</v>
      </c>
      <c r="Y5" s="626" t="s">
        <v>289</v>
      </c>
      <c r="Z5" s="992" t="s">
        <v>288</v>
      </c>
      <c r="AA5" s="626" t="s">
        <v>287</v>
      </c>
      <c r="AB5" s="626" t="s">
        <v>286</v>
      </c>
      <c r="AC5" s="627" t="s">
        <v>261</v>
      </c>
      <c r="AD5" s="626" t="s">
        <v>284</v>
      </c>
      <c r="AE5" s="994" t="s">
        <v>285</v>
      </c>
      <c r="AF5" s="625" t="s">
        <v>285</v>
      </c>
      <c r="AG5" s="624" t="s">
        <v>261</v>
      </c>
      <c r="AH5" s="623" t="s">
        <v>284</v>
      </c>
      <c r="AI5" s="622"/>
      <c r="AJ5" s="616"/>
      <c r="AK5" s="346" t="s">
        <v>283</v>
      </c>
      <c r="AL5" s="346" t="s">
        <v>282</v>
      </c>
      <c r="AM5" s="346" t="s">
        <v>281</v>
      </c>
    </row>
    <row r="6" spans="1:40" ht="25" customHeight="1">
      <c r="A6" s="595"/>
      <c r="B6" s="989"/>
      <c r="C6" s="621"/>
      <c r="D6" s="621"/>
      <c r="E6" s="621"/>
      <c r="F6" s="621"/>
      <c r="G6" s="620"/>
      <c r="H6" s="991"/>
      <c r="I6" s="619"/>
      <c r="J6" s="619"/>
      <c r="K6" s="619"/>
      <c r="L6" s="619"/>
      <c r="M6" s="993"/>
      <c r="N6" s="619"/>
      <c r="O6" s="619"/>
      <c r="P6" s="619"/>
      <c r="Q6" s="619"/>
      <c r="R6" s="993"/>
      <c r="S6" s="619"/>
      <c r="T6" s="619"/>
      <c r="U6" s="619"/>
      <c r="V6" s="993"/>
      <c r="W6" s="619"/>
      <c r="X6" s="619"/>
      <c r="Y6" s="619"/>
      <c r="Z6" s="993"/>
      <c r="AA6" s="619"/>
      <c r="AB6" s="619"/>
      <c r="AC6" s="619"/>
      <c r="AD6" s="619"/>
      <c r="AE6" s="995"/>
      <c r="AF6" s="617"/>
      <c r="AG6" s="617"/>
      <c r="AH6" s="618"/>
      <c r="AI6" s="617"/>
      <c r="AJ6" s="616"/>
    </row>
    <row r="7" spans="1:40" s="608" customFormat="1" ht="12" hidden="1" customHeight="1">
      <c r="A7" s="614">
        <v>1913</v>
      </c>
      <c r="B7" s="600">
        <v>0.28262294626201229</v>
      </c>
      <c r="C7" s="547">
        <v>5.2708129174163711E-2</v>
      </c>
      <c r="D7" s="599">
        <v>4.6377921012280617E-2</v>
      </c>
      <c r="E7" s="547">
        <v>5.9955890007237181E-4</v>
      </c>
      <c r="F7" s="547">
        <f t="shared" ref="F7:F38" si="0">I7+J7+N7+O7+S7+W7</f>
        <v>0.24375197395063758</v>
      </c>
      <c r="G7" s="546">
        <f t="shared" ref="G7:G38" si="1">AA7+AB7+AF7</f>
        <v>1.4436715762861367E-2</v>
      </c>
      <c r="H7" s="598">
        <f t="shared" ref="H7:H38" si="2">I7+J7+K7+L7</f>
        <v>7.8647085105459758E-2</v>
      </c>
      <c r="I7" s="547">
        <f t="shared" ref="I7:J22" si="3">($B7-$C7-$E7-($N7+$O7+$S7+$W7-$AA7-$AB7-$AF7))*I$23/($I$23+$J$23)</f>
        <v>4.8823647976554752E-2</v>
      </c>
      <c r="J7" s="547">
        <f t="shared" si="3"/>
        <v>2.7710719121828379E-2</v>
      </c>
      <c r="K7" s="547">
        <v>2.1127180070766318E-3</v>
      </c>
      <c r="L7" s="547">
        <v>0</v>
      </c>
      <c r="M7" s="547">
        <f t="shared" ref="M7:M38" si="4">N7+O7+P7+Q7</f>
        <v>5.6148196588325178E-2</v>
      </c>
      <c r="N7" s="547">
        <v>4.5272102370306322E-2</v>
      </c>
      <c r="O7" s="547">
        <v>-4.2303982496064143E-3</v>
      </c>
      <c r="P7" s="547">
        <v>1.4928152499879855E-2</v>
      </c>
      <c r="Q7" s="547">
        <v>1.7833996774542044E-4</v>
      </c>
      <c r="R7" s="547">
        <f t="shared" ref="R7:R38" si="5">S7+T7+U7</f>
        <v>6.8501600634055124E-2</v>
      </c>
      <c r="S7" s="547">
        <v>5.5066998608380789E-2</v>
      </c>
      <c r="T7" s="547">
        <v>1.3282541149942474E-2</v>
      </c>
      <c r="U7" s="547">
        <v>1.5206087573185685E-4</v>
      </c>
      <c r="V7" s="547">
        <f t="shared" ref="V7:V38" si="6">W7+X7+Y7</f>
        <v>9.5404541113018965E-2</v>
      </c>
      <c r="W7" s="547">
        <v>7.1108904123173763E-2</v>
      </c>
      <c r="X7" s="547">
        <v>2.4010611870371769E-2</v>
      </c>
      <c r="Y7" s="547">
        <v>2.8502511947341874E-4</v>
      </c>
      <c r="Z7" s="547">
        <f t="shared" ref="Z7:Z38" si="7">AA7+AB7+AC7+AD7</f>
        <v>1.3318313399058765E-2</v>
      </c>
      <c r="AA7" s="547">
        <v>6.480269964538818E-3</v>
      </c>
      <c r="AB7" s="547">
        <v>6.4802699645388189E-3</v>
      </c>
      <c r="AC7" s="547">
        <v>3.5777346998112816E-4</v>
      </c>
      <c r="AD7" s="547">
        <v>0</v>
      </c>
      <c r="AE7" s="597">
        <f t="shared" ref="AE7:AE38" si="8">AF7+AG7+AH7</f>
        <v>2.7601637797879564E-3</v>
      </c>
      <c r="AF7" s="547">
        <v>1.4761758337837291E-3</v>
      </c>
      <c r="AG7" s="547">
        <v>1.2681208831259031E-3</v>
      </c>
      <c r="AH7" s="597">
        <v>1.5867062878324393E-5</v>
      </c>
      <c r="AI7" s="547"/>
      <c r="AJ7" s="562"/>
      <c r="AK7" s="519">
        <f t="shared" ref="AK7:AK38" si="9">B7-(H7+M7+R7+V7-Z7-AE7)</f>
        <v>0</v>
      </c>
      <c r="AL7" s="551">
        <f t="shared" ref="AL7:AL38" si="10">C7-K7-P7-T7-X7-(-AC7-AG7)</f>
        <v>1.6046192152785466E-17</v>
      </c>
      <c r="AM7" s="551">
        <f t="shared" ref="AM7:AM38" si="11">E7-L7-Q7-U7-Y7-(-AD7-AH7)</f>
        <v>1.7957098481791167E-19</v>
      </c>
      <c r="AN7" s="523"/>
    </row>
    <row r="8" spans="1:40" s="608" customFormat="1" ht="12" hidden="1" customHeight="1">
      <c r="A8" s="614">
        <v>1914</v>
      </c>
      <c r="B8" s="600">
        <v>0.29224672961843851</v>
      </c>
      <c r="C8" s="547">
        <v>5.9261259666768901E-2</v>
      </c>
      <c r="D8" s="599">
        <v>5.5021407099057174E-2</v>
      </c>
      <c r="E8" s="547">
        <v>5.716477780670768E-4</v>
      </c>
      <c r="F8" s="547">
        <f t="shared" si="0"/>
        <v>0.24943850045285998</v>
      </c>
      <c r="G8" s="546">
        <f t="shared" si="1"/>
        <v>1.702467827925741E-2</v>
      </c>
      <c r="H8" s="598">
        <f t="shared" si="2"/>
        <v>8.2173743324481033E-2</v>
      </c>
      <c r="I8" s="547">
        <f t="shared" si="3"/>
        <v>5.1482010885488261E-2</v>
      </c>
      <c r="J8" s="547">
        <f t="shared" si="3"/>
        <v>2.9219519691763614E-2</v>
      </c>
      <c r="K8" s="547">
        <v>1.4722127472291556E-3</v>
      </c>
      <c r="L8" s="547">
        <v>0</v>
      </c>
      <c r="M8" s="547">
        <f t="shared" si="4"/>
        <v>5.6306795170443444E-2</v>
      </c>
      <c r="N8" s="547">
        <v>4.2699825542549301E-2</v>
      </c>
      <c r="O8" s="547">
        <v>-2.8041198883444838E-3</v>
      </c>
      <c r="P8" s="547">
        <v>1.6249822702524133E-2</v>
      </c>
      <c r="Q8" s="547">
        <v>1.6126681371449224E-4</v>
      </c>
      <c r="R8" s="547">
        <f t="shared" si="5"/>
        <v>7.2835096241286798E-2</v>
      </c>
      <c r="S8" s="547">
        <v>5.6364503397817518E-2</v>
      </c>
      <c r="T8" s="547">
        <v>1.6311803463742332E-2</v>
      </c>
      <c r="U8" s="547">
        <v>1.5878937972695664E-4</v>
      </c>
      <c r="V8" s="547">
        <f t="shared" si="6"/>
        <v>9.9882243790251041E-2</v>
      </c>
      <c r="W8" s="547">
        <v>7.247676082358577E-2</v>
      </c>
      <c r="X8" s="547">
        <v>2.7137275589864188E-2</v>
      </c>
      <c r="Y8" s="547">
        <v>2.6820737680108763E-4</v>
      </c>
      <c r="Z8" s="547">
        <f t="shared" si="7"/>
        <v>1.5538926112870683E-2</v>
      </c>
      <c r="AA8" s="547">
        <v>7.6302664945160012E-3</v>
      </c>
      <c r="AB8" s="547">
        <v>7.6302664945160012E-3</v>
      </c>
      <c r="AC8" s="547">
        <v>2.7839312383868073E-4</v>
      </c>
      <c r="AD8" s="547">
        <v>0</v>
      </c>
      <c r="AE8" s="597">
        <f t="shared" si="8"/>
        <v>3.4122227951531026E-3</v>
      </c>
      <c r="AF8" s="547">
        <v>1.7641452902254096E-3</v>
      </c>
      <c r="AG8" s="547">
        <v>1.6314617127522332E-3</v>
      </c>
      <c r="AH8" s="597">
        <v>1.6615792175459798E-5</v>
      </c>
      <c r="AI8" s="547"/>
      <c r="AJ8" s="562"/>
      <c r="AK8" s="519">
        <f t="shared" si="9"/>
        <v>0</v>
      </c>
      <c r="AL8" s="551">
        <f t="shared" si="10"/>
        <v>7.1557343384043293E-18</v>
      </c>
      <c r="AM8" s="551">
        <f t="shared" si="11"/>
        <v>8.4703294725430034E-20</v>
      </c>
      <c r="AN8" s="523"/>
    </row>
    <row r="9" spans="1:40" s="608" customFormat="1" ht="12" hidden="1" customHeight="1">
      <c r="A9" s="614">
        <v>1915</v>
      </c>
      <c r="B9" s="600">
        <v>0.2942206770762798</v>
      </c>
      <c r="C9" s="547">
        <v>6.0705680636972674E-2</v>
      </c>
      <c r="D9" s="599">
        <v>5.6944458201978541E-2</v>
      </c>
      <c r="E9" s="547">
        <v>5.6415351287577502E-4</v>
      </c>
      <c r="F9" s="547">
        <f t="shared" si="0"/>
        <v>0.25048365503006792</v>
      </c>
      <c r="G9" s="546">
        <f t="shared" si="1"/>
        <v>1.7532812103636601E-2</v>
      </c>
      <c r="H9" s="598">
        <f t="shared" si="2"/>
        <v>8.2175183857141287E-2</v>
      </c>
      <c r="I9" s="547">
        <f t="shared" si="3"/>
        <v>5.1589142172493205E-2</v>
      </c>
      <c r="J9" s="547">
        <f t="shared" si="3"/>
        <v>2.9280323935739389E-2</v>
      </c>
      <c r="K9" s="547">
        <v>1.3057177489086914E-3</v>
      </c>
      <c r="L9" s="547">
        <v>0</v>
      </c>
      <c r="M9" s="547">
        <f t="shared" si="4"/>
        <v>5.8983711859263821E-2</v>
      </c>
      <c r="N9" s="547">
        <v>4.2021520369819029E-2</v>
      </c>
      <c r="O9" s="547">
        <v>-1.08252045819121E-3</v>
      </c>
      <c r="P9" s="547">
        <v>1.787417954493754E-2</v>
      </c>
      <c r="Q9" s="547">
        <v>1.7053240269845755E-4</v>
      </c>
      <c r="R9" s="547">
        <f t="shared" si="5"/>
        <v>7.5658188266029477E-2</v>
      </c>
      <c r="S9" s="547">
        <v>5.8603846840933262E-2</v>
      </c>
      <c r="T9" s="547">
        <v>1.6896322398480774E-2</v>
      </c>
      <c r="U9" s="547">
        <v>1.5801902661544492E-4</v>
      </c>
      <c r="V9" s="547">
        <f t="shared" si="6"/>
        <v>9.6880499853082502E-2</v>
      </c>
      <c r="W9" s="547">
        <v>7.0071342169274242E-2</v>
      </c>
      <c r="X9" s="547">
        <v>2.6557261264397822E-2</v>
      </c>
      <c r="Y9" s="547">
        <v>2.5189641941044001E-4</v>
      </c>
      <c r="Z9" s="547">
        <f t="shared" si="7"/>
        <v>1.5949553656292196E-2</v>
      </c>
      <c r="AA9" s="547">
        <v>7.8480620809518783E-3</v>
      </c>
      <c r="AB9" s="547">
        <v>7.8480620809518783E-3</v>
      </c>
      <c r="AC9" s="547">
        <v>2.5342949438843785E-4</v>
      </c>
      <c r="AD9" s="547">
        <v>0</v>
      </c>
      <c r="AE9" s="597">
        <f t="shared" si="8"/>
        <v>3.5273531029451294E-3</v>
      </c>
      <c r="AF9" s="547">
        <v>1.8366879417328454E-3</v>
      </c>
      <c r="AG9" s="547">
        <v>1.6743708253637161E-3</v>
      </c>
      <c r="AH9" s="597">
        <v>1.6294335848567547E-5</v>
      </c>
      <c r="AI9" s="547"/>
      <c r="AJ9" s="562"/>
      <c r="AK9" s="519">
        <f t="shared" si="9"/>
        <v>0</v>
      </c>
      <c r="AL9" s="551">
        <f t="shared" si="10"/>
        <v>-1.7347234759768071E-18</v>
      </c>
      <c r="AM9" s="551">
        <f t="shared" si="11"/>
        <v>1.0842021724855044E-19</v>
      </c>
      <c r="AN9" s="523"/>
    </row>
    <row r="10" spans="1:40" s="608" customFormat="1" ht="12" hidden="1" customHeight="1">
      <c r="A10" s="614">
        <v>1916</v>
      </c>
      <c r="B10" s="600">
        <v>0.30301298334450699</v>
      </c>
      <c r="C10" s="547">
        <v>5.5238612855586802E-2</v>
      </c>
      <c r="D10" s="599">
        <v>4.9161646516131863E-2</v>
      </c>
      <c r="E10" s="547">
        <v>1.724696305881266E-3</v>
      </c>
      <c r="F10" s="547">
        <f t="shared" si="0"/>
        <v>0.26112369574887595</v>
      </c>
      <c r="G10" s="546">
        <f t="shared" si="1"/>
        <v>1.5074021565837063E-2</v>
      </c>
      <c r="H10" s="598">
        <f t="shared" si="2"/>
        <v>7.4936263439396883E-2</v>
      </c>
      <c r="I10" s="547">
        <f t="shared" si="3"/>
        <v>4.665195217147923E-2</v>
      </c>
      <c r="J10" s="547">
        <f t="shared" si="3"/>
        <v>2.6478135016244974E-2</v>
      </c>
      <c r="K10" s="547">
        <v>1.8061762516726784E-3</v>
      </c>
      <c r="L10" s="547">
        <v>0</v>
      </c>
      <c r="M10" s="547">
        <f t="shared" si="4"/>
        <v>8.9722384342569586E-2</v>
      </c>
      <c r="N10" s="547">
        <v>5.9525527845347911E-2</v>
      </c>
      <c r="O10" s="547">
        <v>1.1954428194558353E-2</v>
      </c>
      <c r="P10" s="547">
        <v>1.76839713203771E-2</v>
      </c>
      <c r="Q10" s="547">
        <v>5.5845698228622061E-4</v>
      </c>
      <c r="R10" s="547">
        <f t="shared" si="5"/>
        <v>6.7627716745181282E-2</v>
      </c>
      <c r="S10" s="547">
        <v>5.2416262668512889E-2</v>
      </c>
      <c r="T10" s="547">
        <v>1.4739768083270878E-2</v>
      </c>
      <c r="U10" s="547">
        <v>4.71685993397516E-4</v>
      </c>
      <c r="V10" s="547">
        <f t="shared" si="6"/>
        <v>8.7577693055751943E-2</v>
      </c>
      <c r="W10" s="547">
        <v>6.4097389852732639E-2</v>
      </c>
      <c r="X10" s="547">
        <v>2.2738138442824955E-2</v>
      </c>
      <c r="Y10" s="547">
        <v>7.4216476019434835E-4</v>
      </c>
      <c r="Z10" s="547">
        <f t="shared" si="7"/>
        <v>1.3813474057245926E-2</v>
      </c>
      <c r="AA10" s="547">
        <v>6.7402650986776464E-3</v>
      </c>
      <c r="AB10" s="547">
        <v>6.7402650986776447E-3</v>
      </c>
      <c r="AC10" s="547">
        <v>3.3294385989063443E-4</v>
      </c>
      <c r="AD10" s="547">
        <v>0</v>
      </c>
      <c r="AE10" s="597">
        <f t="shared" si="8"/>
        <v>3.0376001811467596E-3</v>
      </c>
      <c r="AF10" s="547">
        <v>1.5934913684817718E-3</v>
      </c>
      <c r="AG10" s="547">
        <v>1.3964973826681687E-3</v>
      </c>
      <c r="AH10" s="597">
        <v>4.7611429996818942E-5</v>
      </c>
      <c r="AI10" s="547"/>
      <c r="AJ10" s="562"/>
      <c r="AK10" s="519">
        <f t="shared" si="9"/>
        <v>0</v>
      </c>
      <c r="AL10" s="551">
        <f t="shared" si="10"/>
        <v>0</v>
      </c>
      <c r="AM10" s="551">
        <f t="shared" si="11"/>
        <v>-5.4210108624275222E-20</v>
      </c>
      <c r="AN10" s="523"/>
    </row>
    <row r="11" spans="1:40" s="608" customFormat="1" ht="12" hidden="1" customHeight="1">
      <c r="A11" s="614">
        <v>1917</v>
      </c>
      <c r="B11" s="584">
        <v>0.30506404585681191</v>
      </c>
      <c r="C11" s="525">
        <v>5.2012378881943599E-2</v>
      </c>
      <c r="D11" s="583">
        <v>4.4557020594933286E-2</v>
      </c>
      <c r="E11" s="547">
        <v>6.0172711627902728E-3</v>
      </c>
      <c r="F11" s="525">
        <f t="shared" si="0"/>
        <v>0.26064859642737315</v>
      </c>
      <c r="G11" s="582">
        <f t="shared" si="1"/>
        <v>1.361420061529507E-2</v>
      </c>
      <c r="H11" s="598">
        <f t="shared" si="2"/>
        <v>6.8180261000834394E-2</v>
      </c>
      <c r="I11" s="547">
        <f t="shared" si="3"/>
        <v>4.2220124949844395E-2</v>
      </c>
      <c r="J11" s="547">
        <f t="shared" si="3"/>
        <v>2.3962773620181958E-2</v>
      </c>
      <c r="K11" s="547">
        <v>1.997362430808045E-3</v>
      </c>
      <c r="L11" s="547">
        <v>0</v>
      </c>
      <c r="M11" s="547">
        <f t="shared" si="4"/>
        <v>9.6332893143710768E-2</v>
      </c>
      <c r="N11" s="547">
        <v>5.7505611544477919E-2</v>
      </c>
      <c r="O11" s="547">
        <v>2.1862237108790546E-2</v>
      </c>
      <c r="P11" s="547">
        <v>1.5231550255677739E-2</v>
      </c>
      <c r="Q11" s="547">
        <v>1.7334942347645716E-3</v>
      </c>
      <c r="R11" s="547">
        <f t="shared" si="5"/>
        <v>6.4530561550966301E-2</v>
      </c>
      <c r="S11" s="547">
        <v>4.828748560610438E-2</v>
      </c>
      <c r="T11" s="547">
        <v>1.4483879990734154E-2</v>
      </c>
      <c r="U11" s="547">
        <v>1.7591959541277658E-3</v>
      </c>
      <c r="V11" s="547">
        <f t="shared" si="6"/>
        <v>9.1518608157135015E-2</v>
      </c>
      <c r="W11" s="547">
        <v>6.6810363597973932E-2</v>
      </c>
      <c r="X11" s="547">
        <v>2.2008382928404468E-2</v>
      </c>
      <c r="Y11" s="547">
        <v>2.6998616307566149E-3</v>
      </c>
      <c r="Z11" s="547">
        <f t="shared" si="7"/>
        <v>1.2531056513432441E-2</v>
      </c>
      <c r="AA11" s="547">
        <v>6.0819776136792564E-3</v>
      </c>
      <c r="AB11" s="547">
        <v>6.0819776136792564E-3</v>
      </c>
      <c r="AC11" s="547">
        <v>3.6710128607392832E-4</v>
      </c>
      <c r="AD11" s="547">
        <v>0</v>
      </c>
      <c r="AE11" s="597">
        <f t="shared" si="8"/>
        <v>2.9672214824021039E-3</v>
      </c>
      <c r="AF11" s="547">
        <v>1.4502453879365576E-3</v>
      </c>
      <c r="AG11" s="547">
        <v>1.3416954376068684E-3</v>
      </c>
      <c r="AH11" s="597">
        <v>1.7528065685867806E-4</v>
      </c>
      <c r="AI11" s="547"/>
      <c r="AJ11" s="562"/>
      <c r="AK11" s="519">
        <f t="shared" si="9"/>
        <v>0</v>
      </c>
      <c r="AL11" s="551">
        <f t="shared" si="10"/>
        <v>-8.0230960763927328E-18</v>
      </c>
      <c r="AM11" s="551">
        <f t="shared" si="11"/>
        <v>-1.6805133673525319E-18</v>
      </c>
      <c r="AN11" s="523"/>
    </row>
    <row r="12" spans="1:40" s="608" customFormat="1" ht="12" hidden="1" customHeight="1">
      <c r="A12" s="614">
        <v>1918</v>
      </c>
      <c r="B12" s="600">
        <v>0.29490163464003066</v>
      </c>
      <c r="C12" s="547">
        <v>4.7584890383703594E-2</v>
      </c>
      <c r="D12" s="599">
        <v>3.8801074416228452E-2</v>
      </c>
      <c r="E12" s="547">
        <v>1.2764808823961473E-2</v>
      </c>
      <c r="F12" s="547">
        <f t="shared" si="0"/>
        <v>0.24637164651583751</v>
      </c>
      <c r="G12" s="546">
        <f t="shared" si="1"/>
        <v>1.181971108347191E-2</v>
      </c>
      <c r="H12" s="598">
        <f t="shared" si="2"/>
        <v>6.2256962499398924E-2</v>
      </c>
      <c r="I12" s="547">
        <f t="shared" si="3"/>
        <v>3.8282012268751588E-2</v>
      </c>
      <c r="J12" s="547">
        <f t="shared" si="3"/>
        <v>2.1727628584967122E-2</v>
      </c>
      <c r="K12" s="547">
        <v>2.2473216456802133E-3</v>
      </c>
      <c r="L12" s="547">
        <v>0</v>
      </c>
      <c r="M12" s="547">
        <f t="shared" si="4"/>
        <v>9.5421538372218589E-2</v>
      </c>
      <c r="N12" s="547">
        <v>4.7045947764628296E-2</v>
      </c>
      <c r="O12" s="547">
        <v>3.2084254900547407E-2</v>
      </c>
      <c r="P12" s="547">
        <v>1.2992082967642442E-2</v>
      </c>
      <c r="Q12" s="547">
        <v>3.2992527394004436E-3</v>
      </c>
      <c r="R12" s="547">
        <f t="shared" si="5"/>
        <v>6.4606152541765105E-2</v>
      </c>
      <c r="S12" s="547">
        <v>4.6723512138396164E-2</v>
      </c>
      <c r="T12" s="547">
        <v>1.3889048918317017E-2</v>
      </c>
      <c r="U12" s="547">
        <v>3.9935914850519148E-3</v>
      </c>
      <c r="V12" s="547">
        <f t="shared" si="6"/>
        <v>8.64070584227591E-2</v>
      </c>
      <c r="W12" s="547">
        <v>6.0508290858546955E-2</v>
      </c>
      <c r="X12" s="547">
        <v>2.004862411483024E-2</v>
      </c>
      <c r="Y12" s="547">
        <v>5.8501434493819044E-3</v>
      </c>
      <c r="Z12" s="547">
        <f t="shared" si="7"/>
        <v>1.0947506104830317E-2</v>
      </c>
      <c r="AA12" s="547">
        <v>5.2761641687956041E-3</v>
      </c>
      <c r="AB12" s="547">
        <v>5.2761641687956041E-3</v>
      </c>
      <c r="AC12" s="547">
        <v>3.9517776723910973E-4</v>
      </c>
      <c r="AD12" s="547">
        <v>0</v>
      </c>
      <c r="AE12" s="597">
        <f t="shared" si="8"/>
        <v>2.8425710912806899E-3</v>
      </c>
      <c r="AF12" s="547">
        <v>1.2673827458807027E-3</v>
      </c>
      <c r="AG12" s="547">
        <v>1.1970094955271987E-3</v>
      </c>
      <c r="AH12" s="597">
        <v>3.7817884987278831E-4</v>
      </c>
      <c r="AI12" s="547"/>
      <c r="AJ12" s="562"/>
      <c r="AK12" s="519">
        <f t="shared" si="9"/>
        <v>0</v>
      </c>
      <c r="AL12" s="551">
        <f t="shared" si="10"/>
        <v>-9.1072982488782372E-18</v>
      </c>
      <c r="AM12" s="551">
        <f t="shared" si="11"/>
        <v>-2.6020852139652106E-18</v>
      </c>
      <c r="AN12" s="523"/>
    </row>
    <row r="13" spans="1:40" s="608" customFormat="1" ht="12" hidden="1" customHeight="1">
      <c r="A13" s="615">
        <v>1919</v>
      </c>
      <c r="B13" s="600">
        <v>0.30683027286998787</v>
      </c>
      <c r="C13" s="547">
        <v>4.7030030621654867E-2</v>
      </c>
      <c r="D13" s="599">
        <v>3.7521649052705476E-2</v>
      </c>
      <c r="E13" s="547">
        <v>1.1573256737710282E-2</v>
      </c>
      <c r="F13" s="547">
        <f t="shared" si="0"/>
        <v>0.25962696227556381</v>
      </c>
      <c r="G13" s="546">
        <f t="shared" si="1"/>
        <v>1.1399976764941052E-2</v>
      </c>
      <c r="H13" s="598">
        <f t="shared" si="2"/>
        <v>5.9715020917905197E-2</v>
      </c>
      <c r="I13" s="547">
        <f t="shared" si="3"/>
        <v>3.6688697577290201E-2</v>
      </c>
      <c r="J13" s="547">
        <f t="shared" si="3"/>
        <v>2.0823314841164713E-2</v>
      </c>
      <c r="K13" s="547">
        <v>2.2030084994502869E-3</v>
      </c>
      <c r="L13" s="547">
        <v>0</v>
      </c>
      <c r="M13" s="547">
        <f t="shared" si="4"/>
        <v>0.10192341923593388</v>
      </c>
      <c r="N13" s="547">
        <v>3.8032890593237494E-2</v>
      </c>
      <c r="O13" s="547">
        <v>4.7365949207200234E-2</v>
      </c>
      <c r="P13" s="547">
        <v>1.3400333771399139E-2</v>
      </c>
      <c r="Q13" s="547">
        <v>3.1242456640970225E-3</v>
      </c>
      <c r="R13" s="547">
        <f t="shared" si="5"/>
        <v>7.1621981342909632E-2</v>
      </c>
      <c r="S13" s="547">
        <v>5.441954398363967E-2</v>
      </c>
      <c r="T13" s="547">
        <v>1.3638662699351893E-2</v>
      </c>
      <c r="U13" s="547">
        <v>3.5637746599180751E-3</v>
      </c>
      <c r="V13" s="547">
        <f t="shared" si="6"/>
        <v>8.6750271729419418E-2</v>
      </c>
      <c r="W13" s="547">
        <v>6.2296566073031447E-2</v>
      </c>
      <c r="X13" s="547">
        <v>1.9251700305384426E-2</v>
      </c>
      <c r="Y13" s="547">
        <v>5.2020053510035387E-3</v>
      </c>
      <c r="Z13" s="547">
        <f t="shared" si="7"/>
        <v>1.0560215880991123E-2</v>
      </c>
      <c r="AA13" s="547">
        <v>5.0853140261315653E-3</v>
      </c>
      <c r="AB13" s="547">
        <v>5.0853140261315653E-3</v>
      </c>
      <c r="AC13" s="547">
        <v>3.8958782872799264E-4</v>
      </c>
      <c r="AD13" s="547">
        <v>0</v>
      </c>
      <c r="AE13" s="597">
        <f t="shared" si="8"/>
        <v>2.6202044751891672E-3</v>
      </c>
      <c r="AF13" s="547">
        <v>1.2293487126779211E-3</v>
      </c>
      <c r="AG13" s="547">
        <v>1.074086825202891E-3</v>
      </c>
      <c r="AH13" s="597">
        <v>3.1676893730835478E-4</v>
      </c>
      <c r="AI13" s="547"/>
      <c r="AJ13" s="562"/>
      <c r="AK13" s="519">
        <f t="shared" si="9"/>
        <v>0</v>
      </c>
      <c r="AL13" s="551">
        <f t="shared" si="10"/>
        <v>7.3725747729014302E-18</v>
      </c>
      <c r="AM13" s="551">
        <f t="shared" si="11"/>
        <v>1.1926223897340549E-18</v>
      </c>
      <c r="AN13" s="523"/>
    </row>
    <row r="14" spans="1:40" s="608" customFormat="1" ht="12" hidden="1" customHeight="1">
      <c r="A14" s="614">
        <v>1920</v>
      </c>
      <c r="B14" s="613">
        <v>0.29269935390327612</v>
      </c>
      <c r="C14" s="587">
        <v>4.4508612227277318E-2</v>
      </c>
      <c r="D14" s="612">
        <v>3.4669033140428004E-2</v>
      </c>
      <c r="E14" s="587">
        <v>1.10653769805335E-2</v>
      </c>
      <c r="F14" s="587">
        <f t="shared" si="0"/>
        <v>0.24763440084982713</v>
      </c>
      <c r="G14" s="611">
        <f t="shared" si="1"/>
        <v>1.0509036154361856E-2</v>
      </c>
      <c r="H14" s="610">
        <f t="shared" si="2"/>
        <v>5.5885454295569091E-2</v>
      </c>
      <c r="I14" s="587">
        <f t="shared" si="3"/>
        <v>3.4230655653472795E-2</v>
      </c>
      <c r="J14" s="587">
        <f t="shared" si="3"/>
        <v>1.9428209965484562E-2</v>
      </c>
      <c r="K14" s="587">
        <v>2.2265886766117326E-3</v>
      </c>
      <c r="L14" s="587">
        <v>0</v>
      </c>
      <c r="M14" s="587">
        <f t="shared" si="4"/>
        <v>9.3861842139821045E-2</v>
      </c>
      <c r="N14" s="587">
        <v>3.6700761377560093E-2</v>
      </c>
      <c r="O14" s="587">
        <v>4.1973686840404881E-2</v>
      </c>
      <c r="P14" s="587">
        <v>1.2302694570179556E-2</v>
      </c>
      <c r="Q14" s="587">
        <v>2.8846993516765057E-3</v>
      </c>
      <c r="R14" s="587">
        <f t="shared" si="5"/>
        <v>7.0409233892872014E-2</v>
      </c>
      <c r="S14" s="587">
        <v>5.3331430205052023E-2</v>
      </c>
      <c r="T14" s="587">
        <v>1.3481285491529672E-2</v>
      </c>
      <c r="U14" s="587">
        <v>3.5965181962903277E-3</v>
      </c>
      <c r="V14" s="587">
        <f t="shared" si="6"/>
        <v>8.4800121538162007E-2</v>
      </c>
      <c r="W14" s="587">
        <v>6.1969656807852783E-2</v>
      </c>
      <c r="X14" s="587">
        <v>1.7928823572601709E-2</v>
      </c>
      <c r="Y14" s="587">
        <v>4.9016411577075068E-3</v>
      </c>
      <c r="Z14" s="587">
        <f t="shared" si="7"/>
        <v>9.7589278903605307E-3</v>
      </c>
      <c r="AA14" s="587">
        <v>4.6850563071782073E-3</v>
      </c>
      <c r="AB14" s="587">
        <v>4.6850563071782056E-3</v>
      </c>
      <c r="AC14" s="587">
        <v>3.8881527600411733E-4</v>
      </c>
      <c r="AD14" s="587">
        <v>0</v>
      </c>
      <c r="AE14" s="609">
        <f t="shared" si="8"/>
        <v>2.4983700727875136E-3</v>
      </c>
      <c r="AF14" s="587">
        <v>1.1389235400054438E-3</v>
      </c>
      <c r="AG14" s="587">
        <v>1.0419648076412306E-3</v>
      </c>
      <c r="AH14" s="609">
        <v>3.1748172514083929E-4</v>
      </c>
      <c r="AI14" s="547"/>
      <c r="AJ14" s="562"/>
      <c r="AK14" s="519">
        <f t="shared" si="9"/>
        <v>0</v>
      </c>
      <c r="AL14" s="551">
        <f t="shared" si="10"/>
        <v>-2.6020852139652106E-18</v>
      </c>
      <c r="AM14" s="551">
        <f t="shared" si="11"/>
        <v>0</v>
      </c>
      <c r="AN14" s="523"/>
    </row>
    <row r="15" spans="1:40" ht="12" hidden="1" customHeight="1">
      <c r="A15" s="595">
        <v>1921</v>
      </c>
      <c r="B15" s="600">
        <v>0.3005561606736647</v>
      </c>
      <c r="C15" s="547">
        <v>5.2683821364501927E-2</v>
      </c>
      <c r="D15" s="599">
        <v>4.5908494493314675E-2</v>
      </c>
      <c r="E15" s="607">
        <v>8.134763200700286E-3</v>
      </c>
      <c r="F15" s="547">
        <f t="shared" si="0"/>
        <v>0.25362523837474149</v>
      </c>
      <c r="G15" s="546">
        <f t="shared" si="1"/>
        <v>1.388766226627899E-2</v>
      </c>
      <c r="H15" s="598">
        <f t="shared" si="2"/>
        <v>7.1776882157170985E-2</v>
      </c>
      <c r="I15" s="547">
        <f t="shared" si="3"/>
        <v>4.4530213157388705E-2</v>
      </c>
      <c r="J15" s="547">
        <f t="shared" si="3"/>
        <v>2.5273904765004403E-2</v>
      </c>
      <c r="K15" s="547">
        <v>1.9727642347778752E-3</v>
      </c>
      <c r="L15" s="547">
        <v>0</v>
      </c>
      <c r="M15" s="547">
        <f t="shared" si="4"/>
        <v>6.8945102694275701E-2</v>
      </c>
      <c r="N15" s="547">
        <v>4.2154906495547671E-2</v>
      </c>
      <c r="O15" s="547">
        <v>1.109374879201775E-2</v>
      </c>
      <c r="P15" s="547">
        <v>1.3560287978365929E-2</v>
      </c>
      <c r="Q15" s="547">
        <v>2.1361594283443516E-3</v>
      </c>
      <c r="R15" s="547">
        <f t="shared" si="5"/>
        <v>9.1984527749199255E-2</v>
      </c>
      <c r="S15" s="547">
        <v>7.0470960734508439E-2</v>
      </c>
      <c r="T15" s="547">
        <v>1.8575059919646066E-2</v>
      </c>
      <c r="U15" s="547">
        <v>2.9385070950447454E-3</v>
      </c>
      <c r="V15" s="547">
        <f t="shared" si="6"/>
        <v>8.3875952161961004E-2</v>
      </c>
      <c r="W15" s="547">
        <v>6.0101504430274517E-2</v>
      </c>
      <c r="X15" s="547">
        <v>2.0451514000969746E-2</v>
      </c>
      <c r="Y15" s="547">
        <v>3.3229337307167373E-3</v>
      </c>
      <c r="Z15" s="547">
        <f t="shared" si="7"/>
        <v>1.2725721278790297E-2</v>
      </c>
      <c r="AA15" s="547">
        <v>6.1879794865360932E-3</v>
      </c>
      <c r="AB15" s="547">
        <v>6.1879794865360932E-3</v>
      </c>
      <c r="AC15" s="547">
        <v>3.4976230571811103E-4</v>
      </c>
      <c r="AD15" s="547">
        <v>0</v>
      </c>
      <c r="AE15" s="597">
        <f t="shared" si="8"/>
        <v>3.3005828101519384E-3</v>
      </c>
      <c r="AF15" s="547">
        <v>1.5117032932068035E-3</v>
      </c>
      <c r="AG15" s="547">
        <v>1.5260424635395848E-3</v>
      </c>
      <c r="AH15" s="597">
        <v>2.6283705340555014E-4</v>
      </c>
      <c r="AI15" s="547"/>
      <c r="AJ15" s="562"/>
      <c r="AK15" s="519">
        <f t="shared" si="9"/>
        <v>0</v>
      </c>
      <c r="AL15" s="551">
        <f t="shared" si="10"/>
        <v>1.214306433183765E-17</v>
      </c>
      <c r="AM15" s="551">
        <f t="shared" si="11"/>
        <v>1.7889335846010823E-18</v>
      </c>
      <c r="AN15" s="523"/>
    </row>
    <row r="16" spans="1:40" ht="12" hidden="1" customHeight="1">
      <c r="A16" s="595">
        <v>1922</v>
      </c>
      <c r="B16" s="600">
        <v>0.2893974564977615</v>
      </c>
      <c r="C16" s="547">
        <v>5.3552668397317982E-2</v>
      </c>
      <c r="D16" s="599">
        <v>4.7521735842712E-2</v>
      </c>
      <c r="E16" s="547">
        <v>7.6238344727136333E-3</v>
      </c>
      <c r="F16" s="547">
        <f t="shared" si="0"/>
        <v>0.24257056547709047</v>
      </c>
      <c r="G16" s="546">
        <f t="shared" si="1"/>
        <v>1.4349611849360573E-2</v>
      </c>
      <c r="H16" s="598">
        <f t="shared" si="2"/>
        <v>7.6267184227162332E-2</v>
      </c>
      <c r="I16" s="547">
        <f t="shared" si="3"/>
        <v>4.7400602545918387E-2</v>
      </c>
      <c r="J16" s="547">
        <f t="shared" si="3"/>
        <v>2.6903044688223958E-2</v>
      </c>
      <c r="K16" s="547">
        <v>1.9635369930199919E-3</v>
      </c>
      <c r="L16" s="547">
        <v>0</v>
      </c>
      <c r="M16" s="547">
        <f t="shared" si="4"/>
        <v>5.3786457454725906E-2</v>
      </c>
      <c r="N16" s="547">
        <v>4.2394264275269843E-2</v>
      </c>
      <c r="O16" s="547">
        <v>-6.023572959584762E-3</v>
      </c>
      <c r="P16" s="547">
        <v>1.5140924318201431E-2</v>
      </c>
      <c r="Q16" s="547">
        <v>2.2748418208393948E-3</v>
      </c>
      <c r="R16" s="547">
        <f t="shared" si="5"/>
        <v>9.2770966214486189E-2</v>
      </c>
      <c r="S16" s="547">
        <v>7.0798563191167591E-2</v>
      </c>
      <c r="T16" s="547">
        <v>1.91933867207464E-2</v>
      </c>
      <c r="U16" s="547">
        <v>2.7790163025721956E-3</v>
      </c>
      <c r="V16" s="547">
        <f t="shared" si="6"/>
        <v>8.3090445138686547E-2</v>
      </c>
      <c r="W16" s="547">
        <v>6.1097663736095459E-2</v>
      </c>
      <c r="X16" s="547">
        <v>1.9175506982180499E-2</v>
      </c>
      <c r="Y16" s="547">
        <v>2.8172744204105851E-3</v>
      </c>
      <c r="Z16" s="547">
        <f t="shared" si="7"/>
        <v>1.3119284158349063E-2</v>
      </c>
      <c r="AA16" s="547">
        <v>6.3907607966944245E-3</v>
      </c>
      <c r="AB16" s="547">
        <v>6.3907607966944245E-3</v>
      </c>
      <c r="AC16" s="547">
        <v>3.3776256496021411E-4</v>
      </c>
      <c r="AD16" s="547">
        <v>0</v>
      </c>
      <c r="AE16" s="597">
        <f t="shared" si="8"/>
        <v>3.3983123789503933E-3</v>
      </c>
      <c r="AF16" s="547">
        <v>1.5680902559717246E-3</v>
      </c>
      <c r="AG16" s="547">
        <v>1.5829240518701268E-3</v>
      </c>
      <c r="AH16" s="597">
        <v>2.4729807110854192E-4</v>
      </c>
      <c r="AI16" s="547"/>
      <c r="AJ16" s="562"/>
      <c r="AK16" s="519">
        <f t="shared" si="9"/>
        <v>0</v>
      </c>
      <c r="AL16" s="551">
        <f t="shared" si="10"/>
        <v>0</v>
      </c>
      <c r="AM16" s="551">
        <f t="shared" si="11"/>
        <v>0</v>
      </c>
      <c r="AN16" s="523"/>
    </row>
    <row r="17" spans="1:40" ht="12" hidden="1" customHeight="1">
      <c r="A17" s="595">
        <v>1923</v>
      </c>
      <c r="B17" s="600">
        <v>0.30615719461515767</v>
      </c>
      <c r="C17" s="547">
        <v>5.1762798720701698E-2</v>
      </c>
      <c r="D17" s="599">
        <v>4.4350780957090448E-2</v>
      </c>
      <c r="E17" s="547">
        <v>1.2135573917211163E-2</v>
      </c>
      <c r="F17" s="547">
        <f t="shared" si="0"/>
        <v>0.2558813705880979</v>
      </c>
      <c r="G17" s="546">
        <f t="shared" si="1"/>
        <v>1.3622548610853108E-2</v>
      </c>
      <c r="H17" s="598">
        <f t="shared" si="2"/>
        <v>6.9741347788823765E-2</v>
      </c>
      <c r="I17" s="547">
        <f t="shared" si="3"/>
        <v>4.3169383413571051E-2</v>
      </c>
      <c r="J17" s="547">
        <f t="shared" si="3"/>
        <v>2.4501541937432224E-2</v>
      </c>
      <c r="K17" s="547">
        <v>2.0704224378204896E-3</v>
      </c>
      <c r="L17" s="547">
        <v>0</v>
      </c>
      <c r="M17" s="547">
        <f t="shared" si="4"/>
        <v>9.0184027271434639E-2</v>
      </c>
      <c r="N17" s="547">
        <v>4.5333302456411755E-2</v>
      </c>
      <c r="O17" s="547">
        <v>2.4923019191520519E-2</v>
      </c>
      <c r="P17" s="547">
        <v>1.6108226740685946E-2</v>
      </c>
      <c r="Q17" s="547">
        <v>3.8194788828164222E-3</v>
      </c>
      <c r="R17" s="547">
        <f t="shared" si="5"/>
        <v>8.6271811374273352E-2</v>
      </c>
      <c r="S17" s="547">
        <v>6.3537025430699015E-2</v>
      </c>
      <c r="T17" s="547">
        <v>1.8268064717087671E-2</v>
      </c>
      <c r="U17" s="547">
        <v>4.4667212264866678E-3</v>
      </c>
      <c r="V17" s="547">
        <f t="shared" si="6"/>
        <v>7.5994488193898452E-2</v>
      </c>
      <c r="W17" s="547">
        <v>5.4417098158463365E-2</v>
      </c>
      <c r="X17" s="547">
        <v>1.7299378016238633E-2</v>
      </c>
      <c r="Y17" s="547">
        <v>4.2780120191964425E-3</v>
      </c>
      <c r="Z17" s="547">
        <f t="shared" si="7"/>
        <v>1.2477146462836743E-2</v>
      </c>
      <c r="AA17" s="547">
        <v>6.0533677197981218E-3</v>
      </c>
      <c r="AB17" s="547">
        <v>6.0533677197981218E-3</v>
      </c>
      <c r="AC17" s="547">
        <v>3.7041102324049938E-4</v>
      </c>
      <c r="AD17" s="547">
        <v>0</v>
      </c>
      <c r="AE17" s="597">
        <f t="shared" si="8"/>
        <v>3.5573335504357731E-3</v>
      </c>
      <c r="AF17" s="547">
        <v>1.5158131712568643E-3</v>
      </c>
      <c r="AG17" s="547">
        <v>1.6128821678905397E-3</v>
      </c>
      <c r="AH17" s="597">
        <v>4.2863821128836919E-4</v>
      </c>
      <c r="AI17" s="547"/>
      <c r="AJ17" s="562"/>
      <c r="AK17" s="519">
        <f t="shared" si="9"/>
        <v>0</v>
      </c>
      <c r="AL17" s="551">
        <f t="shared" si="10"/>
        <v>0</v>
      </c>
      <c r="AM17" s="551">
        <f t="shared" si="11"/>
        <v>0</v>
      </c>
      <c r="AN17" s="523"/>
    </row>
    <row r="18" spans="1:40" ht="12" hidden="1" customHeight="1">
      <c r="A18" s="595">
        <v>1924</v>
      </c>
      <c r="B18" s="600">
        <v>0.30782493023599328</v>
      </c>
      <c r="C18" s="547">
        <v>5.4348109694805864E-2</v>
      </c>
      <c r="D18" s="599">
        <v>4.7929248134702875E-2</v>
      </c>
      <c r="E18" s="547">
        <v>1.0836668385304293E-2</v>
      </c>
      <c r="F18" s="547">
        <f t="shared" si="0"/>
        <v>0.25834653386349177</v>
      </c>
      <c r="G18" s="546">
        <f t="shared" si="1"/>
        <v>1.5706381707608588E-2</v>
      </c>
      <c r="H18" s="598">
        <f t="shared" si="2"/>
        <v>7.5754552831551136E-2</v>
      </c>
      <c r="I18" s="547">
        <f t="shared" si="3"/>
        <v>4.7080696077367534E-2</v>
      </c>
      <c r="J18" s="547">
        <f t="shared" si="3"/>
        <v>2.6721476152019415E-2</v>
      </c>
      <c r="K18" s="547">
        <v>1.9523806021641832E-3</v>
      </c>
      <c r="L18" s="547">
        <v>0</v>
      </c>
      <c r="M18" s="547">
        <f t="shared" si="4"/>
        <v>8.3140720343972033E-2</v>
      </c>
      <c r="N18" s="547">
        <v>4.461751889919599E-2</v>
      </c>
      <c r="O18" s="547">
        <v>1.7486256257362828E-2</v>
      </c>
      <c r="P18" s="547">
        <v>1.7460607776749855E-2</v>
      </c>
      <c r="Q18" s="547">
        <v>3.5763374106633603E-3</v>
      </c>
      <c r="R18" s="547">
        <f t="shared" si="5"/>
        <v>8.9260014378993321E-2</v>
      </c>
      <c r="S18" s="547">
        <v>6.5492213335208771E-2</v>
      </c>
      <c r="T18" s="547">
        <v>1.9704412675836849E-2</v>
      </c>
      <c r="U18" s="547">
        <v>4.0633883679476969E-3</v>
      </c>
      <c r="V18" s="547">
        <f t="shared" si="6"/>
        <v>7.8189825269092184E-2</v>
      </c>
      <c r="W18" s="547">
        <v>5.6948373142337201E-2</v>
      </c>
      <c r="X18" s="547">
        <v>1.760225339432988E-2</v>
      </c>
      <c r="Y18" s="547">
        <v>3.639198732425096E-3</v>
      </c>
      <c r="Z18" s="547">
        <f t="shared" si="7"/>
        <v>1.4282167588122917E-2</v>
      </c>
      <c r="AA18" s="547">
        <v>6.9570405523442713E-3</v>
      </c>
      <c r="AB18" s="547">
        <v>6.9570405523442713E-3</v>
      </c>
      <c r="AC18" s="547">
        <v>3.6808648343437462E-4</v>
      </c>
      <c r="AD18" s="547">
        <v>0</v>
      </c>
      <c r="AE18" s="597">
        <f t="shared" si="8"/>
        <v>4.2380149994924237E-3</v>
      </c>
      <c r="AF18" s="547">
        <v>1.7923006029200458E-3</v>
      </c>
      <c r="AG18" s="547">
        <v>2.0034582708405193E-3</v>
      </c>
      <c r="AH18" s="597">
        <v>4.4225612573185795E-4</v>
      </c>
      <c r="AI18" s="547"/>
      <c r="AJ18" s="562"/>
      <c r="AK18" s="519">
        <f t="shared" si="9"/>
        <v>0</v>
      </c>
      <c r="AL18" s="551">
        <f t="shared" si="10"/>
        <v>-8.6736173798840355E-18</v>
      </c>
      <c r="AM18" s="551">
        <f t="shared" si="11"/>
        <v>-2.1141942363467336E-18</v>
      </c>
      <c r="AN18" s="523"/>
    </row>
    <row r="19" spans="1:40" ht="12" hidden="1" customHeight="1">
      <c r="A19" s="595">
        <v>1925</v>
      </c>
      <c r="B19" s="600">
        <v>0.31779893936179882</v>
      </c>
      <c r="C19" s="547">
        <v>5.5530422364291995E-2</v>
      </c>
      <c r="D19" s="599">
        <v>4.925251275102531E-2</v>
      </c>
      <c r="E19" s="547">
        <v>1.3299154489916306E-2</v>
      </c>
      <c r="F19" s="547">
        <f t="shared" si="0"/>
        <v>0.26587204833200795</v>
      </c>
      <c r="G19" s="546">
        <f t="shared" si="1"/>
        <v>1.6902685824417427E-2</v>
      </c>
      <c r="H19" s="598">
        <f t="shared" si="2"/>
        <v>7.1542748338510806E-2</v>
      </c>
      <c r="I19" s="547">
        <f t="shared" si="3"/>
        <v>4.451682149448305E-2</v>
      </c>
      <c r="J19" s="547">
        <f t="shared" si="3"/>
        <v>2.5266304091463358E-2</v>
      </c>
      <c r="K19" s="547">
        <v>1.759622752564396E-3</v>
      </c>
      <c r="L19" s="547">
        <v>0</v>
      </c>
      <c r="M19" s="547">
        <f t="shared" si="4"/>
        <v>9.9345595352954078E-2</v>
      </c>
      <c r="N19" s="547">
        <v>4.9140390787735223E-2</v>
      </c>
      <c r="O19" s="547">
        <v>2.5501788941905145E-2</v>
      </c>
      <c r="P19" s="547">
        <v>1.9851369390269175E-2</v>
      </c>
      <c r="Q19" s="547">
        <v>4.8520462330445451E-3</v>
      </c>
      <c r="R19" s="547">
        <f t="shared" si="5"/>
        <v>8.9428894135200596E-2</v>
      </c>
      <c r="S19" s="547">
        <v>6.5065758351875586E-2</v>
      </c>
      <c r="T19" s="547">
        <v>1.9532096491142473E-2</v>
      </c>
      <c r="U19" s="547">
        <v>4.8310392921825356E-3</v>
      </c>
      <c r="V19" s="547">
        <f t="shared" si="6"/>
        <v>7.7516421923001982E-2</v>
      </c>
      <c r="W19" s="547">
        <v>5.6380984664545608E-2</v>
      </c>
      <c r="X19" s="547">
        <v>1.6944081265359307E-2</v>
      </c>
      <c r="Y19" s="547">
        <v>4.1913559930970646E-3</v>
      </c>
      <c r="Z19" s="547">
        <f t="shared" si="7"/>
        <v>1.5303084733220885E-2</v>
      </c>
      <c r="AA19" s="547">
        <v>7.5105571279078112E-3</v>
      </c>
      <c r="AB19" s="547">
        <v>7.4161420637123259E-3</v>
      </c>
      <c r="AC19" s="547">
        <v>3.763855416007468E-4</v>
      </c>
      <c r="AD19" s="547">
        <v>0</v>
      </c>
      <c r="AE19" s="597">
        <f t="shared" si="8"/>
        <v>4.7316356546477411E-3</v>
      </c>
      <c r="AF19" s="547">
        <v>1.9759866327972902E-3</v>
      </c>
      <c r="AG19" s="547">
        <v>2.180361993442612E-3</v>
      </c>
      <c r="AH19" s="597">
        <v>5.7528702840783865E-4</v>
      </c>
      <c r="AI19" s="547"/>
      <c r="AJ19" s="562"/>
      <c r="AK19" s="519">
        <f t="shared" si="9"/>
        <v>0</v>
      </c>
      <c r="AL19" s="551">
        <f t="shared" si="10"/>
        <v>0</v>
      </c>
      <c r="AM19" s="551">
        <f t="shared" si="11"/>
        <v>0</v>
      </c>
      <c r="AN19" s="523"/>
    </row>
    <row r="20" spans="1:40" ht="12" hidden="1" customHeight="1">
      <c r="A20" s="595">
        <v>1926</v>
      </c>
      <c r="B20" s="600">
        <v>0.32539624116573213</v>
      </c>
      <c r="C20" s="547">
        <v>5.2308076800863156E-2</v>
      </c>
      <c r="D20" s="599">
        <v>4.4300127097795065E-2</v>
      </c>
      <c r="E20" s="547">
        <v>1.710977902353502E-2</v>
      </c>
      <c r="F20" s="547">
        <f t="shared" si="0"/>
        <v>0.27356925591704723</v>
      </c>
      <c r="G20" s="546">
        <f t="shared" si="1"/>
        <v>1.7590870575713218E-2</v>
      </c>
      <c r="H20" s="598">
        <f t="shared" si="2"/>
        <v>6.5410154997167402E-2</v>
      </c>
      <c r="I20" s="547">
        <f t="shared" si="3"/>
        <v>4.046138618321541E-2</v>
      </c>
      <c r="J20" s="547">
        <f t="shared" si="3"/>
        <v>2.2964570536419562E-2</v>
      </c>
      <c r="K20" s="547">
        <v>1.984198277532441E-3</v>
      </c>
      <c r="L20" s="547">
        <v>0</v>
      </c>
      <c r="M20" s="547">
        <f t="shared" si="4"/>
        <v>0.12230993194993732</v>
      </c>
      <c r="N20" s="607">
        <v>4.9049386287318662E-2</v>
      </c>
      <c r="O20" s="607">
        <v>4.6248548976842711E-2</v>
      </c>
      <c r="P20" s="607">
        <v>2.0316653488446187E-2</v>
      </c>
      <c r="Q20" s="607">
        <v>6.6953431973297561E-3</v>
      </c>
      <c r="R20" s="547">
        <f t="shared" si="5"/>
        <v>8.631779207498734E-2</v>
      </c>
      <c r="S20" s="547">
        <v>6.2388298618131229E-2</v>
      </c>
      <c r="T20" s="547">
        <v>1.7806139933819902E-2</v>
      </c>
      <c r="U20" s="547">
        <v>6.1233535230362148E-3</v>
      </c>
      <c r="V20" s="547">
        <f t="shared" si="6"/>
        <v>7.2322529401389932E-2</v>
      </c>
      <c r="W20" s="547">
        <v>5.2457065315119657E-2</v>
      </c>
      <c r="X20" s="547">
        <v>1.4787851964430285E-2</v>
      </c>
      <c r="Y20" s="547">
        <v>5.0776121218399943E-3</v>
      </c>
      <c r="Z20" s="547">
        <f t="shared" si="7"/>
        <v>1.5971607502662199E-2</v>
      </c>
      <c r="AA20" s="547">
        <v>7.8283099686866815E-3</v>
      </c>
      <c r="AB20" s="547">
        <v>7.6588034046223769E-3</v>
      </c>
      <c r="AC20" s="547">
        <v>4.8449412935313977E-4</v>
      </c>
      <c r="AD20" s="547">
        <v>0</v>
      </c>
      <c r="AE20" s="597">
        <f t="shared" si="8"/>
        <v>4.9925597550876458E-3</v>
      </c>
      <c r="AF20" s="547">
        <v>2.1037572024041593E-3</v>
      </c>
      <c r="AG20" s="547">
        <v>2.102272734012534E-3</v>
      </c>
      <c r="AH20" s="597">
        <v>7.8652981867095286E-4</v>
      </c>
      <c r="AI20" s="547"/>
      <c r="AJ20" s="562"/>
      <c r="AK20" s="519">
        <f t="shared" si="9"/>
        <v>0</v>
      </c>
      <c r="AL20" s="551">
        <f t="shared" si="10"/>
        <v>1.474514954580286E-17</v>
      </c>
      <c r="AM20" s="551">
        <f t="shared" si="11"/>
        <v>7.3725747729014302E-18</v>
      </c>
      <c r="AN20" s="523"/>
    </row>
    <row r="21" spans="1:40" ht="12" hidden="1" customHeight="1">
      <c r="A21" s="595">
        <v>1927</v>
      </c>
      <c r="B21" s="600">
        <v>0.30684901137131293</v>
      </c>
      <c r="C21" s="547">
        <v>5.265904203967936E-2</v>
      </c>
      <c r="D21" s="599">
        <v>4.5545684176099062E-2</v>
      </c>
      <c r="E21" s="547">
        <v>1.3924059740929052E-2</v>
      </c>
      <c r="F21" s="547">
        <f t="shared" si="0"/>
        <v>0.26002199842836082</v>
      </c>
      <c r="G21" s="546">
        <f t="shared" si="1"/>
        <v>1.9756088837656269E-2</v>
      </c>
      <c r="H21" s="598">
        <f t="shared" si="2"/>
        <v>6.7314585795424653E-2</v>
      </c>
      <c r="I21" s="547">
        <f t="shared" si="3"/>
        <v>4.1707270044113696E-2</v>
      </c>
      <c r="J21" s="547">
        <f t="shared" si="3"/>
        <v>2.3671693808821292E-2</v>
      </c>
      <c r="K21" s="547">
        <v>1.9356219424896707E-3</v>
      </c>
      <c r="L21" s="547">
        <v>0</v>
      </c>
      <c r="M21" s="547">
        <f t="shared" si="4"/>
        <v>0.10106123563564839</v>
      </c>
      <c r="N21" s="607">
        <v>5.3387290592919051E-2</v>
      </c>
      <c r="O21" s="607">
        <v>2.0175799172585267E-2</v>
      </c>
      <c r="P21" s="607">
        <v>2.1569748056547527E-2</v>
      </c>
      <c r="Q21" s="607">
        <v>5.9283978135965349E-3</v>
      </c>
      <c r="R21" s="547">
        <f t="shared" si="5"/>
        <v>8.9215359608637163E-2</v>
      </c>
      <c r="S21" s="547">
        <v>6.6740894751702667E-2</v>
      </c>
      <c r="T21" s="547">
        <v>1.7675005218855209E-2</v>
      </c>
      <c r="U21" s="547">
        <v>4.7994596380792967E-3</v>
      </c>
      <c r="V21" s="547">
        <f t="shared" si="6"/>
        <v>7.2391117712339789E-2</v>
      </c>
      <c r="W21" s="547">
        <v>5.4339050058218832E-2</v>
      </c>
      <c r="X21" s="547">
        <v>1.4202085906061722E-2</v>
      </c>
      <c r="Y21" s="547">
        <v>3.8499817480592354E-3</v>
      </c>
      <c r="Z21" s="547">
        <f t="shared" si="7"/>
        <v>1.786555983900991E-2</v>
      </c>
      <c r="AA21" s="547">
        <v>8.7547992409069721E-3</v>
      </c>
      <c r="AB21" s="547">
        <v>8.5970388061521602E-3</v>
      </c>
      <c r="AC21" s="547">
        <v>5.1372179195077609E-4</v>
      </c>
      <c r="AD21" s="547">
        <v>0</v>
      </c>
      <c r="AE21" s="597">
        <f t="shared" si="8"/>
        <v>5.2677275417271378E-3</v>
      </c>
      <c r="AF21" s="547">
        <v>2.4042507905971356E-3</v>
      </c>
      <c r="AG21" s="547">
        <v>2.2096972923239875E-3</v>
      </c>
      <c r="AH21" s="597">
        <v>6.5377945880601516E-4</v>
      </c>
      <c r="AI21" s="547"/>
      <c r="AJ21" s="562"/>
      <c r="AK21" s="519">
        <f t="shared" si="9"/>
        <v>0</v>
      </c>
      <c r="AL21" s="551">
        <f t="shared" si="10"/>
        <v>0</v>
      </c>
      <c r="AM21" s="551">
        <f t="shared" si="11"/>
        <v>0</v>
      </c>
      <c r="AN21" s="523"/>
    </row>
    <row r="22" spans="1:40" ht="12" hidden="1" customHeight="1">
      <c r="A22" s="595">
        <v>1928</v>
      </c>
      <c r="B22" s="600">
        <v>0.30967439738630387</v>
      </c>
      <c r="C22" s="547">
        <v>5.5502795424626473E-2</v>
      </c>
      <c r="D22" s="599">
        <v>4.9454304408685631E-2</v>
      </c>
      <c r="E22" s="547">
        <v>1.2463580946333E-2</v>
      </c>
      <c r="F22" s="547">
        <f t="shared" si="0"/>
        <v>0.26291571677752573</v>
      </c>
      <c r="G22" s="546">
        <f t="shared" si="1"/>
        <v>2.1207695762181351E-2</v>
      </c>
      <c r="H22" s="598">
        <f t="shared" si="2"/>
        <v>6.5746050974072698E-2</v>
      </c>
      <c r="I22" s="547">
        <f t="shared" si="3"/>
        <v>4.091752787141361E-2</v>
      </c>
      <c r="J22" s="547">
        <f t="shared" si="3"/>
        <v>2.322346176485638E-2</v>
      </c>
      <c r="K22" s="547">
        <v>1.6050613378027078E-3</v>
      </c>
      <c r="L22" s="547">
        <v>0</v>
      </c>
      <c r="M22" s="547">
        <f t="shared" si="4"/>
        <v>0.10573208926332295</v>
      </c>
      <c r="N22" s="547">
        <v>5.6930524558729469E-2</v>
      </c>
      <c r="O22" s="547">
        <v>1.7408248613891009E-2</v>
      </c>
      <c r="P22" s="547">
        <v>2.5448543351152857E-2</v>
      </c>
      <c r="Q22" s="547">
        <v>5.9447727395496126E-3</v>
      </c>
      <c r="R22" s="547">
        <f t="shared" si="5"/>
        <v>9.1082075604497173E-2</v>
      </c>
      <c r="S22" s="547">
        <v>6.989874090428419E-2</v>
      </c>
      <c r="T22" s="547">
        <v>1.7271385522632233E-2</v>
      </c>
      <c r="U22" s="547">
        <v>3.9119491775807536E-3</v>
      </c>
      <c r="V22" s="547">
        <f t="shared" si="6"/>
        <v>7.1599633913955588E-2</v>
      </c>
      <c r="W22" s="547">
        <v>5.4537213064351102E-2</v>
      </c>
      <c r="X22" s="547">
        <v>1.3902601129091098E-2</v>
      </c>
      <c r="Y22" s="547">
        <v>3.1598197205133989E-3</v>
      </c>
      <c r="Z22" s="547">
        <f t="shared" si="7"/>
        <v>1.9059277731389039E-2</v>
      </c>
      <c r="AA22" s="547">
        <v>9.349133503613348E-3</v>
      </c>
      <c r="AB22" s="547">
        <v>9.2448492121836468E-3</v>
      </c>
      <c r="AC22" s="547">
        <v>4.6529501559204671E-4</v>
      </c>
      <c r="AD22" s="547">
        <v>0</v>
      </c>
      <c r="AE22" s="597">
        <f t="shared" si="8"/>
        <v>5.4261746381555178E-3</v>
      </c>
      <c r="AF22" s="547">
        <v>2.6137130463843592E-3</v>
      </c>
      <c r="AG22" s="547">
        <v>2.2595009004603905E-3</v>
      </c>
      <c r="AH22" s="597">
        <v>5.5296069131076841E-4</v>
      </c>
      <c r="AI22" s="547"/>
      <c r="AJ22" s="562"/>
      <c r="AK22" s="519">
        <f t="shared" si="9"/>
        <v>0</v>
      </c>
      <c r="AL22" s="551">
        <f t="shared" si="10"/>
        <v>1.5612511283791264E-17</v>
      </c>
      <c r="AM22" s="551">
        <f t="shared" si="11"/>
        <v>3.3610267347050637E-18</v>
      </c>
      <c r="AN22" s="523"/>
    </row>
    <row r="23" spans="1:40" ht="12" hidden="1" customHeight="1">
      <c r="A23" s="606">
        <v>1929</v>
      </c>
      <c r="B23" s="605">
        <v>0.31555257190595531</v>
      </c>
      <c r="C23" s="575">
        <v>5.4184150853323787E-2</v>
      </c>
      <c r="D23" s="604">
        <v>4.736842105263158E-2</v>
      </c>
      <c r="E23" s="575">
        <v>1.4736842105263158E-2</v>
      </c>
      <c r="F23" s="575">
        <f t="shared" si="0"/>
        <v>0.26721021999443051</v>
      </c>
      <c r="G23" s="603">
        <f t="shared" si="1"/>
        <v>2.0578641047062106E-2</v>
      </c>
      <c r="H23" s="602">
        <f t="shared" si="2"/>
        <v>6.2739837419494307E-2</v>
      </c>
      <c r="I23" s="575">
        <v>3.8947368421052626E-2</v>
      </c>
      <c r="J23" s="575">
        <v>2.2105263157894739E-2</v>
      </c>
      <c r="K23" s="575">
        <v>1.6872058405469398E-3</v>
      </c>
      <c r="L23" s="575">
        <v>0</v>
      </c>
      <c r="M23" s="575">
        <f t="shared" si="4"/>
        <v>0.11575276684588337</v>
      </c>
      <c r="N23" s="575">
        <v>6.1052631578947365E-2</v>
      </c>
      <c r="O23" s="575">
        <v>2.1631272626009418E-2</v>
      </c>
      <c r="P23" s="575">
        <v>2.5764215336606174E-2</v>
      </c>
      <c r="Q23" s="575">
        <v>7.3046473043204274E-3</v>
      </c>
      <c r="R23" s="575">
        <f t="shared" si="5"/>
        <v>9.0695816488049044E-2</v>
      </c>
      <c r="S23" s="575">
        <v>6.9473684210526312E-2</v>
      </c>
      <c r="T23" s="575">
        <v>1.6641947235826918E-2</v>
      </c>
      <c r="U23" s="575">
        <v>4.5801850416958174E-3</v>
      </c>
      <c r="V23" s="575">
        <f t="shared" si="6"/>
        <v>7.0371768089829492E-2</v>
      </c>
      <c r="W23" s="575">
        <v>5.4000000000000027E-2</v>
      </c>
      <c r="X23" s="575">
        <v>1.2841047910326042E-2</v>
      </c>
      <c r="Y23" s="575">
        <v>3.5307201795034228E-3</v>
      </c>
      <c r="Z23" s="575">
        <f t="shared" si="7"/>
        <v>1.8389262691920743E-2</v>
      </c>
      <c r="AA23" s="575">
        <v>9.4736842105263164E-3</v>
      </c>
      <c r="AB23" s="575">
        <v>8.4210526315789472E-3</v>
      </c>
      <c r="AC23" s="575">
        <v>4.9452584981548231E-4</v>
      </c>
      <c r="AD23" s="575">
        <v>0</v>
      </c>
      <c r="AE23" s="601">
        <f t="shared" si="8"/>
        <v>5.6183542453801449E-3</v>
      </c>
      <c r="AF23" s="575">
        <v>2.6839042049568444E-3</v>
      </c>
      <c r="AG23" s="575">
        <v>2.2557396201667939E-3</v>
      </c>
      <c r="AH23" s="601">
        <v>6.7871042025650691E-4</v>
      </c>
      <c r="AI23" s="547"/>
      <c r="AJ23" s="572"/>
      <c r="AK23" s="519">
        <f t="shared" si="9"/>
        <v>0</v>
      </c>
      <c r="AL23" s="551">
        <f t="shared" si="10"/>
        <v>-1.1275702593849246E-17</v>
      </c>
      <c r="AM23" s="551">
        <f t="shared" si="11"/>
        <v>-3.1441863002079629E-18</v>
      </c>
      <c r="AN23" s="523"/>
    </row>
    <row r="24" spans="1:40" ht="12" hidden="1" customHeight="1">
      <c r="A24" s="595">
        <v>1930</v>
      </c>
      <c r="B24" s="600">
        <v>0.30376360230949001</v>
      </c>
      <c r="C24" s="547">
        <v>6.2047273346439009E-2</v>
      </c>
      <c r="D24" s="599">
        <v>5.4827175208581637E-2</v>
      </c>
      <c r="E24" s="587">
        <v>9.5351609058402856E-3</v>
      </c>
      <c r="F24" s="547">
        <f t="shared" si="0"/>
        <v>0.25546428729086634</v>
      </c>
      <c r="G24" s="546">
        <f t="shared" si="1"/>
        <v>2.3283119233655593E-2</v>
      </c>
      <c r="H24" s="598">
        <f t="shared" si="2"/>
        <v>6.6363800690624697E-2</v>
      </c>
      <c r="I24" s="547">
        <v>4.0524433849821212E-2</v>
      </c>
      <c r="J24" s="547">
        <v>2.3837902264600717E-2</v>
      </c>
      <c r="K24" s="547">
        <v>2.0014645762027644E-3</v>
      </c>
      <c r="L24" s="547">
        <v>0</v>
      </c>
      <c r="M24" s="587">
        <f t="shared" si="4"/>
        <v>0.10031398810986676</v>
      </c>
      <c r="N24" s="547">
        <v>6.5554231227651957E-2</v>
      </c>
      <c r="O24" s="547">
        <v>3.0209023087448064E-3</v>
      </c>
      <c r="P24" s="547">
        <v>2.7352723409740154E-2</v>
      </c>
      <c r="Q24" s="547">
        <v>4.3861311637298324E-3</v>
      </c>
      <c r="R24" s="587">
        <f t="shared" si="5"/>
        <v>9.8798444927258602E-2</v>
      </c>
      <c r="S24" s="547">
        <v>7.3897497020262215E-2</v>
      </c>
      <c r="T24" s="547">
        <v>2.1552359749923047E-2</v>
      </c>
      <c r="U24" s="547">
        <v>3.3485881570733439E-3</v>
      </c>
      <c r="V24" s="587">
        <f t="shared" si="6"/>
        <v>6.5626237247071964E-2</v>
      </c>
      <c r="W24" s="547">
        <v>4.8629320619785435E-2</v>
      </c>
      <c r="X24" s="547">
        <v>1.470288715358448E-2</v>
      </c>
      <c r="Y24" s="547">
        <v>2.2940294737020584E-3</v>
      </c>
      <c r="Z24" s="547">
        <f t="shared" si="7"/>
        <v>2.089230762482629E-2</v>
      </c>
      <c r="AA24" s="547">
        <v>1.0727056019070322E-2</v>
      </c>
      <c r="AB24" s="547">
        <v>9.5351609058402838E-3</v>
      </c>
      <c r="AC24" s="547">
        <v>6.3009069991568501E-4</v>
      </c>
      <c r="AD24" s="547">
        <v>0</v>
      </c>
      <c r="AE24" s="597">
        <f t="shared" si="8"/>
        <v>6.4465610405056743E-3</v>
      </c>
      <c r="AF24" s="547">
        <v>3.0209023087449873E-3</v>
      </c>
      <c r="AG24" s="547">
        <v>2.9320708430957384E-3</v>
      </c>
      <c r="AH24" s="597">
        <v>4.9358788866494792E-4</v>
      </c>
      <c r="AI24" s="547"/>
      <c r="AJ24" s="572"/>
      <c r="AK24" s="519">
        <f t="shared" si="9"/>
        <v>0</v>
      </c>
      <c r="AL24" s="551">
        <f t="shared" si="10"/>
        <v>-1.5612511283791264E-17</v>
      </c>
      <c r="AM24" s="551">
        <f t="shared" si="11"/>
        <v>-1.1926223897340549E-18</v>
      </c>
      <c r="AN24" s="523"/>
    </row>
    <row r="25" spans="1:40" ht="12" hidden="1" customHeight="1">
      <c r="A25" s="595">
        <v>1931</v>
      </c>
      <c r="B25" s="600">
        <v>0.28487250429970856</v>
      </c>
      <c r="C25" s="547">
        <v>7.1500411276452569E-2</v>
      </c>
      <c r="D25" s="599">
        <v>6.3953488372093026E-2</v>
      </c>
      <c r="E25" s="547">
        <v>7.2674418604651162E-3</v>
      </c>
      <c r="F25" s="547">
        <f t="shared" si="0"/>
        <v>0.23412238910422062</v>
      </c>
      <c r="G25" s="546">
        <f t="shared" si="1"/>
        <v>2.8017737941429813E-2</v>
      </c>
      <c r="H25" s="598">
        <f t="shared" si="2"/>
        <v>7.5335533874171454E-2</v>
      </c>
      <c r="I25" s="547">
        <v>4.5058139534883725E-2</v>
      </c>
      <c r="J25" s="547">
        <v>2.7616279069767442E-2</v>
      </c>
      <c r="K25" s="547">
        <v>2.6611152695202893E-3</v>
      </c>
      <c r="L25" s="547">
        <v>0</v>
      </c>
      <c r="M25" s="547">
        <f t="shared" si="4"/>
        <v>5.2772635439489991E-2</v>
      </c>
      <c r="N25" s="547">
        <v>5.9593023255813948E-2</v>
      </c>
      <c r="O25" s="547">
        <v>-3.4482262058570072E-2</v>
      </c>
      <c r="P25" s="547">
        <v>2.4933058440946038E-2</v>
      </c>
      <c r="Q25" s="547">
        <v>2.7288158013000744E-3</v>
      </c>
      <c r="R25" s="547">
        <f t="shared" si="5"/>
        <v>0.1245076388055637</v>
      </c>
      <c r="S25" s="547">
        <v>9.0116279069767449E-2</v>
      </c>
      <c r="T25" s="547">
        <v>3.1218749858082869E-2</v>
      </c>
      <c r="U25" s="547">
        <v>3.1726098777133758E-3</v>
      </c>
      <c r="V25" s="547">
        <f t="shared" si="6"/>
        <v>6.556538794371565E-2</v>
      </c>
      <c r="W25" s="547">
        <v>4.6220930232558147E-2</v>
      </c>
      <c r="X25" s="547">
        <v>1.754323440506133E-2</v>
      </c>
      <c r="Y25" s="547">
        <v>1.8012233060961847E-3</v>
      </c>
      <c r="Z25" s="547">
        <f t="shared" si="7"/>
        <v>2.5614081517218296E-2</v>
      </c>
      <c r="AA25" s="547">
        <v>1.308139534883721E-2</v>
      </c>
      <c r="AB25" s="547">
        <v>1.1627906976744186E-2</v>
      </c>
      <c r="AC25" s="547">
        <v>9.0477919163689828E-4</v>
      </c>
      <c r="AD25" s="547">
        <v>0</v>
      </c>
      <c r="AE25" s="597">
        <f t="shared" si="8"/>
        <v>7.6946102460139837E-3</v>
      </c>
      <c r="AF25" s="547">
        <v>3.3084356158484167E-3</v>
      </c>
      <c r="AG25" s="547">
        <v>3.9509675055210492E-3</v>
      </c>
      <c r="AH25" s="597">
        <v>4.3520712464451792E-4</v>
      </c>
      <c r="AI25" s="547"/>
      <c r="AJ25" s="572"/>
      <c r="AK25" s="519">
        <f t="shared" si="9"/>
        <v>0</v>
      </c>
      <c r="AL25" s="551">
        <f t="shared" si="10"/>
        <v>-6.9388939039072284E-18</v>
      </c>
      <c r="AM25" s="551">
        <f t="shared" si="11"/>
        <v>-1.1384122811097797E-18</v>
      </c>
      <c r="AN25" s="523"/>
    </row>
    <row r="26" spans="1:40" ht="12" hidden="1" customHeight="1">
      <c r="A26" s="595">
        <v>1932</v>
      </c>
      <c r="B26" s="600">
        <v>0.27550310559006214</v>
      </c>
      <c r="C26" s="547">
        <v>9.074120082815737E-2</v>
      </c>
      <c r="D26" s="599">
        <v>8.1904761904761925E-2</v>
      </c>
      <c r="E26" s="547">
        <v>7.619047619047619E-3</v>
      </c>
      <c r="F26" s="547">
        <f t="shared" si="0"/>
        <v>0.21336737213403878</v>
      </c>
      <c r="G26" s="546">
        <f t="shared" si="1"/>
        <v>3.6224514991181664E-2</v>
      </c>
      <c r="H26" s="598">
        <f t="shared" si="2"/>
        <v>8.9989981967541571E-2</v>
      </c>
      <c r="I26" s="547">
        <v>5.1428571428571435E-2</v>
      </c>
      <c r="J26" s="547">
        <v>3.428571428571428E-2</v>
      </c>
      <c r="K26" s="547">
        <v>4.2756962532558614E-3</v>
      </c>
      <c r="L26" s="547">
        <v>0</v>
      </c>
      <c r="M26" s="547">
        <f t="shared" si="4"/>
        <v>1.2518785117351678E-4</v>
      </c>
      <c r="N26" s="547">
        <v>4.7619047619047616E-2</v>
      </c>
      <c r="O26" s="547">
        <v>-7.2346913580246891E-2</v>
      </c>
      <c r="P26" s="547">
        <v>2.263292130254118E-2</v>
      </c>
      <c r="Q26" s="547">
        <v>2.2201325098316115E-3</v>
      </c>
      <c r="R26" s="547">
        <f t="shared" si="5"/>
        <v>0.16552734811206909</v>
      </c>
      <c r="S26" s="547">
        <v>0.11238095238095237</v>
      </c>
      <c r="T26" s="547">
        <v>4.9100397189351899E-2</v>
      </c>
      <c r="U26" s="547">
        <v>4.0459985417648356E-3</v>
      </c>
      <c r="V26" s="547">
        <f t="shared" si="6"/>
        <v>6.3842604511689771E-2</v>
      </c>
      <c r="W26" s="547">
        <v>3.9999999999999994E-2</v>
      </c>
      <c r="X26" s="547">
        <v>2.1983261567561807E-2</v>
      </c>
      <c r="Y26" s="547">
        <v>1.8593429441279754E-3</v>
      </c>
      <c r="Z26" s="547">
        <f t="shared" si="7"/>
        <v>3.3996215409960145E-2</v>
      </c>
      <c r="AA26" s="547">
        <v>1.7142857142857144E-2</v>
      </c>
      <c r="AB26" s="547">
        <v>1.5238095238095236E-2</v>
      </c>
      <c r="AC26" s="547">
        <v>1.61526302900777E-3</v>
      </c>
      <c r="AD26" s="547">
        <v>0</v>
      </c>
      <c r="AE26" s="597">
        <f t="shared" si="8"/>
        <v>9.9858014424516906E-3</v>
      </c>
      <c r="AF26" s="547">
        <v>3.8435626102292881E-3</v>
      </c>
      <c r="AG26" s="547">
        <v>5.6358124555456E-3</v>
      </c>
      <c r="AH26" s="597">
        <v>5.0642637667680274E-4</v>
      </c>
      <c r="AI26" s="547"/>
      <c r="AJ26" s="572"/>
      <c r="AK26" s="519">
        <f t="shared" si="9"/>
        <v>0</v>
      </c>
      <c r="AL26" s="551">
        <f t="shared" si="10"/>
        <v>-9.540979117872439E-18</v>
      </c>
      <c r="AM26" s="551">
        <f t="shared" si="11"/>
        <v>0</v>
      </c>
      <c r="AN26" s="523"/>
    </row>
    <row r="27" spans="1:40" ht="12" hidden="1" customHeight="1">
      <c r="A27" s="595">
        <v>1933</v>
      </c>
      <c r="B27" s="600">
        <v>0.26276971200321009</v>
      </c>
      <c r="C27" s="547">
        <v>8.722299232130154E-2</v>
      </c>
      <c r="D27" s="599">
        <v>7.5546719681908542E-2</v>
      </c>
      <c r="E27" s="547">
        <v>9.9403578528827023E-3</v>
      </c>
      <c r="F27" s="547">
        <f t="shared" si="0"/>
        <v>0.20091359251896029</v>
      </c>
      <c r="G27" s="546">
        <f t="shared" si="1"/>
        <v>3.5307230689934473E-2</v>
      </c>
      <c r="H27" s="598">
        <f t="shared" si="2"/>
        <v>7.8744987699057578E-2</v>
      </c>
      <c r="I27" s="547">
        <v>4.3737574552683886E-2</v>
      </c>
      <c r="J27" s="547">
        <v>2.9821073558648117E-2</v>
      </c>
      <c r="K27" s="547">
        <v>5.1863395877255816E-3</v>
      </c>
      <c r="L27" s="547">
        <v>0</v>
      </c>
      <c r="M27" s="547">
        <f t="shared" si="4"/>
        <v>1.6963452870209761E-3</v>
      </c>
      <c r="N27" s="547">
        <v>3.9761431411530809E-2</v>
      </c>
      <c r="O27" s="547">
        <v>-6.2108276268315984E-2</v>
      </c>
      <c r="P27" s="547">
        <v>2.106426213195824E-2</v>
      </c>
      <c r="Q27" s="547">
        <v>2.9789280118479116E-3</v>
      </c>
      <c r="R27" s="547">
        <f t="shared" si="5"/>
        <v>0.159189423319437</v>
      </c>
      <c r="S27" s="547">
        <v>0.10735586481113318</v>
      </c>
      <c r="T27" s="547">
        <v>4.6686546166788842E-2</v>
      </c>
      <c r="U27" s="547">
        <v>5.1470123415149564E-3</v>
      </c>
      <c r="V27" s="547">
        <f t="shared" si="6"/>
        <v>6.5725260022206147E-2</v>
      </c>
      <c r="W27" s="547">
        <v>4.2345924453280295E-2</v>
      </c>
      <c r="X27" s="547">
        <v>2.1007976729102783E-2</v>
      </c>
      <c r="Y27" s="547">
        <v>2.3713588398230727E-3</v>
      </c>
      <c r="Z27" s="547">
        <f t="shared" si="7"/>
        <v>3.4051886572565443E-2</v>
      </c>
      <c r="AA27" s="547">
        <v>1.5904572564612324E-2</v>
      </c>
      <c r="AB27" s="547">
        <v>1.5904572564612324E-2</v>
      </c>
      <c r="AC27" s="547">
        <v>2.2427414433407919E-3</v>
      </c>
      <c r="AD27" s="547">
        <v>0</v>
      </c>
      <c r="AE27" s="597">
        <f t="shared" si="8"/>
        <v>8.5344177519461849E-3</v>
      </c>
      <c r="AF27" s="547">
        <v>3.4980855607098251E-3</v>
      </c>
      <c r="AG27" s="547">
        <v>4.4793908509331206E-3</v>
      </c>
      <c r="AH27" s="597">
        <v>5.5694134030323918E-4</v>
      </c>
      <c r="AI27" s="547"/>
      <c r="AJ27" s="572"/>
      <c r="AK27" s="519">
        <f t="shared" si="9"/>
        <v>0</v>
      </c>
      <c r="AL27" s="551">
        <f t="shared" si="10"/>
        <v>1.7347234759768071E-17</v>
      </c>
      <c r="AM27" s="551">
        <f t="shared" si="11"/>
        <v>0</v>
      </c>
      <c r="AN27" s="523"/>
    </row>
    <row r="28" spans="1:40" ht="12" hidden="1" customHeight="1">
      <c r="A28" s="595">
        <v>1934</v>
      </c>
      <c r="B28" s="600">
        <v>0.26665196548418024</v>
      </c>
      <c r="C28" s="547">
        <v>7.0846596356663474E-2</v>
      </c>
      <c r="D28" s="599">
        <v>5.704697986577182E-2</v>
      </c>
      <c r="E28" s="547">
        <v>1.1744966442953019E-2</v>
      </c>
      <c r="F28" s="547">
        <f t="shared" si="0"/>
        <v>0.21196049797000577</v>
      </c>
      <c r="G28" s="546">
        <f t="shared" si="1"/>
        <v>2.7900095285442048E-2</v>
      </c>
      <c r="H28" s="598">
        <f t="shared" si="2"/>
        <v>5.5913040970274538E-2</v>
      </c>
      <c r="I28" s="547">
        <v>3.1879194630872479E-2</v>
      </c>
      <c r="J28" s="547">
        <v>2.0134228187919465E-2</v>
      </c>
      <c r="K28" s="547">
        <v>3.8996181514826013E-3</v>
      </c>
      <c r="L28" s="547">
        <v>0</v>
      </c>
      <c r="M28" s="547">
        <f t="shared" si="4"/>
        <v>4.6253848271731006E-2</v>
      </c>
      <c r="N28" s="547">
        <v>4.3624161073825503E-2</v>
      </c>
      <c r="O28" s="547">
        <v>-2.0757622835363358E-2</v>
      </c>
      <c r="P28" s="547">
        <v>1.9687053672221566E-2</v>
      </c>
      <c r="Q28" s="547">
        <v>3.700256361047293E-3</v>
      </c>
      <c r="R28" s="547">
        <f t="shared" si="5"/>
        <v>0.13288859351730173</v>
      </c>
      <c r="S28" s="547">
        <v>9.2281879194630864E-2</v>
      </c>
      <c r="T28" s="547">
        <v>3.4855098256818179E-2</v>
      </c>
      <c r="U28" s="547">
        <v>5.7516160658526968E-3</v>
      </c>
      <c r="V28" s="547">
        <f t="shared" si="6"/>
        <v>6.4901332373824644E-2</v>
      </c>
      <c r="W28" s="547">
        <v>4.4798657718120805E-2</v>
      </c>
      <c r="X28" s="547">
        <v>1.7243947851789097E-2</v>
      </c>
      <c r="Y28" s="547">
        <v>2.8587268039147393E-3</v>
      </c>
      <c r="Z28" s="547">
        <f t="shared" si="7"/>
        <v>2.7054697243681231E-2</v>
      </c>
      <c r="AA28" s="547">
        <v>1.3422818791946308E-2</v>
      </c>
      <c r="AB28" s="547">
        <v>1.1744966442953019E-2</v>
      </c>
      <c r="AC28" s="547">
        <v>1.8869120087819035E-3</v>
      </c>
      <c r="AD28" s="547">
        <v>0</v>
      </c>
      <c r="AE28" s="597">
        <f t="shared" si="8"/>
        <v>6.2501524052705195E-3</v>
      </c>
      <c r="AF28" s="547">
        <v>2.7323100505427206E-3</v>
      </c>
      <c r="AG28" s="547">
        <v>2.9522095668660852E-3</v>
      </c>
      <c r="AH28" s="597">
        <v>5.6563278786171396E-4</v>
      </c>
      <c r="AI28" s="547"/>
      <c r="AJ28" s="572"/>
      <c r="AK28" s="519">
        <f t="shared" si="9"/>
        <v>0</v>
      </c>
      <c r="AL28" s="551">
        <f t="shared" si="10"/>
        <v>2.3418766925686896E-17</v>
      </c>
      <c r="AM28" s="551">
        <f t="shared" si="11"/>
        <v>3.2526065174565133E-18</v>
      </c>
      <c r="AN28" s="523"/>
    </row>
    <row r="29" spans="1:40" ht="12" hidden="1" customHeight="1">
      <c r="A29" s="595">
        <v>1935</v>
      </c>
      <c r="B29" s="600">
        <v>0.27052625371051131</v>
      </c>
      <c r="C29" s="547">
        <v>6.4017377970866346E-2</v>
      </c>
      <c r="D29" s="599">
        <v>5.0295857988165681E-2</v>
      </c>
      <c r="E29" s="547">
        <v>1.4792899408284021E-2</v>
      </c>
      <c r="F29" s="547">
        <f t="shared" si="0"/>
        <v>0.21482933377164143</v>
      </c>
      <c r="G29" s="546">
        <f t="shared" si="1"/>
        <v>2.3113357440280518E-2</v>
      </c>
      <c r="H29" s="598">
        <f t="shared" si="2"/>
        <v>4.914014186524622E-2</v>
      </c>
      <c r="I29" s="547">
        <v>2.9585798816568049E-2</v>
      </c>
      <c r="J29" s="547">
        <v>1.6272189349112419E-2</v>
      </c>
      <c r="K29" s="547">
        <v>3.2821536995657459E-3</v>
      </c>
      <c r="L29" s="547">
        <v>0</v>
      </c>
      <c r="M29" s="547">
        <f t="shared" si="4"/>
        <v>5.9249016412605771E-2</v>
      </c>
      <c r="N29" s="547">
        <v>4.1420118343195256E-2</v>
      </c>
      <c r="O29" s="547">
        <v>-6.472441376287533E-3</v>
      </c>
      <c r="P29" s="547">
        <v>1.9346780374753181E-2</v>
      </c>
      <c r="Q29" s="547">
        <v>4.9545590709448679E-3</v>
      </c>
      <c r="R29" s="547">
        <f t="shared" si="5"/>
        <v>0.11559647695527332</v>
      </c>
      <c r="S29" s="547">
        <v>7.9881656804733719E-2</v>
      </c>
      <c r="T29" s="547">
        <v>2.8897201932869685E-2</v>
      </c>
      <c r="U29" s="547">
        <v>6.817618217669923E-3</v>
      </c>
      <c r="V29" s="547">
        <f t="shared" si="6"/>
        <v>7.4170907226289245E-2</v>
      </c>
      <c r="W29" s="547">
        <v>5.4142011834319534E-2</v>
      </c>
      <c r="X29" s="547">
        <v>1.6357568912886471E-2</v>
      </c>
      <c r="Y29" s="547">
        <v>3.671326479083247E-3</v>
      </c>
      <c r="Z29" s="547">
        <f t="shared" si="7"/>
        <v>2.2192322132691837E-2</v>
      </c>
      <c r="AA29" s="547">
        <v>1.1834319526627219E-2</v>
      </c>
      <c r="AB29" s="547">
        <v>8.875739644970411E-3</v>
      </c>
      <c r="AC29" s="547">
        <v>1.4822629610942075E-3</v>
      </c>
      <c r="AD29" s="547">
        <v>0</v>
      </c>
      <c r="AE29" s="597">
        <f t="shared" si="8"/>
        <v>5.4379666162114237E-3</v>
      </c>
      <c r="AF29" s="547">
        <v>2.4032982686828901E-3</v>
      </c>
      <c r="AG29" s="547">
        <v>2.3840639881145191E-3</v>
      </c>
      <c r="AH29" s="597">
        <v>6.5060435941401379E-4</v>
      </c>
      <c r="AI29" s="547"/>
      <c r="AJ29" s="572"/>
      <c r="AK29" s="519">
        <f t="shared" si="9"/>
        <v>0</v>
      </c>
      <c r="AL29" s="551">
        <f t="shared" si="10"/>
        <v>-1.2576745200831851E-17</v>
      </c>
      <c r="AM29" s="551">
        <f t="shared" si="11"/>
        <v>-2.0599841277224584E-18</v>
      </c>
      <c r="AN29" s="523"/>
    </row>
    <row r="30" spans="1:40" ht="12" hidden="1" customHeight="1">
      <c r="A30" s="595">
        <v>1936</v>
      </c>
      <c r="B30" s="600">
        <v>0.2757388954568486</v>
      </c>
      <c r="C30" s="547">
        <v>6.3435230535382539E-2</v>
      </c>
      <c r="D30" s="599">
        <v>4.9738219895287955E-2</v>
      </c>
      <c r="E30" s="547">
        <v>1.832460732984293E-2</v>
      </c>
      <c r="F30" s="547">
        <f t="shared" si="0"/>
        <v>0.21442513412190561</v>
      </c>
      <c r="G30" s="546">
        <f t="shared" si="1"/>
        <v>2.0446076530282468E-2</v>
      </c>
      <c r="H30" s="598">
        <f t="shared" si="2"/>
        <v>4.4842335920478843E-2</v>
      </c>
      <c r="I30" s="547">
        <v>2.6178010471204185E-2</v>
      </c>
      <c r="J30" s="547">
        <v>1.5706806282722516E-2</v>
      </c>
      <c r="K30" s="547">
        <v>2.9575191665521354E-3</v>
      </c>
      <c r="L30" s="547">
        <v>0</v>
      </c>
      <c r="M30" s="547">
        <f t="shared" si="4"/>
        <v>8.5626904092493558E-2</v>
      </c>
      <c r="N30" s="547">
        <v>5.8900523560209417E-2</v>
      </c>
      <c r="O30" s="547">
        <v>-3.1141328938011827E-3</v>
      </c>
      <c r="P30" s="547">
        <v>2.2867061351483163E-2</v>
      </c>
      <c r="Q30" s="547">
        <v>6.9734520746021619E-3</v>
      </c>
      <c r="R30" s="547">
        <f t="shared" si="5"/>
        <v>0.10058900564373829</v>
      </c>
      <c r="S30" s="547">
        <v>6.8062827225130892E-2</v>
      </c>
      <c r="T30" s="547">
        <v>2.5063045018195042E-2</v>
      </c>
      <c r="U30" s="547">
        <v>7.4631334004123554E-3</v>
      </c>
      <c r="V30" s="547">
        <f t="shared" si="6"/>
        <v>6.908335190103404E-2</v>
      </c>
      <c r="W30" s="547">
        <v>4.8691099476439799E-2</v>
      </c>
      <c r="X30" s="547">
        <v>1.582767724173495E-2</v>
      </c>
      <c r="Y30" s="547">
        <v>4.5645751828592967E-3</v>
      </c>
      <c r="Z30" s="547">
        <f t="shared" si="7"/>
        <v>1.9618521965209489E-2</v>
      </c>
      <c r="AA30" s="547">
        <v>9.1623036649214652E-3</v>
      </c>
      <c r="AB30" s="547">
        <v>9.1623036649214652E-3</v>
      </c>
      <c r="AC30" s="547">
        <v>1.293914635366559E-3</v>
      </c>
      <c r="AD30" s="547">
        <v>0</v>
      </c>
      <c r="AE30" s="597">
        <f t="shared" si="8"/>
        <v>4.7841801356865946E-3</v>
      </c>
      <c r="AF30" s="547">
        <v>2.1214692004395378E-3</v>
      </c>
      <c r="AG30" s="547">
        <v>1.9861576072161776E-3</v>
      </c>
      <c r="AH30" s="597">
        <v>6.7655332803087935E-4</v>
      </c>
      <c r="AI30" s="547"/>
      <c r="AJ30" s="572"/>
      <c r="AK30" s="519">
        <f t="shared" si="9"/>
        <v>0</v>
      </c>
      <c r="AL30" s="551">
        <f t="shared" si="10"/>
        <v>-1.7780915628762273E-17</v>
      </c>
      <c r="AM30" s="551">
        <f t="shared" si="11"/>
        <v>-5.0957502106818708E-18</v>
      </c>
      <c r="AN30" s="523"/>
    </row>
    <row r="31" spans="1:40" ht="12" hidden="1" customHeight="1">
      <c r="A31" s="595">
        <v>1937</v>
      </c>
      <c r="B31" s="600">
        <v>0.2697157515571838</v>
      </c>
      <c r="C31" s="547">
        <v>5.8787431933211988E-2</v>
      </c>
      <c r="D31" s="599">
        <v>4.5828437132784963E-2</v>
      </c>
      <c r="E31" s="547">
        <v>1.7626321974148061E-2</v>
      </c>
      <c r="F31" s="547">
        <f t="shared" si="0"/>
        <v>0.2104782318550435</v>
      </c>
      <c r="G31" s="546">
        <f t="shared" si="1"/>
        <v>1.7176234205219718E-2</v>
      </c>
      <c r="H31" s="598">
        <f t="shared" si="2"/>
        <v>4.2631451327103505E-2</v>
      </c>
      <c r="I31" s="547">
        <v>2.4676850763807288E-2</v>
      </c>
      <c r="J31" s="547">
        <v>1.5276145710928319E-2</v>
      </c>
      <c r="K31" s="547">
        <v>2.6784548523678953E-3</v>
      </c>
      <c r="L31" s="547">
        <v>0</v>
      </c>
      <c r="M31" s="547">
        <f t="shared" si="4"/>
        <v>8.2883334753038995E-2</v>
      </c>
      <c r="N31" s="547">
        <v>5.5229142185663931E-2</v>
      </c>
      <c r="O31" s="547">
        <v>7.2500036268151324E-4</v>
      </c>
      <c r="P31" s="547">
        <v>2.0490853835501827E-2</v>
      </c>
      <c r="Q31" s="547">
        <v>6.4383383691917163E-3</v>
      </c>
      <c r="R31" s="547">
        <f t="shared" si="5"/>
        <v>9.4309369490376105E-2</v>
      </c>
      <c r="S31" s="547">
        <v>6.3454759106933031E-2</v>
      </c>
      <c r="T31" s="547">
        <v>2.3465556535328704E-2</v>
      </c>
      <c r="U31" s="547">
        <v>7.3890538481143605E-3</v>
      </c>
      <c r="V31" s="547">
        <f t="shared" si="6"/>
        <v>7.0618631367127788E-2</v>
      </c>
      <c r="W31" s="547">
        <v>5.1116333725029398E-2</v>
      </c>
      <c r="X31" s="547">
        <v>1.5036894588558017E-2</v>
      </c>
      <c r="Y31" s="547">
        <v>4.4654030535403733E-3</v>
      </c>
      <c r="Z31" s="547">
        <f t="shared" si="7"/>
        <v>1.6300260801539575E-2</v>
      </c>
      <c r="AA31" s="547">
        <v>8.2256169212690956E-3</v>
      </c>
      <c r="AB31" s="547">
        <v>7.0505287896592264E-3</v>
      </c>
      <c r="AC31" s="547">
        <v>1.0241150906112541E-3</v>
      </c>
      <c r="AD31" s="547">
        <v>0</v>
      </c>
      <c r="AE31" s="597">
        <f t="shared" si="8"/>
        <v>4.4267745789229778E-3</v>
      </c>
      <c r="AF31" s="547">
        <v>1.9000884942913985E-3</v>
      </c>
      <c r="AG31" s="547">
        <v>1.8602127879331928E-3</v>
      </c>
      <c r="AH31" s="597">
        <v>6.6647329669838645E-4</v>
      </c>
      <c r="AI31" s="547"/>
      <c r="AJ31" s="572"/>
      <c r="AK31" s="519">
        <f t="shared" si="9"/>
        <v>0</v>
      </c>
      <c r="AL31" s="551">
        <f t="shared" si="10"/>
        <v>-1.1275702593849246E-17</v>
      </c>
      <c r="AM31" s="551">
        <f t="shared" si="11"/>
        <v>-3.2526065174565133E-18</v>
      </c>
      <c r="AN31" s="523"/>
    </row>
    <row r="32" spans="1:40" ht="12" hidden="1" customHeight="1">
      <c r="A32" s="595">
        <v>1938</v>
      </c>
      <c r="B32" s="600">
        <v>0.26071726469011502</v>
      </c>
      <c r="C32" s="547">
        <v>6.1481595900306205E-2</v>
      </c>
      <c r="D32" s="599">
        <v>4.8407643312101907E-2</v>
      </c>
      <c r="E32" s="547">
        <v>1.2738853503184714E-2</v>
      </c>
      <c r="F32" s="547">
        <f t="shared" si="0"/>
        <v>0.20511229063458356</v>
      </c>
      <c r="G32" s="546">
        <f t="shared" si="1"/>
        <v>1.8615475347959431E-2</v>
      </c>
      <c r="H32" s="598">
        <f t="shared" si="2"/>
        <v>5.1801155595925429E-2</v>
      </c>
      <c r="I32" s="547">
        <v>2.6751592356687899E-2</v>
      </c>
      <c r="J32" s="547">
        <v>2.1656050955414008E-2</v>
      </c>
      <c r="K32" s="547">
        <v>3.3935122838235207E-3</v>
      </c>
      <c r="L32" s="547">
        <v>0</v>
      </c>
      <c r="M32" s="547">
        <f t="shared" si="4"/>
        <v>6.3558211861567598E-2</v>
      </c>
      <c r="N32" s="547">
        <v>4.0764331210191088E-2</v>
      </c>
      <c r="O32" s="547">
        <v>-4.928049068176725E-4</v>
      </c>
      <c r="P32" s="547">
        <v>1.9023448471350402E-2</v>
      </c>
      <c r="Q32" s="547">
        <v>4.2632370868437791E-3</v>
      </c>
      <c r="R32" s="547">
        <f t="shared" si="5"/>
        <v>9.9706505061796027E-2</v>
      </c>
      <c r="S32" s="547">
        <v>6.751592356687898E-2</v>
      </c>
      <c r="T32" s="547">
        <v>2.6470263809806296E-2</v>
      </c>
      <c r="U32" s="547">
        <v>5.7203176851107528E-3</v>
      </c>
      <c r="V32" s="547">
        <f t="shared" si="6"/>
        <v>6.8065526380220606E-2</v>
      </c>
      <c r="W32" s="547">
        <v>4.891719745222925E-2</v>
      </c>
      <c r="X32" s="547">
        <v>1.5873517373359521E-2</v>
      </c>
      <c r="Y32" s="547">
        <v>3.2748115546318477E-3</v>
      </c>
      <c r="Z32" s="547">
        <f t="shared" si="7"/>
        <v>1.7721447967027123E-2</v>
      </c>
      <c r="AA32" s="547">
        <v>8.9171974522292991E-3</v>
      </c>
      <c r="AB32" s="547">
        <v>7.6433121019108289E-3</v>
      </c>
      <c r="AC32" s="547">
        <v>1.1609384128869942E-3</v>
      </c>
      <c r="AD32" s="547">
        <v>0</v>
      </c>
      <c r="AE32" s="597">
        <f t="shared" si="8"/>
        <v>4.6926862423675034E-3</v>
      </c>
      <c r="AF32" s="547">
        <v>2.054965793819303E-3</v>
      </c>
      <c r="AG32" s="547">
        <v>2.1182076251465357E-3</v>
      </c>
      <c r="AH32" s="597">
        <v>5.1951282340166507E-4</v>
      </c>
      <c r="AI32" s="547"/>
      <c r="AJ32" s="572"/>
      <c r="AK32" s="519">
        <f t="shared" si="9"/>
        <v>0</v>
      </c>
      <c r="AL32" s="551">
        <f t="shared" si="10"/>
        <v>-5.2041704279304213E-18</v>
      </c>
      <c r="AM32" s="551">
        <f t="shared" si="11"/>
        <v>0</v>
      </c>
      <c r="AN32" s="523"/>
    </row>
    <row r="33" spans="1:40" ht="12" hidden="1" customHeight="1">
      <c r="A33" s="606">
        <v>1939</v>
      </c>
      <c r="B33" s="605">
        <v>0.2650623380063189</v>
      </c>
      <c r="C33" s="575">
        <v>5.5050419055186636E-2</v>
      </c>
      <c r="D33" s="604">
        <v>4.1716328963051254E-2</v>
      </c>
      <c r="E33" s="575">
        <v>1.6686531585220502E-2</v>
      </c>
      <c r="F33" s="575">
        <f t="shared" si="0"/>
        <v>0.21073816565870596</v>
      </c>
      <c r="G33" s="603">
        <f t="shared" si="1"/>
        <v>1.7412778292794192E-2</v>
      </c>
      <c r="H33" s="602">
        <f t="shared" si="2"/>
        <v>4.9690009992995318E-2</v>
      </c>
      <c r="I33" s="575">
        <v>2.6221692491060791E-2</v>
      </c>
      <c r="J33" s="575">
        <v>2.0262216924910606E-2</v>
      </c>
      <c r="K33" s="575">
        <v>3.2061005770239216E-3</v>
      </c>
      <c r="L33" s="575">
        <v>0</v>
      </c>
      <c r="M33" s="575">
        <f t="shared" si="4"/>
        <v>7.6799101997621508E-2</v>
      </c>
      <c r="N33" s="575">
        <v>4.5292014302741358E-2</v>
      </c>
      <c r="O33" s="575">
        <v>7.8776173869538405E-3</v>
      </c>
      <c r="P33" s="575">
        <v>1.7925973075325848E-2</v>
      </c>
      <c r="Q33" s="575">
        <v>5.7034972326004546E-3</v>
      </c>
      <c r="R33" s="575">
        <f t="shared" si="5"/>
        <v>9.326695421429286E-2</v>
      </c>
      <c r="S33" s="575">
        <v>6.3170441001191902E-2</v>
      </c>
      <c r="T33" s="575">
        <v>2.2742369002634519E-2</v>
      </c>
      <c r="U33" s="575">
        <v>7.3541442104664463E-3</v>
      </c>
      <c r="V33" s="575">
        <f t="shared" si="6"/>
        <v>6.6212080851372618E-2</v>
      </c>
      <c r="W33" s="575">
        <v>4.7914183551847456E-2</v>
      </c>
      <c r="X33" s="575">
        <v>1.401414087838875E-2</v>
      </c>
      <c r="Y33" s="575">
        <v>4.2837564211364058E-3</v>
      </c>
      <c r="Z33" s="575">
        <f t="shared" si="7"/>
        <v>1.6563336664331775E-2</v>
      </c>
      <c r="AA33" s="575">
        <v>7.1513706793802151E-3</v>
      </c>
      <c r="AB33" s="575">
        <v>8.3432657926102525E-3</v>
      </c>
      <c r="AC33" s="575">
        <v>1.0687001923413073E-3</v>
      </c>
      <c r="AD33" s="575">
        <v>0</v>
      </c>
      <c r="AE33" s="601">
        <f t="shared" si="8"/>
        <v>4.3424723856316299E-3</v>
      </c>
      <c r="AF33" s="575">
        <v>1.9181418208037257E-3</v>
      </c>
      <c r="AG33" s="575">
        <v>1.7694642858450979E-3</v>
      </c>
      <c r="AH33" s="601">
        <v>6.5486627898280587E-4</v>
      </c>
      <c r="AI33" s="547"/>
      <c r="AJ33" s="572"/>
      <c r="AK33" s="519">
        <f t="shared" si="9"/>
        <v>0</v>
      </c>
      <c r="AL33" s="551">
        <f t="shared" si="10"/>
        <v>6.0715321659188248E-18</v>
      </c>
      <c r="AM33" s="551">
        <f t="shared" si="11"/>
        <v>0</v>
      </c>
      <c r="AN33" s="523"/>
    </row>
    <row r="34" spans="1:40" ht="12" hidden="1" customHeight="1">
      <c r="A34" s="595">
        <v>1940</v>
      </c>
      <c r="B34" s="600">
        <v>0.28207519462339742</v>
      </c>
      <c r="C34" s="547">
        <v>5.3243469007105998E-2</v>
      </c>
      <c r="D34" s="599">
        <v>3.8585209003215444E-2</v>
      </c>
      <c r="E34" s="547">
        <v>3.0010718113612004E-2</v>
      </c>
      <c r="F34" s="547">
        <f t="shared" si="0"/>
        <v>0.21445380625355606</v>
      </c>
      <c r="G34" s="546">
        <f t="shared" si="1"/>
        <v>1.5632798750876642E-2</v>
      </c>
      <c r="H34" s="598">
        <f t="shared" si="2"/>
        <v>4.4882433599764057E-2</v>
      </c>
      <c r="I34" s="547">
        <v>2.3579849946409433E-2</v>
      </c>
      <c r="J34" s="547">
        <v>1.8220793140407286E-2</v>
      </c>
      <c r="K34" s="547">
        <v>3.0817905129473418E-3</v>
      </c>
      <c r="L34" s="547">
        <v>0</v>
      </c>
      <c r="M34" s="547">
        <f t="shared" si="4"/>
        <v>9.6108744306224417E-2</v>
      </c>
      <c r="N34" s="547">
        <v>4.2872454448017148E-2</v>
      </c>
      <c r="O34" s="547">
        <v>2.6350912362880823E-2</v>
      </c>
      <c r="P34" s="547">
        <v>1.7355830510347281E-2</v>
      </c>
      <c r="Q34" s="547">
        <v>9.5295469849791623E-3</v>
      </c>
      <c r="R34" s="547">
        <f t="shared" si="5"/>
        <v>9.2924339444997131E-2</v>
      </c>
      <c r="S34" s="547">
        <v>5.6806002143622719E-2</v>
      </c>
      <c r="T34" s="547">
        <v>2.2148847232509431E-2</v>
      </c>
      <c r="U34" s="547">
        <v>1.3969490068864984E-2</v>
      </c>
      <c r="V34" s="547">
        <f t="shared" si="6"/>
        <v>6.761921943999194E-2</v>
      </c>
      <c r="W34" s="547">
        <v>4.6623794212218649E-2</v>
      </c>
      <c r="X34" s="547">
        <v>1.3313781195738613E-2</v>
      </c>
      <c r="Y34" s="547">
        <v>7.681644032034687E-3</v>
      </c>
      <c r="Z34" s="547">
        <f t="shared" si="7"/>
        <v>1.4960811199921355E-2</v>
      </c>
      <c r="AA34" s="547">
        <v>6.4308681672025723E-3</v>
      </c>
      <c r="AB34" s="547">
        <v>7.5026795284030019E-3</v>
      </c>
      <c r="AC34" s="547">
        <v>1.0272635043157806E-3</v>
      </c>
      <c r="AD34" s="547">
        <v>0</v>
      </c>
      <c r="AE34" s="597">
        <f t="shared" si="8"/>
        <v>4.4987309676587815E-3</v>
      </c>
      <c r="AF34" s="547">
        <v>1.6992510552710676E-3</v>
      </c>
      <c r="AG34" s="547">
        <v>1.6295169401208853E-3</v>
      </c>
      <c r="AH34" s="597">
        <v>1.169962972266829E-3</v>
      </c>
      <c r="AI34" s="547"/>
      <c r="AJ34" s="572"/>
      <c r="AK34" s="519">
        <f t="shared" si="9"/>
        <v>0</v>
      </c>
      <c r="AL34" s="551">
        <f t="shared" si="10"/>
        <v>0</v>
      </c>
      <c r="AM34" s="551">
        <f t="shared" si="11"/>
        <v>-2.3852447794681098E-18</v>
      </c>
      <c r="AN34" s="523"/>
    </row>
    <row r="35" spans="1:40" ht="12" hidden="1" customHeight="1">
      <c r="A35" s="595">
        <v>1941</v>
      </c>
      <c r="B35" s="600">
        <v>0.29002634969645613</v>
      </c>
      <c r="C35" s="547">
        <v>4.770896934381131E-2</v>
      </c>
      <c r="D35" s="599">
        <v>3.2745591939546605E-2</v>
      </c>
      <c r="E35" s="547">
        <v>6.381192275398824E-2</v>
      </c>
      <c r="F35" s="547">
        <f t="shared" si="0"/>
        <v>0.19071485213172873</v>
      </c>
      <c r="G35" s="546">
        <f t="shared" si="1"/>
        <v>1.220939453307212E-2</v>
      </c>
      <c r="H35" s="598">
        <f t="shared" si="2"/>
        <v>3.8220560066428481E-2</v>
      </c>
      <c r="I35" s="547">
        <v>2.0151133501259442E-2</v>
      </c>
      <c r="J35" s="547">
        <v>1.5113350125944591E-2</v>
      </c>
      <c r="K35" s="547">
        <v>2.9560764392244474E-3</v>
      </c>
      <c r="L35" s="547">
        <v>0</v>
      </c>
      <c r="M35" s="547">
        <f t="shared" si="4"/>
        <v>9.4094351302762225E-2</v>
      </c>
      <c r="N35" s="547">
        <v>3.6943744752308987E-2</v>
      </c>
      <c r="O35" s="547">
        <v>2.5643483533911729E-2</v>
      </c>
      <c r="P35" s="547">
        <v>1.4152229979844692E-2</v>
      </c>
      <c r="Q35" s="547">
        <v>1.7354893036696815E-2</v>
      </c>
      <c r="R35" s="547">
        <f t="shared" si="5"/>
        <v>9.7288916209760892E-2</v>
      </c>
      <c r="S35" s="547">
        <v>4.4500419815281279E-2</v>
      </c>
      <c r="T35" s="547">
        <v>2.0367418838789585E-2</v>
      </c>
      <c r="U35" s="547">
        <v>3.2421077555690028E-2</v>
      </c>
      <c r="V35" s="547">
        <f t="shared" si="6"/>
        <v>7.7320376639406413E-2</v>
      </c>
      <c r="W35" s="547">
        <v>4.836272040302269E-2</v>
      </c>
      <c r="X35" s="547">
        <v>1.2499619282721636E-2</v>
      </c>
      <c r="Y35" s="547">
        <v>1.6458036953662093E-2</v>
      </c>
      <c r="Z35" s="547">
        <f t="shared" si="7"/>
        <v>1.1830173353894529E-2</v>
      </c>
      <c r="AA35" s="547">
        <v>5.8774139378673382E-3</v>
      </c>
      <c r="AB35" s="547">
        <v>5.0377833753148622E-3</v>
      </c>
      <c r="AC35" s="547">
        <v>9.1497604071232909E-4</v>
      </c>
      <c r="AD35" s="547">
        <v>0</v>
      </c>
      <c r="AE35" s="597">
        <f t="shared" si="8"/>
        <v>5.067681168007352E-3</v>
      </c>
      <c r="AF35" s="547">
        <v>1.294197219889919E-3</v>
      </c>
      <c r="AG35" s="547">
        <v>1.3513991560567275E-3</v>
      </c>
      <c r="AH35" s="597">
        <v>2.4220847920607058E-3</v>
      </c>
      <c r="AI35" s="547"/>
      <c r="AJ35" s="572"/>
      <c r="AK35" s="519">
        <f t="shared" si="9"/>
        <v>0</v>
      </c>
      <c r="AL35" s="551">
        <f t="shared" si="10"/>
        <v>0</v>
      </c>
      <c r="AM35" s="551">
        <f t="shared" si="11"/>
        <v>9.540979117872439E-18</v>
      </c>
      <c r="AN35" s="523"/>
    </row>
    <row r="36" spans="1:40" ht="12" hidden="1" customHeight="1">
      <c r="A36" s="595">
        <v>1942</v>
      </c>
      <c r="B36" s="600">
        <v>0.27745691959000041</v>
      </c>
      <c r="C36" s="547">
        <v>3.713329499453108E-2</v>
      </c>
      <c r="D36" s="599">
        <v>2.5242718446601944E-2</v>
      </c>
      <c r="E36" s="547">
        <v>7.3786407766990289E-2</v>
      </c>
      <c r="F36" s="547">
        <f t="shared" si="0"/>
        <v>0.17592063206680256</v>
      </c>
      <c r="G36" s="546">
        <f t="shared" si="1"/>
        <v>9.3834152383235475E-3</v>
      </c>
      <c r="H36" s="598">
        <f t="shared" si="2"/>
        <v>3.3286179875894245E-2</v>
      </c>
      <c r="I36" s="547">
        <v>1.8122977346278317E-2</v>
      </c>
      <c r="J36" s="547">
        <v>1.2944983818770227E-2</v>
      </c>
      <c r="K36" s="547">
        <v>2.2182187108456992E-3</v>
      </c>
      <c r="L36" s="547">
        <v>0</v>
      </c>
      <c r="M36" s="547">
        <f t="shared" si="4"/>
        <v>8.8860468316626487E-2</v>
      </c>
      <c r="N36" s="547">
        <v>2.7831715210355986E-2</v>
      </c>
      <c r="O36" s="547">
        <v>3.268438611210997E-2</v>
      </c>
      <c r="P36" s="547">
        <v>1.0444442380210481E-2</v>
      </c>
      <c r="Q36" s="547">
        <v>1.7899924613950038E-2</v>
      </c>
      <c r="R36" s="547">
        <f t="shared" si="5"/>
        <v>8.8253734052453098E-2</v>
      </c>
      <c r="S36" s="547">
        <v>3.3656957928802592E-2</v>
      </c>
      <c r="T36" s="547">
        <v>1.5707348232756952E-2</v>
      </c>
      <c r="U36" s="547">
        <v>3.8889427890893551E-2</v>
      </c>
      <c r="V36" s="547">
        <f t="shared" si="6"/>
        <v>8.0495887149798731E-2</v>
      </c>
      <c r="W36" s="547">
        <v>5.0679611650485477E-2</v>
      </c>
      <c r="X36" s="547">
        <v>1.0296341447639612E-2</v>
      </c>
      <c r="Y36" s="547">
        <v>1.951993405167364E-2</v>
      </c>
      <c r="Z36" s="547">
        <f t="shared" si="7"/>
        <v>9.0150070497213575E-3</v>
      </c>
      <c r="AA36" s="547">
        <v>4.5307443365695792E-3</v>
      </c>
      <c r="AB36" s="547">
        <v>3.8834951456310687E-3</v>
      </c>
      <c r="AC36" s="547">
        <v>6.0076756752071032E-4</v>
      </c>
      <c r="AD36" s="547">
        <v>0</v>
      </c>
      <c r="AE36" s="597">
        <f t="shared" si="8"/>
        <v>4.424342755050807E-3</v>
      </c>
      <c r="AF36" s="547">
        <v>9.6917575612290026E-4</v>
      </c>
      <c r="AG36" s="547">
        <v>9.3228820940095564E-4</v>
      </c>
      <c r="AH36" s="597">
        <v>2.5228787895269513E-3</v>
      </c>
      <c r="AI36" s="547"/>
      <c r="AJ36" s="572"/>
      <c r="AK36" s="519">
        <f t="shared" si="9"/>
        <v>0</v>
      </c>
      <c r="AL36" s="551">
        <f t="shared" si="10"/>
        <v>6.9388939039072284E-18</v>
      </c>
      <c r="AM36" s="551">
        <f t="shared" si="11"/>
        <v>8.2399365108898337E-18</v>
      </c>
      <c r="AN36" s="523"/>
    </row>
    <row r="37" spans="1:40" ht="12" hidden="1" customHeight="1">
      <c r="A37" s="595">
        <v>1943</v>
      </c>
      <c r="B37" s="600">
        <v>0.25997557739631694</v>
      </c>
      <c r="C37" s="547">
        <v>3.067520916906797E-2</v>
      </c>
      <c r="D37" s="599">
        <v>2.0515518148342973E-2</v>
      </c>
      <c r="E37" s="547">
        <v>7.4171488690163059E-2</v>
      </c>
      <c r="F37" s="547">
        <f t="shared" si="0"/>
        <v>0.16273191172936941</v>
      </c>
      <c r="G37" s="546">
        <f t="shared" si="1"/>
        <v>7.6030321922834652E-3</v>
      </c>
      <c r="H37" s="598">
        <f t="shared" si="2"/>
        <v>2.9145492265195517E-2</v>
      </c>
      <c r="I37" s="547">
        <v>1.6833245660178849E-2</v>
      </c>
      <c r="J37" s="547">
        <v>1.0520778537611785E-2</v>
      </c>
      <c r="K37" s="547">
        <v>1.7914680674048801E-3</v>
      </c>
      <c r="L37" s="547">
        <v>0</v>
      </c>
      <c r="M37" s="547">
        <f t="shared" si="4"/>
        <v>8.5380785176265933E-2</v>
      </c>
      <c r="N37" s="547">
        <v>2.3145712782745922E-2</v>
      </c>
      <c r="O37" s="547">
        <v>3.5483095316954885E-2</v>
      </c>
      <c r="P37" s="547">
        <v>8.8040378920192404E-3</v>
      </c>
      <c r="Q37" s="547">
        <v>1.7947939184545885E-2</v>
      </c>
      <c r="R37" s="547">
        <f t="shared" si="5"/>
        <v>7.8405513601820243E-2</v>
      </c>
      <c r="S37" s="547">
        <v>2.7354024197790636E-2</v>
      </c>
      <c r="T37" s="547">
        <v>1.2464472690340239E-2</v>
      </c>
      <c r="U37" s="547">
        <v>3.8587016713689373E-2</v>
      </c>
      <c r="V37" s="547">
        <f t="shared" si="6"/>
        <v>7.7840720466657465E-2</v>
      </c>
      <c r="W37" s="547">
        <v>4.9395055234087319E-2</v>
      </c>
      <c r="X37" s="547">
        <v>8.6972934997100564E-3</v>
      </c>
      <c r="Y37" s="547">
        <v>1.9748371732860086E-2</v>
      </c>
      <c r="Z37" s="547">
        <f t="shared" si="7"/>
        <v>7.2863730662988792E-3</v>
      </c>
      <c r="AA37" s="547">
        <v>3.6822724881641236E-3</v>
      </c>
      <c r="AB37" s="547">
        <v>3.1562335612835349E-3</v>
      </c>
      <c r="AC37" s="547">
        <v>4.4786701685122003E-4</v>
      </c>
      <c r="AD37" s="547">
        <v>0</v>
      </c>
      <c r="AE37" s="597">
        <f t="shared" si="8"/>
        <v>3.5105610473233251E-3</v>
      </c>
      <c r="AF37" s="547">
        <v>7.6452614283580662E-4</v>
      </c>
      <c r="AG37" s="547">
        <v>6.3419596355522676E-4</v>
      </c>
      <c r="AH37" s="597">
        <v>2.1118389409322917E-3</v>
      </c>
      <c r="AI37" s="547"/>
      <c r="AJ37" s="572"/>
      <c r="AK37" s="519">
        <f t="shared" si="9"/>
        <v>0</v>
      </c>
      <c r="AL37" s="551">
        <f t="shared" si="10"/>
        <v>0</v>
      </c>
      <c r="AM37" s="551">
        <f t="shared" si="11"/>
        <v>3.4694469519536142E-18</v>
      </c>
      <c r="AN37" s="523"/>
    </row>
    <row r="38" spans="1:40" ht="12" hidden="1" customHeight="1">
      <c r="A38" s="595">
        <v>1944</v>
      </c>
      <c r="B38" s="600">
        <v>0.24737601056520242</v>
      </c>
      <c r="C38" s="547">
        <v>2.8011707386718529E-2</v>
      </c>
      <c r="D38" s="599">
        <v>1.7603911980440097E-2</v>
      </c>
      <c r="E38" s="547">
        <v>6.3080684596577022E-2</v>
      </c>
      <c r="F38" s="547">
        <f t="shared" si="0"/>
        <v>0.16284075885176105</v>
      </c>
      <c r="G38" s="546">
        <f t="shared" si="1"/>
        <v>6.5571402698542088E-3</v>
      </c>
      <c r="H38" s="598">
        <f t="shared" si="2"/>
        <v>2.8164381587490676E-2</v>
      </c>
      <c r="I38" s="547">
        <v>1.6625916870415647E-2</v>
      </c>
      <c r="J38" s="547">
        <v>9.7799511002445005E-3</v>
      </c>
      <c r="K38" s="547">
        <v>1.7585136168305265E-3</v>
      </c>
      <c r="L38" s="547">
        <v>0</v>
      </c>
      <c r="M38" s="547">
        <f t="shared" si="4"/>
        <v>8.7926817628465853E-2</v>
      </c>
      <c r="N38" s="547">
        <v>2.2493887530562345E-2</v>
      </c>
      <c r="O38" s="547">
        <v>4.127596667572192E-2</v>
      </c>
      <c r="P38" s="547">
        <v>8.5908272728266646E-3</v>
      </c>
      <c r="Q38" s="547">
        <v>1.5566136149354929E-2</v>
      </c>
      <c r="R38" s="547">
        <f t="shared" si="5"/>
        <v>6.8599935780369825E-2</v>
      </c>
      <c r="S38" s="547">
        <v>2.5427872860635699E-2</v>
      </c>
      <c r="T38" s="547">
        <v>1.0743277178188808E-2</v>
      </c>
      <c r="U38" s="547">
        <v>3.2428785741545313E-2</v>
      </c>
      <c r="V38" s="547">
        <f t="shared" si="6"/>
        <v>7.1598034801045887E-2</v>
      </c>
      <c r="W38" s="547">
        <v>4.7237163814180951E-2</v>
      </c>
      <c r="X38" s="547">
        <v>7.7745314010367415E-3</v>
      </c>
      <c r="Y38" s="547">
        <v>1.6586339585828197E-2</v>
      </c>
      <c r="Z38" s="547">
        <f t="shared" si="7"/>
        <v>6.2587514638868169E-3</v>
      </c>
      <c r="AA38" s="547">
        <v>3.9119804400978E-3</v>
      </c>
      <c r="AB38" s="547">
        <v>1.9559902200488991E-3</v>
      </c>
      <c r="AC38" s="547">
        <v>3.9078080374011696E-4</v>
      </c>
      <c r="AD38" s="547">
        <v>0</v>
      </c>
      <c r="AE38" s="597">
        <f t="shared" si="8"/>
        <v>2.6544077682830233E-3</v>
      </c>
      <c r="AF38" s="547">
        <v>6.891696097075092E-4</v>
      </c>
      <c r="AG38" s="547">
        <v>4.6466127842409628E-4</v>
      </c>
      <c r="AH38" s="597">
        <v>1.5005768801514181E-3</v>
      </c>
      <c r="AI38" s="547"/>
      <c r="AJ38" s="572"/>
      <c r="AK38" s="519">
        <f t="shared" si="9"/>
        <v>0</v>
      </c>
      <c r="AL38" s="551">
        <f t="shared" si="10"/>
        <v>-1.0842021724855044E-18</v>
      </c>
      <c r="AM38" s="551">
        <f t="shared" si="11"/>
        <v>4.5536491244391186E-18</v>
      </c>
      <c r="AN38" s="523"/>
    </row>
    <row r="39" spans="1:40" ht="12" hidden="1" customHeight="1">
      <c r="A39" s="595">
        <v>1945</v>
      </c>
      <c r="B39" s="584">
        <v>0.2316811436262361</v>
      </c>
      <c r="C39" s="525">
        <v>2.813573323284119E-2</v>
      </c>
      <c r="D39" s="583">
        <v>1.6998542982030108E-2</v>
      </c>
      <c r="E39" s="525">
        <v>5.1966974259349194E-2</v>
      </c>
      <c r="F39" s="525">
        <f t="shared" ref="F39:F70" si="12">I39+J39+N39+O39+S39+W39</f>
        <v>0.15806961607876296</v>
      </c>
      <c r="G39" s="582">
        <f t="shared" ref="G39:G70" si="13">AA39+AB39+AF39</f>
        <v>6.4911799447172625E-3</v>
      </c>
      <c r="H39" s="581">
        <f t="shared" ref="H39:H70" si="14">I39+J39+K39+L39</f>
        <v>2.8674653800599553E-2</v>
      </c>
      <c r="I39" s="525">
        <v>1.796988829528897E-2</v>
      </c>
      <c r="J39" s="525">
        <v>8.7421078193297749E-3</v>
      </c>
      <c r="K39" s="525">
        <v>1.9626576859808052E-3</v>
      </c>
      <c r="L39" s="525">
        <v>0</v>
      </c>
      <c r="M39" s="547">
        <f t="shared" ref="M39:M70" si="15">N39+O39+P39+Q39</f>
        <v>7.5252203473795229E-2</v>
      </c>
      <c r="N39" s="525">
        <v>2.2340942204953858E-2</v>
      </c>
      <c r="O39" s="525">
        <v>3.0774812776188917E-2</v>
      </c>
      <c r="P39" s="525">
        <v>8.3969094537332742E-3</v>
      </c>
      <c r="Q39" s="525">
        <v>1.3739539038919181E-2</v>
      </c>
      <c r="R39" s="547">
        <f t="shared" ref="R39:R70" si="16">S39+T39+U39</f>
        <v>6.5417129994820133E-2</v>
      </c>
      <c r="S39" s="525">
        <v>2.9140359397765905E-2</v>
      </c>
      <c r="T39" s="525">
        <v>1.0554807393511671E-2</v>
      </c>
      <c r="U39" s="525">
        <v>2.5721963203542555E-2</v>
      </c>
      <c r="V39" s="547">
        <f t="shared" ref="V39:V70" si="17">W39+X39+Y39</f>
        <v>7.0665406667674444E-2</v>
      </c>
      <c r="W39" s="547">
        <v>4.9101505585235537E-2</v>
      </c>
      <c r="X39" s="547">
        <v>8.0335405420396237E-3</v>
      </c>
      <c r="Y39" s="547">
        <v>1.3530360540399291E-2</v>
      </c>
      <c r="Z39" s="525">
        <f t="shared" ref="Z39:Z70" si="18">AA39+AB39+AC39+AD39</f>
        <v>6.2562881019489931E-3</v>
      </c>
      <c r="AA39" s="525">
        <v>3.8853812530354544E-3</v>
      </c>
      <c r="AB39" s="525">
        <v>1.9426906265177265E-3</v>
      </c>
      <c r="AC39" s="525">
        <v>4.2821622239581203E-4</v>
      </c>
      <c r="AD39" s="525">
        <v>0</v>
      </c>
      <c r="AE39" s="544">
        <f t="shared" ref="AE39:AE70" si="19">AF39+AG39+AH39</f>
        <v>2.0719622087043009E-3</v>
      </c>
      <c r="AF39" s="525">
        <v>6.6310806516408141E-4</v>
      </c>
      <c r="AG39" s="525">
        <v>3.8396562002837424E-4</v>
      </c>
      <c r="AH39" s="544">
        <v>1.0248885235118453E-3</v>
      </c>
      <c r="AI39" s="525"/>
      <c r="AJ39" s="572"/>
      <c r="AK39" s="519">
        <f t="shared" ref="AK39:AK70" si="20">B39-(H39+M39+R39+V39-Z39-AE39)</f>
        <v>0</v>
      </c>
      <c r="AL39" s="551">
        <f t="shared" ref="AL39:AL70" si="21">C39-K39-P39-T39-X39-(-AC39-AG39)</f>
        <v>1.7347234759768071E-18</v>
      </c>
      <c r="AM39" s="551">
        <f t="shared" ref="AM39:AM70" si="22">E39-L39-Q39-U39-Y39-(-AD39-AH39)</f>
        <v>1.0842021724855044E-17</v>
      </c>
      <c r="AN39" s="523"/>
    </row>
    <row r="40" spans="1:40" s="346" customFormat="1" ht="12" hidden="1" customHeight="1">
      <c r="A40" s="595">
        <v>1946</v>
      </c>
      <c r="B40" s="584">
        <v>0.2295861084281442</v>
      </c>
      <c r="C40" s="525">
        <v>2.9044685115009253E-2</v>
      </c>
      <c r="D40" s="583">
        <v>1.6457732869552804E-2</v>
      </c>
      <c r="E40" s="525">
        <v>4.4048637974391326E-2</v>
      </c>
      <c r="F40" s="525">
        <f t="shared" si="12"/>
        <v>0.16401977787173028</v>
      </c>
      <c r="G40" s="582">
        <f t="shared" si="13"/>
        <v>7.5269925329866519E-3</v>
      </c>
      <c r="H40" s="581">
        <f t="shared" si="14"/>
        <v>2.998789801220933E-2</v>
      </c>
      <c r="I40" s="525">
        <v>1.8393936736559018E-2</v>
      </c>
      <c r="J40" s="525">
        <v>9.3615456969750304E-3</v>
      </c>
      <c r="K40" s="525">
        <v>2.2324155786752845E-3</v>
      </c>
      <c r="L40" s="525">
        <v>0</v>
      </c>
      <c r="M40" s="547">
        <f t="shared" si="15"/>
        <v>6.7348313664578552E-2</v>
      </c>
      <c r="N40" s="525">
        <v>2.5390332758479673E-2</v>
      </c>
      <c r="O40" s="525">
        <v>2.2532572502284763E-2</v>
      </c>
      <c r="P40" s="525">
        <v>8.0897958263924843E-3</v>
      </c>
      <c r="Q40" s="525">
        <v>1.1335612577421631E-2</v>
      </c>
      <c r="R40" s="547">
        <f t="shared" si="16"/>
        <v>6.4123730049310754E-2</v>
      </c>
      <c r="S40" s="525">
        <v>3.199785764755099E-2</v>
      </c>
      <c r="T40" s="525">
        <v>1.0611844487723048E-2</v>
      </c>
      <c r="U40" s="525">
        <v>2.1514027914036709E-2</v>
      </c>
      <c r="V40" s="547">
        <f t="shared" si="17"/>
        <v>7.7606332651450755E-2</v>
      </c>
      <c r="W40" s="547">
        <v>5.6343532529880787E-2</v>
      </c>
      <c r="X40" s="547">
        <v>9.0826290032184204E-3</v>
      </c>
      <c r="Y40" s="547">
        <v>1.2180171118351539E-2</v>
      </c>
      <c r="Z40" s="525">
        <f t="shared" si="18"/>
        <v>7.8447588103093841E-3</v>
      </c>
      <c r="AA40" s="525">
        <v>4.3564587007639778E-3</v>
      </c>
      <c r="AB40" s="525">
        <v>2.9043058005093179E-3</v>
      </c>
      <c r="AC40" s="525">
        <v>5.8399430903608774E-4</v>
      </c>
      <c r="AD40" s="525">
        <v>0</v>
      </c>
      <c r="AE40" s="544">
        <f t="shared" si="19"/>
        <v>1.6354071390958227E-3</v>
      </c>
      <c r="AF40" s="525">
        <v>2.6622803171335641E-4</v>
      </c>
      <c r="AG40" s="525">
        <v>3.8800547196390093E-4</v>
      </c>
      <c r="AH40" s="544">
        <v>9.8117363541856532E-4</v>
      </c>
      <c r="AI40" s="525"/>
      <c r="AJ40" s="572"/>
      <c r="AK40" s="519">
        <f t="shared" si="20"/>
        <v>0</v>
      </c>
      <c r="AL40" s="551">
        <f t="shared" si="21"/>
        <v>4.1199682554449168E-18</v>
      </c>
      <c r="AM40" s="551">
        <f t="shared" si="22"/>
        <v>1.0625181290357943E-17</v>
      </c>
      <c r="AN40" s="523"/>
    </row>
    <row r="41" spans="1:40" s="346" customFormat="1" ht="12" hidden="1" customHeight="1">
      <c r="A41" s="595">
        <v>1947</v>
      </c>
      <c r="B41" s="584">
        <v>0.24775011423567772</v>
      </c>
      <c r="C41" s="525">
        <v>3.5024368049013085E-2</v>
      </c>
      <c r="D41" s="583">
        <v>2.1845199862310118E-2</v>
      </c>
      <c r="E41" s="525">
        <v>5.0377705804919251E-2</v>
      </c>
      <c r="F41" s="525">
        <f t="shared" si="12"/>
        <v>0.17119757542800776</v>
      </c>
      <c r="G41" s="582">
        <f t="shared" si="13"/>
        <v>8.8495350462623659E-3</v>
      </c>
      <c r="H41" s="581">
        <f t="shared" si="14"/>
        <v>2.8014504373322272E-2</v>
      </c>
      <c r="I41" s="525">
        <v>1.6941175403424172E-2</v>
      </c>
      <c r="J41" s="525">
        <v>8.9699065557077434E-3</v>
      </c>
      <c r="K41" s="525">
        <v>2.1034224141903575E-3</v>
      </c>
      <c r="L41" s="525">
        <v>0</v>
      </c>
      <c r="M41" s="547">
        <f t="shared" si="15"/>
        <v>8.3494538157857179E-2</v>
      </c>
      <c r="N41" s="525">
        <v>2.6270393095522395E-2</v>
      </c>
      <c r="O41" s="525">
        <v>3.5152938962105279E-2</v>
      </c>
      <c r="P41" s="525">
        <v>1.0153924087004725E-2</v>
      </c>
      <c r="Q41" s="525">
        <v>1.1917282013224789E-2</v>
      </c>
      <c r="R41" s="547">
        <f t="shared" si="16"/>
        <v>7.1280203786585089E-2</v>
      </c>
      <c r="S41" s="525">
        <v>3.3440873565793575E-2</v>
      </c>
      <c r="T41" s="525">
        <v>1.3338802248642354E-2</v>
      </c>
      <c r="U41" s="525">
        <v>2.4500527972149157E-2</v>
      </c>
      <c r="V41" s="547">
        <f t="shared" si="17"/>
        <v>7.6427848916373331E-2</v>
      </c>
      <c r="W41" s="547">
        <v>5.0422287845454591E-2</v>
      </c>
      <c r="X41" s="547">
        <v>1.072101640950663E-2</v>
      </c>
      <c r="Y41" s="547">
        <v>1.5284544661412111E-2</v>
      </c>
      <c r="Z41" s="525">
        <f t="shared" si="18"/>
        <v>8.194194328053659E-3</v>
      </c>
      <c r="AA41" s="525">
        <v>4.9040244588859439E-3</v>
      </c>
      <c r="AB41" s="525">
        <v>2.6749224321196059E-3</v>
      </c>
      <c r="AC41" s="525">
        <v>6.1524743704810872E-4</v>
      </c>
      <c r="AD41" s="525">
        <v>0</v>
      </c>
      <c r="AE41" s="544">
        <f t="shared" si="19"/>
        <v>3.2727866704065048E-3</v>
      </c>
      <c r="AF41" s="525">
        <v>1.2705881552568154E-3</v>
      </c>
      <c r="AG41" s="525">
        <v>6.7754967328287406E-4</v>
      </c>
      <c r="AH41" s="544">
        <v>1.3246488418668153E-3</v>
      </c>
      <c r="AI41" s="525"/>
      <c r="AJ41" s="572"/>
      <c r="AK41" s="519">
        <f t="shared" si="20"/>
        <v>0</v>
      </c>
      <c r="AL41" s="551">
        <f t="shared" si="21"/>
        <v>3.903127820947816E-18</v>
      </c>
      <c r="AM41" s="551">
        <f t="shared" si="22"/>
        <v>6.9388939039072284E-18</v>
      </c>
      <c r="AN41" s="523"/>
    </row>
    <row r="42" spans="1:40" s="346" customFormat="1" ht="12" hidden="1" customHeight="1">
      <c r="A42" s="595">
        <v>1948</v>
      </c>
      <c r="B42" s="584">
        <v>0.26175269271050572</v>
      </c>
      <c r="C42" s="525">
        <v>3.5065764591198006E-2</v>
      </c>
      <c r="D42" s="583">
        <v>2.1547423055499171E-2</v>
      </c>
      <c r="E42" s="525">
        <v>4.9479267757072169E-2</v>
      </c>
      <c r="F42" s="525">
        <f t="shared" si="12"/>
        <v>0.18721923155598508</v>
      </c>
      <c r="G42" s="582">
        <f t="shared" si="13"/>
        <v>1.0011571193749524E-2</v>
      </c>
      <c r="H42" s="581">
        <f t="shared" si="14"/>
        <v>2.8314706725974973E-2</v>
      </c>
      <c r="I42" s="525">
        <v>1.7158133173823406E-2</v>
      </c>
      <c r="J42" s="525">
        <v>9.1496742715295471E-3</v>
      </c>
      <c r="K42" s="525">
        <v>2.0068992806220208E-3</v>
      </c>
      <c r="L42" s="525">
        <v>0</v>
      </c>
      <c r="M42" s="547">
        <f t="shared" si="15"/>
        <v>9.9495362926617328E-2</v>
      </c>
      <c r="N42" s="525">
        <v>2.6039976132151275E-2</v>
      </c>
      <c r="O42" s="525">
        <v>5.1510311893229445E-2</v>
      </c>
      <c r="P42" s="525">
        <v>1.0778716740128954E-2</v>
      </c>
      <c r="Q42" s="525">
        <v>1.1166358161107654E-2</v>
      </c>
      <c r="R42" s="547">
        <f t="shared" si="16"/>
        <v>6.8698196649503759E-2</v>
      </c>
      <c r="S42" s="525">
        <v>3.1886736563781146E-2</v>
      </c>
      <c r="T42" s="525">
        <v>1.2862064933412843E-2</v>
      </c>
      <c r="U42" s="525">
        <v>2.3949395152309778E-2</v>
      </c>
      <c r="V42" s="547">
        <f t="shared" si="17"/>
        <v>7.8240048806593937E-2</v>
      </c>
      <c r="W42" s="547">
        <v>5.1474399521470267E-2</v>
      </c>
      <c r="X42" s="547">
        <v>1.0855398285099183E-2</v>
      </c>
      <c r="Y42" s="547">
        <v>1.5910251000024488E-2</v>
      </c>
      <c r="Z42" s="525">
        <f t="shared" si="18"/>
        <v>8.5893240485287389E-3</v>
      </c>
      <c r="AA42" s="525">
        <v>5.1873425874349845E-3</v>
      </c>
      <c r="AB42" s="525">
        <v>2.7931844701572996E-3</v>
      </c>
      <c r="AC42" s="525">
        <v>6.087969909364543E-4</v>
      </c>
      <c r="AD42" s="525">
        <v>0</v>
      </c>
      <c r="AE42" s="544">
        <f t="shared" si="19"/>
        <v>4.4062983496555306E-3</v>
      </c>
      <c r="AF42" s="525">
        <v>2.0310441361572392E-3</v>
      </c>
      <c r="AG42" s="525">
        <v>8.2851765712854144E-4</v>
      </c>
      <c r="AH42" s="544">
        <v>1.5467365563697497E-3</v>
      </c>
      <c r="AI42" s="525"/>
      <c r="AJ42" s="572"/>
      <c r="AK42" s="519">
        <f t="shared" si="20"/>
        <v>0</v>
      </c>
      <c r="AL42" s="551">
        <f t="shared" si="21"/>
        <v>6.5052130349130266E-18</v>
      </c>
      <c r="AM42" s="551">
        <f t="shared" si="22"/>
        <v>-2.6020852139652106E-18</v>
      </c>
      <c r="AN42" s="523"/>
    </row>
    <row r="43" spans="1:40" s="346" customFormat="1" ht="12" hidden="1" customHeight="1">
      <c r="A43" s="595">
        <v>1949</v>
      </c>
      <c r="B43" s="584">
        <v>0.25886802918150209</v>
      </c>
      <c r="C43" s="525">
        <v>3.8778342937098149E-2</v>
      </c>
      <c r="D43" s="583">
        <v>2.4815882916431775E-2</v>
      </c>
      <c r="E43" s="525">
        <v>4.1495410778295758E-2</v>
      </c>
      <c r="F43" s="525">
        <f t="shared" si="12"/>
        <v>0.19065235365697764</v>
      </c>
      <c r="G43" s="582">
        <f t="shared" si="13"/>
        <v>1.2058078190869476E-2</v>
      </c>
      <c r="H43" s="581">
        <f t="shared" si="14"/>
        <v>3.215104189642487E-2</v>
      </c>
      <c r="I43" s="525">
        <v>1.9527252130962704E-2</v>
      </c>
      <c r="J43" s="525">
        <v>1.029248914402826E-2</v>
      </c>
      <c r="K43" s="525">
        <v>2.3313006214339066E-3</v>
      </c>
      <c r="L43" s="525">
        <v>0</v>
      </c>
      <c r="M43" s="547">
        <f t="shared" si="15"/>
        <v>9.997883684629566E-2</v>
      </c>
      <c r="N43" s="525">
        <v>2.7260739001721601E-2</v>
      </c>
      <c r="O43" s="525">
        <v>5.15194002055233E-2</v>
      </c>
      <c r="P43" s="525">
        <v>1.1787361518699035E-2</v>
      </c>
      <c r="Q43" s="525">
        <v>9.4113361203517175E-3</v>
      </c>
      <c r="R43" s="547">
        <f t="shared" si="16"/>
        <v>7.0272261612794193E-2</v>
      </c>
      <c r="S43" s="525">
        <v>3.5309113386249778E-2</v>
      </c>
      <c r="T43" s="525">
        <v>1.4811771827146238E-2</v>
      </c>
      <c r="U43" s="525">
        <v>2.0151376399398183E-2</v>
      </c>
      <c r="V43" s="547">
        <f t="shared" si="17"/>
        <v>7.187822968760732E-2</v>
      </c>
      <c r="W43" s="547">
        <v>4.6743359788491985E-2</v>
      </c>
      <c r="X43" s="547">
        <v>1.169309425112325E-2</v>
      </c>
      <c r="Y43" s="547">
        <v>1.3441775647992081E-2</v>
      </c>
      <c r="Z43" s="525">
        <f t="shared" si="18"/>
        <v>1.0088321468182431E-2</v>
      </c>
      <c r="AA43" s="525">
        <v>6.1022662909258471E-3</v>
      </c>
      <c r="AB43" s="525">
        <v>3.2545420218271187E-3</v>
      </c>
      <c r="AC43" s="525">
        <v>7.3151315542946621E-4</v>
      </c>
      <c r="AD43" s="525">
        <v>0</v>
      </c>
      <c r="AE43" s="544">
        <f t="shared" si="19"/>
        <v>5.3240193934375431E-3</v>
      </c>
      <c r="AF43" s="525">
        <v>2.7012698781165119E-3</v>
      </c>
      <c r="AG43" s="525">
        <v>1.1136721258748136E-3</v>
      </c>
      <c r="AH43" s="544">
        <v>1.5090773894462176E-3</v>
      </c>
      <c r="AI43" s="525"/>
      <c r="AJ43" s="572"/>
      <c r="AK43" s="519">
        <f t="shared" si="20"/>
        <v>0</v>
      </c>
      <c r="AL43" s="551">
        <f t="shared" si="21"/>
        <v>0</v>
      </c>
      <c r="AM43" s="551">
        <f t="shared" si="22"/>
        <v>-1.0408340855860843E-17</v>
      </c>
      <c r="AN43" s="523"/>
    </row>
    <row r="44" spans="1:40" s="346" customFormat="1" ht="12" hidden="1" customHeight="1">
      <c r="A44" s="596">
        <v>1950</v>
      </c>
      <c r="B44" s="591">
        <v>0.27028764792980042</v>
      </c>
      <c r="C44" s="586">
        <v>3.7801189893035589E-2</v>
      </c>
      <c r="D44" s="590">
        <v>2.3068247289577699E-2</v>
      </c>
      <c r="E44" s="586">
        <v>6.5543115314831868E-2</v>
      </c>
      <c r="F44" s="586">
        <f t="shared" si="12"/>
        <v>0.18027532500468735</v>
      </c>
      <c r="G44" s="589">
        <f t="shared" si="13"/>
        <v>1.3331982282754354E-2</v>
      </c>
      <c r="H44" s="588">
        <f t="shared" si="14"/>
        <v>3.3551757689782163E-2</v>
      </c>
      <c r="I44" s="586">
        <v>2.0505108701846846E-2</v>
      </c>
      <c r="J44" s="586">
        <v>1.0325786882001441E-2</v>
      </c>
      <c r="K44" s="586">
        <v>2.7208621059338798E-3</v>
      </c>
      <c r="L44" s="586">
        <v>0</v>
      </c>
      <c r="M44" s="587">
        <f t="shared" si="15"/>
        <v>9.6552433563318718E-2</v>
      </c>
      <c r="N44" s="586">
        <v>3.0085409891562248E-2</v>
      </c>
      <c r="O44" s="586">
        <v>3.8963368160062836E-2</v>
      </c>
      <c r="P44" s="586">
        <v>1.1667317527969527E-2</v>
      </c>
      <c r="Q44" s="586">
        <v>1.5836337983724108E-2</v>
      </c>
      <c r="R44" s="587">
        <f t="shared" si="16"/>
        <v>8.0831254471068467E-2</v>
      </c>
      <c r="S44" s="586">
        <v>3.5028098366377831E-2</v>
      </c>
      <c r="T44" s="586">
        <v>1.4210480088480611E-2</v>
      </c>
      <c r="U44" s="586">
        <v>3.1592676016210026E-2</v>
      </c>
      <c r="V44" s="587">
        <f t="shared" si="17"/>
        <v>7.7614344445571248E-2</v>
      </c>
      <c r="W44" s="587">
        <v>4.5367553002836153E-2</v>
      </c>
      <c r="X44" s="587">
        <v>1.1356269103411042E-2</v>
      </c>
      <c r="Y44" s="587">
        <v>2.0890522339324046E-2</v>
      </c>
      <c r="Z44" s="586">
        <f t="shared" si="18"/>
        <v>1.0360400236749841E-2</v>
      </c>
      <c r="AA44" s="586">
        <v>5.8586024862419556E-3</v>
      </c>
      <c r="AB44" s="586">
        <v>3.6616265539012221E-3</v>
      </c>
      <c r="AC44" s="586">
        <v>8.4017119660666152E-4</v>
      </c>
      <c r="AD44" s="586">
        <v>0</v>
      </c>
      <c r="AE44" s="585">
        <f t="shared" si="19"/>
        <v>7.9017420031903332E-3</v>
      </c>
      <c r="AF44" s="586">
        <v>3.8117532426111753E-3</v>
      </c>
      <c r="AG44" s="586">
        <v>1.3135677361528206E-3</v>
      </c>
      <c r="AH44" s="585">
        <v>2.7764210244263362E-3</v>
      </c>
      <c r="AI44" s="525"/>
      <c r="AJ44" s="572"/>
      <c r="AK44" s="519">
        <f t="shared" si="20"/>
        <v>0</v>
      </c>
      <c r="AL44" s="551">
        <f t="shared" si="21"/>
        <v>1.474514954580286E-17</v>
      </c>
      <c r="AM44" s="551">
        <f t="shared" si="22"/>
        <v>2.3418766925686896E-17</v>
      </c>
      <c r="AN44" s="523"/>
    </row>
    <row r="45" spans="1:40" s="346" customFormat="1" ht="12" hidden="1" customHeight="1">
      <c r="A45" s="595">
        <v>1951</v>
      </c>
      <c r="B45" s="584">
        <v>0.26266753016557609</v>
      </c>
      <c r="C45" s="525">
        <v>3.4634862824929627E-2</v>
      </c>
      <c r="D45" s="583">
        <v>2.1303983560497855E-2</v>
      </c>
      <c r="E45" s="525">
        <v>7.1861198278694249E-2</v>
      </c>
      <c r="F45" s="525">
        <f t="shared" si="12"/>
        <v>0.16927818850021673</v>
      </c>
      <c r="G45" s="582">
        <f t="shared" si="13"/>
        <v>1.3106719438264504E-2</v>
      </c>
      <c r="H45" s="581">
        <f t="shared" si="14"/>
        <v>3.2799442882663156E-2</v>
      </c>
      <c r="I45" s="525">
        <v>2.0668043752721799E-2</v>
      </c>
      <c r="J45" s="525">
        <v>9.5518159127963437E-3</v>
      </c>
      <c r="K45" s="525">
        <v>2.5795832171450145E-3</v>
      </c>
      <c r="L45" s="525">
        <v>0</v>
      </c>
      <c r="M45" s="547">
        <f t="shared" si="15"/>
        <v>8.9864888114665004E-2</v>
      </c>
      <c r="N45" s="525">
        <v>2.5558075842357596E-2</v>
      </c>
      <c r="O45" s="525">
        <v>3.5364612710426277E-2</v>
      </c>
      <c r="P45" s="525">
        <v>1.062940674299488E-2</v>
      </c>
      <c r="Q45" s="525">
        <v>1.8312792818886241E-2</v>
      </c>
      <c r="R45" s="547">
        <f t="shared" si="16"/>
        <v>7.9473054886472716E-2</v>
      </c>
      <c r="S45" s="525">
        <v>3.2920319949037137E-2</v>
      </c>
      <c r="T45" s="525">
        <v>1.2812678916131671E-2</v>
      </c>
      <c r="U45" s="525">
        <v>3.3740056021303907E-2</v>
      </c>
      <c r="V45" s="547">
        <f t="shared" si="17"/>
        <v>7.8931067171291308E-2</v>
      </c>
      <c r="W45" s="547">
        <v>4.5215320332877562E-2</v>
      </c>
      <c r="X45" s="547">
        <v>1.0686776345439008E-2</v>
      </c>
      <c r="Y45" s="547">
        <v>2.3028970492974744E-2</v>
      </c>
      <c r="Z45" s="525">
        <f t="shared" si="18"/>
        <v>1.0008247512597136E-2</v>
      </c>
      <c r="AA45" s="525">
        <v>6.0414281738725255E-3</v>
      </c>
      <c r="AB45" s="525">
        <v>3.1796990388802764E-3</v>
      </c>
      <c r="AC45" s="525">
        <v>7.8712029984433338E-4</v>
      </c>
      <c r="AD45" s="525">
        <v>0</v>
      </c>
      <c r="AE45" s="544">
        <f t="shared" si="19"/>
        <v>8.3926753769189687E-3</v>
      </c>
      <c r="AF45" s="525">
        <v>3.8855922255117007E-3</v>
      </c>
      <c r="AG45" s="525">
        <v>1.2864620969366149E-3</v>
      </c>
      <c r="AH45" s="544">
        <v>3.2206210544706536E-3</v>
      </c>
      <c r="AI45" s="525"/>
      <c r="AJ45" s="572"/>
      <c r="AK45" s="519">
        <f t="shared" si="20"/>
        <v>0</v>
      </c>
      <c r="AL45" s="551">
        <f t="shared" si="21"/>
        <v>0</v>
      </c>
      <c r="AM45" s="551">
        <f t="shared" si="22"/>
        <v>6.9388939039072284E-18</v>
      </c>
      <c r="AN45" s="523"/>
    </row>
    <row r="46" spans="1:40" s="346" customFormat="1" ht="12" hidden="1" customHeight="1">
      <c r="A46" s="595">
        <v>1952</v>
      </c>
      <c r="B46" s="584">
        <v>0.25284499447330883</v>
      </c>
      <c r="C46" s="525">
        <v>3.5995953832117303E-2</v>
      </c>
      <c r="D46" s="583">
        <v>2.2793042894829942E-2</v>
      </c>
      <c r="E46" s="525">
        <v>5.8182241073644857E-2</v>
      </c>
      <c r="F46" s="525">
        <f t="shared" si="12"/>
        <v>0.17291545046140686</v>
      </c>
      <c r="G46" s="582">
        <f t="shared" si="13"/>
        <v>1.4248650893860142E-2</v>
      </c>
      <c r="H46" s="581">
        <f t="shared" si="14"/>
        <v>3.5835781820128615E-2</v>
      </c>
      <c r="I46" s="525">
        <v>2.3392859813114942E-2</v>
      </c>
      <c r="J46" s="525">
        <v>9.6900423148941449E-3</v>
      </c>
      <c r="K46" s="525">
        <v>2.7528796921195259E-3</v>
      </c>
      <c r="L46" s="525">
        <v>0</v>
      </c>
      <c r="M46" s="547">
        <f t="shared" si="15"/>
        <v>8.9154041189970487E-2</v>
      </c>
      <c r="N46" s="525">
        <v>2.418936866219824E-2</v>
      </c>
      <c r="O46" s="525">
        <v>3.9141053002687491E-2</v>
      </c>
      <c r="P46" s="525">
        <v>1.1055335947256845E-2</v>
      </c>
      <c r="Q46" s="525">
        <v>1.4768283577827916E-2</v>
      </c>
      <c r="R46" s="547">
        <f t="shared" si="16"/>
        <v>7.4604646623551846E-2</v>
      </c>
      <c r="S46" s="525">
        <v>3.3405281089734888E-2</v>
      </c>
      <c r="T46" s="525">
        <v>1.3594128214008763E-2</v>
      </c>
      <c r="U46" s="525">
        <v>2.7605237319808199E-2</v>
      </c>
      <c r="V46" s="547">
        <f t="shared" si="17"/>
        <v>7.2528301391706101E-2</v>
      </c>
      <c r="W46" s="547">
        <v>4.3096845578777125E-2</v>
      </c>
      <c r="X46" s="547">
        <v>1.0861128911989062E-2</v>
      </c>
      <c r="Y46" s="547">
        <v>1.8570326900939925E-2</v>
      </c>
      <c r="Z46" s="525">
        <f t="shared" si="18"/>
        <v>1.1045386473432806E-2</v>
      </c>
      <c r="AA46" s="525">
        <v>6.8978945602774823E-3</v>
      </c>
      <c r="AB46" s="525">
        <v>3.2989930505674917E-3</v>
      </c>
      <c r="AC46" s="525">
        <v>8.4849886258783313E-4</v>
      </c>
      <c r="AD46" s="525">
        <v>0</v>
      </c>
      <c r="AE46" s="544">
        <f t="shared" si="19"/>
        <v>8.2323900786154154E-3</v>
      </c>
      <c r="AF46" s="525">
        <v>4.0517632830151685E-3</v>
      </c>
      <c r="AG46" s="525">
        <v>1.4190200706690628E-3</v>
      </c>
      <c r="AH46" s="544">
        <v>2.7616067249311852E-3</v>
      </c>
      <c r="AI46" s="525"/>
      <c r="AJ46" s="572"/>
      <c r="AK46" s="519">
        <f t="shared" si="20"/>
        <v>0</v>
      </c>
      <c r="AL46" s="551">
        <f t="shared" si="21"/>
        <v>0</v>
      </c>
      <c r="AM46" s="551">
        <f t="shared" si="22"/>
        <v>0</v>
      </c>
      <c r="AN46" s="523"/>
    </row>
    <row r="47" spans="1:40" s="346" customFormat="1" ht="12" hidden="1" customHeight="1">
      <c r="A47" s="595">
        <v>1953</v>
      </c>
      <c r="B47" s="584">
        <v>0.2509002079525624</v>
      </c>
      <c r="C47" s="525">
        <v>3.7640402799622115E-2</v>
      </c>
      <c r="D47" s="583">
        <v>2.4444400721430379E-2</v>
      </c>
      <c r="E47" s="525">
        <v>5.7700155191283339E-2</v>
      </c>
      <c r="F47" s="525">
        <f t="shared" si="12"/>
        <v>0.17168442732127029</v>
      </c>
      <c r="G47" s="582">
        <f t="shared" si="13"/>
        <v>1.6124777359613322E-2</v>
      </c>
      <c r="H47" s="581">
        <f t="shared" si="14"/>
        <v>3.9262057297048611E-2</v>
      </c>
      <c r="I47" s="525">
        <v>2.6149824027576683E-2</v>
      </c>
      <c r="J47" s="525">
        <v>1.0042100901024822E-2</v>
      </c>
      <c r="K47" s="525">
        <v>3.0701323684471063E-3</v>
      </c>
      <c r="L47" s="525">
        <v>0</v>
      </c>
      <c r="M47" s="547">
        <f t="shared" si="15"/>
        <v>8.5430085507784595E-2</v>
      </c>
      <c r="N47" s="525">
        <v>2.385114238404798E-2</v>
      </c>
      <c r="O47" s="525">
        <v>3.6305619815678078E-2</v>
      </c>
      <c r="P47" s="525">
        <v>1.1105277053200087E-2</v>
      </c>
      <c r="Q47" s="525">
        <v>1.4168046254858443E-2</v>
      </c>
      <c r="R47" s="547">
        <f t="shared" si="16"/>
        <v>7.9368480276491182E-2</v>
      </c>
      <c r="S47" s="525">
        <v>3.5514105994426531E-2</v>
      </c>
      <c r="T47" s="525">
        <v>1.5166231120057477E-2</v>
      </c>
      <c r="U47" s="525">
        <v>2.8688143162007178E-2</v>
      </c>
      <c r="V47" s="547">
        <f t="shared" si="17"/>
        <v>6.8724670807937038E-2</v>
      </c>
      <c r="W47" s="547">
        <v>3.9821634198516198E-2</v>
      </c>
      <c r="X47" s="547">
        <v>1.0973712140657749E-2</v>
      </c>
      <c r="Y47" s="547">
        <v>1.7929324468763087E-2</v>
      </c>
      <c r="Z47" s="525">
        <f t="shared" si="18"/>
        <v>1.1717255770736257E-2</v>
      </c>
      <c r="AA47" s="525">
        <v>7.1059304422762728E-3</v>
      </c>
      <c r="AB47" s="525">
        <v>3.6950838299836613E-3</v>
      </c>
      <c r="AC47" s="525">
        <v>9.1624149847632189E-4</v>
      </c>
      <c r="AD47" s="525">
        <v>0</v>
      </c>
      <c r="AE47" s="544">
        <f t="shared" si="19"/>
        <v>1.0167830165962746E-2</v>
      </c>
      <c r="AF47" s="525">
        <v>5.323763087353388E-3</v>
      </c>
      <c r="AG47" s="525">
        <v>1.7587083842639836E-3</v>
      </c>
      <c r="AH47" s="544">
        <v>3.0853586943453736E-3</v>
      </c>
      <c r="AI47" s="525"/>
      <c r="AJ47" s="572"/>
      <c r="AK47" s="519">
        <f t="shared" si="20"/>
        <v>0</v>
      </c>
      <c r="AL47" s="551">
        <f t="shared" si="21"/>
        <v>0</v>
      </c>
      <c r="AM47" s="551">
        <f t="shared" si="22"/>
        <v>4.3368086899420177E-18</v>
      </c>
      <c r="AN47" s="523"/>
    </row>
    <row r="48" spans="1:40" s="346" customFormat="1" ht="12" hidden="1" customHeight="1">
      <c r="A48" s="595">
        <v>1954</v>
      </c>
      <c r="B48" s="584">
        <v>0.25642066221943965</v>
      </c>
      <c r="C48" s="525">
        <v>3.9555076343561812E-2</v>
      </c>
      <c r="D48" s="583">
        <v>2.6688407688673272E-2</v>
      </c>
      <c r="E48" s="525">
        <v>4.9969784608579752E-2</v>
      </c>
      <c r="F48" s="525">
        <f t="shared" si="12"/>
        <v>0.18477135603409459</v>
      </c>
      <c r="G48" s="582">
        <f t="shared" si="13"/>
        <v>1.7875554766796489E-2</v>
      </c>
      <c r="H48" s="581">
        <f t="shared" si="14"/>
        <v>4.3770257000901577E-2</v>
      </c>
      <c r="I48" s="525">
        <v>2.981151922670951E-2</v>
      </c>
      <c r="J48" s="525">
        <v>1.0825840267756503E-2</v>
      </c>
      <c r="K48" s="525">
        <v>3.132897506435561E-3</v>
      </c>
      <c r="L48" s="525">
        <v>0</v>
      </c>
      <c r="M48" s="547">
        <f t="shared" si="15"/>
        <v>9.0466027216930228E-2</v>
      </c>
      <c r="N48" s="525">
        <v>2.4789439679780909E-2</v>
      </c>
      <c r="O48" s="525">
        <v>4.0589093225241936E-2</v>
      </c>
      <c r="P48" s="525">
        <v>1.2019689719915228E-2</v>
      </c>
      <c r="Q48" s="525">
        <v>1.3067804591992147E-2</v>
      </c>
      <c r="R48" s="547">
        <f t="shared" si="16"/>
        <v>8.0049640536293876E-2</v>
      </c>
      <c r="S48" s="525">
        <v>3.880802787081504E-2</v>
      </c>
      <c r="T48" s="525">
        <v>1.6308445103050101E-2</v>
      </c>
      <c r="U48" s="525">
        <v>2.4933167562428735E-2</v>
      </c>
      <c r="V48" s="547">
        <f t="shared" si="17"/>
        <v>6.5654706933636259E-2</v>
      </c>
      <c r="W48" s="547">
        <v>3.9947435763790701E-2</v>
      </c>
      <c r="X48" s="547">
        <v>1.0957452547674206E-2</v>
      </c>
      <c r="Y48" s="547">
        <v>1.4749818622171349E-2</v>
      </c>
      <c r="Z48" s="525">
        <f t="shared" si="18"/>
        <v>1.3149731370354001E-2</v>
      </c>
      <c r="AA48" s="525">
        <v>8.2336576911864363E-3</v>
      </c>
      <c r="AB48" s="525">
        <v>3.9748692302279346E-3</v>
      </c>
      <c r="AC48" s="525">
        <v>9.4120444893962924E-4</v>
      </c>
      <c r="AD48" s="525">
        <v>0</v>
      </c>
      <c r="AE48" s="544">
        <f t="shared" si="19"/>
        <v>1.0370238097968242E-2</v>
      </c>
      <c r="AF48" s="525">
        <v>5.6670278453821166E-3</v>
      </c>
      <c r="AG48" s="525">
        <v>1.9222040845736504E-3</v>
      </c>
      <c r="AH48" s="544">
        <v>2.7810061680124754E-3</v>
      </c>
      <c r="AI48" s="525"/>
      <c r="AJ48" s="572"/>
      <c r="AK48" s="519">
        <f t="shared" si="20"/>
        <v>0</v>
      </c>
      <c r="AL48" s="551">
        <f t="shared" si="21"/>
        <v>-5.6378512969246231E-18</v>
      </c>
      <c r="AM48" s="551">
        <f t="shared" si="22"/>
        <v>0</v>
      </c>
      <c r="AN48" s="523"/>
    </row>
    <row r="49" spans="1:40" s="346" customFormat="1" ht="12" hidden="1" customHeight="1">
      <c r="A49" s="595">
        <v>1955</v>
      </c>
      <c r="B49" s="584">
        <v>0.27131216019832249</v>
      </c>
      <c r="C49" s="525">
        <v>4.0203792870165261E-2</v>
      </c>
      <c r="D49" s="583">
        <v>2.6444666194331175E-2</v>
      </c>
      <c r="E49" s="525">
        <v>5.7037515321106458E-2</v>
      </c>
      <c r="F49" s="525">
        <f t="shared" si="12"/>
        <v>0.19294249173533867</v>
      </c>
      <c r="G49" s="582">
        <f t="shared" si="13"/>
        <v>1.8871639728287908E-2</v>
      </c>
      <c r="H49" s="581">
        <f t="shared" si="14"/>
        <v>4.2810800645237089E-2</v>
      </c>
      <c r="I49" s="525">
        <v>2.9296541960386491E-2</v>
      </c>
      <c r="J49" s="525">
        <v>1.0378235174108593E-2</v>
      </c>
      <c r="K49" s="525">
        <v>3.1360235107420063E-3</v>
      </c>
      <c r="L49" s="525">
        <v>0</v>
      </c>
      <c r="M49" s="547">
        <f t="shared" si="15"/>
        <v>0.10707132063310956</v>
      </c>
      <c r="N49" s="525">
        <v>2.561748504684374E-2</v>
      </c>
      <c r="O49" s="525">
        <v>5.0760796021452073E-2</v>
      </c>
      <c r="P49" s="525">
        <v>1.3847426637980484E-2</v>
      </c>
      <c r="Q49" s="525">
        <v>1.6845612926833269E-2</v>
      </c>
      <c r="R49" s="547">
        <f t="shared" si="16"/>
        <v>8.2329650673716587E-2</v>
      </c>
      <c r="S49" s="525">
        <v>3.870022441073423E-2</v>
      </c>
      <c r="T49" s="525">
        <v>1.5910495810529047E-2</v>
      </c>
      <c r="U49" s="525">
        <v>2.7718930452453321E-2</v>
      </c>
      <c r="V49" s="547">
        <f t="shared" si="17"/>
        <v>6.432330518004184E-2</v>
      </c>
      <c r="W49" s="547">
        <v>3.8189209121813568E-2</v>
      </c>
      <c r="X49" s="547">
        <v>1.0340899570046433E-2</v>
      </c>
      <c r="Y49" s="547">
        <v>1.5793196488181845E-2</v>
      </c>
      <c r="Z49" s="525">
        <f t="shared" si="18"/>
        <v>1.3707960737218965E-2</v>
      </c>
      <c r="AA49" s="525">
        <v>8.555627298165969E-3</v>
      </c>
      <c r="AB49" s="525">
        <v>4.1481829324441057E-3</v>
      </c>
      <c r="AC49" s="525">
        <v>1.0041505066088897E-3</v>
      </c>
      <c r="AD49" s="525">
        <v>0</v>
      </c>
      <c r="AE49" s="544">
        <f t="shared" si="19"/>
        <v>1.1514956196563633E-2</v>
      </c>
      <c r="AF49" s="525">
        <v>6.1678294976778326E-3</v>
      </c>
      <c r="AG49" s="525">
        <v>2.0269021525238201E-3</v>
      </c>
      <c r="AH49" s="544">
        <v>3.3202245463619796E-3</v>
      </c>
      <c r="AI49" s="525"/>
      <c r="AJ49" s="572"/>
      <c r="AK49" s="519">
        <f t="shared" si="20"/>
        <v>0</v>
      </c>
      <c r="AL49" s="551">
        <f t="shared" si="21"/>
        <v>0</v>
      </c>
      <c r="AM49" s="551">
        <f t="shared" si="22"/>
        <v>0</v>
      </c>
      <c r="AN49" s="523"/>
    </row>
    <row r="50" spans="1:40" s="346" customFormat="1" ht="12" hidden="1" customHeight="1">
      <c r="A50" s="595">
        <v>1956</v>
      </c>
      <c r="B50" s="584">
        <v>0.26135179332957875</v>
      </c>
      <c r="C50" s="525">
        <v>3.9701825893006804E-2</v>
      </c>
      <c r="D50" s="583">
        <v>2.6339277304355396E-2</v>
      </c>
      <c r="E50" s="525">
        <v>5.3654083397760989E-2</v>
      </c>
      <c r="F50" s="525">
        <f t="shared" si="12"/>
        <v>0.1886600226128668</v>
      </c>
      <c r="G50" s="582">
        <f t="shared" si="13"/>
        <v>2.0664138574055864E-2</v>
      </c>
      <c r="H50" s="581">
        <f t="shared" si="14"/>
        <v>4.2701515167523602E-2</v>
      </c>
      <c r="I50" s="525">
        <v>2.9509745868768544E-2</v>
      </c>
      <c r="J50" s="525">
        <v>1.0045507705244433E-2</v>
      </c>
      <c r="K50" s="525">
        <v>3.1462615935106257E-3</v>
      </c>
      <c r="L50" s="525">
        <v>0</v>
      </c>
      <c r="M50" s="547">
        <f t="shared" si="15"/>
        <v>0.10136869936361219</v>
      </c>
      <c r="N50" s="525">
        <v>2.6009021866817559E-2</v>
      </c>
      <c r="O50" s="525">
        <v>4.4808476103048313E-2</v>
      </c>
      <c r="P50" s="525">
        <v>1.3837699538962026E-2</v>
      </c>
      <c r="Q50" s="525">
        <v>1.6713501854784291E-2</v>
      </c>
      <c r="R50" s="547">
        <f t="shared" si="16"/>
        <v>8.2245953523415516E-2</v>
      </c>
      <c r="S50" s="525">
        <v>4.0607471591923988E-2</v>
      </c>
      <c r="T50" s="525">
        <v>1.5876665752272315E-2</v>
      </c>
      <c r="U50" s="525">
        <v>2.5761816179219212E-2</v>
      </c>
      <c r="V50" s="547">
        <f t="shared" si="17"/>
        <v>6.2211818180785347E-2</v>
      </c>
      <c r="W50" s="547">
        <v>3.7679799477063958E-2</v>
      </c>
      <c r="X50" s="547">
        <v>1.0087856680954134E-2</v>
      </c>
      <c r="Y50" s="547">
        <v>1.4444162022767255E-2</v>
      </c>
      <c r="Z50" s="525">
        <f t="shared" si="18"/>
        <v>1.5007006378622883E-2</v>
      </c>
      <c r="AA50" s="525">
        <v>9.7552878905019982E-3</v>
      </c>
      <c r="AB50" s="525">
        <v>4.1459973534633491E-3</v>
      </c>
      <c r="AC50" s="525">
        <v>1.1057211346575354E-3</v>
      </c>
      <c r="AD50" s="525">
        <v>0</v>
      </c>
      <c r="AE50" s="544">
        <f t="shared" si="19"/>
        <v>1.2169186527135042E-2</v>
      </c>
      <c r="AF50" s="525">
        <v>6.7628533300905149E-3</v>
      </c>
      <c r="AG50" s="525">
        <v>2.1409365380347604E-3</v>
      </c>
      <c r="AH50" s="544">
        <v>3.2653966590097672E-3</v>
      </c>
      <c r="AI50" s="525"/>
      <c r="AJ50" s="572"/>
      <c r="AK50" s="519">
        <f t="shared" si="20"/>
        <v>0</v>
      </c>
      <c r="AL50" s="551">
        <f t="shared" si="21"/>
        <v>-3.4694469519536142E-18</v>
      </c>
      <c r="AM50" s="551">
        <f t="shared" si="22"/>
        <v>0</v>
      </c>
      <c r="AN50" s="523"/>
    </row>
    <row r="51" spans="1:40" s="346" customFormat="1" ht="12" hidden="1" customHeight="1">
      <c r="A51" s="595">
        <v>1957</v>
      </c>
      <c r="B51" s="584">
        <v>0.25851797936100207</v>
      </c>
      <c r="C51" s="525">
        <v>4.005690305116015E-2</v>
      </c>
      <c r="D51" s="583">
        <v>2.6758656729894068E-2</v>
      </c>
      <c r="E51" s="525">
        <v>4.9794369914759391E-2</v>
      </c>
      <c r="F51" s="525">
        <f t="shared" si="12"/>
        <v>0.19065999538733985</v>
      </c>
      <c r="G51" s="582">
        <f t="shared" si="13"/>
        <v>2.1993288992257286E-2</v>
      </c>
      <c r="H51" s="581">
        <f t="shared" si="14"/>
        <v>4.4753548678408611E-2</v>
      </c>
      <c r="I51" s="525">
        <v>3.0946968218051391E-2</v>
      </c>
      <c r="J51" s="525">
        <v>1.0535930232431327E-2</v>
      </c>
      <c r="K51" s="525">
        <v>3.2706502279258916E-3</v>
      </c>
      <c r="L51" s="525">
        <v>0</v>
      </c>
      <c r="M51" s="547">
        <f t="shared" si="15"/>
        <v>9.7468218876359619E-2</v>
      </c>
      <c r="N51" s="525">
        <v>2.5675514203198586E-2</v>
      </c>
      <c r="O51" s="525">
        <v>4.3400214376172523E-2</v>
      </c>
      <c r="P51" s="525">
        <v>1.3466914459923311E-2</v>
      </c>
      <c r="Q51" s="525">
        <v>1.4925575837065198E-2</v>
      </c>
      <c r="R51" s="547">
        <f t="shared" si="16"/>
        <v>8.3654411526156991E-2</v>
      </c>
      <c r="S51" s="525">
        <v>4.282539611288573E-2</v>
      </c>
      <c r="T51" s="525">
        <v>1.6467802975556042E-2</v>
      </c>
      <c r="U51" s="525">
        <v>2.4361212437715211E-2</v>
      </c>
      <c r="V51" s="547">
        <f t="shared" si="17"/>
        <v>6.1102080956303519E-2</v>
      </c>
      <c r="W51" s="547">
        <v>3.7275972244600268E-2</v>
      </c>
      <c r="X51" s="547">
        <v>1.0239940411057573E-2</v>
      </c>
      <c r="Y51" s="547">
        <v>1.3586168300645678E-2</v>
      </c>
      <c r="Z51" s="525">
        <f t="shared" si="18"/>
        <v>1.6316920933904869E-2</v>
      </c>
      <c r="AA51" s="525">
        <v>1.0703462691957625E-2</v>
      </c>
      <c r="AB51" s="525">
        <v>4.4209954597216284E-3</v>
      </c>
      <c r="AC51" s="525">
        <v>1.1924627822256172E-3</v>
      </c>
      <c r="AD51" s="525">
        <v>0</v>
      </c>
      <c r="AE51" s="544">
        <f t="shared" si="19"/>
        <v>1.2143359742321747E-2</v>
      </c>
      <c r="AF51" s="525">
        <v>6.8688308405780328E-3</v>
      </c>
      <c r="AG51" s="525">
        <v>2.1959422410770413E-3</v>
      </c>
      <c r="AH51" s="544">
        <v>3.0785866606666736E-3</v>
      </c>
      <c r="AI51" s="525"/>
      <c r="AJ51" s="572"/>
      <c r="AK51" s="519">
        <f t="shared" si="20"/>
        <v>0</v>
      </c>
      <c r="AL51" s="551">
        <f t="shared" si="21"/>
        <v>-1.0842021724855044E-17</v>
      </c>
      <c r="AM51" s="551">
        <f t="shared" si="22"/>
        <v>-2.2551405187698492E-17</v>
      </c>
      <c r="AN51" s="523"/>
    </row>
    <row r="52" spans="1:40" s="346" customFormat="1" ht="12" hidden="1" customHeight="1">
      <c r="A52" s="595">
        <v>1958</v>
      </c>
      <c r="B52" s="584">
        <v>0.25412191951992963</v>
      </c>
      <c r="C52" s="525">
        <v>4.1524092674278916E-2</v>
      </c>
      <c r="D52" s="583">
        <v>2.8690018062746628E-2</v>
      </c>
      <c r="E52" s="525">
        <v>4.3960511547756924E-2</v>
      </c>
      <c r="F52" s="525">
        <f t="shared" si="12"/>
        <v>0.19234128586667118</v>
      </c>
      <c r="G52" s="582">
        <f t="shared" si="13"/>
        <v>2.3703970568777356E-2</v>
      </c>
      <c r="H52" s="581">
        <f t="shared" si="14"/>
        <v>4.817006741122886E-2</v>
      </c>
      <c r="I52" s="525">
        <v>3.3317440330931557E-2</v>
      </c>
      <c r="J52" s="525">
        <v>1.1445928980355437E-2</v>
      </c>
      <c r="K52" s="525">
        <v>3.4066980999418639E-3</v>
      </c>
      <c r="L52" s="525">
        <v>0</v>
      </c>
      <c r="M52" s="547">
        <f t="shared" si="15"/>
        <v>9.0045058228835712E-2</v>
      </c>
      <c r="N52" s="525">
        <v>2.5396867533000911E-2</v>
      </c>
      <c r="O52" s="525">
        <v>3.7586237373332214E-2</v>
      </c>
      <c r="P52" s="525">
        <v>1.3587292723826229E-2</v>
      </c>
      <c r="Q52" s="525">
        <v>1.3474660598676354E-2</v>
      </c>
      <c r="R52" s="547">
        <f t="shared" si="16"/>
        <v>8.4748728716467284E-2</v>
      </c>
      <c r="S52" s="525">
        <v>4.600210993238868E-2</v>
      </c>
      <c r="T52" s="525">
        <v>1.7419635033051089E-2</v>
      </c>
      <c r="U52" s="525">
        <v>2.1326983751027512E-2</v>
      </c>
      <c r="V52" s="547">
        <f t="shared" si="17"/>
        <v>6.1035717037531509E-2</v>
      </c>
      <c r="W52" s="547">
        <v>3.8592701716662382E-2</v>
      </c>
      <c r="X52" s="547">
        <v>1.0640062001668126E-2</v>
      </c>
      <c r="Y52" s="547">
        <v>1.1802953319201007E-2</v>
      </c>
      <c r="Z52" s="525">
        <f t="shared" si="18"/>
        <v>1.867346387472045E-2</v>
      </c>
      <c r="AA52" s="525">
        <v>1.2262669010690088E-2</v>
      </c>
      <c r="AB52" s="525">
        <v>5.0901644950034327E-3</v>
      </c>
      <c r="AC52" s="525">
        <v>1.3206303690269285E-3</v>
      </c>
      <c r="AD52" s="525">
        <v>0</v>
      </c>
      <c r="AE52" s="544">
        <f t="shared" si="19"/>
        <v>1.1204187999413251E-2</v>
      </c>
      <c r="AF52" s="525">
        <v>6.3511370630838357E-3</v>
      </c>
      <c r="AG52" s="525">
        <v>2.2089648151814665E-3</v>
      </c>
      <c r="AH52" s="544">
        <v>2.6440861211479505E-3</v>
      </c>
      <c r="AI52" s="525"/>
      <c r="AJ52" s="572"/>
      <c r="AK52" s="519">
        <f t="shared" si="20"/>
        <v>0</v>
      </c>
      <c r="AL52" s="551">
        <f t="shared" si="21"/>
        <v>0</v>
      </c>
      <c r="AM52" s="551">
        <f t="shared" si="22"/>
        <v>0</v>
      </c>
      <c r="AN52" s="523"/>
    </row>
    <row r="53" spans="1:40" s="346" customFormat="1" ht="12" hidden="1" customHeight="1">
      <c r="A53" s="595">
        <v>1959</v>
      </c>
      <c r="B53" s="584">
        <v>0.26854612085684265</v>
      </c>
      <c r="C53" s="525">
        <v>4.3054491559685867E-2</v>
      </c>
      <c r="D53" s="583">
        <v>2.904114918747832E-2</v>
      </c>
      <c r="E53" s="525">
        <v>5.0239068302425992E-2</v>
      </c>
      <c r="F53" s="525">
        <f t="shared" si="12"/>
        <v>0.19935247523651484</v>
      </c>
      <c r="G53" s="582">
        <f t="shared" si="13"/>
        <v>2.4099914241784016E-2</v>
      </c>
      <c r="H53" s="581">
        <f t="shared" si="14"/>
        <v>4.9634145445583699E-2</v>
      </c>
      <c r="I53" s="525">
        <v>3.3916670583916279E-2</v>
      </c>
      <c r="J53" s="525">
        <v>1.2042537849201762E-2</v>
      </c>
      <c r="K53" s="525">
        <v>3.6749370124656571E-3</v>
      </c>
      <c r="L53" s="525">
        <v>0</v>
      </c>
      <c r="M53" s="575">
        <f t="shared" si="15"/>
        <v>0.1049443162839646</v>
      </c>
      <c r="N53" s="525">
        <v>2.5428388582083981E-2</v>
      </c>
      <c r="O53" s="525">
        <v>4.7417625268226425E-2</v>
      </c>
      <c r="P53" s="525">
        <v>1.5449069025956368E-2</v>
      </c>
      <c r="Q53" s="525">
        <v>1.6649233407697819E-2</v>
      </c>
      <c r="R53" s="575">
        <f t="shared" si="16"/>
        <v>8.6714120855652735E-2</v>
      </c>
      <c r="S53" s="525">
        <v>4.550709265607783E-2</v>
      </c>
      <c r="T53" s="525">
        <v>1.7400414481229084E-2</v>
      </c>
      <c r="U53" s="525">
        <v>2.3806613718345814E-2</v>
      </c>
      <c r="V53" s="575">
        <f t="shared" si="17"/>
        <v>5.8036733933508583E-2</v>
      </c>
      <c r="W53" s="575">
        <v>3.5040160297008544E-2</v>
      </c>
      <c r="X53" s="575">
        <v>1.0199376579284009E-2</v>
      </c>
      <c r="Y53" s="547">
        <v>1.279719705721603E-2</v>
      </c>
      <c r="Z53" s="525">
        <f t="shared" si="18"/>
        <v>1.8772196515556772E-2</v>
      </c>
      <c r="AA53" s="525">
        <v>1.2506772277819126E-2</v>
      </c>
      <c r="AB53" s="525">
        <v>4.8755213964379648E-3</v>
      </c>
      <c r="AC53" s="525">
        <v>1.3899028412996815E-3</v>
      </c>
      <c r="AD53" s="525">
        <v>0</v>
      </c>
      <c r="AE53" s="544">
        <f t="shared" si="19"/>
        <v>1.2010999146310168E-2</v>
      </c>
      <c r="AF53" s="525">
        <v>6.7176205675269262E-3</v>
      </c>
      <c r="AG53" s="525">
        <v>2.2794026979495712E-3</v>
      </c>
      <c r="AH53" s="544">
        <v>3.0139758808336707E-3</v>
      </c>
      <c r="AI53" s="525"/>
      <c r="AJ53" s="572"/>
      <c r="AK53" s="519">
        <f t="shared" si="20"/>
        <v>0</v>
      </c>
      <c r="AL53" s="551">
        <f t="shared" si="21"/>
        <v>0</v>
      </c>
      <c r="AM53" s="551">
        <f t="shared" si="22"/>
        <v>0</v>
      </c>
      <c r="AN53" s="523"/>
    </row>
    <row r="54" spans="1:40" s="346" customFormat="1" ht="12" hidden="1" customHeight="1">
      <c r="A54" s="596">
        <v>1960</v>
      </c>
      <c r="B54" s="591">
        <v>0.26590628397171001</v>
      </c>
      <c r="C54" s="586">
        <v>4.4820056777133091E-2</v>
      </c>
      <c r="D54" s="590">
        <v>3.0637674503206723E-2</v>
      </c>
      <c r="E54" s="586">
        <v>4.6260859514775717E-2</v>
      </c>
      <c r="F54" s="586">
        <f t="shared" si="12"/>
        <v>0.20089376781339061</v>
      </c>
      <c r="G54" s="589">
        <f t="shared" si="13"/>
        <v>2.6068400133589402E-2</v>
      </c>
      <c r="H54" s="588">
        <f t="shared" si="14"/>
        <v>5.1277189199682133E-2</v>
      </c>
      <c r="I54" s="586">
        <v>3.5507238662656794E-2</v>
      </c>
      <c r="J54" s="586">
        <v>1.1922316250386937E-2</v>
      </c>
      <c r="K54" s="586">
        <v>3.8476342866384044E-3</v>
      </c>
      <c r="L54" s="586">
        <v>0</v>
      </c>
      <c r="M54" s="547">
        <f t="shared" si="15"/>
        <v>0.1035002879532721</v>
      </c>
      <c r="N54" s="586">
        <v>2.6085455389507663E-2</v>
      </c>
      <c r="O54" s="586">
        <v>4.5846946561222506E-2</v>
      </c>
      <c r="P54" s="586">
        <v>1.6087646191819842E-2</v>
      </c>
      <c r="Q54" s="586">
        <v>1.5480239810722076E-2</v>
      </c>
      <c r="R54" s="547">
        <f t="shared" si="16"/>
        <v>8.9462743791301008E-2</v>
      </c>
      <c r="S54" s="586">
        <v>4.8407209450477454E-2</v>
      </c>
      <c r="T54" s="586">
        <v>1.8719601780272613E-2</v>
      </c>
      <c r="U54" s="586">
        <v>2.2335932560550935E-2</v>
      </c>
      <c r="V54" s="547">
        <f t="shared" si="17"/>
        <v>5.4755464951790615E-2</v>
      </c>
      <c r="W54" s="547">
        <v>3.3124601499139233E-2</v>
      </c>
      <c r="X54" s="547">
        <v>1.0234658321185355E-2</v>
      </c>
      <c r="Y54" s="547">
        <v>1.1396205131466023E-2</v>
      </c>
      <c r="Z54" s="586">
        <f t="shared" si="18"/>
        <v>2.0180960841764014E-2</v>
      </c>
      <c r="AA54" s="586">
        <v>1.3594199945131459E-2</v>
      </c>
      <c r="AB54" s="586">
        <v>5.0724626660938283E-3</v>
      </c>
      <c r="AC54" s="586">
        <v>1.5142982305387286E-3</v>
      </c>
      <c r="AD54" s="586">
        <v>0</v>
      </c>
      <c r="AE54" s="585">
        <f t="shared" si="19"/>
        <v>1.2908441082571841E-2</v>
      </c>
      <c r="AF54" s="586">
        <v>7.4017375223641166E-3</v>
      </c>
      <c r="AG54" s="586">
        <v>2.5551855722444001E-3</v>
      </c>
      <c r="AH54" s="585">
        <v>2.9515179879633239E-3</v>
      </c>
      <c r="AI54" s="525"/>
      <c r="AJ54" s="572"/>
      <c r="AK54" s="519">
        <f t="shared" si="20"/>
        <v>0</v>
      </c>
      <c r="AL54" s="551">
        <f t="shared" si="21"/>
        <v>6.9388939039072284E-18</v>
      </c>
      <c r="AM54" s="551">
        <f t="shared" si="22"/>
        <v>6.0715321659188248E-18</v>
      </c>
      <c r="AN54" s="523"/>
    </row>
    <row r="55" spans="1:40" s="346" customFormat="1" ht="12" hidden="1" customHeight="1">
      <c r="A55" s="595">
        <v>1961</v>
      </c>
      <c r="B55" s="584">
        <v>0.26723591966399934</v>
      </c>
      <c r="C55" s="525">
        <v>4.4828063380879454E-2</v>
      </c>
      <c r="D55" s="583">
        <v>3.0604958334058689E-2</v>
      </c>
      <c r="E55" s="525">
        <v>4.4926509349355374E-2</v>
      </c>
      <c r="F55" s="525">
        <f t="shared" si="12"/>
        <v>0.20458046805353075</v>
      </c>
      <c r="G55" s="582">
        <f t="shared" si="13"/>
        <v>2.7099121119766194E-2</v>
      </c>
      <c r="H55" s="581">
        <f t="shared" si="14"/>
        <v>5.2843415744969098E-2</v>
      </c>
      <c r="I55" s="525">
        <v>3.6882898505147643E-2</v>
      </c>
      <c r="J55" s="525">
        <v>1.2039912134366549E-2</v>
      </c>
      <c r="K55" s="525">
        <v>3.9206051054549067E-3</v>
      </c>
      <c r="L55" s="525">
        <v>0</v>
      </c>
      <c r="M55" s="547">
        <f t="shared" si="15"/>
        <v>0.10433529422858881</v>
      </c>
      <c r="N55" s="525">
        <v>2.6256259197185064E-2</v>
      </c>
      <c r="O55" s="525">
        <v>4.5834848817859895E-2</v>
      </c>
      <c r="P55" s="525">
        <v>1.6501532794117632E-2</v>
      </c>
      <c r="Q55" s="525">
        <v>1.5742653419426232E-2</v>
      </c>
      <c r="R55" s="547">
        <f t="shared" si="16"/>
        <v>9.0072521561397167E-2</v>
      </c>
      <c r="S55" s="525">
        <v>4.9972310615322896E-2</v>
      </c>
      <c r="T55" s="525">
        <v>1.8630419804145246E-2</v>
      </c>
      <c r="U55" s="525">
        <v>2.146979114192903E-2</v>
      </c>
      <c r="V55" s="547">
        <f t="shared" si="17"/>
        <v>5.4088902747672224E-2</v>
      </c>
      <c r="W55" s="547">
        <v>3.3594238783648714E-2</v>
      </c>
      <c r="X55" s="547">
        <v>9.9056629183248753E-3</v>
      </c>
      <c r="Y55" s="547">
        <v>1.0589001045698635E-2</v>
      </c>
      <c r="Z55" s="525">
        <f t="shared" si="18"/>
        <v>2.1402674701214579E-2</v>
      </c>
      <c r="AA55" s="525">
        <v>1.4321551015296693E-2</v>
      </c>
      <c r="AB55" s="525">
        <v>5.493197649702841E-3</v>
      </c>
      <c r="AC55" s="525">
        <v>1.5879260362150446E-3</v>
      </c>
      <c r="AD55" s="525">
        <v>0</v>
      </c>
      <c r="AE55" s="544">
        <f t="shared" si="19"/>
        <v>1.2701539917413343E-2</v>
      </c>
      <c r="AF55" s="525">
        <v>7.2843724547666609E-3</v>
      </c>
      <c r="AG55" s="525">
        <v>2.5422312049481624E-3</v>
      </c>
      <c r="AH55" s="544">
        <v>2.8749362576985182E-3</v>
      </c>
      <c r="AI55" s="525"/>
      <c r="AJ55" s="572"/>
      <c r="AK55" s="519">
        <f t="shared" si="20"/>
        <v>0</v>
      </c>
      <c r="AL55" s="551">
        <f t="shared" si="21"/>
        <v>0</v>
      </c>
      <c r="AM55" s="551">
        <f t="shared" si="22"/>
        <v>-3.903127820947816E-18</v>
      </c>
      <c r="AN55" s="523"/>
    </row>
    <row r="56" spans="1:40" s="346" customFormat="1" ht="12" hidden="1" customHeight="1">
      <c r="A56" s="595">
        <v>1962</v>
      </c>
      <c r="B56" s="584">
        <v>0.27473398950801392</v>
      </c>
      <c r="C56" s="525">
        <v>4.5004004271909682E-2</v>
      </c>
      <c r="D56" s="583">
        <v>3.0411625246009412E-2</v>
      </c>
      <c r="E56" s="525">
        <v>4.3887435235259085E-2</v>
      </c>
      <c r="F56" s="525">
        <f t="shared" si="12"/>
        <v>0.2132731075505841</v>
      </c>
      <c r="G56" s="582">
        <f t="shared" si="13"/>
        <v>2.7430557549738905E-2</v>
      </c>
      <c r="H56" s="581">
        <f t="shared" si="14"/>
        <v>5.3095989552084076E-2</v>
      </c>
      <c r="I56" s="525">
        <v>3.7331635781029514E-2</v>
      </c>
      <c r="J56" s="525">
        <v>1.1898776009426673E-2</v>
      </c>
      <c r="K56" s="525">
        <v>3.8655777616278895E-3</v>
      </c>
      <c r="L56" s="525">
        <v>0</v>
      </c>
      <c r="M56" s="547">
        <f t="shared" si="15"/>
        <v>0.11317518093347587</v>
      </c>
      <c r="N56" s="525">
        <v>2.6523883724889775E-2</v>
      </c>
      <c r="O56" s="525">
        <v>5.3768481857106219E-2</v>
      </c>
      <c r="P56" s="525">
        <v>1.7183408288843457E-2</v>
      </c>
      <c r="Q56" s="525">
        <v>1.5699407062636402E-2</v>
      </c>
      <c r="R56" s="547">
        <f t="shared" si="16"/>
        <v>9.0808860701785857E-2</v>
      </c>
      <c r="S56" s="525">
        <v>5.1299122879695486E-2</v>
      </c>
      <c r="T56" s="525">
        <v>1.8551170092621423E-2</v>
      </c>
      <c r="U56" s="525">
        <v>2.0958567729468951E-2</v>
      </c>
      <c r="V56" s="547">
        <f t="shared" si="17"/>
        <v>5.2055204335288083E-2</v>
      </c>
      <c r="W56" s="547">
        <v>3.2451207298436431E-2</v>
      </c>
      <c r="X56" s="547">
        <v>9.5292965957339982E-3</v>
      </c>
      <c r="Y56" s="547">
        <v>1.0074700441117653E-2</v>
      </c>
      <c r="Z56" s="525">
        <f t="shared" si="18"/>
        <v>2.1800898277285392E-2</v>
      </c>
      <c r="AA56" s="525">
        <v>1.4750548772016538E-2</v>
      </c>
      <c r="AB56" s="525">
        <v>5.4631662118579775E-3</v>
      </c>
      <c r="AC56" s="525">
        <v>1.5871832934108742E-3</v>
      </c>
      <c r="AD56" s="525">
        <v>0</v>
      </c>
      <c r="AE56" s="544">
        <f t="shared" si="19"/>
        <v>1.2600347737334519E-2</v>
      </c>
      <c r="AF56" s="525">
        <v>7.2168425658643886E-3</v>
      </c>
      <c r="AG56" s="525">
        <v>2.538265173506209E-3</v>
      </c>
      <c r="AH56" s="544">
        <v>2.8452399979639214E-3</v>
      </c>
      <c r="AI56" s="525"/>
      <c r="AJ56" s="572"/>
      <c r="AK56" s="519">
        <f t="shared" si="20"/>
        <v>0</v>
      </c>
      <c r="AL56" s="551">
        <f t="shared" si="21"/>
        <v>0</v>
      </c>
      <c r="AM56" s="551">
        <f t="shared" si="22"/>
        <v>0</v>
      </c>
      <c r="AN56" s="523"/>
    </row>
    <row r="57" spans="1:40" s="346" customFormat="1" ht="12" hidden="1" customHeight="1">
      <c r="A57" s="595">
        <v>1963</v>
      </c>
      <c r="B57" s="584">
        <v>0.27930641143073409</v>
      </c>
      <c r="C57" s="525">
        <v>4.5921311007569958E-2</v>
      </c>
      <c r="D57" s="583">
        <v>3.0941938895372289E-2</v>
      </c>
      <c r="E57" s="525">
        <v>4.5381510379879357E-2</v>
      </c>
      <c r="F57" s="525">
        <f t="shared" si="12"/>
        <v>0.21678131221258634</v>
      </c>
      <c r="G57" s="582">
        <f t="shared" si="13"/>
        <v>2.877772216930153E-2</v>
      </c>
      <c r="H57" s="581">
        <f t="shared" si="14"/>
        <v>5.3084149648838341E-2</v>
      </c>
      <c r="I57" s="525">
        <v>3.7302226334976596E-2</v>
      </c>
      <c r="J57" s="525">
        <v>1.1864514569769977E-2</v>
      </c>
      <c r="K57" s="525">
        <v>3.9174087440917741E-3</v>
      </c>
      <c r="L57" s="525">
        <v>0</v>
      </c>
      <c r="M57" s="547">
        <f t="shared" si="15"/>
        <v>0.11696487266456408</v>
      </c>
      <c r="N57" s="525">
        <v>2.6966247328654994E-2</v>
      </c>
      <c r="O57" s="525">
        <v>5.6355584708104735E-2</v>
      </c>
      <c r="P57" s="525">
        <v>1.7586435053612206E-2</v>
      </c>
      <c r="Q57" s="525">
        <v>1.6056605574192143E-2</v>
      </c>
      <c r="R57" s="547">
        <f t="shared" si="16"/>
        <v>9.4261374834504419E-2</v>
      </c>
      <c r="S57" s="525">
        <v>5.2786109990867178E-2</v>
      </c>
      <c r="T57" s="525">
        <v>1.9315033917207833E-2</v>
      </c>
      <c r="U57" s="525">
        <v>2.2160230926429408E-2</v>
      </c>
      <c r="V57" s="547">
        <f t="shared" si="17"/>
        <v>5.1312684820391294E-2</v>
      </c>
      <c r="W57" s="547">
        <v>3.1506629280212847E-2</v>
      </c>
      <c r="X57" s="547">
        <v>9.5221057911813508E-3</v>
      </c>
      <c r="Y57" s="547">
        <v>1.0283949748997094E-2</v>
      </c>
      <c r="Z57" s="525">
        <f t="shared" si="18"/>
        <v>2.2642704206552962E-2</v>
      </c>
      <c r="AA57" s="525">
        <v>1.52990697871563E-2</v>
      </c>
      <c r="AB57" s="525">
        <v>5.6726887974849196E-3</v>
      </c>
      <c r="AC57" s="525">
        <v>1.6709456219117422E-3</v>
      </c>
      <c r="AD57" s="525">
        <v>0</v>
      </c>
      <c r="AE57" s="544">
        <f t="shared" si="19"/>
        <v>1.3673966331011065E-2</v>
      </c>
      <c r="AF57" s="525">
        <v>7.8059635846603071E-3</v>
      </c>
      <c r="AG57" s="525">
        <v>2.7487268766114657E-3</v>
      </c>
      <c r="AH57" s="544">
        <v>3.1192758697392927E-3</v>
      </c>
      <c r="AI57" s="525"/>
      <c r="AJ57" s="572"/>
      <c r="AK57" s="519">
        <f t="shared" si="20"/>
        <v>0</v>
      </c>
      <c r="AL57" s="551">
        <f t="shared" si="21"/>
        <v>0</v>
      </c>
      <c r="AM57" s="551">
        <f t="shared" si="22"/>
        <v>3.903127820947816E-18</v>
      </c>
      <c r="AN57" s="523"/>
    </row>
    <row r="58" spans="1:40" s="346" customFormat="1" ht="12" hidden="1" customHeight="1">
      <c r="A58" s="595">
        <v>1964</v>
      </c>
      <c r="B58" s="584">
        <v>0.28174682769209902</v>
      </c>
      <c r="C58" s="525">
        <v>4.5522050720151218E-2</v>
      </c>
      <c r="D58" s="583">
        <v>3.0416975717177615E-2</v>
      </c>
      <c r="E58" s="525">
        <v>4.5145195538126778E-2</v>
      </c>
      <c r="F58" s="525">
        <f t="shared" si="12"/>
        <v>0.22103870162178219</v>
      </c>
      <c r="G58" s="582">
        <f t="shared" si="13"/>
        <v>2.9959120187961152E-2</v>
      </c>
      <c r="H58" s="581">
        <f t="shared" si="14"/>
        <v>5.1680003416919806E-2</v>
      </c>
      <c r="I58" s="525">
        <v>3.6340281514733258E-2</v>
      </c>
      <c r="J58" s="525">
        <v>1.1553648092151101E-2</v>
      </c>
      <c r="K58" s="525">
        <v>3.786073810035452E-3</v>
      </c>
      <c r="L58" s="525">
        <v>0</v>
      </c>
      <c r="M58" s="547">
        <f t="shared" si="15"/>
        <v>0.12206557720504066</v>
      </c>
      <c r="N58" s="525">
        <v>2.8619770522227389E-2</v>
      </c>
      <c r="O58" s="525">
        <v>5.8578292550907712E-2</v>
      </c>
      <c r="P58" s="525">
        <v>1.8153995236865166E-2</v>
      </c>
      <c r="Q58" s="525">
        <v>1.6713518895040389E-2</v>
      </c>
      <c r="R58" s="547">
        <f t="shared" si="16"/>
        <v>9.6042798293269172E-2</v>
      </c>
      <c r="S58" s="525">
        <v>5.5145678883819292E-2</v>
      </c>
      <c r="T58" s="525">
        <v>1.9067340524561008E-2</v>
      </c>
      <c r="U58" s="525">
        <v>2.1829778884888885E-2</v>
      </c>
      <c r="V58" s="547">
        <f t="shared" si="17"/>
        <v>4.9663548064881824E-2</v>
      </c>
      <c r="W58" s="547">
        <v>3.0801030057943445E-2</v>
      </c>
      <c r="X58" s="547">
        <v>9.0476879332913596E-3</v>
      </c>
      <c r="Y58" s="547">
        <v>9.8148300736470174E-3</v>
      </c>
      <c r="Z58" s="525">
        <f t="shared" si="18"/>
        <v>2.3147777042709008E-2</v>
      </c>
      <c r="AA58" s="525">
        <v>1.5688755896228455E-2</v>
      </c>
      <c r="AB58" s="525">
        <v>5.7632164516757591E-3</v>
      </c>
      <c r="AC58" s="525">
        <v>1.6958046948047951E-3</v>
      </c>
      <c r="AD58" s="525">
        <v>0</v>
      </c>
      <c r="AE58" s="544">
        <f t="shared" si="19"/>
        <v>1.4557322245303398E-2</v>
      </c>
      <c r="AF58" s="525">
        <v>8.5071478400569403E-3</v>
      </c>
      <c r="AG58" s="525">
        <v>2.8372420897969609E-3</v>
      </c>
      <c r="AH58" s="544">
        <v>3.2129323154494963E-3</v>
      </c>
      <c r="AI58" s="525"/>
      <c r="AJ58" s="572"/>
      <c r="AK58" s="519">
        <f t="shared" si="20"/>
        <v>0</v>
      </c>
      <c r="AL58" s="551">
        <f t="shared" si="21"/>
        <v>-8.6736173798840355E-18</v>
      </c>
      <c r="AM58" s="551">
        <f t="shared" si="22"/>
        <v>-1.7347234759768071E-17</v>
      </c>
      <c r="AN58" s="523"/>
    </row>
    <row r="59" spans="1:40" s="346" customFormat="1" ht="12" hidden="1" customHeight="1">
      <c r="A59" s="595">
        <v>1965</v>
      </c>
      <c r="B59" s="584">
        <v>0.28695659339163182</v>
      </c>
      <c r="C59" s="525">
        <v>4.4751092762629466E-2</v>
      </c>
      <c r="D59" s="583">
        <v>2.9809632291712889E-2</v>
      </c>
      <c r="E59" s="525">
        <v>4.5895027934270839E-2</v>
      </c>
      <c r="F59" s="525">
        <f t="shared" si="12"/>
        <v>0.22667940452300675</v>
      </c>
      <c r="G59" s="582">
        <f t="shared" si="13"/>
        <v>3.0368931828275228E-2</v>
      </c>
      <c r="H59" s="581">
        <f t="shared" si="14"/>
        <v>5.0015439020466297E-2</v>
      </c>
      <c r="I59" s="525">
        <v>3.541738490104502E-2</v>
      </c>
      <c r="J59" s="525">
        <v>1.1060554159722185E-2</v>
      </c>
      <c r="K59" s="525">
        <v>3.5374999596990936E-3</v>
      </c>
      <c r="L59" s="525">
        <v>0</v>
      </c>
      <c r="M59" s="547">
        <f t="shared" si="15"/>
        <v>0.13008574743120224</v>
      </c>
      <c r="N59" s="525">
        <v>2.9398674149798357E-2</v>
      </c>
      <c r="O59" s="525">
        <v>6.4183680062548043E-2</v>
      </c>
      <c r="P59" s="525">
        <v>1.869169492033481E-2</v>
      </c>
      <c r="Q59" s="525">
        <v>1.7811698298521021E-2</v>
      </c>
      <c r="R59" s="547">
        <f t="shared" si="16"/>
        <v>9.5861723415802583E-2</v>
      </c>
      <c r="S59" s="525">
        <v>5.5751089439387377E-2</v>
      </c>
      <c r="T59" s="525">
        <v>1.8366495009396806E-2</v>
      </c>
      <c r="U59" s="525">
        <v>2.1744138967018389E-2</v>
      </c>
      <c r="V59" s="547">
        <f t="shared" si="17"/>
        <v>4.9116309902945333E-2</v>
      </c>
      <c r="W59" s="547">
        <v>3.0868021810505773E-2</v>
      </c>
      <c r="X59" s="547">
        <v>8.6097855282609055E-3</v>
      </c>
      <c r="Y59" s="547">
        <v>9.6385025641786571E-3</v>
      </c>
      <c r="Z59" s="525">
        <f t="shared" si="18"/>
        <v>2.3344243645050153E-2</v>
      </c>
      <c r="AA59" s="525">
        <v>1.5790250768382572E-2</v>
      </c>
      <c r="AB59" s="525">
        <v>5.9028974835075021E-3</v>
      </c>
      <c r="AC59" s="525">
        <v>1.6510953931600785E-3</v>
      </c>
      <c r="AD59" s="525">
        <v>0</v>
      </c>
      <c r="AE59" s="544">
        <f t="shared" si="19"/>
        <v>1.4778382733734437E-2</v>
      </c>
      <c r="AF59" s="525">
        <v>8.6757835763851526E-3</v>
      </c>
      <c r="AG59" s="525">
        <v>2.8032872619020654E-3</v>
      </c>
      <c r="AH59" s="544">
        <v>3.2993118954472191E-3</v>
      </c>
      <c r="AI59" s="525"/>
      <c r="AJ59" s="572"/>
      <c r="AK59" s="519">
        <f t="shared" si="20"/>
        <v>0</v>
      </c>
      <c r="AL59" s="551">
        <f t="shared" si="21"/>
        <v>0</v>
      </c>
      <c r="AM59" s="551">
        <f t="shared" si="22"/>
        <v>-8.6736173798840355E-18</v>
      </c>
      <c r="AN59" s="523"/>
    </row>
    <row r="60" spans="1:40" s="346" customFormat="1" ht="12" hidden="1" customHeight="1">
      <c r="A60" s="595">
        <v>1966</v>
      </c>
      <c r="B60" s="584">
        <v>0.28020919442928532</v>
      </c>
      <c r="C60" s="525">
        <v>4.1618834514761859E-2</v>
      </c>
      <c r="D60" s="583">
        <v>2.7906386687380061E-2</v>
      </c>
      <c r="E60" s="525">
        <v>4.5923616927290488E-2</v>
      </c>
      <c r="F60" s="525">
        <f t="shared" si="12"/>
        <v>0.22272842390857528</v>
      </c>
      <c r="G60" s="582">
        <f t="shared" si="13"/>
        <v>3.0061680921342277E-2</v>
      </c>
      <c r="H60" s="581">
        <f t="shared" si="14"/>
        <v>4.8003639574510489E-2</v>
      </c>
      <c r="I60" s="525">
        <v>3.4408845721332695E-2</v>
      </c>
      <c r="J60" s="525">
        <v>1.0405289133289621E-2</v>
      </c>
      <c r="K60" s="525">
        <v>3.1895047198881705E-3</v>
      </c>
      <c r="L60" s="525">
        <v>0</v>
      </c>
      <c r="M60" s="547">
        <f t="shared" si="15"/>
        <v>0.12510625406416837</v>
      </c>
      <c r="N60" s="525">
        <v>2.7586065130084242E-2</v>
      </c>
      <c r="O60" s="525">
        <v>6.3378655396557043E-2</v>
      </c>
      <c r="P60" s="525">
        <v>1.6931899082014298E-2</v>
      </c>
      <c r="Q60" s="525">
        <v>1.7209634455512775E-2</v>
      </c>
      <c r="R60" s="547">
        <f t="shared" si="16"/>
        <v>9.6577359835509746E-2</v>
      </c>
      <c r="S60" s="525">
        <v>5.6667210402504595E-2</v>
      </c>
      <c r="T60" s="525">
        <v>1.7593972606074482E-2</v>
      </c>
      <c r="U60" s="525">
        <v>2.231617682693067E-2</v>
      </c>
      <c r="V60" s="547">
        <f t="shared" si="17"/>
        <v>4.8225813964743527E-2</v>
      </c>
      <c r="W60" s="547">
        <v>3.0282358124807049E-2</v>
      </c>
      <c r="X60" s="547">
        <v>8.1229029487623651E-3</v>
      </c>
      <c r="Y60" s="547">
        <v>9.8205528911741152E-3</v>
      </c>
      <c r="Z60" s="525">
        <f t="shared" si="18"/>
        <v>2.307239410038139E-2</v>
      </c>
      <c r="AA60" s="525">
        <v>1.5714275998718868E-2</v>
      </c>
      <c r="AB60" s="525">
        <v>5.8251195512492374E-3</v>
      </c>
      <c r="AC60" s="525">
        <v>1.532998550413286E-3</v>
      </c>
      <c r="AD60" s="525">
        <v>0</v>
      </c>
      <c r="AE60" s="544">
        <f t="shared" si="19"/>
        <v>1.4631478909265392E-2</v>
      </c>
      <c r="AF60" s="525">
        <v>8.522285371374172E-3</v>
      </c>
      <c r="AG60" s="525">
        <v>2.686446291564162E-3</v>
      </c>
      <c r="AH60" s="544">
        <v>3.4227472463270584E-3</v>
      </c>
      <c r="AI60" s="525"/>
      <c r="AJ60" s="572"/>
      <c r="AK60" s="519">
        <f t="shared" si="20"/>
        <v>0</v>
      </c>
      <c r="AL60" s="551">
        <f t="shared" si="21"/>
        <v>-1.1275702593849246E-17</v>
      </c>
      <c r="AM60" s="551">
        <f t="shared" si="22"/>
        <v>-1.3444106938820255E-17</v>
      </c>
      <c r="AN60" s="523"/>
    </row>
    <row r="61" spans="1:40" s="346" customFormat="1" ht="12" hidden="1" customHeight="1">
      <c r="A61" s="595">
        <v>1967</v>
      </c>
      <c r="B61" s="584">
        <v>0.27262752424873682</v>
      </c>
      <c r="C61" s="525">
        <v>4.2955696298109372E-2</v>
      </c>
      <c r="D61" s="583">
        <v>2.9759031211267117E-2</v>
      </c>
      <c r="E61" s="525">
        <v>4.2201384778046899E-2</v>
      </c>
      <c r="F61" s="525">
        <f t="shared" si="12"/>
        <v>0.21753476099713562</v>
      </c>
      <c r="G61" s="582">
        <f t="shared" si="13"/>
        <v>3.0064317824555115E-2</v>
      </c>
      <c r="H61" s="581">
        <f t="shared" si="14"/>
        <v>4.7583088233332266E-2</v>
      </c>
      <c r="I61" s="525">
        <v>3.3991996857697354E-2</v>
      </c>
      <c r="J61" s="525">
        <v>1.046183873099546E-2</v>
      </c>
      <c r="K61" s="525">
        <v>3.129252644639455E-3</v>
      </c>
      <c r="L61" s="525">
        <v>0</v>
      </c>
      <c r="M61" s="547">
        <f t="shared" si="15"/>
        <v>0.11784422748271246</v>
      </c>
      <c r="N61" s="525">
        <v>2.7073490373279035E-2</v>
      </c>
      <c r="O61" s="525">
        <v>5.7840268766312805E-2</v>
      </c>
      <c r="P61" s="525">
        <v>1.7123743837626784E-2</v>
      </c>
      <c r="Q61" s="525">
        <v>1.5806724505493839E-2</v>
      </c>
      <c r="R61" s="547">
        <f t="shared" si="16"/>
        <v>9.8306751303394099E-2</v>
      </c>
      <c r="S61" s="525">
        <v>5.8841949900499776E-2</v>
      </c>
      <c r="T61" s="525">
        <v>1.8749693631468587E-2</v>
      </c>
      <c r="U61" s="525">
        <v>2.0715107771425739E-2</v>
      </c>
      <c r="V61" s="547">
        <f t="shared" si="17"/>
        <v>4.6639757037352549E-2</v>
      </c>
      <c r="W61" s="547">
        <v>2.9325216368351188E-2</v>
      </c>
      <c r="X61" s="547">
        <v>8.3709943402561892E-3</v>
      </c>
      <c r="Y61" s="547">
        <v>8.9435463287451753E-3</v>
      </c>
      <c r="Z61" s="525">
        <f t="shared" si="18"/>
        <v>2.2929292864053812E-2</v>
      </c>
      <c r="AA61" s="525">
        <v>1.5649145723166329E-2</v>
      </c>
      <c r="AB61" s="525">
        <v>5.7722258814957772E-3</v>
      </c>
      <c r="AC61" s="525">
        <v>1.507921259391704E-3</v>
      </c>
      <c r="AD61" s="525">
        <v>0</v>
      </c>
      <c r="AE61" s="544">
        <f t="shared" si="19"/>
        <v>1.4817006944000765E-2</v>
      </c>
      <c r="AF61" s="525">
        <v>8.6429462198930086E-3</v>
      </c>
      <c r="AG61" s="525">
        <v>2.9100668964899229E-3</v>
      </c>
      <c r="AH61" s="544">
        <v>3.2639938276178334E-3</v>
      </c>
      <c r="AI61" s="525"/>
      <c r="AJ61" s="572"/>
      <c r="AK61" s="519">
        <f t="shared" si="20"/>
        <v>0</v>
      </c>
      <c r="AL61" s="551">
        <f t="shared" si="21"/>
        <v>-1.3877787807814457E-17</v>
      </c>
      <c r="AM61" s="551">
        <f t="shared" si="22"/>
        <v>-2.0816681711721685E-17</v>
      </c>
      <c r="AN61" s="523"/>
    </row>
    <row r="62" spans="1:40" s="346" customFormat="1" ht="12" hidden="1" customHeight="1">
      <c r="A62" s="595">
        <v>1968</v>
      </c>
      <c r="B62" s="584">
        <v>0.2688746824614332</v>
      </c>
      <c r="C62" s="525">
        <v>4.3604025087231782E-2</v>
      </c>
      <c r="D62" s="583">
        <v>3.0107135385839416E-2</v>
      </c>
      <c r="E62" s="525">
        <v>4.6390761139270077E-2</v>
      </c>
      <c r="F62" s="525">
        <f t="shared" si="12"/>
        <v>0.20866838800890511</v>
      </c>
      <c r="G62" s="582">
        <f t="shared" si="13"/>
        <v>2.9788491773973726E-2</v>
      </c>
      <c r="H62" s="581">
        <f t="shared" si="14"/>
        <v>4.4778475634677961E-2</v>
      </c>
      <c r="I62" s="525">
        <v>3.174721279985402E-2</v>
      </c>
      <c r="J62" s="525">
        <v>9.8896668065080306E-3</v>
      </c>
      <c r="K62" s="525">
        <v>3.141596028315906E-3</v>
      </c>
      <c r="L62" s="525">
        <v>0</v>
      </c>
      <c r="M62" s="547">
        <f t="shared" si="15"/>
        <v>0.11740709881090582</v>
      </c>
      <c r="N62" s="525">
        <v>2.7192677978075057E-2</v>
      </c>
      <c r="O62" s="525">
        <v>5.306353324657518E-2</v>
      </c>
      <c r="P62" s="525">
        <v>1.8293660918074797E-2</v>
      </c>
      <c r="Q62" s="525">
        <v>1.8857226668180779E-2</v>
      </c>
      <c r="R62" s="547">
        <f t="shared" si="16"/>
        <v>9.8601731046570718E-2</v>
      </c>
      <c r="S62" s="525">
        <v>5.8296641515783169E-2</v>
      </c>
      <c r="T62" s="525">
        <v>1.8530258106806002E-2</v>
      </c>
      <c r="U62" s="525">
        <v>2.1774831423981539E-2</v>
      </c>
      <c r="V62" s="547">
        <f t="shared" si="17"/>
        <v>4.5898972304575375E-2</v>
      </c>
      <c r="W62" s="547">
        <v>2.8478655662109647E-2</v>
      </c>
      <c r="X62" s="547">
        <v>8.1591694660805309E-3</v>
      </c>
      <c r="Y62" s="547">
        <v>9.2611471763851989E-3</v>
      </c>
      <c r="Z62" s="525">
        <f t="shared" si="18"/>
        <v>2.255176168647615E-2</v>
      </c>
      <c r="AA62" s="525">
        <v>1.534643865970803E-2</v>
      </c>
      <c r="AB62" s="525">
        <v>5.6231225623357669E-3</v>
      </c>
      <c r="AC62" s="525">
        <v>1.5822004644323534E-3</v>
      </c>
      <c r="AD62" s="525">
        <v>0</v>
      </c>
      <c r="AE62" s="544">
        <f t="shared" si="19"/>
        <v>1.5259833648820453E-2</v>
      </c>
      <c r="AF62" s="525">
        <v>8.818930551929928E-3</v>
      </c>
      <c r="AG62" s="525">
        <v>2.9384589676130961E-3</v>
      </c>
      <c r="AH62" s="544">
        <v>3.5024441292774294E-3</v>
      </c>
      <c r="AI62" s="525"/>
      <c r="AJ62" s="572"/>
      <c r="AK62" s="519">
        <f t="shared" si="20"/>
        <v>0</v>
      </c>
      <c r="AL62" s="551">
        <f t="shared" si="21"/>
        <v>-6.9388939039072284E-18</v>
      </c>
      <c r="AM62" s="551">
        <f t="shared" si="22"/>
        <v>-1.0408340855860843E-17</v>
      </c>
      <c r="AN62" s="523"/>
    </row>
    <row r="63" spans="1:40" s="346" customFormat="1" ht="12" hidden="1" customHeight="1">
      <c r="A63" s="595">
        <v>1969</v>
      </c>
      <c r="B63" s="584">
        <v>0.25897536210956751</v>
      </c>
      <c r="C63" s="525">
        <v>4.3662091377126643E-2</v>
      </c>
      <c r="D63" s="583">
        <v>3.0632823607749837E-2</v>
      </c>
      <c r="E63" s="525">
        <v>4.3297277184098711E-2</v>
      </c>
      <c r="F63" s="525">
        <f t="shared" si="12"/>
        <v>0.20300601969286081</v>
      </c>
      <c r="G63" s="582">
        <f t="shared" si="13"/>
        <v>3.0990026144518651E-2</v>
      </c>
      <c r="H63" s="581">
        <f t="shared" si="14"/>
        <v>4.3938232191200237E-2</v>
      </c>
      <c r="I63" s="525">
        <v>3.1282282765511323E-2</v>
      </c>
      <c r="J63" s="525">
        <v>9.5622036661081964E-3</v>
      </c>
      <c r="K63" s="525">
        <v>3.0937457595807223E-3</v>
      </c>
      <c r="L63" s="525">
        <v>0</v>
      </c>
      <c r="M63" s="547">
        <f t="shared" si="15"/>
        <v>0.10697759695724356</v>
      </c>
      <c r="N63" s="525">
        <v>2.627621946970549E-2</v>
      </c>
      <c r="O63" s="525">
        <v>4.6220925825955002E-2</v>
      </c>
      <c r="P63" s="525">
        <v>1.7502887590732361E-2</v>
      </c>
      <c r="Q63" s="525">
        <v>1.6977564070850704E-2</v>
      </c>
      <c r="R63" s="547">
        <f t="shared" si="16"/>
        <v>0.10231410527825704</v>
      </c>
      <c r="S63" s="525">
        <v>6.2048735118404884E-2</v>
      </c>
      <c r="T63" s="525">
        <v>1.9436369342037036E-2</v>
      </c>
      <c r="U63" s="525">
        <v>2.0829000817815115E-2</v>
      </c>
      <c r="V63" s="547">
        <f t="shared" si="17"/>
        <v>4.4798629325115302E-2</v>
      </c>
      <c r="W63" s="547">
        <v>2.761565284717591E-2</v>
      </c>
      <c r="X63" s="547">
        <v>8.3447672338877975E-3</v>
      </c>
      <c r="Y63" s="547">
        <v>8.8382092440516015E-3</v>
      </c>
      <c r="Z63" s="525">
        <f t="shared" si="18"/>
        <v>2.3055520151210179E-2</v>
      </c>
      <c r="AA63" s="525">
        <v>1.580350617219603E-2</v>
      </c>
      <c r="AB63" s="525">
        <v>5.6286460339328324E-3</v>
      </c>
      <c r="AC63" s="525">
        <v>1.6233679450813141E-3</v>
      </c>
      <c r="AD63" s="525">
        <v>0</v>
      </c>
      <c r="AE63" s="544">
        <f t="shared" si="19"/>
        <v>1.5997681491038467E-2</v>
      </c>
      <c r="AF63" s="525">
        <v>9.5578739383897892E-3</v>
      </c>
      <c r="AG63" s="525">
        <v>3.0923106040299628E-3</v>
      </c>
      <c r="AH63" s="544">
        <v>3.3474969486187145E-3</v>
      </c>
      <c r="AI63" s="525"/>
      <c r="AJ63" s="572"/>
      <c r="AK63" s="519">
        <f t="shared" si="20"/>
        <v>0</v>
      </c>
      <c r="AL63" s="551">
        <f t="shared" si="21"/>
        <v>0</v>
      </c>
      <c r="AM63" s="551">
        <f t="shared" si="22"/>
        <v>4.7704895589362195E-18</v>
      </c>
      <c r="AN63" s="523"/>
    </row>
    <row r="64" spans="1:40" s="346" customFormat="1" ht="12" hidden="1" customHeight="1">
      <c r="A64" s="594">
        <v>1970</v>
      </c>
      <c r="B64" s="591">
        <v>0.25004575618377883</v>
      </c>
      <c r="C64" s="586">
        <v>4.5255121649338426E-2</v>
      </c>
      <c r="D64" s="590">
        <v>3.2874514711136504E-2</v>
      </c>
      <c r="E64" s="586">
        <v>3.5863106957603447E-2</v>
      </c>
      <c r="F64" s="586">
        <f t="shared" si="12"/>
        <v>0.20108684124692239</v>
      </c>
      <c r="G64" s="589">
        <f t="shared" si="13"/>
        <v>3.215931367008544E-2</v>
      </c>
      <c r="H64" s="588">
        <f t="shared" si="14"/>
        <v>4.4227612190546259E-2</v>
      </c>
      <c r="I64" s="586">
        <v>3.143174604042831E-2</v>
      </c>
      <c r="J64" s="586">
        <v>9.7757882930984592E-3</v>
      </c>
      <c r="K64" s="586">
        <v>3.0200778570194952E-3</v>
      </c>
      <c r="L64" s="586">
        <v>0</v>
      </c>
      <c r="M64" s="587">
        <f t="shared" si="15"/>
        <v>9.360035048842491E-2</v>
      </c>
      <c r="N64" s="586">
        <v>2.5204226615135571E-2</v>
      </c>
      <c r="O64" s="586">
        <v>3.9219605215100969E-2</v>
      </c>
      <c r="P64" s="586">
        <v>1.6417424254315589E-2</v>
      </c>
      <c r="Q64" s="586">
        <v>1.2759094403872802E-2</v>
      </c>
      <c r="R64" s="587">
        <f t="shared" si="16"/>
        <v>0.10863125048426664</v>
      </c>
      <c r="S64" s="586">
        <v>6.8453647191235173E-2</v>
      </c>
      <c r="T64" s="586">
        <v>2.1832904549414688E-2</v>
      </c>
      <c r="U64" s="586">
        <v>1.8344698743616779E-2</v>
      </c>
      <c r="V64" s="587">
        <f t="shared" si="17"/>
        <v>4.3670944723512101E-2</v>
      </c>
      <c r="W64" s="587">
        <v>2.7001827891923895E-2</v>
      </c>
      <c r="X64" s="587">
        <v>9.0046816140667441E-3</v>
      </c>
      <c r="Y64" s="587">
        <v>7.6644352175214616E-3</v>
      </c>
      <c r="Z64" s="586">
        <f t="shared" si="18"/>
        <v>2.4112488014652846E-2</v>
      </c>
      <c r="AA64" s="586">
        <v>1.6488784808093543E-2</v>
      </c>
      <c r="AB64" s="586">
        <v>5.9771844929339089E-3</v>
      </c>
      <c r="AC64" s="586">
        <v>1.646518713625394E-3</v>
      </c>
      <c r="AD64" s="586">
        <v>0</v>
      </c>
      <c r="AE64" s="585">
        <f t="shared" si="19"/>
        <v>1.5971913688318278E-2</v>
      </c>
      <c r="AF64" s="586">
        <v>9.6933443690579886E-3</v>
      </c>
      <c r="AG64" s="586">
        <v>3.3734479118526987E-3</v>
      </c>
      <c r="AH64" s="585">
        <v>2.9051214074075908E-3</v>
      </c>
      <c r="AI64" s="525"/>
      <c r="AJ64" s="572"/>
      <c r="AK64" s="519">
        <f t="shared" si="20"/>
        <v>0</v>
      </c>
      <c r="AL64" s="551">
        <f t="shared" si="21"/>
        <v>0</v>
      </c>
      <c r="AM64" s="551">
        <f t="shared" si="22"/>
        <v>-4.7704895589362195E-18</v>
      </c>
      <c r="AN64" s="523"/>
    </row>
    <row r="65" spans="1:40" s="346" customFormat="1" ht="12" hidden="1" customHeight="1">
      <c r="A65" s="593">
        <v>1971</v>
      </c>
      <c r="B65" s="584">
        <v>0.25882752577934798</v>
      </c>
      <c r="C65" s="525">
        <v>4.6959270499068839E-2</v>
      </c>
      <c r="D65" s="583">
        <v>3.4010814401899188E-2</v>
      </c>
      <c r="E65" s="525">
        <v>3.6392524093908946E-2</v>
      </c>
      <c r="F65" s="525">
        <f t="shared" si="12"/>
        <v>0.20871106091255104</v>
      </c>
      <c r="G65" s="582">
        <f t="shared" si="13"/>
        <v>3.3235329726180818E-2</v>
      </c>
      <c r="H65" s="581">
        <f t="shared" si="14"/>
        <v>4.4859849343622714E-2</v>
      </c>
      <c r="I65" s="525">
        <v>3.2200715035971779E-2</v>
      </c>
      <c r="J65" s="525">
        <v>9.5763783296327915E-3</v>
      </c>
      <c r="K65" s="525">
        <v>3.0827559780181473E-3</v>
      </c>
      <c r="L65" s="525">
        <v>0</v>
      </c>
      <c r="M65" s="547">
        <f t="shared" si="15"/>
        <v>0.10073909119451377</v>
      </c>
      <c r="N65" s="525">
        <v>2.4216816092228397E-2</v>
      </c>
      <c r="O65" s="525">
        <v>4.6177540192561858E-2</v>
      </c>
      <c r="P65" s="525">
        <v>1.7344176732709389E-2</v>
      </c>
      <c r="Q65" s="525">
        <v>1.3000558177014124E-2</v>
      </c>
      <c r="R65" s="547">
        <f t="shared" si="16"/>
        <v>0.11063473870064799</v>
      </c>
      <c r="S65" s="525">
        <v>6.9520734368896192E-2</v>
      </c>
      <c r="T65" s="525">
        <v>2.2513329002687071E-2</v>
      </c>
      <c r="U65" s="525">
        <v>1.8600675329064731E-2</v>
      </c>
      <c r="V65" s="547">
        <f t="shared" si="17"/>
        <v>4.398464525762609E-2</v>
      </c>
      <c r="W65" s="547">
        <v>2.7018876893260005E-2</v>
      </c>
      <c r="X65" s="547">
        <v>9.2265053545024459E-3</v>
      </c>
      <c r="Y65" s="547">
        <v>7.7392630098636443E-3</v>
      </c>
      <c r="Z65" s="525">
        <f t="shared" si="18"/>
        <v>2.5267679439648846E-2</v>
      </c>
      <c r="AA65" s="525">
        <v>1.733884655783096E-2</v>
      </c>
      <c r="AB65" s="525">
        <v>6.1924451992253432E-3</v>
      </c>
      <c r="AC65" s="525">
        <v>1.7363876825925442E-3</v>
      </c>
      <c r="AD65" s="525">
        <v>0</v>
      </c>
      <c r="AE65" s="544">
        <f t="shared" si="19"/>
        <v>1.612311927741376E-2</v>
      </c>
      <c r="AF65" s="525">
        <v>9.7040379691245154E-3</v>
      </c>
      <c r="AG65" s="525">
        <v>3.4711088862556796E-3</v>
      </c>
      <c r="AH65" s="544">
        <v>2.9479724220335636E-3</v>
      </c>
      <c r="AI65" s="525"/>
      <c r="AJ65" s="572"/>
      <c r="AK65" s="519">
        <f t="shared" si="20"/>
        <v>0</v>
      </c>
      <c r="AL65" s="551">
        <f t="shared" si="21"/>
        <v>1.1275702593849246E-17</v>
      </c>
      <c r="AM65" s="551">
        <f t="shared" si="22"/>
        <v>9.540979117872439E-18</v>
      </c>
      <c r="AN65" s="523"/>
    </row>
    <row r="66" spans="1:40" s="346" customFormat="1" ht="12" hidden="1" customHeight="1">
      <c r="A66" s="593">
        <v>1972</v>
      </c>
      <c r="B66" s="584">
        <v>0.25993213543760607</v>
      </c>
      <c r="C66" s="525">
        <v>4.4500077702407298E-2</v>
      </c>
      <c r="D66" s="583">
        <v>3.1580414537005129E-2</v>
      </c>
      <c r="E66" s="525">
        <v>3.6498675817358384E-2</v>
      </c>
      <c r="F66" s="525">
        <f t="shared" si="12"/>
        <v>0.21280553364091886</v>
      </c>
      <c r="G66" s="582">
        <f t="shared" si="13"/>
        <v>3.3872151723078503E-2</v>
      </c>
      <c r="H66" s="581">
        <f t="shared" si="14"/>
        <v>4.389023460102684E-2</v>
      </c>
      <c r="I66" s="525">
        <v>3.1407843965764667E-2</v>
      </c>
      <c r="J66" s="525">
        <v>9.5267583853298789E-3</v>
      </c>
      <c r="K66" s="525">
        <v>2.955632249932295E-3</v>
      </c>
      <c r="L66" s="525">
        <v>0</v>
      </c>
      <c r="M66" s="547">
        <f t="shared" si="15"/>
        <v>0.10689933911756118</v>
      </c>
      <c r="N66" s="525">
        <v>2.3927267528960419E-2</v>
      </c>
      <c r="O66" s="525">
        <v>5.1628800650866224E-2</v>
      </c>
      <c r="P66" s="525">
        <v>1.7464239575988971E-2</v>
      </c>
      <c r="Q66" s="525">
        <v>1.3879031361745562E-2</v>
      </c>
      <c r="R66" s="547">
        <f t="shared" si="16"/>
        <v>0.10678601847877432</v>
      </c>
      <c r="S66" s="525">
        <v>6.836878480331679E-2</v>
      </c>
      <c r="T66" s="525">
        <v>2.0467477827782715E-2</v>
      </c>
      <c r="U66" s="525">
        <v>1.794975584767482E-2</v>
      </c>
      <c r="V66" s="547">
        <f t="shared" si="17"/>
        <v>4.4156011968245805E-2</v>
      </c>
      <c r="W66" s="547">
        <v>2.7946078306680892E-2</v>
      </c>
      <c r="X66" s="547">
        <v>8.6012296327643081E-3</v>
      </c>
      <c r="Y66" s="547">
        <v>7.6087040288006043E-3</v>
      </c>
      <c r="Z66" s="525">
        <f t="shared" si="18"/>
        <v>2.6089344991651883E-2</v>
      </c>
      <c r="AA66" s="525">
        <v>1.8119909980248844E-2</v>
      </c>
      <c r="AB66" s="525">
        <v>6.2125405646567475E-3</v>
      </c>
      <c r="AC66" s="525">
        <v>1.7568944467462896E-3</v>
      </c>
      <c r="AD66" s="525">
        <v>0</v>
      </c>
      <c r="AE66" s="544">
        <f t="shared" si="19"/>
        <v>1.5710123736350209E-2</v>
      </c>
      <c r="AF66" s="525">
        <v>9.5397011781729133E-3</v>
      </c>
      <c r="AG66" s="525">
        <v>3.2316071373146953E-3</v>
      </c>
      <c r="AH66" s="544">
        <v>2.9388154208625991E-3</v>
      </c>
      <c r="AI66" s="525"/>
      <c r="AJ66" s="572"/>
      <c r="AK66" s="519">
        <f t="shared" si="20"/>
        <v>0</v>
      </c>
      <c r="AL66" s="551">
        <f t="shared" si="21"/>
        <v>-8.6736173798840355E-18</v>
      </c>
      <c r="AM66" s="551">
        <f t="shared" si="22"/>
        <v>-6.0715321659188248E-18</v>
      </c>
      <c r="AN66" s="523"/>
    </row>
    <row r="67" spans="1:40" s="346" customFormat="1" ht="12" hidden="1" customHeight="1">
      <c r="A67" s="593">
        <v>1973</v>
      </c>
      <c r="B67" s="584">
        <v>0.26129983972603071</v>
      </c>
      <c r="C67" s="525">
        <v>4.4287085220860618E-2</v>
      </c>
      <c r="D67" s="583">
        <v>3.1752910887797872E-2</v>
      </c>
      <c r="E67" s="525">
        <v>3.8535086028880915E-2</v>
      </c>
      <c r="F67" s="525">
        <f t="shared" si="12"/>
        <v>0.21228912365974989</v>
      </c>
      <c r="G67" s="582">
        <f t="shared" si="13"/>
        <v>3.3811455183460695E-2</v>
      </c>
      <c r="H67" s="581">
        <f t="shared" si="14"/>
        <v>4.1123387461072025E-2</v>
      </c>
      <c r="I67" s="525">
        <v>2.982615658635383E-2</v>
      </c>
      <c r="J67" s="525">
        <v>8.5987190964844848E-3</v>
      </c>
      <c r="K67" s="525">
        <v>2.698511778233716E-3</v>
      </c>
      <c r="L67" s="525">
        <v>0</v>
      </c>
      <c r="M67" s="547">
        <f t="shared" si="15"/>
        <v>0.10404651202940265</v>
      </c>
      <c r="N67" s="525">
        <v>2.4221931704351718E-2</v>
      </c>
      <c r="O67" s="525">
        <v>4.9887522372989247E-2</v>
      </c>
      <c r="P67" s="525">
        <v>1.6377583895693042E-2</v>
      </c>
      <c r="Q67" s="525">
        <v>1.355947405636865E-2</v>
      </c>
      <c r="R67" s="547">
        <f t="shared" si="16"/>
        <v>0.1104424800999832</v>
      </c>
      <c r="S67" s="525">
        <v>6.9650953483292657E-2</v>
      </c>
      <c r="T67" s="525">
        <v>2.1109475060722159E-2</v>
      </c>
      <c r="U67" s="525">
        <v>1.9682051555968381E-2</v>
      </c>
      <c r="V67" s="547">
        <f t="shared" si="17"/>
        <v>4.7896236037774986E-2</v>
      </c>
      <c r="W67" s="547">
        <v>3.010384041627796E-2</v>
      </c>
      <c r="X67" s="547">
        <v>9.1968607592291546E-3</v>
      </c>
      <c r="Y67" s="547">
        <v>8.5955348622678701E-3</v>
      </c>
      <c r="Z67" s="525">
        <f t="shared" si="18"/>
        <v>2.6559421470335551E-2</v>
      </c>
      <c r="AA67" s="525">
        <v>1.8573911465920603E-2</v>
      </c>
      <c r="AB67" s="525">
        <v>6.2426839366787083E-3</v>
      </c>
      <c r="AC67" s="525">
        <v>1.742826067736239E-3</v>
      </c>
      <c r="AD67" s="525">
        <v>0</v>
      </c>
      <c r="AE67" s="544">
        <f t="shared" si="19"/>
        <v>1.5649354431866578E-2</v>
      </c>
      <c r="AF67" s="525">
        <v>8.9948597808613834E-3</v>
      </c>
      <c r="AG67" s="525">
        <v>3.3525202052812108E-3</v>
      </c>
      <c r="AH67" s="544">
        <v>3.3019744457239847E-3</v>
      </c>
      <c r="AI67" s="525"/>
      <c r="AJ67" s="572"/>
      <c r="AK67" s="519">
        <f t="shared" si="20"/>
        <v>0</v>
      </c>
      <c r="AL67" s="551">
        <f t="shared" si="21"/>
        <v>0</v>
      </c>
      <c r="AM67" s="551">
        <f t="shared" si="22"/>
        <v>0</v>
      </c>
      <c r="AN67" s="523"/>
    </row>
    <row r="68" spans="1:40" s="346" customFormat="1" ht="12" hidden="1" customHeight="1">
      <c r="A68" s="593">
        <v>1974</v>
      </c>
      <c r="B68" s="584">
        <v>0.25425722480085999</v>
      </c>
      <c r="C68" s="525">
        <v>4.4787277954417115E-2</v>
      </c>
      <c r="D68" s="583">
        <v>3.2768242628363392E-2</v>
      </c>
      <c r="E68" s="525">
        <v>3.7859151220516127E-2</v>
      </c>
      <c r="F68" s="525">
        <f t="shared" si="12"/>
        <v>0.2065136347160984</v>
      </c>
      <c r="G68" s="582">
        <f t="shared" si="13"/>
        <v>3.490283909017166E-2</v>
      </c>
      <c r="H68" s="581">
        <f t="shared" si="14"/>
        <v>4.1065397226961897E-2</v>
      </c>
      <c r="I68" s="525">
        <v>3.0115233925410559E-2</v>
      </c>
      <c r="J68" s="525">
        <v>8.2623295362501369E-3</v>
      </c>
      <c r="K68" s="525">
        <v>2.6878337653011954E-3</v>
      </c>
      <c r="L68" s="525">
        <v>0</v>
      </c>
      <c r="M68" s="547">
        <f t="shared" si="15"/>
        <v>8.4551506152449676E-2</v>
      </c>
      <c r="N68" s="525">
        <v>2.4714034848967583E-2</v>
      </c>
      <c r="O68" s="525">
        <v>3.6954260143995402E-2</v>
      </c>
      <c r="P68" s="525">
        <v>1.2932060060196319E-2</v>
      </c>
      <c r="Q68" s="525">
        <v>9.9511510992903764E-3</v>
      </c>
      <c r="R68" s="547">
        <f t="shared" si="16"/>
        <v>0.1238847743730828</v>
      </c>
      <c r="S68" s="525">
        <v>7.7794631823463842E-2</v>
      </c>
      <c r="T68" s="525">
        <v>2.4304556128361979E-2</v>
      </c>
      <c r="U68" s="525">
        <v>2.1785586421256983E-2</v>
      </c>
      <c r="V68" s="547">
        <f t="shared" si="17"/>
        <v>4.8854515403257796E-2</v>
      </c>
      <c r="W68" s="547">
        <v>2.8673144438010875E-2</v>
      </c>
      <c r="X68" s="547">
        <v>1.0439796888958826E-2</v>
      </c>
      <c r="Y68" s="547">
        <v>9.7415740762880967E-3</v>
      </c>
      <c r="Z68" s="525">
        <f t="shared" si="18"/>
        <v>2.8234714383577109E-2</v>
      </c>
      <c r="AA68" s="525">
        <v>1.9790010865269797E-2</v>
      </c>
      <c r="AB68" s="525">
        <v>6.5966702884232642E-3</v>
      </c>
      <c r="AC68" s="525">
        <v>1.8480332298840493E-3</v>
      </c>
      <c r="AD68" s="525">
        <v>0</v>
      </c>
      <c r="AE68" s="544">
        <f t="shared" si="19"/>
        <v>1.5864253971315093E-2</v>
      </c>
      <c r="AF68" s="525">
        <v>8.5161579364786012E-3</v>
      </c>
      <c r="AG68" s="525">
        <v>3.7289356585171575E-3</v>
      </c>
      <c r="AH68" s="544">
        <v>3.6191603763193331E-3</v>
      </c>
      <c r="AI68" s="525"/>
      <c r="AJ68" s="572"/>
      <c r="AK68" s="519">
        <f t="shared" si="20"/>
        <v>0</v>
      </c>
      <c r="AL68" s="551">
        <f t="shared" si="21"/>
        <v>0</v>
      </c>
      <c r="AM68" s="551">
        <f t="shared" si="22"/>
        <v>3.4694469519536142E-18</v>
      </c>
      <c r="AN68" s="523"/>
    </row>
    <row r="69" spans="1:40" s="346" customFormat="1" ht="12" hidden="1" customHeight="1">
      <c r="A69" s="593">
        <v>1975</v>
      </c>
      <c r="B69" s="584">
        <v>0.26072269575558382</v>
      </c>
      <c r="C69" s="525">
        <v>4.478917252186719E-2</v>
      </c>
      <c r="D69" s="583">
        <v>3.2604239166152127E-2</v>
      </c>
      <c r="E69" s="525">
        <v>3.4404473230540897E-2</v>
      </c>
      <c r="F69" s="525">
        <f t="shared" si="12"/>
        <v>0.21877589279537932</v>
      </c>
      <c r="G69" s="582">
        <f t="shared" si="13"/>
        <v>3.7246842792203597E-2</v>
      </c>
      <c r="H69" s="581">
        <f t="shared" si="14"/>
        <v>4.1116648952380708E-2</v>
      </c>
      <c r="I69" s="525">
        <v>3.0403953087454749E-2</v>
      </c>
      <c r="J69" s="525">
        <v>8.1263899173223304E-3</v>
      </c>
      <c r="K69" s="525">
        <v>2.5863059476036337E-3</v>
      </c>
      <c r="L69" s="525">
        <v>0</v>
      </c>
      <c r="M69" s="547">
        <f t="shared" si="15"/>
        <v>8.8816591280077795E-2</v>
      </c>
      <c r="N69" s="525">
        <v>2.2497282698061932E-2</v>
      </c>
      <c r="O69" s="525">
        <v>4.6174670244857607E-2</v>
      </c>
      <c r="P69" s="525">
        <v>1.2168402387405589E-2</v>
      </c>
      <c r="Q69" s="525">
        <v>7.9762359497526584E-3</v>
      </c>
      <c r="R69" s="547">
        <f t="shared" si="16"/>
        <v>0.12872908898831212</v>
      </c>
      <c r="S69" s="525">
        <v>8.3185105808314813E-2</v>
      </c>
      <c r="T69" s="525">
        <v>2.5027065100222574E-2</v>
      </c>
      <c r="U69" s="525">
        <v>2.0516918079774748E-2</v>
      </c>
      <c r="V69" s="547">
        <f t="shared" si="17"/>
        <v>4.8159379071881954E-2</v>
      </c>
      <c r="W69" s="547">
        <v>2.8388491039367879E-2</v>
      </c>
      <c r="X69" s="547">
        <v>1.0598234573020565E-2</v>
      </c>
      <c r="Y69" s="547">
        <v>9.1726534594935068E-3</v>
      </c>
      <c r="Z69" s="525">
        <f t="shared" si="18"/>
        <v>3.0310258970225969E-2</v>
      </c>
      <c r="AA69" s="525">
        <v>2.1469458101229008E-2</v>
      </c>
      <c r="AB69" s="525">
        <v>6.9342349146826604E-3</v>
      </c>
      <c r="AC69" s="525">
        <v>1.9065659543143006E-3</v>
      </c>
      <c r="AD69" s="525">
        <v>0</v>
      </c>
      <c r="AE69" s="544">
        <f t="shared" si="19"/>
        <v>1.5788753566842815E-2</v>
      </c>
      <c r="AF69" s="525">
        <v>8.8431497762919316E-3</v>
      </c>
      <c r="AG69" s="525">
        <v>3.6842695320708687E-3</v>
      </c>
      <c r="AH69" s="544">
        <v>3.2613342584800159E-3</v>
      </c>
      <c r="AI69" s="525"/>
      <c r="AJ69" s="572"/>
      <c r="AK69" s="519">
        <f t="shared" si="20"/>
        <v>0</v>
      </c>
      <c r="AL69" s="551">
        <f t="shared" si="21"/>
        <v>0</v>
      </c>
      <c r="AM69" s="551">
        <f t="shared" si="22"/>
        <v>0</v>
      </c>
      <c r="AN69" s="523"/>
    </row>
    <row r="70" spans="1:40" s="346" customFormat="1" ht="12" hidden="1" customHeight="1">
      <c r="A70" s="593">
        <v>1976</v>
      </c>
      <c r="B70" s="584">
        <v>0.26625918601418092</v>
      </c>
      <c r="C70" s="525">
        <v>4.4184945207365933E-2</v>
      </c>
      <c r="D70" s="583">
        <v>3.1789286980459956E-2</v>
      </c>
      <c r="E70" s="525">
        <v>3.9093040298004429E-2</v>
      </c>
      <c r="F70" s="525">
        <f t="shared" si="12"/>
        <v>0.21893482421688032</v>
      </c>
      <c r="G70" s="582">
        <f t="shared" si="13"/>
        <v>3.5953623708069739E-2</v>
      </c>
      <c r="H70" s="581">
        <f t="shared" si="14"/>
        <v>3.9292445908666672E-2</v>
      </c>
      <c r="I70" s="525">
        <v>2.8855812287347838E-2</v>
      </c>
      <c r="J70" s="525">
        <v>7.9437297352866875E-3</v>
      </c>
      <c r="K70" s="525">
        <v>2.4929038860321494E-3</v>
      </c>
      <c r="L70" s="525">
        <v>0</v>
      </c>
      <c r="M70" s="547">
        <f t="shared" si="15"/>
        <v>9.7233644705903163E-2</v>
      </c>
      <c r="N70" s="525">
        <v>2.4318431020362644E-2</v>
      </c>
      <c r="O70" s="525">
        <v>4.9636786480676064E-2</v>
      </c>
      <c r="P70" s="525">
        <v>1.320298248049848E-2</v>
      </c>
      <c r="Q70" s="525">
        <v>1.0075444724365988E-2</v>
      </c>
      <c r="R70" s="547">
        <f t="shared" si="16"/>
        <v>0.12609683558791576</v>
      </c>
      <c r="S70" s="525">
        <v>8.0052831732699614E-2</v>
      </c>
      <c r="T70" s="525">
        <v>2.3640698312950154E-2</v>
      </c>
      <c r="U70" s="525">
        <v>2.2403305542265991E-2</v>
      </c>
      <c r="V70" s="547">
        <f t="shared" si="17"/>
        <v>4.834683918419666E-2</v>
      </c>
      <c r="W70" s="547">
        <v>2.8127232960507474E-2</v>
      </c>
      <c r="X70" s="547">
        <v>1.0118959863888098E-2</v>
      </c>
      <c r="Y70" s="547">
        <v>1.0100646359801093E-2</v>
      </c>
      <c r="Z70" s="525">
        <f t="shared" si="18"/>
        <v>3.0363129067687233E-2</v>
      </c>
      <c r="AA70" s="525">
        <v>2.1731659461218387E-2</v>
      </c>
      <c r="AB70" s="525">
        <v>6.7050850128277115E-3</v>
      </c>
      <c r="AC70" s="525">
        <v>1.9263845936411375E-3</v>
      </c>
      <c r="AD70" s="525">
        <v>0</v>
      </c>
      <c r="AE70" s="544">
        <f t="shared" si="19"/>
        <v>1.4347450304814106E-2</v>
      </c>
      <c r="AF70" s="525">
        <v>7.5168792340236388E-3</v>
      </c>
      <c r="AG70" s="525">
        <v>3.3442147423618169E-3</v>
      </c>
      <c r="AH70" s="544">
        <v>3.4863563284286492E-3</v>
      </c>
      <c r="AI70" s="525"/>
      <c r="AJ70" s="572"/>
      <c r="AK70" s="519">
        <f t="shared" si="20"/>
        <v>0</v>
      </c>
      <c r="AL70" s="551">
        <f t="shared" si="21"/>
        <v>7.8062556418956319E-18</v>
      </c>
      <c r="AM70" s="551">
        <f t="shared" si="22"/>
        <v>7.8062556418956319E-18</v>
      </c>
      <c r="AN70" s="523"/>
    </row>
    <row r="71" spans="1:40" s="346" customFormat="1" ht="12" hidden="1" customHeight="1">
      <c r="A71" s="593">
        <v>1977</v>
      </c>
      <c r="B71" s="584">
        <v>0.26901215743150764</v>
      </c>
      <c r="C71" s="525">
        <v>4.250850912315008E-2</v>
      </c>
      <c r="D71" s="583">
        <v>3.0166245278150743E-2</v>
      </c>
      <c r="E71" s="525">
        <v>4.0006571277975321E-2</v>
      </c>
      <c r="F71" s="525">
        <f t="shared" ref="F71:F102" si="23">I71+J71+N71+O71+S71+W71</f>
        <v>0.22403657641288244</v>
      </c>
      <c r="G71" s="582">
        <f t="shared" ref="G71:G102" si="24">AA71+AB71+AF71</f>
        <v>3.7539499382500167E-2</v>
      </c>
      <c r="H71" s="581">
        <f t="shared" ref="H71:H102" si="25">I71+J71+K71+L71</f>
        <v>3.7868772617628707E-2</v>
      </c>
      <c r="I71" s="525">
        <v>2.6886136611542558E-2</v>
      </c>
      <c r="J71" s="525">
        <v>8.6320630205018508E-3</v>
      </c>
      <c r="K71" s="525">
        <v>2.3505729855842982E-3</v>
      </c>
      <c r="L71" s="525">
        <v>0</v>
      </c>
      <c r="M71" s="547">
        <f t="shared" ref="M71:M102" si="26">N71+O71+P71+Q71</f>
        <v>0.10057692788907502</v>
      </c>
      <c r="N71" s="525">
        <v>2.5342418480722238E-2</v>
      </c>
      <c r="O71" s="525">
        <v>5.2809749532391849E-2</v>
      </c>
      <c r="P71" s="525">
        <v>1.2588739728553577E-2</v>
      </c>
      <c r="Q71" s="525">
        <v>9.8360201474073511E-3</v>
      </c>
      <c r="R71" s="547">
        <f t="shared" ref="R71:R102" si="27">S71+T71+U71</f>
        <v>0.1288908298413613</v>
      </c>
      <c r="S71" s="525">
        <v>8.2673434285561842E-2</v>
      </c>
      <c r="T71" s="525">
        <v>2.2987425039223575E-2</v>
      </c>
      <c r="U71" s="525">
        <v>2.3229970516575885E-2</v>
      </c>
      <c r="V71" s="547">
        <f t="shared" ref="V71:V102" si="28">W71+X71+Y71</f>
        <v>4.812166044541194E-2</v>
      </c>
      <c r="W71" s="547">
        <v>2.7692774482162084E-2</v>
      </c>
      <c r="X71" s="547">
        <v>9.8269173853356064E-3</v>
      </c>
      <c r="Y71" s="547">
        <v>1.0601968577914246E-2</v>
      </c>
      <c r="Z71" s="525">
        <f t="shared" ref="Z71:Z102" si="29">AA71+AB71+AC71+AD71</f>
        <v>3.153198937171027E-2</v>
      </c>
      <c r="AA71" s="525">
        <v>2.3014532939480421E-2</v>
      </c>
      <c r="AB71" s="525">
        <v>6.5602173332163817E-3</v>
      </c>
      <c r="AC71" s="525">
        <v>1.9572390990134645E-3</v>
      </c>
      <c r="AD71" s="525">
        <v>0</v>
      </c>
      <c r="AE71" s="544">
        <f t="shared" ref="AE71:AE102" si="30">AF71+AG71+AH71</f>
        <v>1.4914043990259029E-2</v>
      </c>
      <c r="AF71" s="525">
        <v>7.9647491098033662E-3</v>
      </c>
      <c r="AG71" s="525">
        <v>3.2879069165335077E-3</v>
      </c>
      <c r="AH71" s="544">
        <v>3.6613879639221551E-3</v>
      </c>
      <c r="AI71" s="525"/>
      <c r="AJ71" s="572"/>
      <c r="AK71" s="519">
        <f t="shared" ref="AK71:AK102" si="31">B71-(H71+M71+R71+V71-Z71-AE71)</f>
        <v>0</v>
      </c>
      <c r="AL71" s="551">
        <f t="shared" ref="AL71:AL102" si="32">C71-K71-P71-T71-X71-(-AC71-AG71)</f>
        <v>0</v>
      </c>
      <c r="AM71" s="551">
        <f t="shared" ref="AM71:AM102" si="33">E71-L71-Q71-U71-Y71-(-AD71-AH71)</f>
        <v>-6.0715321659188248E-18</v>
      </c>
      <c r="AN71" s="523"/>
    </row>
    <row r="72" spans="1:40" s="346" customFormat="1" ht="12" hidden="1" customHeight="1">
      <c r="A72" s="593">
        <v>1978</v>
      </c>
      <c r="B72" s="584">
        <v>0.26856573095198166</v>
      </c>
      <c r="C72" s="525">
        <v>3.8455011377593433E-2</v>
      </c>
      <c r="D72" s="583">
        <v>2.6083078581797585E-2</v>
      </c>
      <c r="E72" s="525">
        <v>4.0409733058295899E-2</v>
      </c>
      <c r="F72" s="525">
        <f t="shared" si="23"/>
        <v>0.22896173140474479</v>
      </c>
      <c r="G72" s="582">
        <f t="shared" si="24"/>
        <v>3.9260744888652471E-2</v>
      </c>
      <c r="H72" s="581">
        <f t="shared" si="25"/>
        <v>3.7826520537194541E-2</v>
      </c>
      <c r="I72" s="525">
        <v>2.7558581202300741E-2</v>
      </c>
      <c r="J72" s="525">
        <v>7.9520071873374499E-3</v>
      </c>
      <c r="K72" s="525">
        <v>2.3159321475563505E-3</v>
      </c>
      <c r="L72" s="525">
        <v>0</v>
      </c>
      <c r="M72" s="547">
        <f t="shared" si="26"/>
        <v>0.10099654134910085</v>
      </c>
      <c r="N72" s="525">
        <v>2.5218505685574402E-2</v>
      </c>
      <c r="O72" s="525">
        <v>5.5896798950531762E-2</v>
      </c>
      <c r="P72" s="525">
        <v>1.1013803735457442E-2</v>
      </c>
      <c r="Q72" s="525">
        <v>8.8674329775372419E-3</v>
      </c>
      <c r="R72" s="547">
        <f t="shared" si="27"/>
        <v>0.1293691295109177</v>
      </c>
      <c r="S72" s="525">
        <v>8.416097304991664E-2</v>
      </c>
      <c r="T72" s="525">
        <v>2.1069488145342406E-2</v>
      </c>
      <c r="U72" s="525">
        <v>2.4138668315658654E-2</v>
      </c>
      <c r="V72" s="547">
        <f t="shared" si="28"/>
        <v>4.8616915679908904E-2</v>
      </c>
      <c r="W72" s="547">
        <v>2.8174865329083813E-2</v>
      </c>
      <c r="X72" s="547">
        <v>9.1354974539678956E-3</v>
      </c>
      <c r="Y72" s="547">
        <v>1.1306552896857197E-2</v>
      </c>
      <c r="Z72" s="525">
        <f t="shared" si="29"/>
        <v>3.2347259778211311E-2</v>
      </c>
      <c r="AA72" s="525">
        <v>2.4036413656583541E-2</v>
      </c>
      <c r="AB72" s="525">
        <v>6.3303822105457647E-3</v>
      </c>
      <c r="AC72" s="525">
        <v>1.9804639110820046E-3</v>
      </c>
      <c r="AD72" s="525">
        <v>0</v>
      </c>
      <c r="AE72" s="544">
        <f t="shared" si="30"/>
        <v>1.5896116346929022E-2</v>
      </c>
      <c r="AF72" s="525">
        <v>8.8939490215231704E-3</v>
      </c>
      <c r="AG72" s="525">
        <v>3.0992461936486556E-3</v>
      </c>
      <c r="AH72" s="544">
        <v>3.9029211317571943E-3</v>
      </c>
      <c r="AI72" s="525"/>
      <c r="AJ72" s="572"/>
      <c r="AK72" s="519">
        <f t="shared" si="31"/>
        <v>0</v>
      </c>
      <c r="AL72" s="551">
        <f t="shared" si="32"/>
        <v>0</v>
      </c>
      <c r="AM72" s="551">
        <f t="shared" si="33"/>
        <v>0</v>
      </c>
      <c r="AN72" s="523"/>
    </row>
    <row r="73" spans="1:40" s="346" customFormat="1" ht="12" hidden="1" customHeight="1">
      <c r="A73" s="593">
        <v>1979</v>
      </c>
      <c r="B73" s="584">
        <v>0.26067985449223163</v>
      </c>
      <c r="C73" s="525">
        <v>3.5769676015086273E-2</v>
      </c>
      <c r="D73" s="583">
        <v>2.4039161398125928E-2</v>
      </c>
      <c r="E73" s="525">
        <v>3.870347988964818E-2</v>
      </c>
      <c r="F73" s="525">
        <f t="shared" si="23"/>
        <v>0.22776563521567053</v>
      </c>
      <c r="G73" s="582">
        <f t="shared" si="24"/>
        <v>4.1558936628173331E-2</v>
      </c>
      <c r="H73" s="581">
        <f t="shared" si="25"/>
        <v>3.8140635672193765E-2</v>
      </c>
      <c r="I73" s="525">
        <v>2.8296544185987219E-2</v>
      </c>
      <c r="J73" s="525">
        <v>7.5837318650438428E-3</v>
      </c>
      <c r="K73" s="525">
        <v>2.2603596211626994E-3</v>
      </c>
      <c r="L73" s="525">
        <v>0</v>
      </c>
      <c r="M73" s="575">
        <f t="shared" si="26"/>
        <v>9.2214620816959109E-2</v>
      </c>
      <c r="N73" s="525">
        <v>2.561088822079995E-2</v>
      </c>
      <c r="O73" s="525">
        <v>4.8108425502832695E-2</v>
      </c>
      <c r="P73" s="525">
        <v>9.9510493238686212E-3</v>
      </c>
      <c r="Q73" s="525">
        <v>8.5442577694578511E-3</v>
      </c>
      <c r="R73" s="575">
        <f t="shared" si="27"/>
        <v>0.1325222209300915</v>
      </c>
      <c r="S73" s="525">
        <v>8.9972882550191549E-2</v>
      </c>
      <c r="T73" s="525">
        <v>1.9798712779174568E-2</v>
      </c>
      <c r="U73" s="525">
        <v>2.2750625600725376E-2</v>
      </c>
      <c r="V73" s="575">
        <f t="shared" si="28"/>
        <v>4.8041543537524677E-2</v>
      </c>
      <c r="W73" s="575">
        <v>2.819316289081528E-2</v>
      </c>
      <c r="X73" s="575">
        <v>8.7002933353696674E-3</v>
      </c>
      <c r="Y73" s="575">
        <v>1.1148087311339728E-2</v>
      </c>
      <c r="Z73" s="525">
        <f t="shared" si="29"/>
        <v>3.4284744716420359E-2</v>
      </c>
      <c r="AA73" s="525">
        <v>2.5974335392608336E-2</v>
      </c>
      <c r="AB73" s="525">
        <v>6.2785645154318157E-3</v>
      </c>
      <c r="AC73" s="525">
        <v>2.0318448083802058E-3</v>
      </c>
      <c r="AD73" s="525">
        <v>0</v>
      </c>
      <c r="AE73" s="544">
        <f t="shared" si="30"/>
        <v>1.595442174811702E-2</v>
      </c>
      <c r="AF73" s="525">
        <v>9.3060367201331807E-3</v>
      </c>
      <c r="AG73" s="525">
        <v>2.9088942361090737E-3</v>
      </c>
      <c r="AH73" s="544">
        <v>3.7394907918747665E-3</v>
      </c>
      <c r="AI73" s="525"/>
      <c r="AJ73" s="572"/>
      <c r="AK73" s="519">
        <f t="shared" si="31"/>
        <v>0</v>
      </c>
      <c r="AL73" s="551">
        <f t="shared" si="32"/>
        <v>-6.9388939039072284E-18</v>
      </c>
      <c r="AM73" s="551">
        <f t="shared" si="33"/>
        <v>-7.3725747729014302E-18</v>
      </c>
      <c r="AN73" s="523"/>
    </row>
    <row r="74" spans="1:40" s="346" customFormat="1" ht="12" hidden="1" customHeight="1">
      <c r="A74" s="594">
        <v>1980</v>
      </c>
      <c r="B74" s="591">
        <v>0.25284489003568666</v>
      </c>
      <c r="C74" s="586">
        <v>3.5317784414286721E-2</v>
      </c>
      <c r="D74" s="590">
        <v>2.349546854889565E-2</v>
      </c>
      <c r="E74" s="586">
        <v>3.4725506058706793E-2</v>
      </c>
      <c r="F74" s="586">
        <f t="shared" si="23"/>
        <v>0.22862254197240553</v>
      </c>
      <c r="G74" s="589">
        <f t="shared" si="24"/>
        <v>4.5820942409712399E-2</v>
      </c>
      <c r="H74" s="588">
        <f t="shared" si="25"/>
        <v>4.1751289334271038E-2</v>
      </c>
      <c r="I74" s="586">
        <v>3.0583931941613317E-2</v>
      </c>
      <c r="J74" s="586">
        <v>8.6311997513349864E-3</v>
      </c>
      <c r="K74" s="586">
        <v>2.5361576413227352E-3</v>
      </c>
      <c r="L74" s="586">
        <v>0</v>
      </c>
      <c r="M74" s="547">
        <f t="shared" si="26"/>
        <v>7.6305633268769338E-2</v>
      </c>
      <c r="N74" s="586">
        <v>2.695624670537778E-2</v>
      </c>
      <c r="O74" s="586">
        <v>3.147556506162999E-2</v>
      </c>
      <c r="P74" s="586">
        <v>9.4670348538888234E-3</v>
      </c>
      <c r="Q74" s="586">
        <v>8.406786647872741E-3</v>
      </c>
      <c r="R74" s="547">
        <f t="shared" si="27"/>
        <v>0.14448517402571245</v>
      </c>
      <c r="S74" s="586">
        <v>0.10481450932243952</v>
      </c>
      <c r="T74" s="586">
        <v>2.0052452355324341E-2</v>
      </c>
      <c r="U74" s="586">
        <v>1.9618212347948607E-2</v>
      </c>
      <c r="V74" s="547">
        <f t="shared" si="28"/>
        <v>4.433043752233401E-2</v>
      </c>
      <c r="W74" s="547">
        <v>2.6161089190009944E-2</v>
      </c>
      <c r="X74" s="547">
        <v>8.3414944448203868E-3</v>
      </c>
      <c r="Y74" s="547">
        <v>9.8278538875036774E-3</v>
      </c>
      <c r="Z74" s="586">
        <f t="shared" si="29"/>
        <v>3.7310492733268197E-2</v>
      </c>
      <c r="AA74" s="586">
        <v>2.8592790539164539E-2</v>
      </c>
      <c r="AB74" s="586">
        <v>6.4512981439340603E-3</v>
      </c>
      <c r="AC74" s="586">
        <v>2.2664040501695955E-3</v>
      </c>
      <c r="AD74" s="586">
        <v>0</v>
      </c>
      <c r="AE74" s="585">
        <f t="shared" si="30"/>
        <v>1.6717151382132006E-2</v>
      </c>
      <c r="AF74" s="586">
        <v>1.0776853726613802E-2</v>
      </c>
      <c r="AG74" s="586">
        <v>2.8129508308999697E-3</v>
      </c>
      <c r="AH74" s="585">
        <v>3.1273468246182348E-3</v>
      </c>
      <c r="AI74" s="525"/>
      <c r="AJ74" s="572"/>
      <c r="AK74" s="519">
        <f t="shared" si="31"/>
        <v>0</v>
      </c>
      <c r="AL74" s="551">
        <f t="shared" si="32"/>
        <v>0</v>
      </c>
      <c r="AM74" s="551">
        <f t="shared" si="33"/>
        <v>0</v>
      </c>
      <c r="AN74" s="523"/>
    </row>
    <row r="75" spans="1:40" s="346" customFormat="1" ht="12" hidden="1" customHeight="1">
      <c r="A75" s="593">
        <v>1981</v>
      </c>
      <c r="B75" s="584">
        <v>0.26395976582722053</v>
      </c>
      <c r="C75" s="525">
        <v>3.6615288904077434E-2</v>
      </c>
      <c r="D75" s="583">
        <v>2.3234072381250425E-2</v>
      </c>
      <c r="E75" s="525">
        <v>2.9857199721637362E-2</v>
      </c>
      <c r="F75" s="525">
        <f t="shared" si="23"/>
        <v>0.24448491797330496</v>
      </c>
      <c r="G75" s="582">
        <f t="shared" si="24"/>
        <v>4.6997640771799173E-2</v>
      </c>
      <c r="H75" s="581">
        <f t="shared" si="25"/>
        <v>4.3911917189880641E-2</v>
      </c>
      <c r="I75" s="525">
        <v>3.1557253798314221E-2</v>
      </c>
      <c r="J75" s="525">
        <v>9.5681168502969559E-3</v>
      </c>
      <c r="K75" s="525">
        <v>2.7865465412694689E-3</v>
      </c>
      <c r="L75" s="525">
        <v>0</v>
      </c>
      <c r="M75" s="547">
        <f t="shared" si="26"/>
        <v>7.7037416153535598E-2</v>
      </c>
      <c r="N75" s="525">
        <v>2.7988671996780429E-2</v>
      </c>
      <c r="O75" s="525">
        <v>3.1931619873115775E-2</v>
      </c>
      <c r="P75" s="525">
        <v>9.7741480389552902E-3</v>
      </c>
      <c r="Q75" s="525">
        <v>7.3429762446841056E-3</v>
      </c>
      <c r="R75" s="547">
        <f t="shared" si="27"/>
        <v>0.15582335459909255</v>
      </c>
      <c r="S75" s="525">
        <v>0.11803768496137068</v>
      </c>
      <c r="T75" s="525">
        <v>2.1033787490593574E-2</v>
      </c>
      <c r="U75" s="525">
        <v>1.6751882147128312E-2</v>
      </c>
      <c r="V75" s="547">
        <f t="shared" si="28"/>
        <v>4.1931659696964489E-2</v>
      </c>
      <c r="W75" s="547">
        <v>2.5401570493426895E-2</v>
      </c>
      <c r="X75" s="547">
        <v>8.201909516697449E-3</v>
      </c>
      <c r="Y75" s="547">
        <v>8.3281796868401436E-3</v>
      </c>
      <c r="Z75" s="525">
        <f t="shared" si="29"/>
        <v>3.8271420743365821E-2</v>
      </c>
      <c r="AA75" s="525">
        <v>2.9609275168788658E-2</v>
      </c>
      <c r="AB75" s="525">
        <v>6.2335316144818227E-3</v>
      </c>
      <c r="AC75" s="525">
        <v>2.4286139600953392E-3</v>
      </c>
      <c r="AD75" s="525">
        <v>0</v>
      </c>
      <c r="AE75" s="544">
        <f t="shared" si="30"/>
        <v>1.64731610688869E-2</v>
      </c>
      <c r="AF75" s="525">
        <v>1.1154833988528691E-2</v>
      </c>
      <c r="AG75" s="525">
        <v>2.7524887233430079E-3</v>
      </c>
      <c r="AH75" s="544">
        <v>2.5658383570152004E-3</v>
      </c>
      <c r="AI75" s="525"/>
      <c r="AJ75" s="572"/>
      <c r="AK75" s="519">
        <f t="shared" si="31"/>
        <v>0</v>
      </c>
      <c r="AL75" s="551">
        <f t="shared" si="32"/>
        <v>0</v>
      </c>
      <c r="AM75" s="551">
        <f t="shared" si="33"/>
        <v>0</v>
      </c>
      <c r="AN75" s="523"/>
    </row>
    <row r="76" spans="1:40" s="346" customFormat="1" ht="12" hidden="1" customHeight="1">
      <c r="A76" s="593">
        <v>1982</v>
      </c>
      <c r="B76" s="584">
        <v>0.26419651596341825</v>
      </c>
      <c r="C76" s="525">
        <v>3.6439213603124659E-2</v>
      </c>
      <c r="D76" s="583">
        <v>2.3789017215089421E-2</v>
      </c>
      <c r="E76" s="525">
        <v>2.2503124392652157E-2</v>
      </c>
      <c r="F76" s="525">
        <f t="shared" si="23"/>
        <v>0.25906202472968087</v>
      </c>
      <c r="G76" s="582">
        <f t="shared" si="24"/>
        <v>5.3807846762039396E-2</v>
      </c>
      <c r="H76" s="581">
        <f t="shared" si="25"/>
        <v>4.8572929249862444E-2</v>
      </c>
      <c r="I76" s="525">
        <v>3.4313034788194412E-2</v>
      </c>
      <c r="J76" s="525">
        <v>1.1440047012667546E-2</v>
      </c>
      <c r="K76" s="525">
        <v>2.8198474490004821E-3</v>
      </c>
      <c r="L76" s="525">
        <v>0</v>
      </c>
      <c r="M76" s="547">
        <f t="shared" si="26"/>
        <v>7.0402581492251926E-2</v>
      </c>
      <c r="N76" s="525">
        <v>2.8073401843076527E-2</v>
      </c>
      <c r="O76" s="525">
        <v>2.773061710870765E-2</v>
      </c>
      <c r="P76" s="525">
        <v>9.1739236440368261E-3</v>
      </c>
      <c r="Q76" s="525">
        <v>5.4246388964309233E-3</v>
      </c>
      <c r="R76" s="547">
        <f t="shared" si="27"/>
        <v>0.16831236368834085</v>
      </c>
      <c r="S76" s="525">
        <v>0.1334757493577127</v>
      </c>
      <c r="T76" s="525">
        <v>2.1901073280134381E-2</v>
      </c>
      <c r="U76" s="525">
        <v>1.2935541050493774E-2</v>
      </c>
      <c r="V76" s="547">
        <f t="shared" si="28"/>
        <v>3.7958008315145522E-2</v>
      </c>
      <c r="W76" s="547">
        <v>2.4029174619322E-2</v>
      </c>
      <c r="X76" s="547">
        <v>7.8777852865205399E-3</v>
      </c>
      <c r="Y76" s="547">
        <v>6.0510484093029837E-3</v>
      </c>
      <c r="Z76" s="525">
        <f t="shared" si="29"/>
        <v>4.2750586735402982E-2</v>
      </c>
      <c r="AA76" s="525">
        <v>3.3670088376975785E-2</v>
      </c>
      <c r="AB76" s="525">
        <v>6.5986605361912339E-3</v>
      </c>
      <c r="AC76" s="525">
        <v>2.4818378222359596E-3</v>
      </c>
      <c r="AD76" s="525">
        <v>0</v>
      </c>
      <c r="AE76" s="544">
        <f t="shared" si="30"/>
        <v>1.8298780046779515E-2</v>
      </c>
      <c r="AF76" s="525">
        <v>1.3539097848872375E-2</v>
      </c>
      <c r="AG76" s="525">
        <v>2.8515782343316132E-3</v>
      </c>
      <c r="AH76" s="544">
        <v>1.9081039635755264E-3</v>
      </c>
      <c r="AI76" s="525"/>
      <c r="AJ76" s="572"/>
      <c r="AK76" s="519">
        <f t="shared" si="31"/>
        <v>0</v>
      </c>
      <c r="AL76" s="551">
        <f t="shared" si="32"/>
        <v>0</v>
      </c>
      <c r="AM76" s="551">
        <f t="shared" si="33"/>
        <v>3.6862873864507151E-18</v>
      </c>
      <c r="AN76" s="523"/>
    </row>
    <row r="77" spans="1:40" s="346" customFormat="1" ht="12" hidden="1" customHeight="1">
      <c r="A77" s="593">
        <v>1983</v>
      </c>
      <c r="B77" s="584">
        <v>0.27341376440038817</v>
      </c>
      <c r="C77" s="525">
        <v>3.5766864339648347E-2</v>
      </c>
      <c r="D77" s="583">
        <v>2.2140178171491803E-2</v>
      </c>
      <c r="E77" s="525">
        <v>2.5276180745357493E-2</v>
      </c>
      <c r="F77" s="525">
        <f t="shared" si="23"/>
        <v>0.26939296771623966</v>
      </c>
      <c r="G77" s="582">
        <f t="shared" si="24"/>
        <v>5.7022248400857303E-2</v>
      </c>
      <c r="H77" s="581">
        <f t="shared" si="25"/>
        <v>5.0958727496308788E-2</v>
      </c>
      <c r="I77" s="525">
        <v>3.5719069316330253E-2</v>
      </c>
      <c r="J77" s="525">
        <v>1.2167062786084121E-2</v>
      </c>
      <c r="K77" s="525">
        <v>3.0725953938944123E-3</v>
      </c>
      <c r="L77" s="525">
        <v>0</v>
      </c>
      <c r="M77" s="547">
        <f t="shared" si="26"/>
        <v>7.9744390759897962E-2</v>
      </c>
      <c r="N77" s="525">
        <v>2.8768253421003139E-2</v>
      </c>
      <c r="O77" s="525">
        <v>3.5099708807991604E-2</v>
      </c>
      <c r="P77" s="525">
        <v>9.5977497776780513E-3</v>
      </c>
      <c r="Q77" s="525">
        <v>6.2786787532251786E-3</v>
      </c>
      <c r="R77" s="547">
        <f t="shared" si="27"/>
        <v>0.17019206448036447</v>
      </c>
      <c r="S77" s="525">
        <v>0.13380020485930733</v>
      </c>
      <c r="T77" s="525">
        <v>2.1569018252846704E-2</v>
      </c>
      <c r="U77" s="525">
        <v>1.4822841368210448E-2</v>
      </c>
      <c r="V77" s="547">
        <f t="shared" si="28"/>
        <v>3.7163187183374961E-2</v>
      </c>
      <c r="W77" s="547">
        <v>2.3838668525523236E-2</v>
      </c>
      <c r="X77" s="547">
        <v>7.0370152265204254E-3</v>
      </c>
      <c r="Y77" s="547">
        <v>6.2875034313312978E-3</v>
      </c>
      <c r="Z77" s="525">
        <f t="shared" si="29"/>
        <v>4.4818904653330563E-2</v>
      </c>
      <c r="AA77" s="525">
        <v>3.5468189110421003E-2</v>
      </c>
      <c r="AB77" s="525">
        <v>6.6483254565952721E-3</v>
      </c>
      <c r="AC77" s="525">
        <v>2.702390086314291E-3</v>
      </c>
      <c r="AD77" s="525">
        <v>0</v>
      </c>
      <c r="AE77" s="544">
        <f t="shared" si="30"/>
        <v>1.9825700866227432E-2</v>
      </c>
      <c r="AF77" s="525">
        <v>1.4905733833841032E-2</v>
      </c>
      <c r="AG77" s="525">
        <v>2.8071242249769614E-3</v>
      </c>
      <c r="AH77" s="544">
        <v>2.1128428074094385E-3</v>
      </c>
      <c r="AI77" s="525"/>
      <c r="AJ77" s="572"/>
      <c r="AK77" s="519">
        <f t="shared" si="31"/>
        <v>0</v>
      </c>
      <c r="AL77" s="551">
        <f t="shared" si="32"/>
        <v>0</v>
      </c>
      <c r="AM77" s="551">
        <f t="shared" si="33"/>
        <v>6.5052130349130266E-18</v>
      </c>
      <c r="AN77" s="523"/>
    </row>
    <row r="78" spans="1:40" s="346" customFormat="1" ht="12" hidden="1" customHeight="1">
      <c r="A78" s="593">
        <v>1984</v>
      </c>
      <c r="B78" s="584">
        <v>0.28313153435451621</v>
      </c>
      <c r="C78" s="525">
        <v>3.5913824218685907E-2</v>
      </c>
      <c r="D78" s="583">
        <v>2.1882272164446107E-2</v>
      </c>
      <c r="E78" s="525">
        <v>2.7144039898644983E-2</v>
      </c>
      <c r="F78" s="525">
        <f t="shared" si="23"/>
        <v>0.27643249227823036</v>
      </c>
      <c r="G78" s="582">
        <f t="shared" si="24"/>
        <v>5.6358822041045059E-2</v>
      </c>
      <c r="H78" s="581">
        <f t="shared" si="25"/>
        <v>4.8980377945744363E-2</v>
      </c>
      <c r="I78" s="525">
        <v>3.4577330824735464E-2</v>
      </c>
      <c r="J78" s="525">
        <v>1.1467312855642942E-2</v>
      </c>
      <c r="K78" s="525">
        <v>2.9357342653659577E-3</v>
      </c>
      <c r="L78" s="525">
        <v>0</v>
      </c>
      <c r="M78" s="547">
        <f t="shared" si="26"/>
        <v>8.3329676833949859E-2</v>
      </c>
      <c r="N78" s="525">
        <v>2.8574886146852597E-2</v>
      </c>
      <c r="O78" s="525">
        <v>3.8541195851165305E-2</v>
      </c>
      <c r="P78" s="525">
        <v>9.6059745952975957E-3</v>
      </c>
      <c r="Q78" s="525">
        <v>6.6076202406343629E-3</v>
      </c>
      <c r="R78" s="547">
        <f t="shared" si="27"/>
        <v>0.17583349484033178</v>
      </c>
      <c r="S78" s="525">
        <v>0.13711142670711601</v>
      </c>
      <c r="T78" s="525">
        <v>2.2123228187428789E-2</v>
      </c>
      <c r="U78" s="525">
        <v>1.6598839945786977E-2</v>
      </c>
      <c r="V78" s="547">
        <f t="shared" si="28"/>
        <v>3.9189423784280655E-2</v>
      </c>
      <c r="W78" s="547">
        <v>2.6160339892718053E-2</v>
      </c>
      <c r="X78" s="547">
        <v>6.7388436256728629E-3</v>
      </c>
      <c r="Y78" s="547">
        <v>6.2902402658897389E-3</v>
      </c>
      <c r="Z78" s="525">
        <f t="shared" si="29"/>
        <v>4.4422617400457422E-2</v>
      </c>
      <c r="AA78" s="525">
        <v>3.5050611520404139E-2</v>
      </c>
      <c r="AB78" s="525">
        <v>6.7094498621266055E-3</v>
      </c>
      <c r="AC78" s="525">
        <v>2.6625560179266801E-3</v>
      </c>
      <c r="AD78" s="525">
        <v>0</v>
      </c>
      <c r="AE78" s="544">
        <f t="shared" si="30"/>
        <v>1.9778821649333023E-2</v>
      </c>
      <c r="AF78" s="525">
        <v>1.4598760658514315E-2</v>
      </c>
      <c r="AG78" s="525">
        <v>2.8274004371526178E-3</v>
      </c>
      <c r="AH78" s="544">
        <v>2.3526605536660912E-3</v>
      </c>
      <c r="AI78" s="525"/>
      <c r="AJ78" s="572"/>
      <c r="AK78" s="519">
        <f t="shared" si="31"/>
        <v>0</v>
      </c>
      <c r="AL78" s="551">
        <f t="shared" si="32"/>
        <v>0</v>
      </c>
      <c r="AM78" s="551">
        <f t="shared" si="33"/>
        <v>-6.5052130349130266E-18</v>
      </c>
      <c r="AN78" s="523"/>
    </row>
    <row r="79" spans="1:40" s="346" customFormat="1" ht="12" hidden="1" customHeight="1">
      <c r="A79" s="593">
        <v>1985</v>
      </c>
      <c r="B79" s="584">
        <v>0.27950541082372266</v>
      </c>
      <c r="C79" s="525">
        <v>3.6213653874075311E-2</v>
      </c>
      <c r="D79" s="583">
        <v>2.2399543392862313E-2</v>
      </c>
      <c r="E79" s="525">
        <v>2.5859635461678448E-2</v>
      </c>
      <c r="F79" s="525">
        <f t="shared" si="23"/>
        <v>0.27773502231497388</v>
      </c>
      <c r="G79" s="582">
        <f t="shared" si="24"/>
        <v>6.0302900827004957E-2</v>
      </c>
      <c r="H79" s="581">
        <f t="shared" si="25"/>
        <v>5.2011409216763269E-2</v>
      </c>
      <c r="I79" s="525">
        <v>3.5095219555135032E-2</v>
      </c>
      <c r="J79" s="525">
        <v>1.3809149399455656E-2</v>
      </c>
      <c r="K79" s="525">
        <v>3.1070402621725776E-3</v>
      </c>
      <c r="L79" s="525">
        <v>0</v>
      </c>
      <c r="M79" s="547">
        <f t="shared" si="26"/>
        <v>7.8496259140197686E-2</v>
      </c>
      <c r="N79" s="525">
        <v>2.8547328350123573E-2</v>
      </c>
      <c r="O79" s="525">
        <v>3.4092833484371893E-2</v>
      </c>
      <c r="P79" s="525">
        <v>9.492149644702897E-3</v>
      </c>
      <c r="Q79" s="525">
        <v>6.3639476609993204E-3</v>
      </c>
      <c r="R79" s="547">
        <f t="shared" si="27"/>
        <v>0.17993810064125532</v>
      </c>
      <c r="S79" s="525">
        <v>0.14036171071980039</v>
      </c>
      <c r="T79" s="525">
        <v>2.314790501505613E-2</v>
      </c>
      <c r="U79" s="525">
        <v>1.64284849063988E-2</v>
      </c>
      <c r="V79" s="547">
        <f t="shared" si="28"/>
        <v>3.7571382795351729E-2</v>
      </c>
      <c r="W79" s="547">
        <v>2.5828780806087338E-2</v>
      </c>
      <c r="X79" s="547">
        <v>6.3296570531370527E-3</v>
      </c>
      <c r="Y79" s="547">
        <v>5.4129449361273382E-3</v>
      </c>
      <c r="Z79" s="525">
        <f t="shared" si="29"/>
        <v>4.6317214080679708E-2</v>
      </c>
      <c r="AA79" s="525">
        <v>3.6343974587489732E-2</v>
      </c>
      <c r="AB79" s="525">
        <v>7.2063571658802106E-3</v>
      </c>
      <c r="AC79" s="525">
        <v>2.7668823273097648E-3</v>
      </c>
      <c r="AD79" s="525">
        <v>0</v>
      </c>
      <c r="AE79" s="544">
        <f t="shared" si="30"/>
        <v>2.2194526889165615E-2</v>
      </c>
      <c r="AF79" s="525">
        <v>1.675256907363502E-2</v>
      </c>
      <c r="AG79" s="525">
        <v>3.0962157736835853E-3</v>
      </c>
      <c r="AH79" s="544">
        <v>2.3457420418470112E-3</v>
      </c>
      <c r="AI79" s="525"/>
      <c r="AJ79" s="572"/>
      <c r="AK79" s="519">
        <f t="shared" si="31"/>
        <v>0</v>
      </c>
      <c r="AL79" s="551">
        <f t="shared" si="32"/>
        <v>0</v>
      </c>
      <c r="AM79" s="551">
        <f t="shared" si="33"/>
        <v>0</v>
      </c>
      <c r="AN79" s="523"/>
    </row>
    <row r="80" spans="1:40" s="346" customFormat="1" ht="12" hidden="1" customHeight="1">
      <c r="A80" s="593">
        <v>1986</v>
      </c>
      <c r="B80" s="584">
        <v>0.26674241278609151</v>
      </c>
      <c r="C80" s="525">
        <v>3.5732754657654679E-2</v>
      </c>
      <c r="D80" s="583">
        <v>2.2728977490835245E-2</v>
      </c>
      <c r="E80" s="525">
        <v>2.7309625747476737E-2</v>
      </c>
      <c r="F80" s="525">
        <f t="shared" si="23"/>
        <v>0.2671166180114134</v>
      </c>
      <c r="G80" s="582">
        <f t="shared" si="24"/>
        <v>6.3416585630453312E-2</v>
      </c>
      <c r="H80" s="581">
        <f t="shared" si="25"/>
        <v>5.4572260260234401E-2</v>
      </c>
      <c r="I80" s="525">
        <v>3.6520711915723217E-2</v>
      </c>
      <c r="J80" s="525">
        <v>1.4776822748340718E-2</v>
      </c>
      <c r="K80" s="525">
        <v>3.2747255961704676E-3</v>
      </c>
      <c r="L80" s="525">
        <v>0</v>
      </c>
      <c r="M80" s="547">
        <f t="shared" si="26"/>
        <v>6.4932326763419063E-2</v>
      </c>
      <c r="N80" s="525">
        <v>3.0232770885331627E-2</v>
      </c>
      <c r="O80" s="525">
        <v>1.8544156991153485E-2</v>
      </c>
      <c r="P80" s="525">
        <v>9.0376789525838334E-3</v>
      </c>
      <c r="Q80" s="525">
        <v>7.117719934350124E-3</v>
      </c>
      <c r="R80" s="547">
        <f t="shared" si="27"/>
        <v>0.18201054894664115</v>
      </c>
      <c r="S80" s="525">
        <v>0.14093925669591037</v>
      </c>
      <c r="T80" s="525">
        <v>2.3566212400479493E-2</v>
      </c>
      <c r="U80" s="525">
        <v>1.7505079850251296E-2</v>
      </c>
      <c r="V80" s="547">
        <f t="shared" si="28"/>
        <v>3.7213971602210162E-2</v>
      </c>
      <c r="W80" s="547">
        <v>2.6102898774953982E-2</v>
      </c>
      <c r="X80" s="547">
        <v>5.9564175986311259E-3</v>
      </c>
      <c r="Y80" s="547">
        <v>5.1546552286250505E-3</v>
      </c>
      <c r="Z80" s="525">
        <f t="shared" si="29"/>
        <v>4.9657613178848328E-2</v>
      </c>
      <c r="AA80" s="525">
        <v>3.8761246389080468E-2</v>
      </c>
      <c r="AB80" s="525">
        <v>7.9165551391956277E-3</v>
      </c>
      <c r="AC80" s="525">
        <v>2.9798116505722334E-3</v>
      </c>
      <c r="AD80" s="525">
        <v>0</v>
      </c>
      <c r="AE80" s="544">
        <f t="shared" si="30"/>
        <v>2.2329081607564957E-2</v>
      </c>
      <c r="AF80" s="525">
        <v>1.6738784102177214E-2</v>
      </c>
      <c r="AG80" s="525">
        <v>3.1224682396380071E-3</v>
      </c>
      <c r="AH80" s="544">
        <v>2.4678292657497347E-3</v>
      </c>
      <c r="AI80" s="525"/>
      <c r="AJ80" s="572"/>
      <c r="AK80" s="519">
        <f t="shared" si="31"/>
        <v>0</v>
      </c>
      <c r="AL80" s="551">
        <f t="shared" si="32"/>
        <v>0</v>
      </c>
      <c r="AM80" s="551">
        <f t="shared" si="33"/>
        <v>0</v>
      </c>
      <c r="AN80" s="523"/>
    </row>
    <row r="81" spans="1:40" s="346" customFormat="1" ht="12" hidden="1" customHeight="1">
      <c r="A81" s="593">
        <v>1987</v>
      </c>
      <c r="B81" s="584">
        <v>0.26628621007575032</v>
      </c>
      <c r="C81" s="525">
        <v>3.5301877623961364E-2</v>
      </c>
      <c r="D81" s="583">
        <v>2.2346067713391069E-2</v>
      </c>
      <c r="E81" s="525">
        <v>3.0321823411302767E-2</v>
      </c>
      <c r="F81" s="525">
        <f t="shared" si="23"/>
        <v>0.26249438069155612</v>
      </c>
      <c r="G81" s="582">
        <f t="shared" si="24"/>
        <v>6.1831871651069931E-2</v>
      </c>
      <c r="H81" s="581">
        <f t="shared" si="25"/>
        <v>5.4321742001235664E-2</v>
      </c>
      <c r="I81" s="525">
        <v>3.6786138525062094E-2</v>
      </c>
      <c r="J81" s="525">
        <v>1.4241025713204191E-2</v>
      </c>
      <c r="K81" s="525">
        <v>3.294577762969382E-3</v>
      </c>
      <c r="L81" s="525">
        <v>0</v>
      </c>
      <c r="M81" s="547">
        <f t="shared" si="26"/>
        <v>6.8035669762842976E-2</v>
      </c>
      <c r="N81" s="525">
        <v>2.9821754041909593E-2</v>
      </c>
      <c r="O81" s="525">
        <v>2.125271484774726E-2</v>
      </c>
      <c r="P81" s="525">
        <v>9.0948459876243042E-3</v>
      </c>
      <c r="Q81" s="525">
        <v>7.8663548855618225E-3</v>
      </c>
      <c r="R81" s="547">
        <f t="shared" si="27"/>
        <v>0.17690585329208111</v>
      </c>
      <c r="S81" s="525">
        <v>0.13413581571228167</v>
      </c>
      <c r="T81" s="525">
        <v>2.3132583300271244E-2</v>
      </c>
      <c r="U81" s="525">
        <v>1.9637454279528198E-2</v>
      </c>
      <c r="V81" s="547">
        <f t="shared" si="28"/>
        <v>3.7435994841149657E-2</v>
      </c>
      <c r="W81" s="547">
        <v>2.6256931851351313E-2</v>
      </c>
      <c r="X81" s="547">
        <v>5.7190856818519755E-3</v>
      </c>
      <c r="Y81" s="547">
        <v>5.4599773079463685E-3</v>
      </c>
      <c r="Z81" s="525">
        <f t="shared" si="29"/>
        <v>4.9904591547042132E-2</v>
      </c>
      <c r="AA81" s="525">
        <v>3.8832396546683759E-2</v>
      </c>
      <c r="AB81" s="525">
        <v>8.0455144941033417E-3</v>
      </c>
      <c r="AC81" s="525">
        <v>3.0266805062550248E-3</v>
      </c>
      <c r="AD81" s="525">
        <v>0</v>
      </c>
      <c r="AE81" s="544">
        <f t="shared" si="30"/>
        <v>2.0508458274516968E-2</v>
      </c>
      <c r="AF81" s="525">
        <v>1.495396061028283E-2</v>
      </c>
      <c r="AG81" s="525">
        <v>2.9125346025005161E-3</v>
      </c>
      <c r="AH81" s="544">
        <v>2.6419630617336223E-3</v>
      </c>
      <c r="AI81" s="525"/>
      <c r="AJ81" s="572"/>
      <c r="AK81" s="519">
        <f t="shared" si="31"/>
        <v>0</v>
      </c>
      <c r="AL81" s="551">
        <f t="shared" si="32"/>
        <v>0</v>
      </c>
      <c r="AM81" s="551">
        <f t="shared" si="33"/>
        <v>0</v>
      </c>
      <c r="AN81" s="523"/>
    </row>
    <row r="82" spans="1:40" s="346" customFormat="1" ht="12" hidden="1" customHeight="1">
      <c r="A82" s="593">
        <v>1988</v>
      </c>
      <c r="B82" s="584">
        <v>0.26789149719118382</v>
      </c>
      <c r="C82" s="525">
        <v>3.5857025787339361E-2</v>
      </c>
      <c r="D82" s="583">
        <v>2.2845905148591139E-2</v>
      </c>
      <c r="E82" s="525">
        <v>3.0233459523743039E-2</v>
      </c>
      <c r="F82" s="525">
        <f t="shared" si="23"/>
        <v>0.26188830457848289</v>
      </c>
      <c r="G82" s="582">
        <f t="shared" si="24"/>
        <v>6.008729269838145E-2</v>
      </c>
      <c r="H82" s="581">
        <f t="shared" si="25"/>
        <v>5.3824760136986435E-2</v>
      </c>
      <c r="I82" s="525">
        <v>3.7300744200550205E-2</v>
      </c>
      <c r="J82" s="525">
        <v>1.3263862800381106E-2</v>
      </c>
      <c r="K82" s="525">
        <v>3.2601531360551246E-3</v>
      </c>
      <c r="L82" s="525">
        <v>0</v>
      </c>
      <c r="M82" s="547">
        <f t="shared" si="26"/>
        <v>7.0961531554868257E-2</v>
      </c>
      <c r="N82" s="525">
        <v>3.1314513758997131E-2</v>
      </c>
      <c r="O82" s="525">
        <v>2.2528624634097577E-2</v>
      </c>
      <c r="P82" s="525">
        <v>9.3452841118263734E-3</v>
      </c>
      <c r="Q82" s="525">
        <v>7.7731090499471647E-3</v>
      </c>
      <c r="R82" s="547">
        <f t="shared" si="27"/>
        <v>0.1732731567476179</v>
      </c>
      <c r="S82" s="525">
        <v>0.13032104822542662</v>
      </c>
      <c r="T82" s="525">
        <v>2.3272978718385476E-2</v>
      </c>
      <c r="U82" s="525">
        <v>1.9679129803805824E-2</v>
      </c>
      <c r="V82" s="547">
        <f t="shared" si="28"/>
        <v>3.8219689753643621E-2</v>
      </c>
      <c r="W82" s="547">
        <v>2.7159510959030242E-2</v>
      </c>
      <c r="X82" s="547">
        <v>5.7578287989800796E-3</v>
      </c>
      <c r="Y82" s="547">
        <v>5.3023499956332994E-3</v>
      </c>
      <c r="Z82" s="525">
        <f t="shared" si="29"/>
        <v>4.8955981004749898E-2</v>
      </c>
      <c r="AA82" s="525">
        <v>3.8048040163354592E-2</v>
      </c>
      <c r="AB82" s="525">
        <v>7.942688518949444E-3</v>
      </c>
      <c r="AC82" s="525">
        <v>2.9652523224458624E-3</v>
      </c>
      <c r="AD82" s="525">
        <v>0</v>
      </c>
      <c r="AE82" s="544">
        <f t="shared" si="30"/>
        <v>1.9431659997182483E-2</v>
      </c>
      <c r="AF82" s="525">
        <v>1.409656401607742E-2</v>
      </c>
      <c r="AG82" s="525">
        <v>2.8139666554618257E-3</v>
      </c>
      <c r="AH82" s="544">
        <v>2.5211293256432394E-3</v>
      </c>
      <c r="AI82" s="525"/>
      <c r="AJ82" s="572"/>
      <c r="AK82" s="519">
        <f t="shared" si="31"/>
        <v>0</v>
      </c>
      <c r="AL82" s="551">
        <f t="shared" si="32"/>
        <v>-6.9388939039072284E-18</v>
      </c>
      <c r="AM82" s="551">
        <f t="shared" si="33"/>
        <v>-9.540979117872439E-18</v>
      </c>
      <c r="AN82" s="523"/>
    </row>
    <row r="83" spans="1:40" s="346" customFormat="1" ht="12" hidden="1" customHeight="1">
      <c r="A83" s="593">
        <v>1989</v>
      </c>
      <c r="B83" s="584">
        <v>0.26822046946010752</v>
      </c>
      <c r="C83" s="525">
        <v>3.7322586237971606E-2</v>
      </c>
      <c r="D83" s="583">
        <v>2.4530825532898273E-2</v>
      </c>
      <c r="E83" s="525">
        <v>2.9256764166174998E-2</v>
      </c>
      <c r="F83" s="525">
        <f t="shared" si="23"/>
        <v>0.26319486774129436</v>
      </c>
      <c r="G83" s="582">
        <f t="shared" si="24"/>
        <v>6.1553748685333365E-2</v>
      </c>
      <c r="H83" s="581">
        <f t="shared" si="25"/>
        <v>5.3466036101163142E-2</v>
      </c>
      <c r="I83" s="525">
        <v>3.7587232265510237E-2</v>
      </c>
      <c r="J83" s="525">
        <v>1.2689345481985023E-2</v>
      </c>
      <c r="K83" s="525">
        <v>3.1894583536678793E-3</v>
      </c>
      <c r="L83" s="525">
        <v>0</v>
      </c>
      <c r="M83" s="547">
        <f t="shared" si="26"/>
        <v>6.5645046498666343E-2</v>
      </c>
      <c r="N83" s="525">
        <v>3.5547626048659686E-2</v>
      </c>
      <c r="O83" s="525">
        <v>1.2227765458692485E-2</v>
      </c>
      <c r="P83" s="525">
        <v>9.7983275683089111E-3</v>
      </c>
      <c r="Q83" s="525">
        <v>8.071327423005252E-3</v>
      </c>
      <c r="R83" s="547">
        <f t="shared" si="27"/>
        <v>0.18069385939728155</v>
      </c>
      <c r="S83" s="525">
        <v>0.13769026139352528</v>
      </c>
      <c r="T83" s="525">
        <v>2.4363735679041029E-2</v>
      </c>
      <c r="U83" s="525">
        <v>1.8639862324715272E-2</v>
      </c>
      <c r="V83" s="547">
        <f t="shared" si="28"/>
        <v>3.8170045725021438E-2</v>
      </c>
      <c r="W83" s="547">
        <v>2.7452637092921627E-2</v>
      </c>
      <c r="X83" s="547">
        <v>5.8351549924482299E-3</v>
      </c>
      <c r="Y83" s="547">
        <v>4.8822536396515804E-3</v>
      </c>
      <c r="Z83" s="525">
        <f t="shared" si="29"/>
        <v>4.9533391473712385E-2</v>
      </c>
      <c r="AA83" s="525">
        <v>3.8568465286826177E-2</v>
      </c>
      <c r="AB83" s="525">
        <v>8.0100654801300471E-3</v>
      </c>
      <c r="AC83" s="525">
        <v>2.9548607067561598E-3</v>
      </c>
      <c r="AD83" s="525">
        <v>0</v>
      </c>
      <c r="AE83" s="544">
        <f t="shared" si="30"/>
        <v>2.0221126788312508E-2</v>
      </c>
      <c r="AF83" s="525">
        <v>1.4975217918377139E-2</v>
      </c>
      <c r="AG83" s="525">
        <v>2.9092296487382751E-3</v>
      </c>
      <c r="AH83" s="544">
        <v>2.3366792211970931E-3</v>
      </c>
      <c r="AI83" s="525"/>
      <c r="AJ83" s="572"/>
      <c r="AK83" s="519">
        <f t="shared" si="31"/>
        <v>0</v>
      </c>
      <c r="AL83" s="551">
        <f t="shared" si="32"/>
        <v>-6.9388939039072284E-18</v>
      </c>
      <c r="AM83" s="551">
        <f t="shared" si="33"/>
        <v>-1.3010426069826053E-17</v>
      </c>
      <c r="AN83" s="523"/>
    </row>
    <row r="84" spans="1:40" s="346" customFormat="1" ht="12" hidden="1" customHeight="1">
      <c r="A84" s="594">
        <v>1990</v>
      </c>
      <c r="B84" s="591">
        <v>0.26448772475826265</v>
      </c>
      <c r="C84" s="586">
        <v>3.7994757067878401E-2</v>
      </c>
      <c r="D84" s="590">
        <v>2.5565228024587563E-2</v>
      </c>
      <c r="E84" s="586">
        <v>2.7637056912825513E-2</v>
      </c>
      <c r="F84" s="586">
        <f t="shared" si="23"/>
        <v>0.26088038525796964</v>
      </c>
      <c r="G84" s="589">
        <f t="shared" si="24"/>
        <v>6.2024474480410895E-2</v>
      </c>
      <c r="H84" s="588">
        <f t="shared" si="25"/>
        <v>5.5524989104975241E-2</v>
      </c>
      <c r="I84" s="586">
        <v>3.8927573973498386E-2</v>
      </c>
      <c r="J84" s="586">
        <v>1.3330983401520068E-2</v>
      </c>
      <c r="K84" s="586">
        <v>3.2664317299567814E-3</v>
      </c>
      <c r="L84" s="586">
        <v>0</v>
      </c>
      <c r="M84" s="587">
        <f t="shared" si="26"/>
        <v>6.5692287142337158E-2</v>
      </c>
      <c r="N84" s="586">
        <v>3.6627315093369195E-2</v>
      </c>
      <c r="O84" s="586">
        <v>1.1277021661492571E-2</v>
      </c>
      <c r="P84" s="586">
        <v>1.0103059045426761E-2</v>
      </c>
      <c r="Q84" s="586">
        <v>7.684891342048643E-3</v>
      </c>
      <c r="R84" s="587">
        <f t="shared" si="27"/>
        <v>0.17660626369353588</v>
      </c>
      <c r="S84" s="586">
        <v>0.13419692189477037</v>
      </c>
      <c r="T84" s="586">
        <v>2.4736236223968904E-2</v>
      </c>
      <c r="U84" s="586">
        <v>1.7673105574796621E-2</v>
      </c>
      <c r="V84" s="587">
        <f t="shared" si="28"/>
        <v>3.6714361879757691E-2</v>
      </c>
      <c r="W84" s="587">
        <v>2.6520569233319073E-2</v>
      </c>
      <c r="X84" s="587">
        <v>5.759524282095879E-3</v>
      </c>
      <c r="Y84" s="587">
        <v>4.434268364342739E-3</v>
      </c>
      <c r="Z84" s="586">
        <f t="shared" si="29"/>
        <v>5.0004500345142922E-2</v>
      </c>
      <c r="AA84" s="586">
        <v>3.9193680436207849E-2</v>
      </c>
      <c r="AB84" s="586">
        <v>7.8691482544083653E-3</v>
      </c>
      <c r="AC84" s="586">
        <v>2.9416716545267027E-3</v>
      </c>
      <c r="AD84" s="586">
        <v>0</v>
      </c>
      <c r="AE84" s="585">
        <f t="shared" si="30"/>
        <v>2.0045676717200388E-2</v>
      </c>
      <c r="AF84" s="586">
        <v>1.4961645789794678E-2</v>
      </c>
      <c r="AG84" s="586">
        <v>2.9288225590432182E-3</v>
      </c>
      <c r="AH84" s="585">
        <v>2.1552083683624912E-3</v>
      </c>
      <c r="AI84" s="525"/>
      <c r="AJ84" s="572"/>
      <c r="AK84" s="519">
        <f t="shared" si="31"/>
        <v>0</v>
      </c>
      <c r="AL84" s="551">
        <f t="shared" si="32"/>
        <v>0</v>
      </c>
      <c r="AM84" s="551">
        <f t="shared" si="33"/>
        <v>0</v>
      </c>
      <c r="AN84" s="523"/>
    </row>
    <row r="85" spans="1:40" s="346" customFormat="1" ht="12" hidden="1" customHeight="1">
      <c r="A85" s="593">
        <v>1991</v>
      </c>
      <c r="B85" s="584">
        <v>0.26586649242322896</v>
      </c>
      <c r="C85" s="525">
        <v>4.0367588168237968E-2</v>
      </c>
      <c r="D85" s="583">
        <v>2.7338151665889848E-2</v>
      </c>
      <c r="E85" s="525">
        <v>2.5498437556475996E-2</v>
      </c>
      <c r="F85" s="525">
        <f t="shared" si="23"/>
        <v>0.26140626027111963</v>
      </c>
      <c r="G85" s="582">
        <f t="shared" si="24"/>
        <v>6.1405793572604631E-2</v>
      </c>
      <c r="H85" s="581">
        <f t="shared" si="25"/>
        <v>5.7600267435798727E-2</v>
      </c>
      <c r="I85" s="525">
        <v>3.9811413327715768E-2</v>
      </c>
      <c r="J85" s="525">
        <v>1.4265879090038781E-2</v>
      </c>
      <c r="K85" s="525">
        <v>3.5229750180441753E-3</v>
      </c>
      <c r="L85" s="525">
        <v>0</v>
      </c>
      <c r="M85" s="547">
        <f t="shared" si="26"/>
        <v>7.3885194573475838E-2</v>
      </c>
      <c r="N85" s="525">
        <v>3.7563976766688635E-2</v>
      </c>
      <c r="O85" s="525">
        <v>1.7046055052184927E-2</v>
      </c>
      <c r="P85" s="525">
        <v>1.1690055113126877E-2</v>
      </c>
      <c r="Q85" s="525">
        <v>7.585107641475396E-3</v>
      </c>
      <c r="R85" s="547">
        <f t="shared" si="27"/>
        <v>0.16898176168725257</v>
      </c>
      <c r="S85" s="525">
        <v>0.1274492117360978</v>
      </c>
      <c r="T85" s="525">
        <v>2.5496253780014039E-2</v>
      </c>
      <c r="U85" s="525">
        <v>1.6036296171140711E-2</v>
      </c>
      <c r="V85" s="547">
        <f t="shared" si="28"/>
        <v>3.4709982418128803E-2</v>
      </c>
      <c r="W85" s="547">
        <v>2.526972429839373E-2</v>
      </c>
      <c r="X85" s="547">
        <v>5.6789424094952903E-3</v>
      </c>
      <c r="Y85" s="547">
        <v>3.761315710239784E-3</v>
      </c>
      <c r="Z85" s="525">
        <f t="shared" si="29"/>
        <v>4.9812168243543113E-2</v>
      </c>
      <c r="AA85" s="525">
        <v>3.9001939119573677E-2</v>
      </c>
      <c r="AB85" s="525">
        <v>7.7635935417264589E-3</v>
      </c>
      <c r="AC85" s="525">
        <v>3.0466355822429763E-3</v>
      </c>
      <c r="AD85" s="525">
        <v>0</v>
      </c>
      <c r="AE85" s="544">
        <f t="shared" si="30"/>
        <v>1.949854544788384E-2</v>
      </c>
      <c r="AF85" s="525">
        <v>1.4640260911304494E-2</v>
      </c>
      <c r="AG85" s="525">
        <v>2.9740025701994431E-3</v>
      </c>
      <c r="AH85" s="544">
        <v>1.8842819663799002E-3</v>
      </c>
      <c r="AI85" s="525"/>
      <c r="AJ85" s="572"/>
      <c r="AK85" s="519">
        <f t="shared" si="31"/>
        <v>0</v>
      </c>
      <c r="AL85" s="551">
        <f t="shared" si="32"/>
        <v>0</v>
      </c>
      <c r="AM85" s="551">
        <f t="shared" si="33"/>
        <v>6.7220534694101275E-18</v>
      </c>
      <c r="AN85" s="523"/>
    </row>
    <row r="86" spans="1:40" s="346" customFormat="1" ht="12" hidden="1" customHeight="1">
      <c r="A86" s="593">
        <v>1992</v>
      </c>
      <c r="B86" s="584">
        <v>0.26320041691108037</v>
      </c>
      <c r="C86" s="525">
        <v>3.9800324093741263E-2</v>
      </c>
      <c r="D86" s="583">
        <v>2.6803873874506955E-2</v>
      </c>
      <c r="E86" s="525">
        <v>2.5780957601159022E-2</v>
      </c>
      <c r="F86" s="525">
        <f t="shared" si="23"/>
        <v>0.25522648559398442</v>
      </c>
      <c r="G86" s="582">
        <f t="shared" si="24"/>
        <v>5.7607350377804359E-2</v>
      </c>
      <c r="H86" s="581">
        <f t="shared" si="25"/>
        <v>5.8529449217167628E-2</v>
      </c>
      <c r="I86" s="525">
        <v>4.0171135683850341E-2</v>
      </c>
      <c r="J86" s="525">
        <v>1.4746638397607145E-2</v>
      </c>
      <c r="K86" s="525">
        <v>3.6116751357101427E-3</v>
      </c>
      <c r="L86" s="525">
        <v>0</v>
      </c>
      <c r="M86" s="547">
        <f t="shared" si="26"/>
        <v>8.0267950473041971E-2</v>
      </c>
      <c r="N86" s="525">
        <v>3.8181541276675897E-2</v>
      </c>
      <c r="O86" s="525">
        <v>2.0616097298949681E-2</v>
      </c>
      <c r="P86" s="525">
        <v>1.2839790897957979E-2</v>
      </c>
      <c r="Q86" s="525">
        <v>8.6305209994584249E-3</v>
      </c>
      <c r="R86" s="547">
        <f t="shared" si="27"/>
        <v>0.1551956064835833</v>
      </c>
      <c r="S86" s="525">
        <v>0.11587692982731372</v>
      </c>
      <c r="T86" s="525">
        <v>2.3777975396065455E-2</v>
      </c>
      <c r="U86" s="525">
        <v>1.5540701260204135E-2</v>
      </c>
      <c r="V86" s="547">
        <f t="shared" si="28"/>
        <v>3.4265108643489792E-2</v>
      </c>
      <c r="W86" s="547">
        <v>2.5634143109587663E-2</v>
      </c>
      <c r="X86" s="547">
        <v>5.2259500250490566E-3</v>
      </c>
      <c r="Y86" s="547">
        <v>3.4050155088530725E-3</v>
      </c>
      <c r="Z86" s="525">
        <f t="shared" si="29"/>
        <v>4.6693328041704847E-2</v>
      </c>
      <c r="AA86" s="525">
        <v>3.7137061991716631E-2</v>
      </c>
      <c r="AB86" s="525">
        <v>6.674962122694166E-3</v>
      </c>
      <c r="AC86" s="525">
        <v>2.8813039272940471E-3</v>
      </c>
      <c r="AD86" s="525">
        <v>0</v>
      </c>
      <c r="AE86" s="544">
        <f t="shared" si="30"/>
        <v>1.8364369864497514E-2</v>
      </c>
      <c r="AF86" s="525">
        <v>1.3795326263393561E-2</v>
      </c>
      <c r="AG86" s="525">
        <v>2.7737634337473326E-3</v>
      </c>
      <c r="AH86" s="544">
        <v>1.7952801673566218E-3</v>
      </c>
      <c r="AI86" s="525"/>
      <c r="AJ86" s="572"/>
      <c r="AK86" s="519">
        <f t="shared" si="31"/>
        <v>0</v>
      </c>
      <c r="AL86" s="551">
        <f t="shared" si="32"/>
        <v>0</v>
      </c>
      <c r="AM86" s="551">
        <f t="shared" si="33"/>
        <v>1.1709383462843448E-17</v>
      </c>
      <c r="AN86" s="523"/>
    </row>
    <row r="87" spans="1:40" s="346" customFormat="1" ht="12" hidden="1" customHeight="1">
      <c r="A87" s="593">
        <v>1993</v>
      </c>
      <c r="B87" s="584">
        <v>0.2653654082233729</v>
      </c>
      <c r="C87" s="525">
        <v>3.8335951088005658E-2</v>
      </c>
      <c r="D87" s="583">
        <v>2.4979929952257132E-2</v>
      </c>
      <c r="E87" s="525">
        <v>2.836366548363857E-2</v>
      </c>
      <c r="F87" s="525">
        <f t="shared" si="23"/>
        <v>0.25288716789311799</v>
      </c>
      <c r="G87" s="582">
        <f t="shared" si="24"/>
        <v>5.4221376241389348E-2</v>
      </c>
      <c r="H87" s="581">
        <f t="shared" si="25"/>
        <v>6.0246821305280591E-2</v>
      </c>
      <c r="I87" s="525">
        <v>4.2147411692354149E-2</v>
      </c>
      <c r="J87" s="525">
        <v>1.4304244350748672E-2</v>
      </c>
      <c r="K87" s="525">
        <v>3.7951652621777718E-3</v>
      </c>
      <c r="L87" s="525">
        <v>0</v>
      </c>
      <c r="M87" s="547">
        <f t="shared" si="26"/>
        <v>8.4705100500111555E-2</v>
      </c>
      <c r="N87" s="525">
        <v>3.9809150825165972E-2</v>
      </c>
      <c r="O87" s="525">
        <v>2.1707990388922273E-2</v>
      </c>
      <c r="P87" s="525">
        <v>1.3057565909392577E-2</v>
      </c>
      <c r="Q87" s="525">
        <v>1.0130393376630723E-2</v>
      </c>
      <c r="R87" s="547">
        <f t="shared" si="27"/>
        <v>0.14787741387330533</v>
      </c>
      <c r="S87" s="525">
        <v>0.10916958630579662</v>
      </c>
      <c r="T87" s="525">
        <v>2.2028675707731211E-2</v>
      </c>
      <c r="U87" s="525">
        <v>1.6679151859777509E-2</v>
      </c>
      <c r="V87" s="547">
        <f t="shared" si="28"/>
        <v>3.4105796659122764E-2</v>
      </c>
      <c r="W87" s="547">
        <v>2.574878433013033E-2</v>
      </c>
      <c r="X87" s="547">
        <v>4.8338817538157042E-3</v>
      </c>
      <c r="Y87" s="547">
        <v>3.5231305751767311E-3</v>
      </c>
      <c r="Z87" s="525">
        <f t="shared" si="29"/>
        <v>4.3334631617782005E-2</v>
      </c>
      <c r="AA87" s="525">
        <v>3.4981854096487568E-2</v>
      </c>
      <c r="AB87" s="525">
        <v>5.6229722800897513E-3</v>
      </c>
      <c r="AC87" s="525">
        <v>2.7298052412046809E-3</v>
      </c>
      <c r="AD87" s="525">
        <v>0</v>
      </c>
      <c r="AE87" s="544">
        <f t="shared" si="30"/>
        <v>1.8235092496665349E-2</v>
      </c>
      <c r="AF87" s="525">
        <v>1.3616549864812028E-2</v>
      </c>
      <c r="AG87" s="525">
        <v>2.6495323039069252E-3</v>
      </c>
      <c r="AH87" s="544">
        <v>1.9690103279463942E-3</v>
      </c>
      <c r="AI87" s="525"/>
      <c r="AJ87" s="572"/>
      <c r="AK87" s="519">
        <f t="shared" si="31"/>
        <v>0</v>
      </c>
      <c r="AL87" s="551">
        <f t="shared" si="32"/>
        <v>0</v>
      </c>
      <c r="AM87" s="551">
        <f t="shared" si="33"/>
        <v>0</v>
      </c>
      <c r="AN87" s="523"/>
    </row>
    <row r="88" spans="1:40" s="346" customFormat="1" ht="12" hidden="1" customHeight="1">
      <c r="A88" s="593">
        <v>1994</v>
      </c>
      <c r="B88" s="584">
        <v>0.27418873384205555</v>
      </c>
      <c r="C88" s="525">
        <v>4.0175326310359166E-2</v>
      </c>
      <c r="D88" s="583">
        <v>2.5986865062914522E-2</v>
      </c>
      <c r="E88" s="525">
        <v>3.0066289057212668E-2</v>
      </c>
      <c r="F88" s="525">
        <f t="shared" si="23"/>
        <v>0.25625031658397435</v>
      </c>
      <c r="G88" s="582">
        <f t="shared" si="24"/>
        <v>5.2303198109490683E-2</v>
      </c>
      <c r="H88" s="581">
        <f t="shared" si="25"/>
        <v>6.1392265382268905E-2</v>
      </c>
      <c r="I88" s="525">
        <v>4.3129788031320081E-2</v>
      </c>
      <c r="J88" s="525">
        <v>1.4269264600513712E-2</v>
      </c>
      <c r="K88" s="525">
        <v>3.9932127504351154E-3</v>
      </c>
      <c r="L88" s="525">
        <v>0</v>
      </c>
      <c r="M88" s="547">
        <f t="shared" si="26"/>
        <v>9.3974956915945165E-2</v>
      </c>
      <c r="N88" s="525">
        <v>4.1906459608914683E-2</v>
      </c>
      <c r="O88" s="525">
        <v>2.6951135016986524E-2</v>
      </c>
      <c r="P88" s="525">
        <v>1.4214192518869469E-2</v>
      </c>
      <c r="Q88" s="525">
        <v>1.0903169771174488E-2</v>
      </c>
      <c r="R88" s="547">
        <f t="shared" si="27"/>
        <v>0.14453635731689093</v>
      </c>
      <c r="S88" s="525">
        <v>0.10430731145069108</v>
      </c>
      <c r="T88" s="525">
        <v>2.2542985916273694E-2</v>
      </c>
      <c r="U88" s="525">
        <v>1.7686059949926166E-2</v>
      </c>
      <c r="V88" s="547">
        <f t="shared" si="28"/>
        <v>3.4363838638804711E-2</v>
      </c>
      <c r="W88" s="547">
        <v>2.5686357875548276E-2</v>
      </c>
      <c r="X88" s="547">
        <v>4.9814939551172718E-3</v>
      </c>
      <c r="Y88" s="547">
        <v>3.6959868081391668E-3</v>
      </c>
      <c r="Z88" s="525">
        <f t="shared" si="29"/>
        <v>4.096770131627845E-2</v>
      </c>
      <c r="AA88" s="525">
        <v>3.3336056380886755E-2</v>
      </c>
      <c r="AB88" s="525">
        <v>4.9669322678668262E-3</v>
      </c>
      <c r="AC88" s="525">
        <v>2.664712667524871E-3</v>
      </c>
      <c r="AD88" s="525">
        <v>0</v>
      </c>
      <c r="AE88" s="544">
        <f t="shared" si="30"/>
        <v>1.9110983095575764E-2</v>
      </c>
      <c r="AF88" s="525">
        <v>1.4000209460737103E-2</v>
      </c>
      <c r="AG88" s="525">
        <v>2.8918461628115095E-3</v>
      </c>
      <c r="AH88" s="544">
        <v>2.2189274720271521E-3</v>
      </c>
      <c r="AI88" s="525"/>
      <c r="AJ88" s="572"/>
      <c r="AK88" s="519">
        <f t="shared" si="31"/>
        <v>0</v>
      </c>
      <c r="AL88" s="551">
        <f t="shared" si="32"/>
        <v>0</v>
      </c>
      <c r="AM88" s="551">
        <f t="shared" si="33"/>
        <v>0</v>
      </c>
      <c r="AN88" s="523"/>
    </row>
    <row r="89" spans="1:40" s="346" customFormat="1" ht="12" hidden="1" customHeight="1">
      <c r="A89" s="593">
        <v>1995</v>
      </c>
      <c r="B89" s="584">
        <v>0.28212186653534926</v>
      </c>
      <c r="C89" s="525">
        <v>3.9142324164353717E-2</v>
      </c>
      <c r="D89" s="583">
        <v>2.4720851336435791E-2</v>
      </c>
      <c r="E89" s="525">
        <v>3.2087016812131795E-2</v>
      </c>
      <c r="F89" s="525">
        <f t="shared" si="23"/>
        <v>0.26625706724412346</v>
      </c>
      <c r="G89" s="582">
        <f t="shared" si="24"/>
        <v>5.5364541685259713E-2</v>
      </c>
      <c r="H89" s="581">
        <f t="shared" si="25"/>
        <v>6.3558303483127729E-2</v>
      </c>
      <c r="I89" s="525">
        <v>4.4580033458912219E-2</v>
      </c>
      <c r="J89" s="525">
        <v>1.491015018597531E-2</v>
      </c>
      <c r="K89" s="525">
        <v>4.0681198382402049E-3</v>
      </c>
      <c r="L89" s="525">
        <v>0</v>
      </c>
      <c r="M89" s="547">
        <f t="shared" si="26"/>
        <v>0.10194388860554822</v>
      </c>
      <c r="N89" s="525">
        <v>4.3558884549963484E-2</v>
      </c>
      <c r="O89" s="525">
        <v>3.1133245706338679E-2</v>
      </c>
      <c r="P89" s="525">
        <v>1.4744026747904908E-2</v>
      </c>
      <c r="Q89" s="525">
        <v>1.2507731601341133E-2</v>
      </c>
      <c r="R89" s="547">
        <f t="shared" si="27"/>
        <v>0.1465783729313534</v>
      </c>
      <c r="S89" s="525">
        <v>0.10699627467265294</v>
      </c>
      <c r="T89" s="525">
        <v>2.1357520974292228E-2</v>
      </c>
      <c r="U89" s="525">
        <v>1.8224577284408228E-2</v>
      </c>
      <c r="V89" s="547">
        <f t="shared" si="28"/>
        <v>3.3581539978990972E-2</v>
      </c>
      <c r="W89" s="547">
        <v>2.5078478670280832E-2</v>
      </c>
      <c r="X89" s="547">
        <v>4.6689009575427744E-3</v>
      </c>
      <c r="Y89" s="547">
        <v>3.8341603511673652E-3</v>
      </c>
      <c r="Z89" s="525">
        <f t="shared" si="29"/>
        <v>4.1726137123371226E-2</v>
      </c>
      <c r="AA89" s="525">
        <v>3.435579577864617E-2</v>
      </c>
      <c r="AB89" s="525">
        <v>4.6996135734940509E-3</v>
      </c>
      <c r="AC89" s="525">
        <v>2.6707277712310048E-3</v>
      </c>
      <c r="AD89" s="525">
        <v>0</v>
      </c>
      <c r="AE89" s="544">
        <f t="shared" si="30"/>
        <v>2.1828951150430945E-2</v>
      </c>
      <c r="AF89" s="525">
        <v>1.6309132333119494E-2</v>
      </c>
      <c r="AG89" s="525">
        <v>3.0319787145012102E-3</v>
      </c>
      <c r="AH89" s="544">
        <v>2.4878401028102415E-3</v>
      </c>
      <c r="AI89" s="525"/>
      <c r="AJ89" s="572"/>
      <c r="AK89" s="519">
        <f t="shared" si="31"/>
        <v>1.4849810131056795E-5</v>
      </c>
      <c r="AL89" s="551">
        <f t="shared" si="32"/>
        <v>6.4621321058128817E-6</v>
      </c>
      <c r="AM89" s="551">
        <f t="shared" si="33"/>
        <v>8.3876780253124353E-6</v>
      </c>
      <c r="AN89" s="523"/>
    </row>
    <row r="90" spans="1:40" s="346" customFormat="1" ht="12" hidden="1" customHeight="1">
      <c r="A90" s="593">
        <v>1996</v>
      </c>
      <c r="B90" s="584">
        <v>0.28438673814830373</v>
      </c>
      <c r="C90" s="525">
        <v>3.8867870780723526E-2</v>
      </c>
      <c r="D90" s="583">
        <v>2.4613963214879814E-2</v>
      </c>
      <c r="E90" s="525">
        <v>3.215650386142594E-2</v>
      </c>
      <c r="F90" s="525">
        <f t="shared" si="23"/>
        <v>0.2688379583189775</v>
      </c>
      <c r="G90" s="582">
        <f t="shared" si="24"/>
        <v>5.5475594812823194E-2</v>
      </c>
      <c r="H90" s="581">
        <f t="shared" si="25"/>
        <v>6.2813857798330319E-2</v>
      </c>
      <c r="I90" s="525">
        <v>4.4630171450004988E-2</v>
      </c>
      <c r="J90" s="525">
        <v>1.4250123432569444E-2</v>
      </c>
      <c r="K90" s="525">
        <v>3.9335629157558902E-3</v>
      </c>
      <c r="L90" s="525">
        <v>0</v>
      </c>
      <c r="M90" s="547">
        <f t="shared" si="26"/>
        <v>0.10946632229359154</v>
      </c>
      <c r="N90" s="525">
        <v>4.7950385439018285E-2</v>
      </c>
      <c r="O90" s="525">
        <v>3.1819520369556202E-2</v>
      </c>
      <c r="P90" s="525">
        <v>1.5894043162746323E-2</v>
      </c>
      <c r="Q90" s="525">
        <v>1.3802373322270725E-2</v>
      </c>
      <c r="R90" s="547">
        <f t="shared" si="27"/>
        <v>0.14090705718747798</v>
      </c>
      <c r="S90" s="525">
        <v>0.10357546563756373</v>
      </c>
      <c r="T90" s="525">
        <v>2.0105250848830414E-2</v>
      </c>
      <c r="U90" s="525">
        <v>1.722634070108383E-2</v>
      </c>
      <c r="V90" s="547">
        <f t="shared" si="28"/>
        <v>3.4793209913915914E-2</v>
      </c>
      <c r="W90" s="547">
        <v>2.6612291990264835E-2</v>
      </c>
      <c r="X90" s="547">
        <v>4.554034860329027E-3</v>
      </c>
      <c r="Y90" s="547">
        <v>3.6268830633220546E-3</v>
      </c>
      <c r="Z90" s="525">
        <f t="shared" si="29"/>
        <v>4.0172868012916946E-2</v>
      </c>
      <c r="AA90" s="525">
        <v>3.3378867723112979E-2</v>
      </c>
      <c r="AB90" s="525">
        <v>4.2782735159046185E-3</v>
      </c>
      <c r="AC90" s="525">
        <v>2.5157267738993507E-3</v>
      </c>
      <c r="AD90" s="525">
        <v>0</v>
      </c>
      <c r="AE90" s="544">
        <f t="shared" si="30"/>
        <v>2.3434262371101206E-2</v>
      </c>
      <c r="AF90" s="525">
        <v>1.7818453573805598E-2</v>
      </c>
      <c r="AG90" s="525">
        <v>3.109113321054173E-3</v>
      </c>
      <c r="AH90" s="544">
        <v>2.5066954762414341E-3</v>
      </c>
      <c r="AI90" s="525"/>
      <c r="AJ90" s="572"/>
      <c r="AK90" s="519">
        <f t="shared" si="31"/>
        <v>1.3421339006114419E-5</v>
      </c>
      <c r="AL90" s="551">
        <f t="shared" si="32"/>
        <v>5.8190880153959762E-6</v>
      </c>
      <c r="AM90" s="551">
        <f t="shared" si="33"/>
        <v>7.6022509907665813E-6</v>
      </c>
      <c r="AN90" s="523"/>
    </row>
    <row r="91" spans="1:40" s="346" customFormat="1" ht="12" hidden="1" customHeight="1">
      <c r="A91" s="593">
        <v>1997</v>
      </c>
      <c r="B91" s="584">
        <v>0.28399665178448308</v>
      </c>
      <c r="C91" s="525">
        <v>3.8758020962367801E-2</v>
      </c>
      <c r="D91" s="583">
        <v>2.4711383720137606E-2</v>
      </c>
      <c r="E91" s="525">
        <v>3.1967177464005105E-2</v>
      </c>
      <c r="F91" s="525">
        <f t="shared" si="23"/>
        <v>0.26874649069306805</v>
      </c>
      <c r="G91" s="582">
        <f t="shared" si="24"/>
        <v>5.5475037334957941E-2</v>
      </c>
      <c r="H91" s="581">
        <f t="shared" si="25"/>
        <v>6.1871245222199486E-2</v>
      </c>
      <c r="I91" s="525">
        <v>4.4589913797591474E-2</v>
      </c>
      <c r="J91" s="525">
        <v>1.3458129606107413E-2</v>
      </c>
      <c r="K91" s="525">
        <v>3.8232018185005959E-3</v>
      </c>
      <c r="L91" s="525">
        <v>0</v>
      </c>
      <c r="M91" s="547">
        <f t="shared" si="26"/>
        <v>0.11263400132235185</v>
      </c>
      <c r="N91" s="525">
        <v>5.0712112705810747E-2</v>
      </c>
      <c r="O91" s="525">
        <v>3.0242460961872143E-2</v>
      </c>
      <c r="P91" s="525">
        <v>1.6819197361044612E-2</v>
      </c>
      <c r="Q91" s="525">
        <v>1.4860230293624356E-2</v>
      </c>
      <c r="R91" s="547">
        <f t="shared" si="27"/>
        <v>0.13793933552725415</v>
      </c>
      <c r="S91" s="525">
        <v>0.10272199506355537</v>
      </c>
      <c r="T91" s="525">
        <v>1.9170295022131432E-2</v>
      </c>
      <c r="U91" s="525">
        <v>1.6047045441567355E-2</v>
      </c>
      <c r="V91" s="547">
        <f t="shared" si="28"/>
        <v>3.4965988259405133E-2</v>
      </c>
      <c r="W91" s="547">
        <v>2.7021878558130919E-2</v>
      </c>
      <c r="X91" s="547">
        <v>4.4673509842700874E-3</v>
      </c>
      <c r="Y91" s="547">
        <v>3.4767587170041292E-3</v>
      </c>
      <c r="Z91" s="525">
        <f t="shared" si="29"/>
        <v>3.9487587079357046E-2</v>
      </c>
      <c r="AA91" s="525">
        <v>3.3061408477442933E-2</v>
      </c>
      <c r="AB91" s="525">
        <v>3.9861272632378004E-3</v>
      </c>
      <c r="AC91" s="525">
        <v>2.440051338676317E-3</v>
      </c>
      <c r="AD91" s="525">
        <v>0</v>
      </c>
      <c r="AE91" s="544">
        <f t="shared" si="30"/>
        <v>2.3926331467370561E-2</v>
      </c>
      <c r="AF91" s="525">
        <v>1.842750159427721E-2</v>
      </c>
      <c r="AG91" s="525">
        <v>3.0819728849026127E-3</v>
      </c>
      <c r="AH91" s="544">
        <v>2.4168569881907395E-3</v>
      </c>
      <c r="AI91" s="525"/>
      <c r="AJ91" s="572"/>
      <c r="AK91" s="519">
        <f t="shared" si="31"/>
        <v>0</v>
      </c>
      <c r="AL91" s="551">
        <f t="shared" si="32"/>
        <v>0</v>
      </c>
      <c r="AM91" s="551">
        <f t="shared" si="33"/>
        <v>3.903127820947816E-18</v>
      </c>
      <c r="AN91" s="523"/>
    </row>
    <row r="92" spans="1:40" s="346" customFormat="1" ht="12" hidden="1" customHeight="1">
      <c r="A92" s="593">
        <v>1998</v>
      </c>
      <c r="B92" s="584">
        <v>0.27190031472292819</v>
      </c>
      <c r="C92" s="525">
        <v>3.7172750023714216E-2</v>
      </c>
      <c r="D92" s="583">
        <v>2.3911360365949486E-2</v>
      </c>
      <c r="E92" s="525">
        <v>3.0522003673699137E-2</v>
      </c>
      <c r="F92" s="525">
        <f t="shared" si="23"/>
        <v>0.25916851377624894</v>
      </c>
      <c r="G92" s="582">
        <f t="shared" si="24"/>
        <v>5.4962952750734137E-2</v>
      </c>
      <c r="H92" s="581">
        <f t="shared" si="25"/>
        <v>6.163866655675751E-2</v>
      </c>
      <c r="I92" s="525">
        <v>4.4959746957353122E-2</v>
      </c>
      <c r="J92" s="525">
        <v>1.2920121434322827E-2</v>
      </c>
      <c r="K92" s="525">
        <v>3.7587981650815581E-3</v>
      </c>
      <c r="L92" s="525">
        <v>0</v>
      </c>
      <c r="M92" s="547">
        <f t="shared" si="26"/>
        <v>0.1007289865230236</v>
      </c>
      <c r="N92" s="525">
        <v>5.1014118676489764E-2</v>
      </c>
      <c r="O92" s="525">
        <v>1.7674623890643788E-2</v>
      </c>
      <c r="P92" s="525">
        <v>1.6575800481668259E-2</v>
      </c>
      <c r="Q92" s="525">
        <v>1.5464443474221786E-2</v>
      </c>
      <c r="R92" s="547">
        <f t="shared" si="27"/>
        <v>0.13642741276426834</v>
      </c>
      <c r="S92" s="525">
        <v>0.10464318508293885</v>
      </c>
      <c r="T92" s="525">
        <v>1.777258618320501E-2</v>
      </c>
      <c r="U92" s="525">
        <v>1.4011641498124488E-2</v>
      </c>
      <c r="V92" s="547">
        <f t="shared" si="28"/>
        <v>3.5500500537708764E-2</v>
      </c>
      <c r="W92" s="547">
        <v>2.7956717734500616E-2</v>
      </c>
      <c r="X92" s="547">
        <v>4.3318333430511615E-3</v>
      </c>
      <c r="Y92" s="547">
        <v>3.2119494601569902E-3</v>
      </c>
      <c r="Z92" s="525">
        <f t="shared" si="29"/>
        <v>3.8510345139579391E-2</v>
      </c>
      <c r="AA92" s="525">
        <v>3.2426557043032211E-2</v>
      </c>
      <c r="AB92" s="525">
        <v>3.7353820921113274E-3</v>
      </c>
      <c r="AC92" s="525">
        <v>2.3484060044358492E-3</v>
      </c>
      <c r="AD92" s="525">
        <v>0</v>
      </c>
      <c r="AE92" s="544">
        <f t="shared" si="30"/>
        <v>2.3884906519250636E-2</v>
      </c>
      <c r="AF92" s="525">
        <v>1.8801013615590601E-2</v>
      </c>
      <c r="AG92" s="525">
        <v>2.917862144855914E-3</v>
      </c>
      <c r="AH92" s="544">
        <v>2.1660307588041187E-3</v>
      </c>
      <c r="AI92" s="525"/>
      <c r="AJ92" s="572"/>
      <c r="AK92" s="519">
        <f t="shared" si="31"/>
        <v>0</v>
      </c>
      <c r="AL92" s="551">
        <f t="shared" si="32"/>
        <v>-1.214306433183765E-17</v>
      </c>
      <c r="AM92" s="551">
        <f t="shared" si="33"/>
        <v>-8.6736173798840355E-18</v>
      </c>
      <c r="AN92" s="523"/>
    </row>
    <row r="93" spans="1:40" s="346" customFormat="1" ht="12" hidden="1" customHeight="1">
      <c r="A93" s="543">
        <f t="shared" ref="A93:A101" si="34">A92+1</f>
        <v>1999</v>
      </c>
      <c r="B93" s="584">
        <v>0.26431427880603248</v>
      </c>
      <c r="C93" s="525">
        <v>3.5887798700904118E-2</v>
      </c>
      <c r="D93" s="583">
        <v>2.3024233005238016E-2</v>
      </c>
      <c r="E93" s="525">
        <v>3.0155220150585013E-2</v>
      </c>
      <c r="F93" s="525">
        <f t="shared" si="23"/>
        <v>0.25307196401135262</v>
      </c>
      <c r="G93" s="582">
        <f t="shared" si="24"/>
        <v>5.4800704056809271E-2</v>
      </c>
      <c r="H93" s="581">
        <f t="shared" si="25"/>
        <v>6.2392884791777375E-2</v>
      </c>
      <c r="I93" s="525">
        <v>4.6176637348055792E-2</v>
      </c>
      <c r="J93" s="525">
        <v>1.2414908796771755E-2</v>
      </c>
      <c r="K93" s="525">
        <v>3.8013386469498258E-3</v>
      </c>
      <c r="L93" s="525">
        <v>0</v>
      </c>
      <c r="M93" s="547">
        <f t="shared" si="26"/>
        <v>0.10125326432669048</v>
      </c>
      <c r="N93" s="525">
        <v>4.8253494023409414E-2</v>
      </c>
      <c r="O93" s="525">
        <v>1.9424366210213484E-2</v>
      </c>
      <c r="P93" s="525">
        <v>1.7026404110658287E-2</v>
      </c>
      <c r="Q93" s="525">
        <v>1.6548999982409284E-2</v>
      </c>
      <c r="R93" s="547">
        <f t="shared" si="27"/>
        <v>0.12720185341285725</v>
      </c>
      <c r="S93" s="525">
        <v>9.8491035565642995E-2</v>
      </c>
      <c r="T93" s="525">
        <v>1.6053856023671226E-2</v>
      </c>
      <c r="U93" s="525">
        <v>1.2656961823543034E-2</v>
      </c>
      <c r="V93" s="547">
        <f t="shared" si="28"/>
        <v>3.538348837662729E-2</v>
      </c>
      <c r="W93" s="547">
        <v>2.831152206725918E-2</v>
      </c>
      <c r="X93" s="547">
        <v>4.103390910828974E-3</v>
      </c>
      <c r="Y93" s="547">
        <v>2.968575398539132E-3</v>
      </c>
      <c r="Z93" s="525">
        <f t="shared" si="29"/>
        <v>3.8650613331739726E-2</v>
      </c>
      <c r="AA93" s="525">
        <v>3.264873526350047E-2</v>
      </c>
      <c r="AB93" s="525">
        <v>3.6470571511333497E-3</v>
      </c>
      <c r="AC93" s="525">
        <v>2.3548209171059074E-3</v>
      </c>
      <c r="AD93" s="525">
        <v>0</v>
      </c>
      <c r="AE93" s="544">
        <f t="shared" si="30"/>
        <v>2.3266598770180176E-2</v>
      </c>
      <c r="AF93" s="525">
        <v>1.8504911642175454E-2</v>
      </c>
      <c r="AG93" s="525">
        <v>2.7423700740982875E-3</v>
      </c>
      <c r="AH93" s="544">
        <v>2.0193170539064362E-3</v>
      </c>
      <c r="AI93" s="525"/>
      <c r="AJ93" s="572"/>
      <c r="AK93" s="519">
        <f t="shared" si="31"/>
        <v>0</v>
      </c>
      <c r="AL93" s="551">
        <f t="shared" si="32"/>
        <v>0</v>
      </c>
      <c r="AM93" s="551">
        <f t="shared" si="33"/>
        <v>0</v>
      </c>
      <c r="AN93" s="523"/>
    </row>
    <row r="94" spans="1:40" s="346" customFormat="1" ht="12" hidden="1" customHeight="1">
      <c r="A94" s="592">
        <f t="shared" si="34"/>
        <v>2000</v>
      </c>
      <c r="B94" s="591">
        <v>0.25293224580404822</v>
      </c>
      <c r="C94" s="586">
        <v>3.4809698934157467E-2</v>
      </c>
      <c r="D94" s="590">
        <v>2.2845756693238028E-2</v>
      </c>
      <c r="E94" s="586">
        <v>2.8991910480504559E-2</v>
      </c>
      <c r="F94" s="586">
        <f t="shared" si="23"/>
        <v>0.24649218661997635</v>
      </c>
      <c r="G94" s="589">
        <f t="shared" si="24"/>
        <v>5.7361550230590148E-2</v>
      </c>
      <c r="H94" s="588">
        <f t="shared" si="25"/>
        <v>6.2154066141696288E-2</v>
      </c>
      <c r="I94" s="586">
        <v>4.6752326406698227E-2</v>
      </c>
      <c r="J94" s="586">
        <v>1.1703939115894369E-2</v>
      </c>
      <c r="K94" s="586">
        <v>3.6978006191036952E-3</v>
      </c>
      <c r="L94" s="586">
        <v>0</v>
      </c>
      <c r="M94" s="587">
        <f t="shared" si="26"/>
        <v>9.1483046578879054E-2</v>
      </c>
      <c r="N94" s="586">
        <v>5.0648533846821706E-2</v>
      </c>
      <c r="O94" s="586">
        <v>8.2742321955658026E-3</v>
      </c>
      <c r="P94" s="586">
        <v>1.6434499083057521E-2</v>
      </c>
      <c r="Q94" s="586">
        <v>1.6125781453434018E-2</v>
      </c>
      <c r="R94" s="587">
        <f t="shared" si="27"/>
        <v>0.12779385393623161</v>
      </c>
      <c r="S94" s="586">
        <v>0.1000853409750547</v>
      </c>
      <c r="T94" s="586">
        <v>1.5752526071654518E-2</v>
      </c>
      <c r="U94" s="586">
        <v>1.1955986889522388E-2</v>
      </c>
      <c r="V94" s="587">
        <f t="shared" si="28"/>
        <v>3.6131596224998806E-2</v>
      </c>
      <c r="W94" s="587">
        <v>2.9027814079941542E-2</v>
      </c>
      <c r="X94" s="587">
        <v>4.1577305955195088E-3</v>
      </c>
      <c r="Y94" s="587">
        <v>2.946051549537755E-3</v>
      </c>
      <c r="Z94" s="586">
        <f t="shared" si="29"/>
        <v>3.9546879246409691E-2</v>
      </c>
      <c r="AA94" s="586">
        <v>3.3563249062492827E-2</v>
      </c>
      <c r="AB94" s="586">
        <v>3.630823945502645E-3</v>
      </c>
      <c r="AC94" s="586">
        <v>2.3528062384142157E-3</v>
      </c>
      <c r="AD94" s="586">
        <v>0</v>
      </c>
      <c r="AE94" s="585">
        <f t="shared" si="30"/>
        <v>2.5083437831347841E-2</v>
      </c>
      <c r="AF94" s="586">
        <v>2.0167477222594675E-2</v>
      </c>
      <c r="AG94" s="586">
        <v>2.8800511967635644E-3</v>
      </c>
      <c r="AH94" s="585">
        <v>2.0359094119896002E-3</v>
      </c>
      <c r="AI94" s="525"/>
      <c r="AJ94" s="572"/>
      <c r="AK94" s="519">
        <f t="shared" si="31"/>
        <v>0</v>
      </c>
      <c r="AL94" s="551">
        <f t="shared" si="32"/>
        <v>0</v>
      </c>
      <c r="AM94" s="551">
        <f t="shared" si="33"/>
        <v>0</v>
      </c>
      <c r="AN94" s="523"/>
    </row>
    <row r="95" spans="1:40" s="346" customFormat="1" ht="12" hidden="1" customHeight="1">
      <c r="A95" s="543">
        <f t="shared" si="34"/>
        <v>2001</v>
      </c>
      <c r="B95" s="584">
        <v>0.24815093688306247</v>
      </c>
      <c r="C95" s="525">
        <v>3.3612774546532366E-2</v>
      </c>
      <c r="D95" s="583">
        <v>2.2212177983115138E-2</v>
      </c>
      <c r="E95" s="525">
        <v>2.1575421805863866E-2</v>
      </c>
      <c r="F95" s="525">
        <f t="shared" si="23"/>
        <v>0.25140146320201973</v>
      </c>
      <c r="G95" s="582">
        <f t="shared" si="24"/>
        <v>5.8438722671353471E-2</v>
      </c>
      <c r="H95" s="581">
        <f t="shared" si="25"/>
        <v>6.4385686191612029E-2</v>
      </c>
      <c r="I95" s="525">
        <v>4.8807360986309847E-2</v>
      </c>
      <c r="J95" s="525">
        <v>1.1986510532636987E-2</v>
      </c>
      <c r="K95" s="525">
        <v>3.591814672665194E-3</v>
      </c>
      <c r="L95" s="525">
        <v>0</v>
      </c>
      <c r="M95" s="547">
        <f t="shared" si="26"/>
        <v>9.0242310996581615E-2</v>
      </c>
      <c r="N95" s="525">
        <v>4.6231256989601351E-2</v>
      </c>
      <c r="O95" s="525">
        <v>1.7234761071571507E-2</v>
      </c>
      <c r="P95" s="525">
        <v>1.5430417105470979E-2</v>
      </c>
      <c r="Q95" s="525">
        <v>1.1345875829937775E-2</v>
      </c>
      <c r="R95" s="547">
        <f t="shared" si="27"/>
        <v>0.12113631926564211</v>
      </c>
      <c r="S95" s="525">
        <v>9.6189874655599389E-2</v>
      </c>
      <c r="T95" s="525">
        <v>1.5454823665482162E-2</v>
      </c>
      <c r="U95" s="525">
        <v>9.4916209445605661E-3</v>
      </c>
      <c r="V95" s="547">
        <f t="shared" si="28"/>
        <v>3.7731378919003619E-2</v>
      </c>
      <c r="W95" s="547">
        <v>3.0951698966300626E-2</v>
      </c>
      <c r="X95" s="547">
        <v>4.3401803820689389E-3</v>
      </c>
      <c r="Y95" s="547">
        <v>2.4394995706340508E-3</v>
      </c>
      <c r="Z95" s="525">
        <f t="shared" si="29"/>
        <v>4.0575010936921861E-2</v>
      </c>
      <c r="AA95" s="525">
        <v>3.4745662072010963E-2</v>
      </c>
      <c r="AB95" s="525">
        <v>3.5658345926071122E-3</v>
      </c>
      <c r="AC95" s="525">
        <v>2.2635142723037866E-3</v>
      </c>
      <c r="AD95" s="525">
        <v>0</v>
      </c>
      <c r="AE95" s="544">
        <f t="shared" si="30"/>
        <v>2.4769747552855059E-2</v>
      </c>
      <c r="AF95" s="525">
        <v>2.0127226006735398E-2</v>
      </c>
      <c r="AG95" s="525">
        <v>2.9409470068511284E-3</v>
      </c>
      <c r="AH95" s="544">
        <v>1.701574539268533E-3</v>
      </c>
      <c r="AI95" s="525"/>
      <c r="AJ95" s="572"/>
      <c r="AK95" s="519">
        <f t="shared" si="31"/>
        <v>0</v>
      </c>
      <c r="AL95" s="551">
        <f t="shared" si="32"/>
        <v>7.8062556418956319E-18</v>
      </c>
      <c r="AM95" s="551">
        <f t="shared" si="33"/>
        <v>7.3725747729014302E-18</v>
      </c>
      <c r="AN95" s="523"/>
    </row>
    <row r="96" spans="1:40" s="346" customFormat="1" ht="12" hidden="1" customHeight="1">
      <c r="A96" s="543">
        <f t="shared" si="34"/>
        <v>2002</v>
      </c>
      <c r="B96" s="584">
        <v>0.25750447390592063</v>
      </c>
      <c r="C96" s="525">
        <v>3.7397908824992644E-2</v>
      </c>
      <c r="D96" s="583">
        <v>2.5595360580191791E-2</v>
      </c>
      <c r="E96" s="525">
        <v>1.985473109951949E-2</v>
      </c>
      <c r="F96" s="525">
        <f t="shared" si="23"/>
        <v>0.25636865537834524</v>
      </c>
      <c r="G96" s="582">
        <f t="shared" si="24"/>
        <v>5.6116821396936752E-2</v>
      </c>
      <c r="H96" s="581">
        <f t="shared" si="25"/>
        <v>6.5103075294461674E-2</v>
      </c>
      <c r="I96" s="525">
        <v>4.9373543483048475E-2</v>
      </c>
      <c r="J96" s="525">
        <v>1.2106017036660215E-2</v>
      </c>
      <c r="K96" s="525">
        <v>3.6235147747529853E-3</v>
      </c>
      <c r="L96" s="525">
        <v>0</v>
      </c>
      <c r="M96" s="547">
        <f t="shared" si="26"/>
        <v>0.10747408560310967</v>
      </c>
      <c r="N96" s="525">
        <v>4.6950649903641221E-2</v>
      </c>
      <c r="O96" s="525">
        <v>3.3996296880990109E-2</v>
      </c>
      <c r="P96" s="525">
        <v>1.7022990917532854E-2</v>
      </c>
      <c r="Q96" s="525">
        <v>9.5041479009454945E-3</v>
      </c>
      <c r="R96" s="547">
        <f t="shared" si="27"/>
        <v>0.11064129488913588</v>
      </c>
      <c r="S96" s="525">
        <v>8.370029514748703E-2</v>
      </c>
      <c r="T96" s="525">
        <v>1.7326948754091152E-2</v>
      </c>
      <c r="U96" s="525">
        <v>9.6140509875576943E-3</v>
      </c>
      <c r="V96" s="547">
        <f t="shared" si="28"/>
        <v>3.7640722823936976E-2</v>
      </c>
      <c r="W96" s="547">
        <v>3.024185292651816E-2</v>
      </c>
      <c r="X96" s="547">
        <v>4.9453369947442304E-3</v>
      </c>
      <c r="Y96" s="547">
        <v>2.4535329026745818E-3</v>
      </c>
      <c r="Z96" s="525">
        <f t="shared" si="29"/>
        <v>3.9786664393299531E-2</v>
      </c>
      <c r="AA96" s="525">
        <v>3.4134030689033507E-2</v>
      </c>
      <c r="AB96" s="525">
        <v>3.4381827645033748E-3</v>
      </c>
      <c r="AC96" s="525">
        <v>2.2144509397626524E-3</v>
      </c>
      <c r="AD96" s="525">
        <v>0</v>
      </c>
      <c r="AE96" s="544">
        <f t="shared" si="30"/>
        <v>2.3568040311424083E-2</v>
      </c>
      <c r="AF96" s="525">
        <v>1.854460794339987E-2</v>
      </c>
      <c r="AG96" s="525">
        <v>3.3064316763659306E-3</v>
      </c>
      <c r="AH96" s="544">
        <v>1.717000691658284E-3</v>
      </c>
      <c r="AI96" s="525"/>
      <c r="AJ96" s="572"/>
      <c r="AK96" s="519">
        <f t="shared" si="31"/>
        <v>0</v>
      </c>
      <c r="AL96" s="551">
        <f t="shared" si="32"/>
        <v>0</v>
      </c>
      <c r="AM96" s="551">
        <f t="shared" si="33"/>
        <v>3.6862873864507151E-18</v>
      </c>
      <c r="AN96" s="523"/>
    </row>
    <row r="97" spans="1:40" s="346" customFormat="1" ht="12" hidden="1" customHeight="1">
      <c r="A97" s="543">
        <f t="shared" si="34"/>
        <v>2003</v>
      </c>
      <c r="B97" s="584">
        <v>0.26462799695113021</v>
      </c>
      <c r="C97" s="525">
        <v>3.7666692011655484E-2</v>
      </c>
      <c r="D97" s="583">
        <v>2.5442089601534847E-2</v>
      </c>
      <c r="E97" s="525">
        <v>2.4051110681869704E-2</v>
      </c>
      <c r="F97" s="525">
        <f t="shared" si="23"/>
        <v>0.25534171419506818</v>
      </c>
      <c r="G97" s="582">
        <f t="shared" si="24"/>
        <v>5.2431519937463165E-2</v>
      </c>
      <c r="H97" s="581">
        <f t="shared" si="25"/>
        <v>6.2887458117985726E-2</v>
      </c>
      <c r="I97" s="525">
        <v>4.8348848831765129E-2</v>
      </c>
      <c r="J97" s="525">
        <v>1.0965155879411395E-2</v>
      </c>
      <c r="K97" s="525">
        <v>3.5734534068092003E-3</v>
      </c>
      <c r="L97" s="525">
        <v>0</v>
      </c>
      <c r="M97" s="547">
        <f t="shared" si="26"/>
        <v>0.11496772480094133</v>
      </c>
      <c r="N97" s="525">
        <v>4.6892541349161133E-2</v>
      </c>
      <c r="O97" s="525">
        <v>3.9658979321371982E-2</v>
      </c>
      <c r="P97" s="525">
        <v>1.7141346189558971E-2</v>
      </c>
      <c r="Q97" s="525">
        <v>1.1274857940849242E-2</v>
      </c>
      <c r="R97" s="547">
        <f t="shared" si="27"/>
        <v>0.1086913491344295</v>
      </c>
      <c r="S97" s="525">
        <v>7.9508968563388696E-2</v>
      </c>
      <c r="T97" s="525">
        <v>1.7329018987698449E-2</v>
      </c>
      <c r="U97" s="525">
        <v>1.185336158334235E-2</v>
      </c>
      <c r="V97" s="547">
        <f t="shared" si="28"/>
        <v>3.7962634812116605E-2</v>
      </c>
      <c r="W97" s="547">
        <v>2.9967220249969829E-2</v>
      </c>
      <c r="X97" s="547">
        <v>4.9873986174620421E-3</v>
      </c>
      <c r="Y97" s="547">
        <v>3.008015944684733E-3</v>
      </c>
      <c r="Z97" s="525">
        <f t="shared" si="29"/>
        <v>3.7015940810003069E-2</v>
      </c>
      <c r="AA97" s="525">
        <v>3.1726157486830581E-2</v>
      </c>
      <c r="AB97" s="525">
        <v>3.1864268868925E-3</v>
      </c>
      <c r="AC97" s="525">
        <v>2.1033564362799837E-3</v>
      </c>
      <c r="AD97" s="525">
        <v>0</v>
      </c>
      <c r="AE97" s="544">
        <f t="shared" si="30"/>
        <v>2.2865229104339892E-2</v>
      </c>
      <c r="AF97" s="525">
        <v>1.7518935563740082E-2</v>
      </c>
      <c r="AG97" s="525">
        <v>3.2611687535931918E-3</v>
      </c>
      <c r="AH97" s="544">
        <v>2.0851247870066164E-3</v>
      </c>
      <c r="AI97" s="525"/>
      <c r="AJ97" s="572"/>
      <c r="AK97" s="519">
        <f t="shared" si="31"/>
        <v>0</v>
      </c>
      <c r="AL97" s="551">
        <f t="shared" si="32"/>
        <v>0</v>
      </c>
      <c r="AM97" s="551">
        <f t="shared" si="33"/>
        <v>-4.3368086899420177E-18</v>
      </c>
      <c r="AN97" s="523"/>
    </row>
    <row r="98" spans="1:40" s="346" customFormat="1" ht="12" hidden="1" customHeight="1">
      <c r="A98" s="543">
        <f t="shared" si="34"/>
        <v>2004</v>
      </c>
      <c r="B98" s="584">
        <v>0.26994703196575964</v>
      </c>
      <c r="C98" s="525">
        <v>3.8293362274290213E-2</v>
      </c>
      <c r="D98" s="583">
        <v>2.5875884350888452E-2</v>
      </c>
      <c r="E98" s="525">
        <v>2.8308106503956244E-2</v>
      </c>
      <c r="F98" s="525">
        <f t="shared" si="23"/>
        <v>0.25376478858117019</v>
      </c>
      <c r="G98" s="582">
        <f t="shared" si="24"/>
        <v>5.0419225393656994E-2</v>
      </c>
      <c r="H98" s="581">
        <f t="shared" si="25"/>
        <v>6.0884554606478188E-2</v>
      </c>
      <c r="I98" s="525">
        <v>4.6998300311370665E-2</v>
      </c>
      <c r="J98" s="525">
        <v>1.0382259316127563E-2</v>
      </c>
      <c r="K98" s="525">
        <v>3.5039949789799564E-3</v>
      </c>
      <c r="L98" s="525">
        <v>0</v>
      </c>
      <c r="M98" s="547">
        <f t="shared" si="26"/>
        <v>0.12978394187381684</v>
      </c>
      <c r="N98" s="525">
        <v>5.6760149738319977E-2</v>
      </c>
      <c r="O98" s="525">
        <v>4.0792712063646229E-2</v>
      </c>
      <c r="P98" s="525">
        <v>1.8504421489608062E-2</v>
      </c>
      <c r="Q98" s="525">
        <v>1.3726658582242561E-2</v>
      </c>
      <c r="R98" s="547">
        <f t="shared" si="27"/>
        <v>9.8745971274693672E-2</v>
      </c>
      <c r="S98" s="525">
        <v>6.8984810775986782E-2</v>
      </c>
      <c r="T98" s="525">
        <v>1.6413475603445301E-2</v>
      </c>
      <c r="U98" s="525">
        <v>1.334768489526158E-2</v>
      </c>
      <c r="V98" s="547">
        <f t="shared" si="28"/>
        <v>3.8392239901566379E-2</v>
      </c>
      <c r="W98" s="547">
        <v>2.9846556375718928E-2</v>
      </c>
      <c r="X98" s="547">
        <v>5.0332516039316806E-3</v>
      </c>
      <c r="Y98" s="547">
        <v>3.5124319219157684E-3</v>
      </c>
      <c r="Z98" s="525">
        <f t="shared" si="29"/>
        <v>3.4982382112140858E-2</v>
      </c>
      <c r="AA98" s="525">
        <v>2.9917257282031508E-2</v>
      </c>
      <c r="AB98" s="525">
        <v>3.0518376825565373E-3</v>
      </c>
      <c r="AC98" s="525">
        <v>2.0132871475528106E-3</v>
      </c>
      <c r="AD98" s="525">
        <v>0</v>
      </c>
      <c r="AE98" s="544">
        <f t="shared" si="30"/>
        <v>2.2877293578654583E-2</v>
      </c>
      <c r="AF98" s="525">
        <v>1.7450130429068952E-2</v>
      </c>
      <c r="AG98" s="525">
        <v>3.1484942541219708E-3</v>
      </c>
      <c r="AH98" s="544">
        <v>2.2786688954636583E-3</v>
      </c>
      <c r="AI98" s="525"/>
      <c r="AJ98" s="572"/>
      <c r="AK98" s="519">
        <f t="shared" si="31"/>
        <v>0</v>
      </c>
      <c r="AL98" s="551">
        <f t="shared" si="32"/>
        <v>0</v>
      </c>
      <c r="AM98" s="551">
        <f t="shared" si="33"/>
        <v>-6.9388939039072284E-18</v>
      </c>
      <c r="AN98" s="523"/>
    </row>
    <row r="99" spans="1:40" s="346" customFormat="1" ht="12" hidden="1" customHeight="1">
      <c r="A99" s="543">
        <f t="shared" si="34"/>
        <v>2005</v>
      </c>
      <c r="B99" s="584">
        <v>0.27894354034565966</v>
      </c>
      <c r="C99" s="525">
        <v>3.8208427683214911E-2</v>
      </c>
      <c r="D99" s="583">
        <v>2.5186140233549415E-2</v>
      </c>
      <c r="E99" s="525">
        <v>3.5767094463897309E-2</v>
      </c>
      <c r="F99" s="525">
        <f t="shared" si="23"/>
        <v>0.25837573159276056</v>
      </c>
      <c r="G99" s="582">
        <f t="shared" si="24"/>
        <v>5.3407713394213137E-2</v>
      </c>
      <c r="H99" s="581">
        <f t="shared" si="25"/>
        <v>5.9855477067189897E-2</v>
      </c>
      <c r="I99" s="525">
        <v>4.6400086174066588E-2</v>
      </c>
      <c r="J99" s="525">
        <v>9.8797491897547537E-3</v>
      </c>
      <c r="K99" s="525">
        <v>3.575641703368554E-3</v>
      </c>
      <c r="L99" s="525">
        <v>0</v>
      </c>
      <c r="M99" s="547">
        <f t="shared" si="26"/>
        <v>0.13105855169450692</v>
      </c>
      <c r="N99" s="525">
        <v>5.4964536007435325E-2</v>
      </c>
      <c r="O99" s="525">
        <v>4.0697732406106413E-2</v>
      </c>
      <c r="P99" s="525">
        <v>1.8192286710975621E-2</v>
      </c>
      <c r="Q99" s="525">
        <v>1.7203996569989548E-2</v>
      </c>
      <c r="R99" s="547">
        <f t="shared" si="27"/>
        <v>0.10993198167832866</v>
      </c>
      <c r="S99" s="525">
        <v>7.6681615027360289E-2</v>
      </c>
      <c r="T99" s="525">
        <v>1.6597966080751123E-2</v>
      </c>
      <c r="U99" s="525">
        <v>1.6652400570217246E-2</v>
      </c>
      <c r="V99" s="547">
        <f t="shared" si="28"/>
        <v>3.9535121458358663E-2</v>
      </c>
      <c r="W99" s="547">
        <v>2.9752012788037182E-2</v>
      </c>
      <c r="X99" s="547">
        <v>5.1516089528871566E-3</v>
      </c>
      <c r="Y99" s="547">
        <v>4.6314997174343236E-3</v>
      </c>
      <c r="Z99" s="525">
        <f t="shared" si="29"/>
        <v>3.7153997307296162E-2</v>
      </c>
      <c r="AA99" s="525">
        <v>3.1829591824079323E-2</v>
      </c>
      <c r="AB99" s="525">
        <v>3.104902962675858E-3</v>
      </c>
      <c r="AC99" s="525">
        <v>2.2195025205409857E-3</v>
      </c>
      <c r="AD99" s="525">
        <v>0</v>
      </c>
      <c r="AE99" s="544">
        <f t="shared" si="30"/>
        <v>2.4283594245428308E-2</v>
      </c>
      <c r="AF99" s="525">
        <v>1.8473218607457959E-2</v>
      </c>
      <c r="AG99" s="525">
        <v>3.0895732442265548E-3</v>
      </c>
      <c r="AH99" s="544">
        <v>2.7208023937437971E-3</v>
      </c>
      <c r="AI99" s="525"/>
      <c r="AJ99" s="572"/>
      <c r="AK99" s="519">
        <f t="shared" si="31"/>
        <v>0</v>
      </c>
      <c r="AL99" s="551">
        <f t="shared" si="32"/>
        <v>0</v>
      </c>
      <c r="AM99" s="551">
        <f t="shared" si="33"/>
        <v>-1.1709383462843448E-17</v>
      </c>
      <c r="AN99" s="523"/>
    </row>
    <row r="100" spans="1:40" s="346" customFormat="1" ht="12" hidden="1" customHeight="1">
      <c r="A100" s="543">
        <f t="shared" si="34"/>
        <v>2006</v>
      </c>
      <c r="B100" s="584">
        <v>0.28308978693269271</v>
      </c>
      <c r="C100" s="525">
        <v>3.93245791014094E-2</v>
      </c>
      <c r="D100" s="583">
        <v>2.6298187465511571E-2</v>
      </c>
      <c r="E100" s="525">
        <v>3.8483962739329761E-2</v>
      </c>
      <c r="F100" s="525">
        <f t="shared" si="23"/>
        <v>0.26179137562526289</v>
      </c>
      <c r="G100" s="582">
        <f t="shared" si="24"/>
        <v>5.6510130533309347E-2</v>
      </c>
      <c r="H100" s="581">
        <f t="shared" si="25"/>
        <v>5.8288100639279479E-2</v>
      </c>
      <c r="I100" s="525">
        <v>4.5003637035261834E-2</v>
      </c>
      <c r="J100" s="525">
        <v>9.806419326590805E-3</v>
      </c>
      <c r="K100" s="525">
        <v>3.4780442774268406E-3</v>
      </c>
      <c r="L100" s="525">
        <v>0</v>
      </c>
      <c r="M100" s="547">
        <f t="shared" si="26"/>
        <v>0.13318861626791756</v>
      </c>
      <c r="N100" s="525">
        <v>6.3647164145463841E-2</v>
      </c>
      <c r="O100" s="525">
        <v>3.1810076197270817E-2</v>
      </c>
      <c r="P100" s="525">
        <v>1.8915367836647684E-2</v>
      </c>
      <c r="Q100" s="525">
        <v>1.8816008088535219E-2</v>
      </c>
      <c r="R100" s="547">
        <f t="shared" si="27"/>
        <v>0.11570903692210703</v>
      </c>
      <c r="S100" s="525">
        <v>8.1240809640567915E-2</v>
      </c>
      <c r="T100" s="525">
        <v>1.7054791485010611E-2</v>
      </c>
      <c r="U100" s="525">
        <v>1.7413435796528497E-2</v>
      </c>
      <c r="V100" s="547">
        <f t="shared" si="28"/>
        <v>4.0729018900034789E-2</v>
      </c>
      <c r="W100" s="547">
        <v>3.0283269280107633E-2</v>
      </c>
      <c r="X100" s="547">
        <v>5.382000349919115E-3</v>
      </c>
      <c r="Y100" s="547">
        <v>5.0637492700080465E-3</v>
      </c>
      <c r="Z100" s="525">
        <f t="shared" si="29"/>
        <v>3.9672470389770509E-2</v>
      </c>
      <c r="AA100" s="525">
        <v>3.4142932721838826E-2</v>
      </c>
      <c r="AB100" s="525">
        <v>3.1622859116179299E-3</v>
      </c>
      <c r="AC100" s="525">
        <v>2.367251756313752E-3</v>
      </c>
      <c r="AD100" s="525">
        <v>0</v>
      </c>
      <c r="AE100" s="544">
        <f t="shared" si="30"/>
        <v>2.51525154068757E-2</v>
      </c>
      <c r="AF100" s="525">
        <v>1.9204911899852593E-2</v>
      </c>
      <c r="AG100" s="525">
        <v>3.1383730912811032E-3</v>
      </c>
      <c r="AH100" s="544">
        <v>2.8092304157420036E-3</v>
      </c>
      <c r="AI100" s="525"/>
      <c r="AJ100" s="572"/>
      <c r="AK100" s="519">
        <f t="shared" si="31"/>
        <v>0</v>
      </c>
      <c r="AL100" s="551">
        <f t="shared" si="32"/>
        <v>6.9388939039072284E-18</v>
      </c>
      <c r="AM100" s="551">
        <f t="shared" si="33"/>
        <v>0</v>
      </c>
      <c r="AN100" s="523"/>
    </row>
    <row r="101" spans="1:40" s="346" customFormat="1" ht="12" hidden="1" customHeight="1">
      <c r="A101" s="543">
        <f t="shared" si="34"/>
        <v>2007</v>
      </c>
      <c r="B101" s="584">
        <v>0.27312045424484332</v>
      </c>
      <c r="C101" s="525">
        <v>3.9908290732058004E-2</v>
      </c>
      <c r="D101" s="583">
        <v>2.7633556253516513E-2</v>
      </c>
      <c r="E101" s="525">
        <v>3.5254150374975965E-2</v>
      </c>
      <c r="F101" s="525">
        <f t="shared" si="23"/>
        <v>0.25872461483554798</v>
      </c>
      <c r="G101" s="582">
        <f t="shared" si="24"/>
        <v>6.0766601697738593E-2</v>
      </c>
      <c r="H101" s="581">
        <f t="shared" si="25"/>
        <v>5.9282163979212717E-2</v>
      </c>
      <c r="I101" s="525">
        <v>4.4789784763718053E-2</v>
      </c>
      <c r="J101" s="525">
        <v>1.1031106742920091E-2</v>
      </c>
      <c r="K101" s="525">
        <v>3.4612724725745715E-3</v>
      </c>
      <c r="L101" s="525">
        <v>0</v>
      </c>
      <c r="M101" s="547">
        <f t="shared" si="26"/>
        <v>0.12148343722791137</v>
      </c>
      <c r="N101" s="525">
        <v>6.9736104304970348E-2</v>
      </c>
      <c r="O101" s="525">
        <v>1.5831685369962968E-2</v>
      </c>
      <c r="P101" s="525">
        <v>1.8756096182050971E-2</v>
      </c>
      <c r="Q101" s="525">
        <v>1.715955137092709E-2</v>
      </c>
      <c r="R101" s="547">
        <f t="shared" si="27"/>
        <v>0.12301369831767874</v>
      </c>
      <c r="S101" s="525">
        <v>8.9259718216694525E-2</v>
      </c>
      <c r="T101" s="525">
        <v>1.7934568055880454E-2</v>
      </c>
      <c r="U101" s="525">
        <v>1.5819412045103756E-2</v>
      </c>
      <c r="V101" s="547">
        <f t="shared" si="28"/>
        <v>3.8378688520814344E-2</v>
      </c>
      <c r="W101" s="547">
        <v>2.8076215437282011E-2</v>
      </c>
      <c r="X101" s="547">
        <v>5.5029586856755368E-3</v>
      </c>
      <c r="Y101" s="547">
        <v>4.7995143978567956E-3</v>
      </c>
      <c r="Z101" s="525">
        <f t="shared" si="29"/>
        <v>4.2415357231390872E-2</v>
      </c>
      <c r="AA101" s="525">
        <v>3.6559859648123222E-2</v>
      </c>
      <c r="AB101" s="525">
        <v>3.3790173311144191E-3</v>
      </c>
      <c r="AC101" s="525">
        <v>2.4764802521532333E-3</v>
      </c>
      <c r="AD101" s="525">
        <v>0</v>
      </c>
      <c r="AE101" s="544">
        <f t="shared" si="30"/>
        <v>2.6622176569382931E-2</v>
      </c>
      <c r="AF101" s="525">
        <v>2.0827724718500952E-2</v>
      </c>
      <c r="AG101" s="525">
        <v>3.2701244119702991E-3</v>
      </c>
      <c r="AH101" s="544">
        <v>2.5243274389116807E-3</v>
      </c>
      <c r="AI101" s="525"/>
      <c r="AJ101" s="572"/>
      <c r="AK101" s="519">
        <f t="shared" si="31"/>
        <v>0</v>
      </c>
      <c r="AL101" s="551">
        <f t="shared" si="32"/>
        <v>0</v>
      </c>
      <c r="AM101" s="551">
        <f t="shared" si="33"/>
        <v>4.7704895589362195E-18</v>
      </c>
      <c r="AN101" s="523"/>
    </row>
    <row r="102" spans="1:40" s="346" customFormat="1" ht="12" hidden="1" customHeight="1">
      <c r="A102" s="543">
        <v>2008</v>
      </c>
      <c r="B102" s="584">
        <v>0.26532728721358778</v>
      </c>
      <c r="C102" s="525">
        <v>3.991958345773923E-2</v>
      </c>
      <c r="D102" s="583">
        <v>2.8314965580305898E-2</v>
      </c>
      <c r="E102" s="525">
        <v>2.4230774808617253E-2</v>
      </c>
      <c r="F102" s="525">
        <f t="shared" si="23"/>
        <v>0.26086443739880166</v>
      </c>
      <c r="G102" s="582">
        <f t="shared" si="24"/>
        <v>5.9687508451570399E-2</v>
      </c>
      <c r="H102" s="581">
        <f t="shared" si="25"/>
        <v>6.4559511641308964E-2</v>
      </c>
      <c r="I102" s="525">
        <v>4.8681045474446176E-2</v>
      </c>
      <c r="J102" s="525">
        <v>1.2357538369639648E-2</v>
      </c>
      <c r="K102" s="525">
        <v>3.5209277972231431E-3</v>
      </c>
      <c r="L102" s="525">
        <v>0</v>
      </c>
      <c r="M102" s="547">
        <f t="shared" si="26"/>
        <v>0.11198955504886993</v>
      </c>
      <c r="N102" s="525">
        <v>6.8405999711179916E-2</v>
      </c>
      <c r="O102" s="525">
        <v>1.6474339954399814E-2</v>
      </c>
      <c r="P102" s="525">
        <v>1.6865979725368685E-2</v>
      </c>
      <c r="Q102" s="525">
        <v>1.0243235657921511E-2</v>
      </c>
      <c r="R102" s="547">
        <f t="shared" si="27"/>
        <v>0.1185173143601511</v>
      </c>
      <c r="S102" s="525">
        <v>8.6902997541594265E-2</v>
      </c>
      <c r="T102" s="525">
        <v>1.9347415882199882E-2</v>
      </c>
      <c r="U102" s="525">
        <v>1.2266900936356942E-2</v>
      </c>
      <c r="V102" s="547">
        <f t="shared" si="28"/>
        <v>3.7409716976366289E-2</v>
      </c>
      <c r="W102" s="547">
        <v>2.804251634754186E-2</v>
      </c>
      <c r="X102" s="547">
        <v>5.7935720064616674E-3</v>
      </c>
      <c r="Y102" s="547">
        <v>3.5736286223627596E-3</v>
      </c>
      <c r="Z102" s="525">
        <f t="shared" si="29"/>
        <v>4.2957369180534458E-2</v>
      </c>
      <c r="AA102" s="525">
        <v>3.6977212802409433E-2</v>
      </c>
      <c r="AB102" s="525">
        <v>3.6373599195077336E-3</v>
      </c>
      <c r="AC102" s="525">
        <v>2.3427964586172924E-3</v>
      </c>
      <c r="AD102" s="525">
        <v>0</v>
      </c>
      <c r="AE102" s="544">
        <f t="shared" si="30"/>
        <v>2.4191441632574043E-2</v>
      </c>
      <c r="AF102" s="525">
        <v>1.9072935729653233E-2</v>
      </c>
      <c r="AG102" s="525">
        <v>3.2655154948968527E-3</v>
      </c>
      <c r="AH102" s="544">
        <v>1.8529904080239557E-3</v>
      </c>
      <c r="AI102" s="525"/>
      <c r="AJ102" s="572"/>
      <c r="AK102" s="519">
        <f t="shared" si="31"/>
        <v>0</v>
      </c>
      <c r="AL102" s="551">
        <f t="shared" si="32"/>
        <v>0</v>
      </c>
      <c r="AM102" s="551">
        <f t="shared" si="33"/>
        <v>-3.6862873864507151E-18</v>
      </c>
      <c r="AN102" s="523"/>
    </row>
    <row r="103" spans="1:40" s="346" customFormat="1" ht="12" hidden="1" customHeight="1">
      <c r="A103" s="580">
        <v>2009</v>
      </c>
      <c r="B103" s="579">
        <v>0.28172032818508508</v>
      </c>
      <c r="C103" s="574">
        <v>4.2028595416550019E-2</v>
      </c>
      <c r="D103" s="578">
        <v>3.0179246946093283E-2</v>
      </c>
      <c r="E103" s="574">
        <v>2.1577200443942485E-2</v>
      </c>
      <c r="F103" s="574">
        <f t="shared" ref="F103:F114" si="35">I103+J103+N103+O103+S103+W103</f>
        <v>0.27460314650686835</v>
      </c>
      <c r="G103" s="577">
        <f t="shared" ref="G103:G114" si="36">AA103+AB103+AF103</f>
        <v>5.6488614182275756E-2</v>
      </c>
      <c r="H103" s="576">
        <f t="shared" ref="H103:H114" si="37">I103+J103+K103+L103</f>
        <v>7.0552048651330523E-2</v>
      </c>
      <c r="I103" s="574">
        <v>5.2253027355709282E-2</v>
      </c>
      <c r="J103" s="574">
        <v>1.4663686012167328E-2</v>
      </c>
      <c r="K103" s="574">
        <v>3.6353352834539126E-3</v>
      </c>
      <c r="L103" s="574">
        <v>0</v>
      </c>
      <c r="M103" s="575">
        <f t="shared" ref="M103:M114" si="38">N103+O103+P103+Q103</f>
        <v>0.12846697449177305</v>
      </c>
      <c r="N103" s="574">
        <v>4.8097738039393587E-2</v>
      </c>
      <c r="O103" s="574">
        <v>5.5028588989652835E-2</v>
      </c>
      <c r="P103" s="574">
        <v>1.7111824456676278E-2</v>
      </c>
      <c r="Q103" s="574">
        <v>8.2288230060503561E-3</v>
      </c>
      <c r="R103" s="575">
        <f t="shared" ref="R103:R114" si="39">S103+T103+U103</f>
        <v>0.11162173212408845</v>
      </c>
      <c r="S103" s="574">
        <v>7.8522143853066259E-2</v>
      </c>
      <c r="T103" s="574">
        <v>2.1078823001109786E-2</v>
      </c>
      <c r="U103" s="574">
        <v>1.2020765269912401E-2</v>
      </c>
      <c r="V103" s="575">
        <f t="shared" ref="V103:V114" si="40">W103+X103+Y103</f>
        <v>3.4666924274170424E-2</v>
      </c>
      <c r="W103" s="575">
        <v>2.6037962256879051E-2</v>
      </c>
      <c r="X103" s="575">
        <v>5.6212803992750464E-3</v>
      </c>
      <c r="Y103" s="575">
        <v>3.007681618016332E-3</v>
      </c>
      <c r="Z103" s="574">
        <f>AA103+AB103+AC103+AD103</f>
        <v>4.0271689877004559E-2</v>
      </c>
      <c r="AA103" s="574">
        <v>3.4544345031449125E-2</v>
      </c>
      <c r="AB103" s="574">
        <v>3.6522655539858104E-3</v>
      </c>
      <c r="AC103" s="574">
        <v>2.0750792915696218E-3</v>
      </c>
      <c r="AD103" s="574">
        <v>0</v>
      </c>
      <c r="AE103" s="573">
        <f>AF103+AG103+AH103</f>
        <v>2.331566147927281E-2</v>
      </c>
      <c r="AF103" s="574">
        <v>1.8292003596840821E-2</v>
      </c>
      <c r="AG103" s="574">
        <v>3.3435884323953849E-3</v>
      </c>
      <c r="AH103" s="573">
        <v>1.6800694500366063E-3</v>
      </c>
      <c r="AI103" s="525"/>
      <c r="AJ103" s="572"/>
      <c r="AK103" s="519">
        <f t="shared" ref="AK103:AK114" si="41">B103-(H103+M103+R103+V103-Z103-AE103)</f>
        <v>0</v>
      </c>
      <c r="AL103" s="551">
        <f t="shared" ref="AL103:AL114" si="42">C103-K103-P103-T103-X103-(-AC103-AG103)</f>
        <v>0</v>
      </c>
      <c r="AM103" s="551">
        <f t="shared" ref="AM103:AM114" si="43">E103-L103-Q103-U103-Y103-(-AD103-AH103)</f>
        <v>2.1684043449710089E-18</v>
      </c>
      <c r="AN103" s="523"/>
    </row>
    <row r="104" spans="1:40" s="346" customFormat="1" ht="74" customHeight="1">
      <c r="A104" s="570">
        <v>2010</v>
      </c>
      <c r="B104" s="569">
        <v>0.30038217804973444</v>
      </c>
      <c r="C104" s="564">
        <v>4.1638248226311493E-2</v>
      </c>
      <c r="D104" s="568">
        <v>2.8877400391059873E-2</v>
      </c>
      <c r="E104" s="564">
        <v>2.8229925045968846E-2</v>
      </c>
      <c r="F104" s="564">
        <f t="shared" si="35"/>
        <v>0.27929685396300241</v>
      </c>
      <c r="G104" s="567">
        <f t="shared" si="36"/>
        <v>4.8782849185548378E-2</v>
      </c>
      <c r="H104" s="566">
        <f t="shared" si="37"/>
        <v>6.882439557474565E-2</v>
      </c>
      <c r="I104" s="564">
        <v>5.0289790921070235E-2</v>
      </c>
      <c r="J104" s="564">
        <v>1.4924459051488231E-2</v>
      </c>
      <c r="K104" s="564">
        <v>3.610145602187182E-3</v>
      </c>
      <c r="L104" s="564">
        <v>0</v>
      </c>
      <c r="M104" s="565">
        <f t="shared" si="38"/>
        <v>0.14897216672521538</v>
      </c>
      <c r="N104" s="564">
        <v>4.5124211724026628E-2</v>
      </c>
      <c r="O104" s="564">
        <v>7.3459277190517744E-2</v>
      </c>
      <c r="P104" s="564">
        <v>1.8611682358439036E-2</v>
      </c>
      <c r="Q104" s="564">
        <v>1.1776995452231971E-2</v>
      </c>
      <c r="R104" s="565">
        <f t="shared" si="39"/>
        <v>0.10387835228258931</v>
      </c>
      <c r="S104" s="564">
        <v>6.9661740925111126E-2</v>
      </c>
      <c r="T104" s="564">
        <v>1.9208591418980195E-2</v>
      </c>
      <c r="U104" s="564">
        <v>1.5008019938497985E-2</v>
      </c>
      <c r="V104" s="565">
        <f t="shared" si="40"/>
        <v>3.4374161763814783E-2</v>
      </c>
      <c r="W104" s="565">
        <v>2.5837374150788489E-2</v>
      </c>
      <c r="X104" s="565">
        <v>5.0238356337764748E-3</v>
      </c>
      <c r="Y104" s="565">
        <v>3.5129519792498213E-3</v>
      </c>
      <c r="Z104" s="564">
        <f t="shared" ref="Z104:Z114" si="44">-(AA104+AB104+AC104+AD104)</f>
        <v>-3.4776888856016652E-2</v>
      </c>
      <c r="AA104" s="564">
        <v>2.9684840233173391E-2</v>
      </c>
      <c r="AB104" s="564">
        <v>3.2678461534594262E-3</v>
      </c>
      <c r="AC104" s="564">
        <v>1.8242024693838356E-3</v>
      </c>
      <c r="AD104" s="564">
        <v>0</v>
      </c>
      <c r="AE104" s="563">
        <f t="shared" ref="AE104:AE114" si="45">-(AF104+AG104+AH104)</f>
        <v>-2.0890009440614043E-2</v>
      </c>
      <c r="AF104" s="525">
        <v>1.583016279891556E-2</v>
      </c>
      <c r="AG104" s="525">
        <v>2.9918043176875536E-3</v>
      </c>
      <c r="AH104" s="544">
        <v>2.0680423240109296E-3</v>
      </c>
      <c r="AI104" s="525"/>
      <c r="AJ104" s="572"/>
      <c r="AK104" s="519">
        <f t="shared" si="41"/>
        <v>-0.11133379659326137</v>
      </c>
      <c r="AL104" s="551">
        <f t="shared" si="42"/>
        <v>-7.8062556418956319E-18</v>
      </c>
      <c r="AM104" s="551">
        <f t="shared" si="43"/>
        <v>0</v>
      </c>
      <c r="AN104" s="523"/>
    </row>
    <row r="105" spans="1:40" s="346" customFormat="1" ht="74" customHeight="1">
      <c r="A105" s="570">
        <v>2011</v>
      </c>
      <c r="B105" s="569">
        <v>0.3041697042929753</v>
      </c>
      <c r="C105" s="564">
        <v>4.0690392649004793E-2</v>
      </c>
      <c r="D105" s="568">
        <v>2.7503654155369754E-2</v>
      </c>
      <c r="E105" s="564">
        <v>2.7503654155369754E-2</v>
      </c>
      <c r="F105" s="564">
        <f t="shared" si="35"/>
        <v>0.27935713999142314</v>
      </c>
      <c r="G105" s="567">
        <f t="shared" si="36"/>
        <v>4.338148250282238E-2</v>
      </c>
      <c r="H105" s="566">
        <f t="shared" si="37"/>
        <v>6.9116798240586377E-2</v>
      </c>
      <c r="I105" s="564">
        <v>4.9167044107343919E-2</v>
      </c>
      <c r="J105" s="564">
        <v>1.6291797882167846E-2</v>
      </c>
      <c r="K105" s="564">
        <v>3.6579562510746103E-3</v>
      </c>
      <c r="L105" s="564">
        <v>0</v>
      </c>
      <c r="M105" s="565">
        <f t="shared" si="38"/>
        <v>0.14779763080280803</v>
      </c>
      <c r="N105" s="564">
        <v>5.3198700288715088E-2</v>
      </c>
      <c r="O105" s="564">
        <v>6.5136140186074415E-2</v>
      </c>
      <c r="P105" s="564">
        <v>1.8037775603064597E-2</v>
      </c>
      <c r="Q105" s="564">
        <v>1.1425014724953901E-2</v>
      </c>
      <c r="R105" s="565">
        <f t="shared" si="39"/>
        <v>0.10158467118778255</v>
      </c>
      <c r="S105" s="564">
        <v>6.867056441766875E-2</v>
      </c>
      <c r="T105" s="564">
        <v>1.837576988493541E-2</v>
      </c>
      <c r="U105" s="564">
        <v>1.4538336885178386E-2</v>
      </c>
      <c r="V105" s="565">
        <f t="shared" si="40"/>
        <v>3.5498130197823177E-2</v>
      </c>
      <c r="W105" s="565">
        <v>2.6892893109453135E-2</v>
      </c>
      <c r="X105" s="565">
        <v>5.054029839201263E-3</v>
      </c>
      <c r="Y105" s="565">
        <v>3.5512072491687757E-3</v>
      </c>
      <c r="Z105" s="564">
        <f t="shared" si="44"/>
        <v>-3.0496084697955624E-2</v>
      </c>
      <c r="AA105" s="564">
        <v>2.5864027186466149E-2</v>
      </c>
      <c r="AB105" s="564">
        <v>3.0180744206367233E-3</v>
      </c>
      <c r="AC105" s="564">
        <v>1.6139830908527505E-3</v>
      </c>
      <c r="AD105" s="564">
        <v>0</v>
      </c>
      <c r="AE105" s="563">
        <f t="shared" si="45"/>
        <v>-1.9331441438069152E-2</v>
      </c>
      <c r="AF105" s="525">
        <v>1.4499380895719512E-2</v>
      </c>
      <c r="AG105" s="525">
        <v>2.821155838418334E-3</v>
      </c>
      <c r="AH105" s="544">
        <v>2.0109047039313065E-3</v>
      </c>
      <c r="AI105" s="525"/>
      <c r="AJ105" s="571"/>
      <c r="AK105" s="519">
        <f t="shared" si="41"/>
        <v>-9.9655052272049627E-2</v>
      </c>
      <c r="AL105" s="551">
        <f t="shared" si="42"/>
        <v>0</v>
      </c>
      <c r="AM105" s="551">
        <f t="shared" si="43"/>
        <v>0</v>
      </c>
      <c r="AN105" s="523"/>
    </row>
    <row r="106" spans="1:40" s="346" customFormat="1" ht="74" customHeight="1" thickBot="1">
      <c r="A106" s="570">
        <v>2012</v>
      </c>
      <c r="B106" s="569">
        <v>0.30870002089793003</v>
      </c>
      <c r="C106" s="564">
        <v>3.989225651233097E-2</v>
      </c>
      <c r="D106" s="568">
        <v>2.6489114676837972E-2</v>
      </c>
      <c r="E106" s="564">
        <v>3.0860301221636327E-2</v>
      </c>
      <c r="F106" s="564">
        <f t="shared" si="35"/>
        <v>0.27709778171935318</v>
      </c>
      <c r="G106" s="567">
        <f t="shared" si="36"/>
        <v>3.9150318555390418E-2</v>
      </c>
      <c r="H106" s="566">
        <f t="shared" si="37"/>
        <v>6.7320270796239978E-2</v>
      </c>
      <c r="I106" s="564">
        <v>4.7607323488695001E-2</v>
      </c>
      <c r="J106" s="564">
        <v>1.6123128465104729E-2</v>
      </c>
      <c r="K106" s="564">
        <v>3.589818842440245E-3</v>
      </c>
      <c r="L106" s="564">
        <v>0</v>
      </c>
      <c r="M106" s="565">
        <f t="shared" si="38"/>
        <v>0.14752380107899621</v>
      </c>
      <c r="N106" s="564">
        <v>6.0750108896558477E-2</v>
      </c>
      <c r="O106" s="564">
        <v>5.6507996961680643E-2</v>
      </c>
      <c r="P106" s="564">
        <v>1.7533599498451725E-2</v>
      </c>
      <c r="Q106" s="564">
        <v>1.2732095722305352E-2</v>
      </c>
      <c r="R106" s="565">
        <f t="shared" si="39"/>
        <v>0.1024048564024625</v>
      </c>
      <c r="S106" s="564">
        <v>6.8317102647014363E-2</v>
      </c>
      <c r="T106" s="564">
        <v>1.7815531086466885E-2</v>
      </c>
      <c r="U106" s="564">
        <v>1.6272222668981241E-2</v>
      </c>
      <c r="V106" s="565">
        <f t="shared" si="40"/>
        <v>3.6999269720353611E-2</v>
      </c>
      <c r="W106" s="565">
        <v>2.7792121260299972E-2</v>
      </c>
      <c r="X106" s="565">
        <v>5.0950887392523184E-3</v>
      </c>
      <c r="Y106" s="565">
        <v>4.11205972080132E-3</v>
      </c>
      <c r="Z106" s="564">
        <f t="shared" si="44"/>
        <v>-2.6794072409654653E-2</v>
      </c>
      <c r="AA106" s="564">
        <v>2.2559183556120209E-2</v>
      </c>
      <c r="AB106" s="564">
        <v>2.8061087125125081E-3</v>
      </c>
      <c r="AC106" s="564">
        <v>1.4287801410219345E-3</v>
      </c>
      <c r="AD106" s="564">
        <v>0</v>
      </c>
      <c r="AE106" s="563">
        <f t="shared" si="45"/>
        <v>-1.8754886868569316E-2</v>
      </c>
      <c r="AF106" s="527">
        <v>1.3785026286757703E-2</v>
      </c>
      <c r="AG106" s="527">
        <v>2.7133627934057738E-3</v>
      </c>
      <c r="AH106" s="526">
        <v>2.256497788405839E-3</v>
      </c>
      <c r="AI106" s="525"/>
      <c r="AJ106" s="562"/>
      <c r="AK106" s="519">
        <f t="shared" si="41"/>
        <v>-9.1097136378346211E-2</v>
      </c>
      <c r="AL106" s="551">
        <f t="shared" si="42"/>
        <v>3.6128014750669291E-7</v>
      </c>
      <c r="AM106" s="551">
        <f t="shared" si="43"/>
        <v>4.2089795425142781E-7</v>
      </c>
      <c r="AN106" s="523"/>
    </row>
    <row r="107" spans="1:40" s="346" customFormat="1" ht="74" customHeight="1" thickTop="1" thickBot="1">
      <c r="A107" s="570">
        <v>2013</v>
      </c>
      <c r="B107" s="569">
        <v>0.30100479088913884</v>
      </c>
      <c r="C107" s="564">
        <v>3.983775318645414E-2</v>
      </c>
      <c r="D107" s="568">
        <v>2.6370390310211933E-2</v>
      </c>
      <c r="E107" s="564">
        <v>3.1664779327563855E-2</v>
      </c>
      <c r="F107" s="564">
        <f t="shared" si="35"/>
        <v>0.26607930994747986</v>
      </c>
      <c r="G107" s="567">
        <f t="shared" si="36"/>
        <v>2.2761810583551357E-2</v>
      </c>
      <c r="H107" s="566">
        <f t="shared" si="37"/>
        <v>6.6641365411679129E-2</v>
      </c>
      <c r="I107" s="564">
        <v>4.741254001088939E-2</v>
      </c>
      <c r="J107" s="564">
        <v>1.5733746124161958E-2</v>
      </c>
      <c r="K107" s="564">
        <v>3.4950792766277766E-3</v>
      </c>
      <c r="L107" s="564">
        <v>0</v>
      </c>
      <c r="M107" s="565">
        <f t="shared" si="38"/>
        <v>0.14214913268478704</v>
      </c>
      <c r="N107" s="564">
        <v>5.7165366308516131E-2</v>
      </c>
      <c r="O107" s="564">
        <v>5.2952353071564803E-2</v>
      </c>
      <c r="P107" s="564">
        <v>1.7880097028137296E-2</v>
      </c>
      <c r="Q107" s="564">
        <v>1.4151316276568827E-2</v>
      </c>
      <c r="R107" s="565">
        <f t="shared" si="39"/>
        <v>9.6655042474232192E-2</v>
      </c>
      <c r="S107" s="564">
        <v>6.4504026314030349E-2</v>
      </c>
      <c r="T107" s="564">
        <v>1.655694910923277E-2</v>
      </c>
      <c r="U107" s="564">
        <v>1.5594067050969069E-2</v>
      </c>
      <c r="V107" s="565">
        <f t="shared" si="40"/>
        <v>3.7493913813540433E-2</v>
      </c>
      <c r="W107" s="565">
        <v>2.8311278118317254E-2</v>
      </c>
      <c r="X107" s="565">
        <v>5.0274404955326646E-3</v>
      </c>
      <c r="Y107" s="565">
        <v>4.155195199690518E-3</v>
      </c>
      <c r="Z107" s="564">
        <f t="shared" si="44"/>
        <v>-2.4021652410178403E-2</v>
      </c>
      <c r="AA107" s="564">
        <v>2.0067223845819816E-2</v>
      </c>
      <c r="AB107" s="564">
        <v>2.6945867377315405E-3</v>
      </c>
      <c r="AC107" s="564">
        <v>1.2598418266270449E-3</v>
      </c>
      <c r="AD107" s="564">
        <v>0</v>
      </c>
      <c r="AE107" s="563">
        <f t="shared" si="45"/>
        <v>0</v>
      </c>
      <c r="AF107" s="527"/>
      <c r="AG107" s="527"/>
      <c r="AH107" s="526"/>
      <c r="AI107" s="525"/>
      <c r="AJ107" s="562"/>
      <c r="AK107" s="519">
        <f t="shared" si="41"/>
        <v>-6.595631590527834E-2</v>
      </c>
      <c r="AL107" s="551">
        <f t="shared" si="42"/>
        <v>-1.8619708964493194E-3</v>
      </c>
      <c r="AM107" s="551">
        <f t="shared" si="43"/>
        <v>-2.2357991996645593E-3</v>
      </c>
      <c r="AN107" s="523"/>
    </row>
    <row r="108" spans="1:40" s="346" customFormat="1" ht="74" customHeight="1" thickTop="1" thickBot="1">
      <c r="A108" s="570">
        <v>2014</v>
      </c>
      <c r="B108" s="569">
        <v>0.30692255825449116</v>
      </c>
      <c r="C108" s="564">
        <v>3.9146162194072465E-2</v>
      </c>
      <c r="D108" s="568">
        <v>2.5488703668549498E-2</v>
      </c>
      <c r="E108" s="564">
        <v>3.4209706334684599E-2</v>
      </c>
      <c r="F108" s="564">
        <f t="shared" si="35"/>
        <v>0.26829715166144735</v>
      </c>
      <c r="G108" s="567">
        <f t="shared" si="36"/>
        <v>2.1230953471459972E-2</v>
      </c>
      <c r="H108" s="566">
        <f t="shared" si="37"/>
        <v>6.56886257156062E-2</v>
      </c>
      <c r="I108" s="564">
        <v>4.6160947838128956E-2</v>
      </c>
      <c r="J108" s="564">
        <v>1.6086717848720015E-2</v>
      </c>
      <c r="K108" s="564">
        <v>3.4409600287572317E-3</v>
      </c>
      <c r="L108" s="564">
        <v>0</v>
      </c>
      <c r="M108" s="565">
        <f t="shared" si="38"/>
        <v>0.14892009664994899</v>
      </c>
      <c r="N108" s="564">
        <v>6.3231693495719624E-2</v>
      </c>
      <c r="O108" s="564">
        <v>5.1061984365900877E-2</v>
      </c>
      <c r="P108" s="564">
        <v>1.8404493961905345E-2</v>
      </c>
      <c r="Q108" s="564">
        <v>1.6221924826423109E-2</v>
      </c>
      <c r="R108" s="565">
        <f t="shared" si="39"/>
        <v>9.5126008966925441E-2</v>
      </c>
      <c r="S108" s="564">
        <v>6.3814948584312733E-2</v>
      </c>
      <c r="T108" s="564">
        <v>1.5389964351549733E-2</v>
      </c>
      <c r="U108" s="564">
        <v>1.5921096031062981E-2</v>
      </c>
      <c r="V108" s="565">
        <f t="shared" si="40"/>
        <v>3.7261136330178926E-2</v>
      </c>
      <c r="W108" s="565">
        <v>2.7940859528665134E-2</v>
      </c>
      <c r="X108" s="565">
        <v>4.8644459335326377E-3</v>
      </c>
      <c r="Y108" s="565">
        <v>4.4558308679811531E-3</v>
      </c>
      <c r="Z108" s="564">
        <f t="shared" si="44"/>
        <v>-2.2404569565519103E-2</v>
      </c>
      <c r="AA108" s="564">
        <v>1.8578689774027133E-2</v>
      </c>
      <c r="AB108" s="564">
        <v>2.65226369743284E-3</v>
      </c>
      <c r="AC108" s="564">
        <v>1.1736160940591322E-3</v>
      </c>
      <c r="AD108" s="564">
        <v>0</v>
      </c>
      <c r="AE108" s="563">
        <f t="shared" si="45"/>
        <v>0</v>
      </c>
      <c r="AF108" s="527"/>
      <c r="AG108" s="527"/>
      <c r="AH108" s="526"/>
      <c r="AI108" s="525"/>
      <c r="AJ108" s="562"/>
      <c r="AK108" s="519">
        <f t="shared" si="41"/>
        <v>-6.2477878973687506E-2</v>
      </c>
      <c r="AL108" s="551">
        <f t="shared" si="42"/>
        <v>-1.7800859876133507E-3</v>
      </c>
      <c r="AM108" s="551">
        <f t="shared" si="43"/>
        <v>-2.3891453907826446E-3</v>
      </c>
      <c r="AN108" s="523"/>
    </row>
    <row r="109" spans="1:40" s="346" customFormat="1" ht="74" customHeight="1" thickTop="1" thickBot="1">
      <c r="A109" s="570">
        <v>2015</v>
      </c>
      <c r="B109" s="569">
        <v>0.29866231012283173</v>
      </c>
      <c r="C109" s="564">
        <v>3.8126772942355468E-2</v>
      </c>
      <c r="D109" s="568">
        <v>2.4837267156984956E-2</v>
      </c>
      <c r="E109" s="564">
        <v>3.4387196378845665E-2</v>
      </c>
      <c r="F109" s="564">
        <f t="shared" si="35"/>
        <v>0.26045326373301875</v>
      </c>
      <c r="G109" s="567">
        <f t="shared" si="36"/>
        <v>2.0677024908189973E-2</v>
      </c>
      <c r="H109" s="566">
        <f t="shared" si="37"/>
        <v>6.7825815005686296E-2</v>
      </c>
      <c r="I109" s="564">
        <v>4.6830667224495137E-2</v>
      </c>
      <c r="J109" s="564">
        <v>1.7433339910655637E-2</v>
      </c>
      <c r="K109" s="564">
        <v>3.5618078705355136E-3</v>
      </c>
      <c r="L109" s="564">
        <v>0</v>
      </c>
      <c r="M109" s="565">
        <f t="shared" si="38"/>
        <v>0.14090201081289339</v>
      </c>
      <c r="N109" s="564">
        <v>6.250017924141564E-2</v>
      </c>
      <c r="O109" s="564">
        <v>4.458289454678812E-2</v>
      </c>
      <c r="P109" s="564">
        <v>1.7628851903933498E-2</v>
      </c>
      <c r="Q109" s="564">
        <v>1.6190085120756145E-2</v>
      </c>
      <c r="R109" s="565">
        <f t="shared" si="39"/>
        <v>9.2151077000578147E-2</v>
      </c>
      <c r="S109" s="564">
        <v>6.1067112496888433E-2</v>
      </c>
      <c r="T109" s="564">
        <v>1.5001036936930341E-2</v>
      </c>
      <c r="U109" s="564">
        <v>1.6082927566759365E-2</v>
      </c>
      <c r="V109" s="565">
        <f t="shared" si="40"/>
        <v>3.7558936037186783E-2</v>
      </c>
      <c r="W109" s="565">
        <v>2.8039070312775801E-2</v>
      </c>
      <c r="X109" s="565">
        <v>4.8947177332242884E-3</v>
      </c>
      <c r="Y109" s="565">
        <v>4.6251479911866887E-3</v>
      </c>
      <c r="Z109" s="564">
        <f t="shared" si="44"/>
        <v>-2.1823041058449091E-2</v>
      </c>
      <c r="AA109" s="564">
        <v>1.792629757055389E-2</v>
      </c>
      <c r="AB109" s="564">
        <v>2.7507273376360837E-3</v>
      </c>
      <c r="AC109" s="564">
        <v>1.1460161502591169E-3</v>
      </c>
      <c r="AD109" s="564">
        <v>0</v>
      </c>
      <c r="AE109" s="563">
        <f t="shared" si="45"/>
        <v>0</v>
      </c>
      <c r="AF109" s="527"/>
      <c r="AG109" s="527"/>
      <c r="AH109" s="526"/>
      <c r="AI109" s="525"/>
      <c r="AJ109" s="562"/>
      <c r="AK109" s="519">
        <f t="shared" si="41"/>
        <v>-6.1598569791961988E-2</v>
      </c>
      <c r="AL109" s="551">
        <f t="shared" si="42"/>
        <v>-1.8136253520090553E-3</v>
      </c>
      <c r="AM109" s="551">
        <f t="shared" si="43"/>
        <v>-2.5109642998565338E-3</v>
      </c>
      <c r="AN109" s="523"/>
    </row>
    <row r="110" spans="1:40" s="346" customFormat="1" ht="74" customHeight="1" thickTop="1" thickBot="1">
      <c r="A110" s="570">
        <v>2016</v>
      </c>
      <c r="B110" s="569" t="e">
        <v>#DIV/0!</v>
      </c>
      <c r="C110" s="564" t="e">
        <v>#DIV/0!</v>
      </c>
      <c r="D110" s="568" t="e">
        <v>#DIV/0!</v>
      </c>
      <c r="E110" s="564" t="e">
        <v>#DIV/0!</v>
      </c>
      <c r="F110" s="564" t="e">
        <f t="shared" si="35"/>
        <v>#DIV/0!</v>
      </c>
      <c r="G110" s="567" t="e">
        <f t="shared" si="36"/>
        <v>#DIV/0!</v>
      </c>
      <c r="H110" s="566" t="e">
        <f t="shared" si="37"/>
        <v>#DIV/0!</v>
      </c>
      <c r="I110" s="564" t="e">
        <v>#DIV/0!</v>
      </c>
      <c r="J110" s="564" t="e">
        <v>#DIV/0!</v>
      </c>
      <c r="K110" s="564" t="e">
        <v>#DIV/0!</v>
      </c>
      <c r="L110" s="564" t="e">
        <v>#DIV/0!</v>
      </c>
      <c r="M110" s="565" t="e">
        <f t="shared" si="38"/>
        <v>#DIV/0!</v>
      </c>
      <c r="N110" s="564" t="e">
        <v>#DIV/0!</v>
      </c>
      <c r="O110" s="564" t="e">
        <v>#DIV/0!</v>
      </c>
      <c r="P110" s="564" t="e">
        <v>#DIV/0!</v>
      </c>
      <c r="Q110" s="564" t="e">
        <v>#DIV/0!</v>
      </c>
      <c r="R110" s="565" t="e">
        <f t="shared" si="39"/>
        <v>#DIV/0!</v>
      </c>
      <c r="S110" s="564" t="e">
        <v>#DIV/0!</v>
      </c>
      <c r="T110" s="564" t="e">
        <v>#DIV/0!</v>
      </c>
      <c r="U110" s="564" t="e">
        <v>#DIV/0!</v>
      </c>
      <c r="V110" s="565" t="e">
        <f t="shared" si="40"/>
        <v>#DIV/0!</v>
      </c>
      <c r="W110" s="565" t="e">
        <v>#DIV/0!</v>
      </c>
      <c r="X110" s="565" t="e">
        <v>#DIV/0!</v>
      </c>
      <c r="Y110" s="565" t="e">
        <v>#DIV/0!</v>
      </c>
      <c r="Z110" s="564" t="e">
        <f t="shared" si="44"/>
        <v>#DIV/0!</v>
      </c>
      <c r="AA110" s="564" t="e">
        <v>#DIV/0!</v>
      </c>
      <c r="AB110" s="564" t="e">
        <v>#DIV/0!</v>
      </c>
      <c r="AC110" s="564" t="e">
        <v>#DIV/0!</v>
      </c>
      <c r="AD110" s="564" t="e">
        <v>#DIV/0!</v>
      </c>
      <c r="AE110" s="563">
        <f t="shared" si="45"/>
        <v>0</v>
      </c>
      <c r="AF110" s="527"/>
      <c r="AG110" s="527"/>
      <c r="AH110" s="526"/>
      <c r="AI110" s="525"/>
      <c r="AJ110" s="562"/>
      <c r="AK110" s="519" t="e">
        <f t="shared" si="41"/>
        <v>#DIV/0!</v>
      </c>
      <c r="AL110" s="551" t="e">
        <f t="shared" si="42"/>
        <v>#DIV/0!</v>
      </c>
      <c r="AM110" s="551" t="e">
        <f t="shared" si="43"/>
        <v>#DIV/0!</v>
      </c>
      <c r="AN110" s="523"/>
    </row>
    <row r="111" spans="1:40" s="346" customFormat="1" ht="74" customHeight="1" thickTop="1" thickBot="1">
      <c r="A111" s="570">
        <v>2017</v>
      </c>
      <c r="B111" s="569" t="e">
        <v>#DIV/0!</v>
      </c>
      <c r="C111" s="564" t="e">
        <v>#DIV/0!</v>
      </c>
      <c r="D111" s="568" t="e">
        <v>#DIV/0!</v>
      </c>
      <c r="E111" s="564" t="e">
        <v>#DIV/0!</v>
      </c>
      <c r="F111" s="564" t="e">
        <f t="shared" si="35"/>
        <v>#DIV/0!</v>
      </c>
      <c r="G111" s="567" t="e">
        <f t="shared" si="36"/>
        <v>#DIV/0!</v>
      </c>
      <c r="H111" s="566" t="e">
        <f t="shared" si="37"/>
        <v>#DIV/0!</v>
      </c>
      <c r="I111" s="564" t="e">
        <v>#DIV/0!</v>
      </c>
      <c r="J111" s="564" t="e">
        <v>#DIV/0!</v>
      </c>
      <c r="K111" s="564" t="e">
        <v>#DIV/0!</v>
      </c>
      <c r="L111" s="564" t="e">
        <v>#DIV/0!</v>
      </c>
      <c r="M111" s="565" t="e">
        <f t="shared" si="38"/>
        <v>#DIV/0!</v>
      </c>
      <c r="N111" s="564" t="e">
        <v>#DIV/0!</v>
      </c>
      <c r="O111" s="564" t="e">
        <v>#DIV/0!</v>
      </c>
      <c r="P111" s="564" t="e">
        <v>#DIV/0!</v>
      </c>
      <c r="Q111" s="564" t="e">
        <v>#DIV/0!</v>
      </c>
      <c r="R111" s="565" t="e">
        <f t="shared" si="39"/>
        <v>#DIV/0!</v>
      </c>
      <c r="S111" s="564" t="e">
        <v>#DIV/0!</v>
      </c>
      <c r="T111" s="564" t="e">
        <v>#DIV/0!</v>
      </c>
      <c r="U111" s="564" t="e">
        <v>#DIV/0!</v>
      </c>
      <c r="V111" s="565" t="e">
        <f t="shared" si="40"/>
        <v>#DIV/0!</v>
      </c>
      <c r="W111" s="565" t="e">
        <v>#DIV/0!</v>
      </c>
      <c r="X111" s="565" t="e">
        <v>#DIV/0!</v>
      </c>
      <c r="Y111" s="565" t="e">
        <v>#DIV/0!</v>
      </c>
      <c r="Z111" s="564" t="e">
        <f t="shared" si="44"/>
        <v>#DIV/0!</v>
      </c>
      <c r="AA111" s="564" t="e">
        <v>#DIV/0!</v>
      </c>
      <c r="AB111" s="564" t="e">
        <v>#DIV/0!</v>
      </c>
      <c r="AC111" s="564" t="e">
        <v>#DIV/0!</v>
      </c>
      <c r="AD111" s="564" t="e">
        <v>#DIV/0!</v>
      </c>
      <c r="AE111" s="563">
        <f t="shared" si="45"/>
        <v>0</v>
      </c>
      <c r="AF111" s="527"/>
      <c r="AG111" s="527"/>
      <c r="AH111" s="526"/>
      <c r="AI111" s="525"/>
      <c r="AJ111" s="562"/>
      <c r="AK111" s="519" t="e">
        <f t="shared" si="41"/>
        <v>#DIV/0!</v>
      </c>
      <c r="AL111" s="551" t="e">
        <f t="shared" si="42"/>
        <v>#DIV/0!</v>
      </c>
      <c r="AM111" s="551" t="e">
        <f t="shared" si="43"/>
        <v>#DIV/0!</v>
      </c>
      <c r="AN111" s="523"/>
    </row>
    <row r="112" spans="1:40" s="346" customFormat="1" ht="74" customHeight="1" thickTop="1" thickBot="1">
      <c r="A112" s="570">
        <v>2018</v>
      </c>
      <c r="B112" s="569" t="e">
        <v>#DIV/0!</v>
      </c>
      <c r="C112" s="564" t="e">
        <v>#DIV/0!</v>
      </c>
      <c r="D112" s="568" t="e">
        <v>#DIV/0!</v>
      </c>
      <c r="E112" s="564" t="e">
        <v>#DIV/0!</v>
      </c>
      <c r="F112" s="564" t="e">
        <f t="shared" si="35"/>
        <v>#DIV/0!</v>
      </c>
      <c r="G112" s="567" t="e">
        <f t="shared" si="36"/>
        <v>#DIV/0!</v>
      </c>
      <c r="H112" s="566" t="e">
        <f t="shared" si="37"/>
        <v>#DIV/0!</v>
      </c>
      <c r="I112" s="564" t="e">
        <v>#DIV/0!</v>
      </c>
      <c r="J112" s="564" t="e">
        <v>#DIV/0!</v>
      </c>
      <c r="K112" s="564" t="e">
        <v>#DIV/0!</v>
      </c>
      <c r="L112" s="564" t="e">
        <v>#DIV/0!</v>
      </c>
      <c r="M112" s="565" t="e">
        <f t="shared" si="38"/>
        <v>#DIV/0!</v>
      </c>
      <c r="N112" s="564" t="e">
        <v>#DIV/0!</v>
      </c>
      <c r="O112" s="564" t="e">
        <v>#DIV/0!</v>
      </c>
      <c r="P112" s="564" t="e">
        <v>#DIV/0!</v>
      </c>
      <c r="Q112" s="564" t="e">
        <v>#DIV/0!</v>
      </c>
      <c r="R112" s="565" t="e">
        <f t="shared" si="39"/>
        <v>#DIV/0!</v>
      </c>
      <c r="S112" s="564" t="e">
        <v>#DIV/0!</v>
      </c>
      <c r="T112" s="564" t="e">
        <v>#DIV/0!</v>
      </c>
      <c r="U112" s="564" t="e">
        <v>#DIV/0!</v>
      </c>
      <c r="V112" s="565" t="e">
        <f t="shared" si="40"/>
        <v>#DIV/0!</v>
      </c>
      <c r="W112" s="565" t="e">
        <v>#DIV/0!</v>
      </c>
      <c r="X112" s="565" t="e">
        <v>#DIV/0!</v>
      </c>
      <c r="Y112" s="565" t="e">
        <v>#DIV/0!</v>
      </c>
      <c r="Z112" s="564" t="e">
        <f t="shared" si="44"/>
        <v>#DIV/0!</v>
      </c>
      <c r="AA112" s="564" t="e">
        <v>#DIV/0!</v>
      </c>
      <c r="AB112" s="564" t="e">
        <v>#DIV/0!</v>
      </c>
      <c r="AC112" s="564" t="e">
        <v>#DIV/0!</v>
      </c>
      <c r="AD112" s="564" t="e">
        <v>#DIV/0!</v>
      </c>
      <c r="AE112" s="563">
        <f t="shared" si="45"/>
        <v>0</v>
      </c>
      <c r="AF112" s="527"/>
      <c r="AG112" s="527"/>
      <c r="AH112" s="526"/>
      <c r="AI112" s="525"/>
      <c r="AJ112" s="562"/>
      <c r="AK112" s="519" t="e">
        <f t="shared" si="41"/>
        <v>#DIV/0!</v>
      </c>
      <c r="AL112" s="551" t="e">
        <f t="shared" si="42"/>
        <v>#DIV/0!</v>
      </c>
      <c r="AM112" s="551" t="e">
        <f t="shared" si="43"/>
        <v>#DIV/0!</v>
      </c>
      <c r="AN112" s="523"/>
    </row>
    <row r="113" spans="1:40" s="346" customFormat="1" ht="74" customHeight="1" thickTop="1" thickBot="1">
      <c r="A113" s="570">
        <v>2019</v>
      </c>
      <c r="B113" s="569" t="e">
        <v>#DIV/0!</v>
      </c>
      <c r="C113" s="564" t="e">
        <v>#DIV/0!</v>
      </c>
      <c r="D113" s="568" t="e">
        <v>#DIV/0!</v>
      </c>
      <c r="E113" s="564" t="e">
        <v>#DIV/0!</v>
      </c>
      <c r="F113" s="564" t="e">
        <f t="shared" si="35"/>
        <v>#DIV/0!</v>
      </c>
      <c r="G113" s="567" t="e">
        <f t="shared" si="36"/>
        <v>#DIV/0!</v>
      </c>
      <c r="H113" s="566" t="e">
        <f t="shared" si="37"/>
        <v>#DIV/0!</v>
      </c>
      <c r="I113" s="564" t="e">
        <v>#DIV/0!</v>
      </c>
      <c r="J113" s="564" t="e">
        <v>#DIV/0!</v>
      </c>
      <c r="K113" s="564" t="e">
        <v>#DIV/0!</v>
      </c>
      <c r="L113" s="564" t="e">
        <v>#DIV/0!</v>
      </c>
      <c r="M113" s="565" t="e">
        <f t="shared" si="38"/>
        <v>#DIV/0!</v>
      </c>
      <c r="N113" s="564" t="e">
        <v>#DIV/0!</v>
      </c>
      <c r="O113" s="564" t="e">
        <v>#DIV/0!</v>
      </c>
      <c r="P113" s="564" t="e">
        <v>#DIV/0!</v>
      </c>
      <c r="Q113" s="564" t="e">
        <v>#DIV/0!</v>
      </c>
      <c r="R113" s="565" t="e">
        <f t="shared" si="39"/>
        <v>#DIV/0!</v>
      </c>
      <c r="S113" s="564" t="e">
        <v>#DIV/0!</v>
      </c>
      <c r="T113" s="564" t="e">
        <v>#DIV/0!</v>
      </c>
      <c r="U113" s="564" t="e">
        <v>#DIV/0!</v>
      </c>
      <c r="V113" s="565" t="e">
        <f t="shared" si="40"/>
        <v>#DIV/0!</v>
      </c>
      <c r="W113" s="565" t="e">
        <v>#DIV/0!</v>
      </c>
      <c r="X113" s="565" t="e">
        <v>#DIV/0!</v>
      </c>
      <c r="Y113" s="565" t="e">
        <v>#DIV/0!</v>
      </c>
      <c r="Z113" s="564" t="e">
        <f t="shared" si="44"/>
        <v>#DIV/0!</v>
      </c>
      <c r="AA113" s="564" t="e">
        <v>#DIV/0!</v>
      </c>
      <c r="AB113" s="564" t="e">
        <v>#DIV/0!</v>
      </c>
      <c r="AC113" s="564" t="e">
        <v>#DIV/0!</v>
      </c>
      <c r="AD113" s="564" t="e">
        <v>#DIV/0!</v>
      </c>
      <c r="AE113" s="563">
        <f t="shared" si="45"/>
        <v>0</v>
      </c>
      <c r="AF113" s="527"/>
      <c r="AG113" s="527"/>
      <c r="AH113" s="526"/>
      <c r="AI113" s="525"/>
      <c r="AJ113" s="562"/>
      <c r="AK113" s="519" t="e">
        <f t="shared" si="41"/>
        <v>#DIV/0!</v>
      </c>
      <c r="AL113" s="551" t="e">
        <f t="shared" si="42"/>
        <v>#DIV/0!</v>
      </c>
      <c r="AM113" s="551" t="e">
        <f t="shared" si="43"/>
        <v>#DIV/0!</v>
      </c>
      <c r="AN113" s="523"/>
    </row>
    <row r="114" spans="1:40" s="346" customFormat="1" ht="74" customHeight="1" thickTop="1" thickBot="1">
      <c r="A114" s="561">
        <v>2020</v>
      </c>
      <c r="B114" s="560" t="e">
        <v>#DIV/0!</v>
      </c>
      <c r="C114" s="555" t="e">
        <v>#DIV/0!</v>
      </c>
      <c r="D114" s="559" t="e">
        <v>#DIV/0!</v>
      </c>
      <c r="E114" s="555" t="e">
        <v>#DIV/0!</v>
      </c>
      <c r="F114" s="555" t="e">
        <f t="shared" si="35"/>
        <v>#DIV/0!</v>
      </c>
      <c r="G114" s="558" t="e">
        <f t="shared" si="36"/>
        <v>#DIV/0!</v>
      </c>
      <c r="H114" s="557" t="e">
        <f t="shared" si="37"/>
        <v>#DIV/0!</v>
      </c>
      <c r="I114" s="555" t="e">
        <v>#DIV/0!</v>
      </c>
      <c r="J114" s="555" t="e">
        <v>#DIV/0!</v>
      </c>
      <c r="K114" s="555" t="e">
        <v>#DIV/0!</v>
      </c>
      <c r="L114" s="555" t="e">
        <v>#DIV/0!</v>
      </c>
      <c r="M114" s="556" t="e">
        <f t="shared" si="38"/>
        <v>#DIV/0!</v>
      </c>
      <c r="N114" s="555" t="e">
        <v>#DIV/0!</v>
      </c>
      <c r="O114" s="555" t="e">
        <v>#DIV/0!</v>
      </c>
      <c r="P114" s="555" t="e">
        <v>#DIV/0!</v>
      </c>
      <c r="Q114" s="555" t="e">
        <v>#DIV/0!</v>
      </c>
      <c r="R114" s="556" t="e">
        <f t="shared" si="39"/>
        <v>#DIV/0!</v>
      </c>
      <c r="S114" s="555" t="e">
        <v>#DIV/0!</v>
      </c>
      <c r="T114" s="555" t="e">
        <v>#DIV/0!</v>
      </c>
      <c r="U114" s="555" t="e">
        <v>#DIV/0!</v>
      </c>
      <c r="V114" s="556" t="e">
        <f t="shared" si="40"/>
        <v>#DIV/0!</v>
      </c>
      <c r="W114" s="556" t="e">
        <v>#DIV/0!</v>
      </c>
      <c r="X114" s="556" t="e">
        <v>#DIV/0!</v>
      </c>
      <c r="Y114" s="556" t="e">
        <v>#DIV/0!</v>
      </c>
      <c r="Z114" s="555" t="e">
        <f t="shared" si="44"/>
        <v>#DIV/0!</v>
      </c>
      <c r="AA114" s="555" t="e">
        <v>#DIV/0!</v>
      </c>
      <c r="AB114" s="555" t="e">
        <v>#DIV/0!</v>
      </c>
      <c r="AC114" s="555" t="e">
        <v>#DIV/0!</v>
      </c>
      <c r="AD114" s="555" t="e">
        <v>#DIV/0!</v>
      </c>
      <c r="AE114" s="554" t="e">
        <f t="shared" si="45"/>
        <v>#DIV/0!</v>
      </c>
      <c r="AF114" s="553">
        <f>AF$106</f>
        <v>1.3785026286757703E-2</v>
      </c>
      <c r="AG114" s="553" t="e">
        <v>#DIV/0!</v>
      </c>
      <c r="AH114" s="552">
        <f>AH$106</f>
        <v>2.256497788405839E-3</v>
      </c>
      <c r="AI114" s="536"/>
      <c r="AJ114" s="520"/>
      <c r="AK114" s="519" t="e">
        <f t="shared" si="41"/>
        <v>#DIV/0!</v>
      </c>
      <c r="AL114" s="551" t="e">
        <f t="shared" si="42"/>
        <v>#DIV/0!</v>
      </c>
      <c r="AM114" s="551" t="e">
        <f t="shared" si="43"/>
        <v>#DIV/0!</v>
      </c>
      <c r="AN114" s="523"/>
    </row>
    <row r="115" spans="1:40" s="346" customFormat="1" ht="12" hidden="1" customHeight="1" thickTop="1">
      <c r="A115" s="543">
        <v>2014</v>
      </c>
      <c r="B115" s="545"/>
      <c r="C115" s="549"/>
      <c r="D115" s="549"/>
      <c r="E115" s="549"/>
      <c r="F115" s="549"/>
      <c r="G115" s="550"/>
      <c r="H115" s="545"/>
      <c r="I115" s="525"/>
      <c r="J115" s="525"/>
      <c r="K115" s="525"/>
      <c r="L115" s="525"/>
      <c r="M115" s="545"/>
      <c r="N115" s="525"/>
      <c r="O115" s="549"/>
      <c r="P115" s="549"/>
      <c r="Q115" s="549"/>
      <c r="R115" s="541"/>
      <c r="S115" s="549"/>
      <c r="T115" s="525"/>
      <c r="U115" s="525"/>
      <c r="V115" s="548"/>
      <c r="W115" s="547"/>
      <c r="X115" s="547"/>
      <c r="Y115" s="546"/>
      <c r="Z115" s="545"/>
      <c r="AA115" s="525"/>
      <c r="AB115" s="525"/>
      <c r="AC115" s="525"/>
      <c r="AD115" s="525"/>
      <c r="AE115" s="545"/>
      <c r="AF115" s="525"/>
      <c r="AG115" s="525"/>
      <c r="AH115" s="544"/>
      <c r="AI115" s="525"/>
      <c r="AJ115" s="520"/>
      <c r="AK115" s="524"/>
      <c r="AL115" s="524"/>
      <c r="AM115" s="518"/>
      <c r="AN115" s="523"/>
    </row>
    <row r="116" spans="1:40" s="346" customFormat="1" ht="12" hidden="1" customHeight="1">
      <c r="A116" s="543">
        <v>2015</v>
      </c>
      <c r="B116" s="538"/>
      <c r="C116" s="536"/>
      <c r="D116" s="536"/>
      <c r="E116" s="536"/>
      <c r="F116" s="536"/>
      <c r="G116" s="542"/>
      <c r="H116" s="538"/>
      <c r="I116" s="540"/>
      <c r="J116" s="540"/>
      <c r="K116" s="540"/>
      <c r="L116" s="540"/>
      <c r="M116" s="538"/>
      <c r="N116" s="540"/>
      <c r="O116" s="536"/>
      <c r="P116" s="536"/>
      <c r="Q116" s="536"/>
      <c r="R116" s="541"/>
      <c r="S116" s="536"/>
      <c r="T116" s="536"/>
      <c r="U116" s="536"/>
      <c r="V116" s="538"/>
      <c r="W116" s="540"/>
      <c r="X116" s="540"/>
      <c r="Y116" s="539"/>
      <c r="Z116" s="538"/>
      <c r="AA116" s="536"/>
      <c r="AB116" s="536"/>
      <c r="AC116" s="536"/>
      <c r="AD116" s="536"/>
      <c r="AE116" s="538"/>
      <c r="AF116" s="536"/>
      <c r="AG116" s="536"/>
      <c r="AH116" s="537"/>
      <c r="AI116" s="536"/>
      <c r="AJ116" s="520"/>
      <c r="AK116" s="524"/>
      <c r="AL116" s="524"/>
      <c r="AM116" s="518"/>
      <c r="AN116" s="523"/>
    </row>
    <row r="117" spans="1:40" s="346" customFormat="1" ht="12" hidden="1" customHeight="1">
      <c r="A117" s="543">
        <v>2016</v>
      </c>
      <c r="B117" s="545"/>
      <c r="C117" s="549"/>
      <c r="D117" s="549"/>
      <c r="E117" s="549"/>
      <c r="F117" s="549"/>
      <c r="G117" s="550"/>
      <c r="H117" s="545"/>
      <c r="I117" s="525"/>
      <c r="J117" s="525"/>
      <c r="K117" s="525"/>
      <c r="L117" s="525"/>
      <c r="M117" s="545"/>
      <c r="N117" s="525"/>
      <c r="O117" s="549"/>
      <c r="P117" s="549"/>
      <c r="Q117" s="549"/>
      <c r="R117" s="541"/>
      <c r="S117" s="549"/>
      <c r="T117" s="525"/>
      <c r="U117" s="525"/>
      <c r="V117" s="548"/>
      <c r="W117" s="547"/>
      <c r="X117" s="547"/>
      <c r="Y117" s="546"/>
      <c r="Z117" s="545"/>
      <c r="AA117" s="525"/>
      <c r="AB117" s="525"/>
      <c r="AC117" s="525"/>
      <c r="AD117" s="525"/>
      <c r="AE117" s="545"/>
      <c r="AF117" s="525"/>
      <c r="AG117" s="525"/>
      <c r="AH117" s="544"/>
      <c r="AI117" s="525"/>
      <c r="AJ117" s="520"/>
      <c r="AK117" s="524"/>
      <c r="AL117" s="524"/>
      <c r="AM117" s="518"/>
      <c r="AN117" s="523"/>
    </row>
    <row r="118" spans="1:40" s="346" customFormat="1" ht="12" hidden="1" customHeight="1">
      <c r="A118" s="543">
        <v>2017</v>
      </c>
      <c r="B118" s="538"/>
      <c r="C118" s="536"/>
      <c r="D118" s="536"/>
      <c r="E118" s="536"/>
      <c r="F118" s="536"/>
      <c r="G118" s="542"/>
      <c r="H118" s="538"/>
      <c r="I118" s="540"/>
      <c r="J118" s="540"/>
      <c r="K118" s="540"/>
      <c r="L118" s="540"/>
      <c r="M118" s="538"/>
      <c r="N118" s="540"/>
      <c r="O118" s="536"/>
      <c r="P118" s="536"/>
      <c r="Q118" s="536"/>
      <c r="R118" s="541"/>
      <c r="S118" s="536"/>
      <c r="T118" s="536"/>
      <c r="U118" s="536"/>
      <c r="V118" s="538"/>
      <c r="W118" s="540"/>
      <c r="X118" s="540"/>
      <c r="Y118" s="539"/>
      <c r="Z118" s="538"/>
      <c r="AA118" s="536"/>
      <c r="AB118" s="536"/>
      <c r="AC118" s="536"/>
      <c r="AD118" s="536"/>
      <c r="AE118" s="538"/>
      <c r="AF118" s="536"/>
      <c r="AG118" s="536"/>
      <c r="AH118" s="537"/>
      <c r="AI118" s="536"/>
      <c r="AJ118" s="520"/>
      <c r="AK118" s="524"/>
      <c r="AL118" s="524"/>
      <c r="AM118" s="518"/>
      <c r="AN118" s="523"/>
    </row>
    <row r="119" spans="1:40" s="346" customFormat="1" ht="12" hidden="1" customHeight="1">
      <c r="A119" s="543">
        <v>2018</v>
      </c>
      <c r="B119" s="545"/>
      <c r="C119" s="549"/>
      <c r="D119" s="549"/>
      <c r="E119" s="549"/>
      <c r="F119" s="549"/>
      <c r="G119" s="550"/>
      <c r="H119" s="545"/>
      <c r="I119" s="525"/>
      <c r="J119" s="525"/>
      <c r="K119" s="525"/>
      <c r="L119" s="525"/>
      <c r="M119" s="545"/>
      <c r="N119" s="525"/>
      <c r="O119" s="549"/>
      <c r="P119" s="549"/>
      <c r="Q119" s="549"/>
      <c r="R119" s="541"/>
      <c r="S119" s="549"/>
      <c r="T119" s="525"/>
      <c r="U119" s="525"/>
      <c r="V119" s="548"/>
      <c r="W119" s="547"/>
      <c r="X119" s="547"/>
      <c r="Y119" s="546"/>
      <c r="Z119" s="545"/>
      <c r="AA119" s="525"/>
      <c r="AB119" s="525"/>
      <c r="AC119" s="525"/>
      <c r="AD119" s="525"/>
      <c r="AE119" s="545"/>
      <c r="AF119" s="525"/>
      <c r="AG119" s="525"/>
      <c r="AH119" s="544"/>
      <c r="AI119" s="525"/>
      <c r="AJ119" s="520"/>
      <c r="AK119" s="524"/>
      <c r="AL119" s="524"/>
      <c r="AM119" s="518"/>
      <c r="AN119" s="523"/>
    </row>
    <row r="120" spans="1:40" s="346" customFormat="1" ht="12" hidden="1" customHeight="1">
      <c r="A120" s="543">
        <v>2019</v>
      </c>
      <c r="B120" s="538"/>
      <c r="C120" s="536"/>
      <c r="D120" s="536"/>
      <c r="E120" s="536"/>
      <c r="F120" s="536"/>
      <c r="G120" s="542"/>
      <c r="H120" s="538"/>
      <c r="I120" s="540"/>
      <c r="J120" s="540"/>
      <c r="K120" s="540"/>
      <c r="L120" s="540"/>
      <c r="M120" s="538"/>
      <c r="N120" s="540"/>
      <c r="O120" s="536"/>
      <c r="P120" s="536"/>
      <c r="Q120" s="536"/>
      <c r="R120" s="541"/>
      <c r="S120" s="536"/>
      <c r="T120" s="536"/>
      <c r="U120" s="536"/>
      <c r="V120" s="538"/>
      <c r="W120" s="540"/>
      <c r="X120" s="540"/>
      <c r="Y120" s="539"/>
      <c r="Z120" s="538"/>
      <c r="AA120" s="536"/>
      <c r="AB120" s="536"/>
      <c r="AC120" s="536"/>
      <c r="AD120" s="536"/>
      <c r="AE120" s="538"/>
      <c r="AF120" s="536"/>
      <c r="AG120" s="536"/>
      <c r="AH120" s="537"/>
      <c r="AI120" s="536"/>
      <c r="AJ120" s="520"/>
      <c r="AK120" s="524"/>
      <c r="AL120" s="524"/>
      <c r="AM120" s="518"/>
      <c r="AN120" s="523"/>
    </row>
    <row r="121" spans="1:40" s="346" customFormat="1" ht="12" hidden="1" customHeight="1" thickBot="1">
      <c r="A121" s="535">
        <v>2020</v>
      </c>
      <c r="B121" s="528"/>
      <c r="C121" s="532"/>
      <c r="D121" s="532"/>
      <c r="E121" s="532"/>
      <c r="F121" s="532"/>
      <c r="G121" s="534"/>
      <c r="H121" s="528"/>
      <c r="I121" s="527"/>
      <c r="J121" s="527"/>
      <c r="K121" s="527"/>
      <c r="L121" s="527"/>
      <c r="M121" s="528"/>
      <c r="N121" s="527"/>
      <c r="O121" s="532"/>
      <c r="P121" s="532"/>
      <c r="Q121" s="532"/>
      <c r="R121" s="533"/>
      <c r="S121" s="532"/>
      <c r="T121" s="527"/>
      <c r="U121" s="527"/>
      <c r="V121" s="531"/>
      <c r="W121" s="530"/>
      <c r="X121" s="530"/>
      <c r="Y121" s="529"/>
      <c r="Z121" s="528"/>
      <c r="AA121" s="527"/>
      <c r="AB121" s="527"/>
      <c r="AC121" s="527"/>
      <c r="AD121" s="527"/>
      <c r="AE121" s="528"/>
      <c r="AF121" s="527"/>
      <c r="AG121" s="527"/>
      <c r="AH121" s="526"/>
      <c r="AI121" s="525"/>
      <c r="AJ121" s="520"/>
      <c r="AK121" s="524"/>
      <c r="AL121" s="524"/>
      <c r="AM121" s="518"/>
      <c r="AN121" s="523"/>
    </row>
    <row r="122" spans="1:40" s="346" customFormat="1" ht="12" customHeight="1" thickTop="1">
      <c r="A122" s="522"/>
      <c r="B122" s="521"/>
      <c r="C122" s="521"/>
      <c r="D122" s="521"/>
      <c r="E122" s="521"/>
      <c r="F122" s="521"/>
      <c r="G122" s="521"/>
      <c r="H122" s="521"/>
      <c r="I122" s="521"/>
      <c r="J122" s="521"/>
      <c r="K122" s="521"/>
      <c r="L122" s="521"/>
      <c r="M122" s="521"/>
      <c r="N122" s="521"/>
      <c r="O122" s="521"/>
      <c r="P122" s="521"/>
      <c r="Q122" s="521"/>
      <c r="V122" s="521"/>
      <c r="W122" s="521"/>
      <c r="X122" s="521"/>
      <c r="Y122" s="521"/>
      <c r="Z122" s="521"/>
      <c r="AA122" s="521"/>
      <c r="AB122" s="521"/>
      <c r="AC122" s="521"/>
      <c r="AD122" s="521"/>
      <c r="AE122" s="521"/>
      <c r="AF122" s="521"/>
      <c r="AG122" s="521"/>
      <c r="AH122" s="521"/>
      <c r="AI122" s="521"/>
      <c r="AJ122" s="520"/>
      <c r="AK122" s="519"/>
      <c r="AL122" s="519"/>
      <c r="AM122" s="518"/>
    </row>
    <row r="123" spans="1:40" s="346" customFormat="1" ht="12" customHeight="1" thickBot="1">
      <c r="A123" s="344"/>
      <c r="B123" s="509"/>
      <c r="C123" s="509"/>
      <c r="D123" s="509"/>
      <c r="E123" s="509"/>
      <c r="F123" s="509"/>
      <c r="G123" s="509"/>
      <c r="H123" s="509"/>
      <c r="I123" s="509"/>
      <c r="J123" s="509"/>
      <c r="K123" s="509"/>
      <c r="L123" s="509"/>
      <c r="M123" s="509"/>
      <c r="N123" s="509"/>
      <c r="O123" s="509"/>
      <c r="P123" s="509"/>
      <c r="Q123" s="509"/>
      <c r="V123" s="509"/>
      <c r="W123" s="509"/>
      <c r="X123" s="509"/>
      <c r="Y123" s="509"/>
      <c r="Z123" s="510"/>
      <c r="AA123" s="509"/>
      <c r="AB123" s="509"/>
      <c r="AC123" s="509"/>
      <c r="AD123" s="509"/>
      <c r="AE123" s="510"/>
      <c r="AF123" s="509"/>
      <c r="AG123" s="509"/>
      <c r="AH123" s="509"/>
      <c r="AI123" s="509"/>
      <c r="AJ123" s="509"/>
    </row>
    <row r="124" spans="1:40" s="346" customFormat="1" ht="43" customHeight="1" thickBot="1">
      <c r="A124" s="981" t="s">
        <v>280</v>
      </c>
      <c r="B124" s="982"/>
      <c r="C124" s="982"/>
      <c r="D124" s="982"/>
      <c r="E124" s="982"/>
      <c r="F124" s="982"/>
      <c r="G124" s="982"/>
      <c r="H124" s="982"/>
      <c r="I124" s="982"/>
      <c r="J124" s="982"/>
      <c r="K124" s="982"/>
      <c r="L124" s="982"/>
      <c r="M124" s="982"/>
      <c r="N124" s="982"/>
      <c r="O124" s="982"/>
      <c r="P124" s="982"/>
      <c r="Q124" s="982"/>
      <c r="R124" s="982"/>
      <c r="S124" s="982"/>
      <c r="T124" s="982"/>
      <c r="U124" s="982"/>
      <c r="V124" s="982"/>
      <c r="W124" s="982"/>
      <c r="X124" s="982"/>
      <c r="Y124" s="982"/>
      <c r="Z124" s="982"/>
      <c r="AA124" s="982"/>
      <c r="AB124" s="982"/>
      <c r="AC124" s="982"/>
      <c r="AD124" s="982"/>
      <c r="AE124" s="982"/>
      <c r="AF124" s="982"/>
      <c r="AG124" s="982"/>
      <c r="AH124" s="983"/>
      <c r="AI124" s="513"/>
      <c r="AJ124" s="512"/>
    </row>
    <row r="125" spans="1:40" s="346" customFormat="1" ht="12" customHeight="1" thickBot="1">
      <c r="A125" s="515"/>
      <c r="B125" s="513"/>
      <c r="C125" s="513"/>
      <c r="D125" s="513"/>
      <c r="E125" s="513"/>
      <c r="F125" s="513"/>
      <c r="G125" s="513"/>
      <c r="H125" s="513"/>
      <c r="I125" s="513"/>
      <c r="J125" s="513"/>
      <c r="K125" s="513"/>
      <c r="L125" s="513"/>
      <c r="M125" s="513"/>
      <c r="N125" s="513"/>
      <c r="O125" s="513"/>
      <c r="P125" s="513"/>
      <c r="Q125" s="513"/>
      <c r="V125" s="513"/>
      <c r="W125" s="513"/>
      <c r="X125" s="513"/>
      <c r="Y125" s="513"/>
      <c r="Z125" s="514"/>
      <c r="AA125" s="513"/>
      <c r="AB125" s="513"/>
      <c r="AC125" s="513"/>
      <c r="AD125" s="513"/>
      <c r="AE125" s="514"/>
      <c r="AF125" s="513"/>
      <c r="AG125" s="513"/>
      <c r="AH125" s="513"/>
      <c r="AI125" s="513"/>
      <c r="AJ125" s="512"/>
    </row>
    <row r="126" spans="1:40" s="517" customFormat="1" ht="52" customHeight="1" thickBot="1">
      <c r="A126" s="996" t="s">
        <v>279</v>
      </c>
      <c r="B126" s="997"/>
      <c r="C126" s="997"/>
      <c r="D126" s="997"/>
      <c r="E126" s="997"/>
      <c r="F126" s="997"/>
      <c r="G126" s="997"/>
      <c r="H126" s="997"/>
      <c r="I126" s="997"/>
      <c r="J126" s="997"/>
      <c r="K126" s="997"/>
      <c r="L126" s="997"/>
      <c r="M126" s="997"/>
      <c r="N126" s="997"/>
      <c r="O126" s="997"/>
      <c r="P126" s="997"/>
      <c r="Q126" s="997"/>
      <c r="R126" s="997"/>
      <c r="S126" s="997"/>
      <c r="T126" s="997"/>
      <c r="U126" s="997"/>
      <c r="V126" s="997"/>
      <c r="W126" s="997"/>
      <c r="X126" s="997"/>
      <c r="Y126" s="997"/>
      <c r="Z126" s="997"/>
      <c r="AA126" s="997"/>
      <c r="AB126" s="997"/>
      <c r="AC126" s="997"/>
      <c r="AD126" s="997"/>
      <c r="AE126" s="997"/>
      <c r="AF126" s="997"/>
      <c r="AG126" s="997"/>
      <c r="AH126" s="998"/>
      <c r="AI126" s="513"/>
      <c r="AJ126" s="512"/>
    </row>
    <row r="127" spans="1:40" s="346" customFormat="1" ht="12" customHeight="1" thickBot="1">
      <c r="A127" s="516"/>
      <c r="B127" s="516"/>
      <c r="C127" s="516"/>
      <c r="D127" s="516"/>
      <c r="E127" s="513"/>
      <c r="F127" s="513"/>
      <c r="G127" s="513"/>
      <c r="H127" s="513"/>
      <c r="I127" s="513"/>
      <c r="J127" s="513"/>
      <c r="K127" s="513"/>
      <c r="L127" s="513"/>
      <c r="M127" s="513"/>
      <c r="N127" s="513"/>
      <c r="O127" s="513"/>
      <c r="P127" s="513"/>
      <c r="Q127" s="513"/>
      <c r="V127" s="513"/>
      <c r="W127" s="513"/>
      <c r="X127" s="513"/>
      <c r="Y127" s="513"/>
      <c r="Z127" s="514"/>
      <c r="AA127" s="513"/>
      <c r="AB127" s="513"/>
      <c r="AC127" s="513"/>
      <c r="AD127" s="513"/>
      <c r="AE127" s="514"/>
      <c r="AF127" s="513"/>
      <c r="AG127" s="513"/>
      <c r="AH127" s="513"/>
      <c r="AI127" s="513"/>
      <c r="AJ127" s="512"/>
    </row>
    <row r="128" spans="1:40" s="346" customFormat="1" ht="33" customHeight="1" thickBot="1">
      <c r="A128" s="996" t="s">
        <v>278</v>
      </c>
      <c r="B128" s="997"/>
      <c r="C128" s="997"/>
      <c r="D128" s="997"/>
      <c r="E128" s="997"/>
      <c r="F128" s="997"/>
      <c r="G128" s="997"/>
      <c r="H128" s="997"/>
      <c r="I128" s="997"/>
      <c r="J128" s="997"/>
      <c r="K128" s="997"/>
      <c r="L128" s="997"/>
      <c r="M128" s="997"/>
      <c r="N128" s="997"/>
      <c r="O128" s="997"/>
      <c r="P128" s="997"/>
      <c r="Q128" s="997"/>
      <c r="R128" s="997"/>
      <c r="S128" s="997"/>
      <c r="T128" s="997"/>
      <c r="U128" s="997"/>
      <c r="V128" s="997"/>
      <c r="W128" s="997"/>
      <c r="X128" s="997"/>
      <c r="Y128" s="997"/>
      <c r="Z128" s="997"/>
      <c r="AA128" s="997"/>
      <c r="AB128" s="997"/>
      <c r="AC128" s="997"/>
      <c r="AD128" s="997"/>
      <c r="AE128" s="997"/>
      <c r="AF128" s="997"/>
      <c r="AG128" s="997"/>
      <c r="AH128" s="998"/>
      <c r="AI128" s="513"/>
      <c r="AJ128" s="512"/>
    </row>
    <row r="129" spans="1:36" s="346" customFormat="1" ht="12" customHeight="1" thickBot="1">
      <c r="A129" s="515"/>
      <c r="B129" s="513"/>
      <c r="C129" s="513"/>
      <c r="D129" s="513"/>
      <c r="E129" s="513"/>
      <c r="F129" s="513"/>
      <c r="G129" s="513"/>
      <c r="H129" s="513"/>
      <c r="I129" s="513"/>
      <c r="J129" s="513"/>
      <c r="K129" s="513"/>
      <c r="L129" s="513"/>
      <c r="M129" s="513"/>
      <c r="N129" s="513"/>
      <c r="O129" s="513"/>
      <c r="P129" s="513"/>
      <c r="Q129" s="513"/>
      <c r="V129" s="513"/>
      <c r="W129" s="513"/>
      <c r="X129" s="513"/>
      <c r="Y129" s="513"/>
      <c r="Z129" s="514"/>
      <c r="AA129" s="513"/>
      <c r="AB129" s="513"/>
      <c r="AC129" s="513"/>
      <c r="AD129" s="513"/>
      <c r="AE129" s="514"/>
      <c r="AF129" s="513"/>
      <c r="AG129" s="513"/>
      <c r="AH129" s="513"/>
      <c r="AI129" s="513"/>
      <c r="AJ129" s="512"/>
    </row>
    <row r="130" spans="1:36" s="346" customFormat="1" ht="57" customHeight="1" thickBot="1">
      <c r="A130" s="981" t="s">
        <v>277</v>
      </c>
      <c r="B130" s="982"/>
      <c r="C130" s="982"/>
      <c r="D130" s="982"/>
      <c r="E130" s="982"/>
      <c r="F130" s="982"/>
      <c r="G130" s="982"/>
      <c r="H130" s="982"/>
      <c r="I130" s="982"/>
      <c r="J130" s="982"/>
      <c r="K130" s="982"/>
      <c r="L130" s="982"/>
      <c r="M130" s="982"/>
      <c r="N130" s="982"/>
      <c r="O130" s="982"/>
      <c r="P130" s="982"/>
      <c r="Q130" s="982"/>
      <c r="R130" s="982"/>
      <c r="S130" s="982"/>
      <c r="T130" s="982"/>
      <c r="U130" s="982"/>
      <c r="V130" s="982"/>
      <c r="W130" s="982"/>
      <c r="X130" s="982"/>
      <c r="Y130" s="982"/>
      <c r="Z130" s="982"/>
      <c r="AA130" s="982"/>
      <c r="AB130" s="982"/>
      <c r="AC130" s="982"/>
      <c r="AD130" s="982"/>
      <c r="AE130" s="982"/>
      <c r="AF130" s="982"/>
      <c r="AG130" s="982"/>
      <c r="AH130" s="983"/>
      <c r="AI130" s="513"/>
      <c r="AJ130" s="512"/>
    </row>
    <row r="131" spans="1:36" s="346" customFormat="1" ht="12" customHeight="1">
      <c r="A131" s="513"/>
      <c r="B131" s="513"/>
      <c r="C131" s="513"/>
      <c r="D131" s="513"/>
      <c r="E131" s="513"/>
      <c r="F131" s="513"/>
      <c r="G131" s="513"/>
      <c r="H131" s="513"/>
      <c r="I131" s="513"/>
      <c r="J131" s="513"/>
      <c r="K131" s="513"/>
      <c r="L131" s="513"/>
      <c r="M131" s="513"/>
      <c r="N131" s="513"/>
      <c r="O131" s="513"/>
      <c r="P131" s="513"/>
      <c r="Q131" s="513"/>
      <c r="V131" s="513"/>
      <c r="W131" s="513"/>
      <c r="X131" s="513"/>
      <c r="Y131" s="513"/>
      <c r="Z131" s="514"/>
      <c r="AA131" s="513"/>
      <c r="AB131" s="513"/>
      <c r="AC131" s="513"/>
      <c r="AD131" s="513"/>
      <c r="AE131" s="514"/>
      <c r="AF131" s="513"/>
      <c r="AG131" s="513"/>
      <c r="AH131" s="513"/>
      <c r="AI131" s="513"/>
      <c r="AJ131" s="512"/>
    </row>
    <row r="132" spans="1:36" s="346" customFormat="1" ht="12" customHeight="1">
      <c r="A132" s="513"/>
      <c r="B132" s="513"/>
      <c r="C132" s="513"/>
      <c r="D132" s="513"/>
      <c r="E132" s="513"/>
      <c r="F132" s="513"/>
      <c r="G132" s="513"/>
      <c r="H132" s="513"/>
      <c r="I132" s="513"/>
      <c r="J132" s="513"/>
      <c r="K132" s="513"/>
      <c r="L132" s="513"/>
      <c r="M132" s="513"/>
      <c r="N132" s="513"/>
      <c r="O132" s="513"/>
      <c r="P132" s="513"/>
      <c r="Q132" s="513"/>
      <c r="V132" s="513"/>
      <c r="W132" s="513"/>
      <c r="X132" s="513"/>
      <c r="Y132" s="513"/>
      <c r="Z132" s="514"/>
      <c r="AA132" s="513"/>
      <c r="AB132" s="513"/>
      <c r="AC132" s="513"/>
      <c r="AD132" s="513"/>
      <c r="AE132" s="514"/>
      <c r="AF132" s="513"/>
      <c r="AG132" s="513"/>
      <c r="AH132" s="513"/>
      <c r="AI132" s="513"/>
      <c r="AJ132" s="512"/>
    </row>
    <row r="133" spans="1:36" s="346" customFormat="1" ht="12" customHeight="1">
      <c r="A133" s="513"/>
      <c r="B133" s="513"/>
      <c r="C133" s="513"/>
      <c r="D133" s="513"/>
      <c r="E133" s="513"/>
      <c r="F133" s="513"/>
      <c r="G133" s="513"/>
      <c r="H133" s="513"/>
      <c r="I133" s="513"/>
      <c r="J133" s="513"/>
      <c r="K133" s="513"/>
      <c r="L133" s="513"/>
      <c r="M133" s="513"/>
      <c r="N133" s="513"/>
      <c r="O133" s="513"/>
      <c r="P133" s="513"/>
      <c r="Q133" s="513"/>
      <c r="V133" s="513"/>
      <c r="W133" s="513"/>
      <c r="X133" s="513"/>
      <c r="Y133" s="513"/>
      <c r="Z133" s="514"/>
      <c r="AA133" s="513"/>
      <c r="AB133" s="513"/>
      <c r="AC133" s="513"/>
      <c r="AD133" s="513"/>
      <c r="AE133" s="514"/>
      <c r="AF133" s="513"/>
      <c r="AG133" s="513"/>
      <c r="AH133" s="513"/>
      <c r="AI133" s="513"/>
      <c r="AJ133" s="512"/>
    </row>
    <row r="134" spans="1:36" s="346" customFormat="1" ht="12" customHeight="1">
      <c r="A134" s="513"/>
      <c r="B134" s="513"/>
      <c r="C134" s="513"/>
      <c r="D134" s="513"/>
      <c r="E134" s="513"/>
      <c r="F134" s="513"/>
      <c r="G134" s="513"/>
      <c r="H134" s="513"/>
      <c r="I134" s="513"/>
      <c r="J134" s="513"/>
      <c r="K134" s="513"/>
      <c r="L134" s="513"/>
      <c r="M134" s="513"/>
      <c r="N134" s="513"/>
      <c r="O134" s="513"/>
      <c r="P134" s="513"/>
      <c r="Q134" s="513"/>
      <c r="V134" s="513"/>
      <c r="W134" s="513"/>
      <c r="X134" s="513"/>
      <c r="Y134" s="513"/>
      <c r="Z134" s="514"/>
      <c r="AA134" s="513"/>
      <c r="AB134" s="513"/>
      <c r="AC134" s="513"/>
      <c r="AD134" s="513"/>
      <c r="AE134" s="514"/>
      <c r="AF134" s="513"/>
      <c r="AG134" s="513"/>
      <c r="AH134" s="513"/>
      <c r="AI134" s="513"/>
      <c r="AJ134" s="512"/>
    </row>
    <row r="135" spans="1:36" s="346" customFormat="1" ht="12">
      <c r="E135" s="509"/>
      <c r="F135" s="509"/>
      <c r="G135" s="509"/>
      <c r="H135" s="509"/>
      <c r="I135" s="509"/>
      <c r="J135" s="509"/>
      <c r="K135" s="509"/>
      <c r="L135" s="509"/>
      <c r="M135" s="509"/>
      <c r="N135" s="509"/>
      <c r="O135" s="509"/>
      <c r="P135" s="509"/>
      <c r="Q135" s="509"/>
      <c r="V135" s="509"/>
      <c r="W135" s="509"/>
      <c r="X135" s="509"/>
      <c r="Y135" s="509"/>
      <c r="Z135" s="510"/>
      <c r="AA135" s="509"/>
      <c r="AB135" s="509"/>
      <c r="AC135" s="509"/>
      <c r="AD135" s="509"/>
      <c r="AE135" s="510"/>
      <c r="AF135" s="509"/>
      <c r="AG135" s="509"/>
      <c r="AH135" s="509"/>
      <c r="AI135" s="509"/>
      <c r="AJ135" s="509"/>
    </row>
    <row r="136" spans="1:36" s="346" customFormat="1" ht="12">
      <c r="A136" s="344"/>
      <c r="B136" s="509"/>
      <c r="C136" s="509"/>
      <c r="D136" s="509"/>
      <c r="E136" s="509"/>
      <c r="F136" s="509"/>
      <c r="G136" s="509"/>
      <c r="H136" s="509"/>
      <c r="I136" s="509"/>
      <c r="J136" s="509"/>
      <c r="K136" s="509"/>
      <c r="L136" s="509"/>
      <c r="M136" s="509"/>
      <c r="N136" s="509"/>
      <c r="O136" s="509"/>
      <c r="P136" s="509"/>
      <c r="Q136" s="509"/>
      <c r="V136" s="509"/>
      <c r="W136" s="509"/>
      <c r="X136" s="509"/>
      <c r="Y136" s="509"/>
      <c r="Z136" s="510"/>
      <c r="AA136" s="509"/>
      <c r="AB136" s="509"/>
      <c r="AC136" s="509"/>
      <c r="AD136" s="509"/>
      <c r="AE136" s="510"/>
      <c r="AF136" s="509"/>
      <c r="AG136" s="509"/>
      <c r="AH136" s="509"/>
      <c r="AI136" s="509"/>
      <c r="AJ136" s="509"/>
    </row>
    <row r="137" spans="1:36" s="346" customFormat="1" ht="12">
      <c r="A137" s="344"/>
      <c r="B137" s="509"/>
      <c r="C137" s="509"/>
      <c r="D137" s="509"/>
      <c r="E137" s="509"/>
      <c r="F137" s="509"/>
      <c r="G137" s="509"/>
      <c r="H137" s="509"/>
      <c r="I137" s="509"/>
      <c r="J137" s="509"/>
      <c r="K137" s="509"/>
      <c r="L137" s="509"/>
      <c r="M137" s="509"/>
      <c r="N137" s="509"/>
      <c r="O137" s="509"/>
      <c r="P137" s="509"/>
      <c r="Q137" s="509"/>
      <c r="V137" s="509"/>
      <c r="W137" s="509"/>
      <c r="X137" s="509"/>
      <c r="Y137" s="509"/>
      <c r="Z137" s="510"/>
      <c r="AA137" s="509"/>
      <c r="AB137" s="509"/>
      <c r="AC137" s="509"/>
      <c r="AD137" s="509"/>
      <c r="AE137" s="510"/>
      <c r="AF137" s="509"/>
      <c r="AG137" s="509"/>
      <c r="AH137" s="509"/>
      <c r="AI137" s="509"/>
      <c r="AJ137" s="509"/>
    </row>
    <row r="138" spans="1:36" s="346" customFormat="1" ht="12">
      <c r="A138" s="344"/>
      <c r="B138" s="509"/>
      <c r="C138" s="509"/>
      <c r="D138" s="509"/>
      <c r="E138" s="509"/>
      <c r="F138" s="509"/>
      <c r="G138" s="509"/>
      <c r="H138" s="509"/>
      <c r="I138" s="509"/>
      <c r="J138" s="509"/>
      <c r="K138" s="509"/>
      <c r="L138" s="509"/>
      <c r="M138" s="509"/>
      <c r="N138" s="509"/>
      <c r="O138" s="509"/>
      <c r="P138" s="509"/>
      <c r="Q138" s="509"/>
      <c r="V138" s="509"/>
      <c r="W138" s="509"/>
      <c r="X138" s="509"/>
      <c r="Y138" s="509"/>
      <c r="Z138" s="510"/>
      <c r="AA138" s="509"/>
      <c r="AB138" s="509"/>
      <c r="AC138" s="509"/>
      <c r="AD138" s="509"/>
      <c r="AE138" s="510"/>
      <c r="AF138" s="509"/>
      <c r="AG138" s="509"/>
      <c r="AH138" s="509"/>
      <c r="AI138" s="509"/>
      <c r="AJ138" s="509"/>
    </row>
    <row r="139" spans="1:36" s="346" customFormat="1" ht="12">
      <c r="A139" s="344"/>
      <c r="B139" s="509"/>
      <c r="C139" s="509"/>
      <c r="D139" s="509"/>
      <c r="E139" s="509"/>
      <c r="F139" s="509"/>
      <c r="G139" s="509"/>
      <c r="H139" s="509"/>
      <c r="I139" s="509"/>
      <c r="J139" s="509"/>
      <c r="K139" s="509"/>
      <c r="L139" s="509"/>
      <c r="M139" s="509"/>
      <c r="N139" s="509"/>
      <c r="O139" s="509"/>
      <c r="P139" s="509"/>
      <c r="Q139" s="509"/>
      <c r="V139" s="509"/>
      <c r="W139" s="509"/>
      <c r="X139" s="509"/>
      <c r="Y139" s="509"/>
      <c r="Z139" s="510"/>
      <c r="AA139" s="509"/>
      <c r="AB139" s="509"/>
      <c r="AC139" s="509"/>
      <c r="AD139" s="509"/>
      <c r="AE139" s="510"/>
      <c r="AF139" s="509"/>
      <c r="AG139" s="509"/>
      <c r="AH139" s="509"/>
      <c r="AI139" s="509"/>
      <c r="AJ139" s="509"/>
    </row>
    <row r="140" spans="1:36" s="346" customFormat="1" ht="12">
      <c r="A140" s="344"/>
      <c r="B140" s="509"/>
      <c r="C140" s="509"/>
      <c r="D140" s="509"/>
      <c r="E140" s="509"/>
      <c r="F140" s="509"/>
      <c r="G140" s="509"/>
      <c r="H140" s="509"/>
      <c r="I140" s="509"/>
      <c r="J140" s="509"/>
      <c r="K140" s="509"/>
      <c r="L140" s="509"/>
      <c r="M140" s="509"/>
      <c r="N140" s="509"/>
      <c r="O140" s="509"/>
      <c r="P140" s="509"/>
      <c r="Q140" s="509"/>
      <c r="V140" s="509"/>
      <c r="W140" s="509"/>
      <c r="X140" s="509"/>
      <c r="Y140" s="509"/>
      <c r="Z140" s="510"/>
      <c r="AA140" s="509"/>
      <c r="AB140" s="509"/>
      <c r="AC140" s="509"/>
      <c r="AD140" s="509"/>
      <c r="AE140" s="510"/>
      <c r="AF140" s="509"/>
      <c r="AG140" s="509"/>
      <c r="AH140" s="509"/>
      <c r="AI140" s="509"/>
      <c r="AJ140" s="509"/>
    </row>
    <row r="141" spans="1:36" s="346" customFormat="1" ht="12">
      <c r="A141" s="344"/>
      <c r="B141" s="509"/>
      <c r="C141" s="509"/>
      <c r="D141" s="509"/>
      <c r="E141" s="509"/>
      <c r="F141" s="509"/>
      <c r="G141" s="509"/>
      <c r="H141" s="509"/>
      <c r="I141" s="509"/>
      <c r="J141" s="509"/>
      <c r="K141" s="509"/>
      <c r="L141" s="509"/>
      <c r="M141" s="509"/>
      <c r="N141" s="509"/>
      <c r="O141" s="509"/>
      <c r="P141" s="509"/>
      <c r="Q141" s="509"/>
      <c r="V141" s="509"/>
      <c r="W141" s="509"/>
      <c r="X141" s="509"/>
      <c r="Y141" s="509"/>
      <c r="Z141" s="510"/>
      <c r="AA141" s="509"/>
      <c r="AB141" s="509"/>
      <c r="AC141" s="509"/>
      <c r="AD141" s="509"/>
      <c r="AE141" s="510"/>
      <c r="AF141" s="509"/>
      <c r="AG141" s="509"/>
      <c r="AH141" s="509"/>
      <c r="AI141" s="509"/>
      <c r="AJ141" s="509"/>
    </row>
    <row r="142" spans="1:36" s="346" customFormat="1" ht="12">
      <c r="A142" s="344"/>
      <c r="B142" s="509"/>
      <c r="C142" s="509"/>
      <c r="D142" s="509"/>
      <c r="E142" s="509"/>
      <c r="F142" s="509"/>
      <c r="G142" s="509"/>
      <c r="H142" s="509"/>
      <c r="I142" s="509"/>
      <c r="J142" s="509"/>
      <c r="K142" s="509"/>
      <c r="L142" s="509"/>
      <c r="M142" s="509"/>
      <c r="N142" s="509"/>
      <c r="O142" s="509"/>
      <c r="P142" s="509"/>
      <c r="Q142" s="509"/>
      <c r="V142" s="509"/>
      <c r="W142" s="509"/>
      <c r="X142" s="509"/>
      <c r="Y142" s="509"/>
      <c r="Z142" s="510"/>
      <c r="AA142" s="509"/>
      <c r="AB142" s="509"/>
      <c r="AC142" s="509"/>
      <c r="AD142" s="509"/>
      <c r="AE142" s="510"/>
      <c r="AF142" s="509"/>
      <c r="AG142" s="509"/>
      <c r="AH142" s="509"/>
      <c r="AI142" s="509"/>
      <c r="AJ142" s="509"/>
    </row>
    <row r="143" spans="1:36" s="346" customFormat="1" ht="12">
      <c r="A143" s="344"/>
      <c r="B143" s="509"/>
      <c r="C143" s="509"/>
      <c r="D143" s="509"/>
      <c r="E143" s="509"/>
      <c r="F143" s="509"/>
      <c r="G143" s="509"/>
      <c r="H143" s="509"/>
      <c r="I143" s="509"/>
      <c r="J143" s="509"/>
      <c r="K143" s="509"/>
      <c r="L143" s="509"/>
      <c r="M143" s="509"/>
      <c r="N143" s="509"/>
      <c r="O143" s="509"/>
      <c r="P143" s="509"/>
      <c r="Q143" s="509"/>
      <c r="V143" s="509"/>
      <c r="W143" s="509"/>
      <c r="X143" s="509"/>
      <c r="Y143" s="509"/>
      <c r="Z143" s="510"/>
      <c r="AA143" s="509"/>
      <c r="AB143" s="509"/>
      <c r="AC143" s="509"/>
      <c r="AD143" s="509"/>
      <c r="AE143" s="510"/>
      <c r="AF143" s="509"/>
      <c r="AG143" s="509"/>
      <c r="AH143" s="509"/>
      <c r="AI143" s="509"/>
      <c r="AJ143" s="509"/>
    </row>
    <row r="144" spans="1:36" s="346" customFormat="1" ht="12">
      <c r="A144" s="344"/>
      <c r="B144" s="509"/>
      <c r="C144" s="509"/>
      <c r="D144" s="509"/>
      <c r="E144" s="509"/>
      <c r="F144" s="509"/>
      <c r="G144" s="509"/>
      <c r="H144" s="509"/>
      <c r="I144" s="509"/>
      <c r="J144" s="509"/>
      <c r="K144" s="509"/>
      <c r="L144" s="509"/>
      <c r="M144" s="509"/>
      <c r="N144" s="509"/>
      <c r="O144" s="509"/>
      <c r="P144" s="509"/>
      <c r="Q144" s="509"/>
      <c r="V144" s="509"/>
      <c r="W144" s="509"/>
      <c r="X144" s="509"/>
      <c r="Y144" s="509"/>
      <c r="Z144" s="510"/>
      <c r="AA144" s="509"/>
      <c r="AB144" s="509"/>
      <c r="AC144" s="509"/>
      <c r="AD144" s="509"/>
      <c r="AE144" s="510"/>
      <c r="AF144" s="509"/>
      <c r="AG144" s="509"/>
      <c r="AH144" s="509"/>
      <c r="AI144" s="509"/>
      <c r="AJ144" s="509"/>
    </row>
    <row r="145" spans="1:36" s="346" customFormat="1" ht="12">
      <c r="A145" s="344"/>
      <c r="B145" s="509"/>
      <c r="C145" s="509"/>
      <c r="D145" s="509"/>
      <c r="E145" s="509"/>
      <c r="F145" s="509"/>
      <c r="G145" s="509"/>
      <c r="H145" s="509"/>
      <c r="I145" s="509"/>
      <c r="J145" s="509"/>
      <c r="K145" s="509"/>
      <c r="L145" s="509"/>
      <c r="M145" s="509"/>
      <c r="N145" s="509"/>
      <c r="O145" s="509"/>
      <c r="P145" s="509"/>
      <c r="Q145" s="509"/>
      <c r="V145" s="509"/>
      <c r="W145" s="509"/>
      <c r="X145" s="509"/>
      <c r="Y145" s="509"/>
      <c r="Z145" s="510"/>
      <c r="AA145" s="509"/>
      <c r="AB145" s="509"/>
      <c r="AC145" s="509"/>
      <c r="AD145" s="509"/>
      <c r="AE145" s="510"/>
      <c r="AF145" s="509"/>
      <c r="AG145" s="509"/>
      <c r="AH145" s="509"/>
      <c r="AI145" s="509"/>
      <c r="AJ145" s="509"/>
    </row>
    <row r="146" spans="1:36" s="346" customFormat="1" ht="12">
      <c r="A146" s="344"/>
      <c r="B146" s="509"/>
      <c r="C146" s="509"/>
      <c r="D146" s="509"/>
      <c r="E146" s="509"/>
      <c r="F146" s="509"/>
      <c r="G146" s="509"/>
      <c r="H146" s="509"/>
      <c r="I146" s="509"/>
      <c r="J146" s="509"/>
      <c r="K146" s="509"/>
      <c r="L146" s="509"/>
      <c r="M146" s="509"/>
      <c r="N146" s="509"/>
      <c r="O146" s="509"/>
      <c r="P146" s="509"/>
      <c r="Q146" s="509"/>
      <c r="V146" s="509"/>
      <c r="W146" s="509"/>
      <c r="X146" s="509"/>
      <c r="Y146" s="509"/>
      <c r="Z146" s="510"/>
      <c r="AA146" s="509"/>
      <c r="AB146" s="509"/>
      <c r="AC146" s="509"/>
      <c r="AD146" s="509"/>
      <c r="AE146" s="510"/>
      <c r="AF146" s="509"/>
      <c r="AG146" s="509"/>
      <c r="AH146" s="509"/>
      <c r="AI146" s="509"/>
      <c r="AJ146" s="509"/>
    </row>
    <row r="147" spans="1:36" s="346" customFormat="1" ht="12">
      <c r="A147" s="344"/>
      <c r="B147" s="509"/>
      <c r="C147" s="509"/>
      <c r="D147" s="509"/>
      <c r="E147" s="509"/>
      <c r="F147" s="509"/>
      <c r="G147" s="509"/>
      <c r="H147" s="509"/>
      <c r="I147" s="509"/>
      <c r="J147" s="509"/>
      <c r="K147" s="509"/>
      <c r="L147" s="509"/>
      <c r="M147" s="509"/>
      <c r="N147" s="509"/>
      <c r="O147" s="509"/>
      <c r="P147" s="509"/>
      <c r="Q147" s="509"/>
      <c r="V147" s="509"/>
      <c r="W147" s="509"/>
      <c r="X147" s="509"/>
      <c r="Y147" s="509"/>
      <c r="Z147" s="510"/>
      <c r="AA147" s="509"/>
      <c r="AB147" s="509"/>
      <c r="AC147" s="509"/>
      <c r="AD147" s="509"/>
      <c r="AE147" s="510"/>
      <c r="AF147" s="509"/>
      <c r="AG147" s="509"/>
      <c r="AH147" s="509"/>
      <c r="AI147" s="509"/>
      <c r="AJ147" s="509"/>
    </row>
    <row r="148" spans="1:36" s="346" customFormat="1" ht="12">
      <c r="A148" s="344"/>
      <c r="B148" s="509"/>
      <c r="C148" s="509"/>
      <c r="D148" s="509"/>
      <c r="E148" s="509"/>
      <c r="F148" s="509"/>
      <c r="G148" s="509"/>
      <c r="H148" s="509"/>
      <c r="I148" s="509"/>
      <c r="J148" s="509"/>
      <c r="K148" s="509"/>
      <c r="L148" s="509"/>
      <c r="M148" s="509"/>
      <c r="N148" s="509"/>
      <c r="O148" s="509"/>
      <c r="P148" s="509"/>
      <c r="Q148" s="509"/>
      <c r="V148" s="509"/>
      <c r="W148" s="509"/>
      <c r="X148" s="509"/>
      <c r="Y148" s="509"/>
      <c r="Z148" s="510"/>
      <c r="AA148" s="509"/>
      <c r="AB148" s="509"/>
      <c r="AC148" s="509"/>
      <c r="AD148" s="509"/>
      <c r="AE148" s="510"/>
      <c r="AF148" s="509"/>
      <c r="AG148" s="509"/>
      <c r="AH148" s="509"/>
      <c r="AI148" s="509"/>
      <c r="AJ148" s="509"/>
    </row>
    <row r="149" spans="1:36" s="346" customFormat="1" ht="12">
      <c r="A149" s="344"/>
      <c r="B149" s="509"/>
      <c r="C149" s="509"/>
      <c r="D149" s="509"/>
      <c r="E149" s="509"/>
      <c r="F149" s="509"/>
      <c r="G149" s="509"/>
      <c r="H149" s="509"/>
      <c r="I149" s="509"/>
      <c r="J149" s="509"/>
      <c r="K149" s="509"/>
      <c r="L149" s="509"/>
      <c r="M149" s="509"/>
      <c r="N149" s="509"/>
      <c r="O149" s="509"/>
      <c r="P149" s="509"/>
      <c r="Q149" s="509"/>
      <c r="V149" s="509"/>
      <c r="W149" s="509"/>
      <c r="X149" s="509"/>
      <c r="Y149" s="509"/>
      <c r="Z149" s="510"/>
      <c r="AA149" s="509"/>
      <c r="AB149" s="509"/>
      <c r="AC149" s="509"/>
      <c r="AD149" s="509"/>
      <c r="AE149" s="510"/>
      <c r="AF149" s="509"/>
      <c r="AG149" s="509"/>
      <c r="AH149" s="509"/>
      <c r="AI149" s="509"/>
      <c r="AJ149" s="509"/>
    </row>
    <row r="150" spans="1:36" s="346" customFormat="1" ht="12">
      <c r="A150" s="344"/>
      <c r="B150" s="509"/>
      <c r="C150" s="509"/>
      <c r="D150" s="509"/>
      <c r="E150" s="509"/>
      <c r="F150" s="509"/>
      <c r="G150" s="509"/>
      <c r="H150" s="509"/>
      <c r="I150" s="509"/>
      <c r="J150" s="509"/>
      <c r="K150" s="509"/>
      <c r="L150" s="509"/>
      <c r="M150" s="509"/>
      <c r="N150" s="509"/>
      <c r="O150" s="509"/>
      <c r="P150" s="509"/>
      <c r="Q150" s="509"/>
      <c r="V150" s="509"/>
      <c r="W150" s="509"/>
      <c r="X150" s="509"/>
      <c r="Y150" s="509"/>
      <c r="Z150" s="510"/>
      <c r="AA150" s="509"/>
      <c r="AB150" s="509"/>
      <c r="AC150" s="509"/>
      <c r="AD150" s="509"/>
      <c r="AE150" s="510"/>
      <c r="AF150" s="509"/>
      <c r="AG150" s="509"/>
      <c r="AH150" s="509"/>
      <c r="AI150" s="509"/>
      <c r="AJ150" s="509"/>
    </row>
    <row r="151" spans="1:36" s="346" customFormat="1" ht="12">
      <c r="A151" s="344"/>
      <c r="B151" s="509"/>
      <c r="C151" s="509"/>
      <c r="D151" s="509"/>
      <c r="E151" s="509"/>
      <c r="F151" s="509"/>
      <c r="G151" s="509"/>
      <c r="H151" s="509"/>
      <c r="I151" s="509"/>
      <c r="J151" s="509"/>
      <c r="K151" s="509"/>
      <c r="L151" s="509"/>
      <c r="M151" s="509"/>
      <c r="N151" s="509"/>
      <c r="O151" s="509"/>
      <c r="P151" s="509"/>
      <c r="Q151" s="509"/>
      <c r="V151" s="509"/>
      <c r="W151" s="509"/>
      <c r="X151" s="509"/>
      <c r="Y151" s="509"/>
      <c r="Z151" s="510"/>
      <c r="AA151" s="509"/>
      <c r="AB151" s="509"/>
      <c r="AC151" s="509"/>
      <c r="AD151" s="509"/>
      <c r="AE151" s="510"/>
      <c r="AF151" s="509"/>
      <c r="AG151" s="509"/>
      <c r="AH151" s="509"/>
      <c r="AI151" s="509"/>
      <c r="AJ151" s="509"/>
    </row>
    <row r="152" spans="1:36" s="346" customFormat="1" ht="12">
      <c r="A152" s="344"/>
      <c r="B152" s="509"/>
      <c r="C152" s="509"/>
      <c r="D152" s="509"/>
      <c r="E152" s="509"/>
      <c r="F152" s="509"/>
      <c r="G152" s="509"/>
      <c r="H152" s="509"/>
      <c r="I152" s="509"/>
      <c r="J152" s="509"/>
      <c r="K152" s="509"/>
      <c r="L152" s="509"/>
      <c r="M152" s="509"/>
      <c r="N152" s="509"/>
      <c r="O152" s="509"/>
      <c r="P152" s="509"/>
      <c r="Q152" s="509"/>
      <c r="V152" s="509"/>
      <c r="W152" s="509"/>
      <c r="X152" s="509"/>
      <c r="Y152" s="509"/>
      <c r="Z152" s="510"/>
      <c r="AA152" s="509"/>
      <c r="AB152" s="509"/>
      <c r="AC152" s="509"/>
      <c r="AD152" s="509"/>
      <c r="AE152" s="510"/>
      <c r="AF152" s="509"/>
      <c r="AG152" s="509"/>
      <c r="AH152" s="509"/>
      <c r="AI152" s="509"/>
      <c r="AJ152" s="509"/>
    </row>
    <row r="153" spans="1:36" s="346" customFormat="1" ht="12">
      <c r="A153" s="344"/>
      <c r="B153" s="509"/>
      <c r="C153" s="509"/>
      <c r="D153" s="509"/>
      <c r="E153" s="509"/>
      <c r="F153" s="509"/>
      <c r="G153" s="509"/>
      <c r="H153" s="509"/>
      <c r="I153" s="509"/>
      <c r="J153" s="509"/>
      <c r="K153" s="509"/>
      <c r="L153" s="509"/>
      <c r="M153" s="509"/>
      <c r="N153" s="509"/>
      <c r="O153" s="509"/>
      <c r="P153" s="509"/>
      <c r="Q153" s="509"/>
      <c r="V153" s="511"/>
      <c r="W153" s="511"/>
      <c r="X153" s="511"/>
      <c r="Y153" s="511"/>
      <c r="Z153" s="510"/>
      <c r="AA153" s="509"/>
      <c r="AB153" s="509"/>
      <c r="AC153" s="509"/>
      <c r="AD153" s="509"/>
      <c r="AE153" s="510"/>
      <c r="AF153" s="509"/>
      <c r="AG153" s="509"/>
      <c r="AH153" s="509"/>
      <c r="AI153" s="509"/>
      <c r="AJ153" s="509"/>
    </row>
    <row r="154" spans="1:36" s="346" customFormat="1" ht="12">
      <c r="A154" s="344"/>
      <c r="B154" s="509"/>
      <c r="C154" s="509"/>
      <c r="D154" s="509"/>
      <c r="E154" s="509"/>
      <c r="F154" s="509"/>
      <c r="G154" s="509"/>
      <c r="H154" s="509"/>
      <c r="I154" s="509"/>
      <c r="J154" s="509"/>
      <c r="K154" s="509"/>
      <c r="L154" s="509"/>
      <c r="M154" s="509"/>
      <c r="N154" s="509"/>
      <c r="O154" s="509"/>
      <c r="P154" s="509"/>
      <c r="Q154" s="509"/>
      <c r="V154" s="509"/>
      <c r="W154" s="509"/>
      <c r="X154" s="509"/>
      <c r="Y154" s="509"/>
      <c r="Z154" s="510"/>
      <c r="AA154" s="509"/>
      <c r="AB154" s="509"/>
      <c r="AC154" s="509"/>
      <c r="AD154" s="509"/>
      <c r="AE154" s="510"/>
      <c r="AF154" s="509"/>
      <c r="AG154" s="509"/>
      <c r="AH154" s="509"/>
      <c r="AI154" s="509"/>
      <c r="AJ154" s="509"/>
    </row>
    <row r="155" spans="1:36" s="346" customFormat="1" ht="12">
      <c r="A155" s="344"/>
      <c r="B155" s="509"/>
      <c r="C155" s="509"/>
      <c r="D155" s="509"/>
      <c r="E155" s="509"/>
      <c r="F155" s="509"/>
      <c r="G155" s="509"/>
      <c r="H155" s="509"/>
      <c r="I155" s="509"/>
      <c r="J155" s="509"/>
      <c r="K155" s="509"/>
      <c r="L155" s="509"/>
      <c r="M155" s="509"/>
      <c r="N155" s="509"/>
      <c r="O155" s="509"/>
      <c r="P155" s="509"/>
      <c r="Q155" s="509"/>
      <c r="V155" s="509"/>
      <c r="W155" s="509"/>
      <c r="X155" s="509"/>
      <c r="Y155" s="509"/>
      <c r="Z155" s="510"/>
      <c r="AA155" s="509"/>
      <c r="AB155" s="509"/>
      <c r="AC155" s="509"/>
      <c r="AD155" s="509"/>
      <c r="AE155" s="510"/>
      <c r="AF155" s="509"/>
      <c r="AG155" s="509"/>
      <c r="AH155" s="509"/>
      <c r="AI155" s="509"/>
      <c r="AJ155" s="509"/>
    </row>
    <row r="156" spans="1:36" s="346" customFormat="1" ht="12">
      <c r="A156" s="344"/>
      <c r="B156" s="509"/>
      <c r="C156" s="509"/>
      <c r="D156" s="509"/>
      <c r="E156" s="509"/>
      <c r="F156" s="509"/>
      <c r="G156" s="509"/>
      <c r="H156" s="509"/>
      <c r="I156" s="509"/>
      <c r="J156" s="509"/>
      <c r="K156" s="509"/>
      <c r="L156" s="509"/>
      <c r="M156" s="509"/>
      <c r="N156" s="509"/>
      <c r="O156" s="509"/>
      <c r="P156" s="509"/>
      <c r="Q156" s="509"/>
      <c r="V156" s="509"/>
      <c r="W156" s="509"/>
      <c r="X156" s="509"/>
      <c r="Y156" s="509"/>
      <c r="Z156" s="510"/>
      <c r="AA156" s="509"/>
      <c r="AB156" s="509"/>
      <c r="AC156" s="509"/>
      <c r="AD156" s="509"/>
      <c r="AE156" s="510"/>
      <c r="AF156" s="509"/>
      <c r="AG156" s="509"/>
      <c r="AH156" s="509"/>
      <c r="AI156" s="509"/>
      <c r="AJ156" s="509"/>
    </row>
    <row r="157" spans="1:36" s="346" customFormat="1" ht="12">
      <c r="A157" s="344"/>
      <c r="B157" s="509"/>
      <c r="C157" s="509"/>
      <c r="D157" s="509"/>
      <c r="E157" s="509"/>
      <c r="F157" s="509"/>
      <c r="G157" s="509"/>
      <c r="H157" s="509"/>
      <c r="I157" s="509"/>
      <c r="J157" s="509"/>
      <c r="K157" s="509"/>
      <c r="L157" s="509"/>
      <c r="M157" s="509"/>
      <c r="N157" s="509"/>
      <c r="O157" s="509"/>
      <c r="P157" s="509"/>
      <c r="Q157" s="509"/>
      <c r="V157" s="509"/>
      <c r="W157" s="509"/>
      <c r="X157" s="509"/>
      <c r="Y157" s="509"/>
      <c r="Z157" s="510"/>
      <c r="AA157" s="509"/>
      <c r="AB157" s="509"/>
      <c r="AC157" s="509"/>
      <c r="AD157" s="509"/>
      <c r="AE157" s="510"/>
      <c r="AF157" s="509"/>
      <c r="AG157" s="509"/>
      <c r="AH157" s="509"/>
      <c r="AI157" s="509"/>
      <c r="AJ157" s="509"/>
    </row>
    <row r="158" spans="1:36" s="346" customFormat="1" ht="12">
      <c r="A158" s="344"/>
      <c r="B158" s="509"/>
      <c r="C158" s="509"/>
      <c r="D158" s="509"/>
      <c r="E158" s="509"/>
      <c r="F158" s="509"/>
      <c r="G158" s="509"/>
      <c r="H158" s="509"/>
      <c r="I158" s="509"/>
      <c r="J158" s="509"/>
      <c r="K158" s="509"/>
      <c r="L158" s="509"/>
      <c r="M158" s="509"/>
      <c r="N158" s="509"/>
      <c r="O158" s="509"/>
      <c r="P158" s="509"/>
      <c r="Q158" s="509"/>
      <c r="V158" s="509"/>
      <c r="W158" s="509"/>
      <c r="X158" s="509"/>
      <c r="Y158" s="509"/>
      <c r="Z158" s="510"/>
      <c r="AA158" s="509"/>
      <c r="AB158" s="509"/>
      <c r="AC158" s="509"/>
      <c r="AD158" s="509"/>
      <c r="AE158" s="510"/>
      <c r="AF158" s="509"/>
      <c r="AG158" s="509"/>
      <c r="AH158" s="509"/>
      <c r="AI158" s="509"/>
      <c r="AJ158" s="509"/>
    </row>
    <row r="159" spans="1:36" s="346" customFormat="1" ht="12">
      <c r="A159" s="344"/>
      <c r="B159" s="509"/>
      <c r="C159" s="509"/>
      <c r="D159" s="509"/>
      <c r="E159" s="509"/>
      <c r="F159" s="509"/>
      <c r="G159" s="509"/>
      <c r="H159" s="509"/>
      <c r="I159" s="509"/>
      <c r="J159" s="509"/>
      <c r="K159" s="509"/>
      <c r="L159" s="509"/>
      <c r="M159" s="509"/>
      <c r="N159" s="509"/>
      <c r="O159" s="509"/>
      <c r="P159" s="509"/>
      <c r="Q159" s="509"/>
      <c r="V159" s="509"/>
      <c r="W159" s="509"/>
      <c r="X159" s="509"/>
      <c r="Y159" s="509"/>
      <c r="Z159" s="510"/>
      <c r="AA159" s="509"/>
      <c r="AB159" s="509"/>
      <c r="AC159" s="509"/>
      <c r="AD159" s="509"/>
      <c r="AE159" s="510"/>
      <c r="AF159" s="509"/>
      <c r="AG159" s="509"/>
      <c r="AH159" s="509"/>
      <c r="AI159" s="509"/>
      <c r="AJ159" s="509"/>
    </row>
    <row r="160" spans="1:36" s="346" customFormat="1" ht="12">
      <c r="A160" s="344"/>
      <c r="B160" s="509"/>
      <c r="C160" s="509"/>
      <c r="D160" s="509"/>
      <c r="E160" s="509"/>
      <c r="F160" s="509"/>
      <c r="G160" s="509"/>
      <c r="H160" s="509"/>
      <c r="I160" s="509"/>
      <c r="J160" s="509"/>
      <c r="K160" s="509"/>
      <c r="L160" s="509"/>
      <c r="M160" s="509"/>
      <c r="N160" s="509"/>
      <c r="O160" s="509"/>
      <c r="P160" s="509"/>
      <c r="Q160" s="509"/>
      <c r="V160" s="509"/>
      <c r="W160" s="509"/>
      <c r="X160" s="509"/>
      <c r="Y160" s="509"/>
      <c r="Z160" s="510"/>
      <c r="AA160" s="509"/>
      <c r="AB160" s="509"/>
      <c r="AC160" s="509"/>
      <c r="AD160" s="509"/>
      <c r="AE160" s="510"/>
      <c r="AF160" s="509"/>
      <c r="AG160" s="509"/>
      <c r="AH160" s="509"/>
      <c r="AI160" s="509"/>
      <c r="AJ160" s="509"/>
    </row>
    <row r="161" spans="1:36" s="346" customFormat="1" ht="12">
      <c r="A161" s="344"/>
      <c r="B161" s="509"/>
      <c r="C161" s="509"/>
      <c r="D161" s="509"/>
      <c r="E161" s="509"/>
      <c r="F161" s="509"/>
      <c r="G161" s="509"/>
      <c r="H161" s="509"/>
      <c r="I161" s="509"/>
      <c r="J161" s="509"/>
      <c r="K161" s="509"/>
      <c r="L161" s="509"/>
      <c r="M161" s="509"/>
      <c r="N161" s="509"/>
      <c r="O161" s="509"/>
      <c r="P161" s="509"/>
      <c r="Q161" s="509"/>
      <c r="V161" s="509"/>
      <c r="W161" s="509"/>
      <c r="X161" s="509"/>
      <c r="Y161" s="509"/>
      <c r="Z161" s="510"/>
      <c r="AA161" s="509"/>
      <c r="AB161" s="509"/>
      <c r="AC161" s="509"/>
      <c r="AD161" s="509"/>
      <c r="AE161" s="510"/>
      <c r="AF161" s="509"/>
      <c r="AG161" s="509"/>
      <c r="AH161" s="509"/>
      <c r="AI161" s="509"/>
      <c r="AJ161" s="509"/>
    </row>
    <row r="162" spans="1:36" s="346" customFormat="1" ht="12">
      <c r="A162" s="344"/>
      <c r="B162" s="509"/>
      <c r="C162" s="509"/>
      <c r="D162" s="509"/>
      <c r="E162" s="509"/>
      <c r="F162" s="509"/>
      <c r="G162" s="509"/>
      <c r="H162" s="509"/>
      <c r="I162" s="509"/>
      <c r="J162" s="509"/>
      <c r="K162" s="509"/>
      <c r="L162" s="509"/>
      <c r="M162" s="509"/>
      <c r="N162" s="509"/>
      <c r="O162" s="509"/>
      <c r="P162" s="509"/>
      <c r="Q162" s="509"/>
      <c r="V162" s="509"/>
      <c r="W162" s="509"/>
      <c r="X162" s="509"/>
      <c r="Y162" s="509"/>
      <c r="Z162" s="510"/>
      <c r="AA162" s="509"/>
      <c r="AB162" s="509"/>
      <c r="AC162" s="509"/>
      <c r="AD162" s="509"/>
      <c r="AE162" s="510"/>
      <c r="AF162" s="509"/>
      <c r="AG162" s="509"/>
      <c r="AH162" s="509"/>
      <c r="AI162" s="509"/>
      <c r="AJ162" s="509"/>
    </row>
    <row r="163" spans="1:36" s="346" customFormat="1" ht="12">
      <c r="A163" s="344"/>
      <c r="B163" s="509"/>
      <c r="C163" s="509"/>
      <c r="D163" s="509"/>
      <c r="E163" s="509"/>
      <c r="F163" s="509"/>
      <c r="G163" s="509"/>
      <c r="H163" s="509"/>
      <c r="I163" s="509"/>
      <c r="J163" s="509"/>
      <c r="K163" s="509"/>
      <c r="L163" s="509"/>
      <c r="M163" s="509"/>
      <c r="N163" s="509"/>
      <c r="O163" s="509"/>
      <c r="P163" s="509"/>
      <c r="Q163" s="509"/>
      <c r="V163" s="509"/>
      <c r="W163" s="509"/>
      <c r="X163" s="509"/>
      <c r="Y163" s="509"/>
      <c r="Z163" s="510"/>
      <c r="AA163" s="509"/>
      <c r="AB163" s="509"/>
      <c r="AC163" s="509"/>
      <c r="AD163" s="509"/>
      <c r="AE163" s="510"/>
      <c r="AF163" s="509"/>
      <c r="AG163" s="509"/>
      <c r="AH163" s="509"/>
      <c r="AI163" s="509"/>
      <c r="AJ163" s="509"/>
    </row>
    <row r="164" spans="1:36" s="346" customFormat="1" ht="12">
      <c r="A164" s="344"/>
      <c r="B164" s="509"/>
      <c r="C164" s="509"/>
      <c r="D164" s="509"/>
      <c r="E164" s="509"/>
      <c r="F164" s="509"/>
      <c r="G164" s="509"/>
      <c r="H164" s="509"/>
      <c r="I164" s="509"/>
      <c r="J164" s="509"/>
      <c r="K164" s="509"/>
      <c r="L164" s="509"/>
      <c r="M164" s="509"/>
      <c r="N164" s="509"/>
      <c r="O164" s="509"/>
      <c r="P164" s="509"/>
      <c r="Q164" s="509"/>
      <c r="V164" s="509"/>
      <c r="W164" s="509"/>
      <c r="X164" s="509"/>
      <c r="Y164" s="509"/>
      <c r="Z164" s="510"/>
      <c r="AA164" s="509"/>
      <c r="AB164" s="509"/>
      <c r="AC164" s="509"/>
      <c r="AD164" s="509"/>
      <c r="AE164" s="510"/>
      <c r="AF164" s="509"/>
      <c r="AG164" s="509"/>
      <c r="AH164" s="509"/>
      <c r="AI164" s="509"/>
      <c r="AJ164" s="509"/>
    </row>
    <row r="165" spans="1:36" s="346" customFormat="1" ht="12">
      <c r="A165" s="344"/>
      <c r="B165" s="509"/>
      <c r="C165" s="509"/>
      <c r="D165" s="509"/>
      <c r="E165" s="509"/>
      <c r="F165" s="509"/>
      <c r="G165" s="509"/>
      <c r="H165" s="509"/>
      <c r="I165" s="509"/>
      <c r="J165" s="509"/>
      <c r="K165" s="509"/>
      <c r="L165" s="509"/>
      <c r="M165" s="509"/>
      <c r="N165" s="509"/>
      <c r="O165" s="509"/>
      <c r="P165" s="509"/>
      <c r="Q165" s="509"/>
      <c r="V165" s="509"/>
      <c r="W165" s="509"/>
      <c r="X165" s="509"/>
      <c r="Y165" s="509"/>
      <c r="Z165" s="510"/>
      <c r="AA165" s="509"/>
      <c r="AB165" s="509"/>
      <c r="AC165" s="509"/>
      <c r="AD165" s="509"/>
      <c r="AE165" s="510"/>
      <c r="AF165" s="509"/>
      <c r="AG165" s="509"/>
      <c r="AH165" s="509"/>
      <c r="AI165" s="509"/>
      <c r="AJ165" s="509"/>
    </row>
    <row r="166" spans="1:36" s="346" customFormat="1" ht="12">
      <c r="A166" s="344"/>
      <c r="B166" s="509"/>
      <c r="C166" s="509"/>
      <c r="D166" s="509"/>
      <c r="E166" s="509"/>
      <c r="F166" s="509"/>
      <c r="G166" s="509"/>
      <c r="H166" s="509"/>
      <c r="I166" s="509"/>
      <c r="J166" s="509"/>
      <c r="K166" s="509"/>
      <c r="L166" s="509"/>
      <c r="M166" s="509"/>
      <c r="N166" s="509"/>
      <c r="O166" s="509"/>
      <c r="P166" s="509"/>
      <c r="Q166" s="509"/>
      <c r="V166" s="509"/>
      <c r="W166" s="509"/>
      <c r="X166" s="509"/>
      <c r="Y166" s="509"/>
      <c r="Z166" s="510"/>
      <c r="AA166" s="509"/>
      <c r="AB166" s="509"/>
      <c r="AC166" s="509"/>
      <c r="AD166" s="509"/>
      <c r="AE166" s="510"/>
      <c r="AF166" s="509"/>
      <c r="AG166" s="509"/>
      <c r="AH166" s="509"/>
      <c r="AI166" s="509"/>
      <c r="AJ166" s="509"/>
    </row>
    <row r="167" spans="1:36" s="346" customFormat="1" ht="12">
      <c r="A167" s="344"/>
      <c r="B167" s="509"/>
      <c r="C167" s="509"/>
      <c r="D167" s="509"/>
      <c r="E167" s="509"/>
      <c r="F167" s="509"/>
      <c r="G167" s="509"/>
      <c r="H167" s="509"/>
      <c r="I167" s="509"/>
      <c r="J167" s="509"/>
      <c r="K167" s="509"/>
      <c r="L167" s="509"/>
      <c r="M167" s="509"/>
      <c r="N167" s="509"/>
      <c r="O167" s="509"/>
      <c r="P167" s="509"/>
      <c r="Q167" s="509"/>
      <c r="V167" s="509"/>
      <c r="W167" s="509"/>
      <c r="X167" s="509"/>
      <c r="Y167" s="509"/>
      <c r="Z167" s="510"/>
      <c r="AA167" s="509"/>
      <c r="AB167" s="509"/>
      <c r="AC167" s="509"/>
      <c r="AD167" s="509"/>
      <c r="AE167" s="510"/>
      <c r="AF167" s="509"/>
      <c r="AG167" s="509"/>
      <c r="AH167" s="509"/>
      <c r="AI167" s="509"/>
      <c r="AJ167" s="509"/>
    </row>
    <row r="168" spans="1:36" s="346" customFormat="1" ht="12">
      <c r="A168" s="344"/>
      <c r="B168" s="509"/>
      <c r="C168" s="509"/>
      <c r="D168" s="509"/>
      <c r="E168" s="509"/>
      <c r="F168" s="509"/>
      <c r="G168" s="509"/>
      <c r="H168" s="509"/>
      <c r="I168" s="509"/>
      <c r="J168" s="509"/>
      <c r="K168" s="509"/>
      <c r="L168" s="509"/>
      <c r="M168" s="509"/>
      <c r="N168" s="509"/>
      <c r="O168" s="509"/>
      <c r="P168" s="509"/>
      <c r="Q168" s="509"/>
      <c r="V168" s="509"/>
      <c r="W168" s="509"/>
      <c r="X168" s="509"/>
      <c r="Y168" s="509"/>
      <c r="Z168" s="510"/>
      <c r="AA168" s="509"/>
      <c r="AB168" s="509"/>
      <c r="AC168" s="509"/>
      <c r="AD168" s="509"/>
      <c r="AE168" s="510"/>
      <c r="AF168" s="509"/>
      <c r="AG168" s="509"/>
      <c r="AH168" s="509"/>
      <c r="AI168" s="509"/>
      <c r="AJ168" s="509"/>
    </row>
    <row r="169" spans="1:36" s="346" customFormat="1" ht="12">
      <c r="A169" s="344"/>
      <c r="B169" s="509"/>
      <c r="C169" s="509"/>
      <c r="D169" s="509"/>
      <c r="E169" s="509"/>
      <c r="F169" s="509"/>
      <c r="G169" s="509"/>
      <c r="H169" s="509"/>
      <c r="I169" s="509"/>
      <c r="J169" s="509"/>
      <c r="K169" s="509"/>
      <c r="L169" s="509"/>
      <c r="M169" s="509"/>
      <c r="N169" s="509"/>
      <c r="O169" s="509"/>
      <c r="P169" s="509"/>
      <c r="Q169" s="509"/>
      <c r="V169" s="509"/>
      <c r="W169" s="509"/>
      <c r="X169" s="509"/>
      <c r="Y169" s="509"/>
      <c r="Z169" s="510"/>
      <c r="AA169" s="509"/>
      <c r="AB169" s="509"/>
      <c r="AC169" s="509"/>
      <c r="AD169" s="509"/>
      <c r="AE169" s="510"/>
      <c r="AF169" s="509"/>
      <c r="AG169" s="509"/>
      <c r="AH169" s="509"/>
      <c r="AI169" s="509"/>
      <c r="AJ169" s="509"/>
    </row>
    <row r="170" spans="1:36" s="346" customFormat="1" ht="12">
      <c r="A170" s="344"/>
      <c r="B170" s="509"/>
      <c r="C170" s="509"/>
      <c r="D170" s="509"/>
      <c r="E170" s="509"/>
      <c r="F170" s="509"/>
      <c r="G170" s="509"/>
      <c r="H170" s="509"/>
      <c r="I170" s="509"/>
      <c r="J170" s="509"/>
      <c r="K170" s="509"/>
      <c r="L170" s="509"/>
      <c r="M170" s="509"/>
      <c r="N170" s="509"/>
      <c r="O170" s="509"/>
      <c r="P170" s="509"/>
      <c r="Q170" s="509"/>
      <c r="V170" s="509"/>
      <c r="W170" s="509"/>
      <c r="X170" s="509"/>
      <c r="Y170" s="509"/>
      <c r="Z170" s="510"/>
      <c r="AA170" s="509"/>
      <c r="AB170" s="509"/>
      <c r="AC170" s="509"/>
      <c r="AD170" s="509"/>
      <c r="AE170" s="510"/>
      <c r="AF170" s="509"/>
      <c r="AG170" s="509"/>
      <c r="AH170" s="509"/>
      <c r="AI170" s="509"/>
      <c r="AJ170" s="509"/>
    </row>
    <row r="171" spans="1:36" s="346" customFormat="1" ht="12">
      <c r="A171" s="344"/>
      <c r="B171" s="509"/>
      <c r="C171" s="509"/>
      <c r="D171" s="509"/>
      <c r="E171" s="509"/>
      <c r="F171" s="509"/>
      <c r="G171" s="509"/>
      <c r="H171" s="509"/>
      <c r="I171" s="509"/>
      <c r="J171" s="509"/>
      <c r="K171" s="509"/>
      <c r="L171" s="509"/>
      <c r="M171" s="509"/>
      <c r="N171" s="509"/>
      <c r="O171" s="509"/>
      <c r="P171" s="509"/>
      <c r="Q171" s="509"/>
      <c r="V171" s="509"/>
      <c r="W171" s="509"/>
      <c r="X171" s="509"/>
      <c r="Y171" s="509"/>
      <c r="Z171" s="510"/>
      <c r="AA171" s="509"/>
      <c r="AB171" s="509"/>
      <c r="AC171" s="509"/>
      <c r="AD171" s="509"/>
      <c r="AE171" s="510"/>
      <c r="AF171" s="509"/>
      <c r="AG171" s="509"/>
      <c r="AH171" s="509"/>
      <c r="AI171" s="509"/>
      <c r="AJ171" s="509"/>
    </row>
    <row r="172" spans="1:36" s="346" customFormat="1" ht="12">
      <c r="A172" s="344"/>
      <c r="B172" s="509"/>
      <c r="C172" s="509"/>
      <c r="D172" s="509"/>
      <c r="E172" s="509"/>
      <c r="F172" s="509"/>
      <c r="G172" s="509"/>
      <c r="H172" s="509"/>
      <c r="I172" s="509"/>
      <c r="J172" s="509"/>
      <c r="K172" s="509"/>
      <c r="L172" s="509"/>
      <c r="M172" s="509"/>
      <c r="N172" s="509"/>
      <c r="O172" s="509"/>
      <c r="P172" s="509"/>
      <c r="Q172" s="509"/>
      <c r="V172" s="509"/>
      <c r="W172" s="509"/>
      <c r="X172" s="509"/>
      <c r="Y172" s="509"/>
      <c r="Z172" s="510"/>
      <c r="AA172" s="509"/>
      <c r="AB172" s="509"/>
      <c r="AC172" s="509"/>
      <c r="AD172" s="509"/>
      <c r="AE172" s="510"/>
      <c r="AF172" s="509"/>
      <c r="AG172" s="509"/>
      <c r="AH172" s="509"/>
      <c r="AI172" s="509"/>
      <c r="AJ172" s="509"/>
    </row>
    <row r="173" spans="1:36" s="346" customFormat="1" ht="12">
      <c r="A173" s="344"/>
      <c r="B173" s="509"/>
      <c r="C173" s="509"/>
      <c r="D173" s="509"/>
      <c r="E173" s="509"/>
      <c r="F173" s="509"/>
      <c r="G173" s="509"/>
      <c r="H173" s="509"/>
      <c r="I173" s="509"/>
      <c r="J173" s="509"/>
      <c r="K173" s="509"/>
      <c r="L173" s="509"/>
      <c r="M173" s="509"/>
      <c r="N173" s="509"/>
      <c r="O173" s="509"/>
      <c r="P173" s="509"/>
      <c r="Q173" s="509"/>
      <c r="V173" s="509"/>
      <c r="W173" s="509"/>
      <c r="X173" s="509"/>
      <c r="Y173" s="509"/>
      <c r="Z173" s="510"/>
      <c r="AA173" s="509"/>
      <c r="AB173" s="509"/>
      <c r="AC173" s="509"/>
      <c r="AD173" s="509"/>
      <c r="AE173" s="510"/>
      <c r="AF173" s="509"/>
      <c r="AG173" s="509"/>
      <c r="AH173" s="509"/>
      <c r="AI173" s="509"/>
      <c r="AJ173" s="509"/>
    </row>
    <row r="174" spans="1:36" s="346" customFormat="1" ht="12">
      <c r="A174" s="344"/>
      <c r="B174" s="509"/>
      <c r="C174" s="509"/>
      <c r="D174" s="509"/>
      <c r="E174" s="509"/>
      <c r="F174" s="509"/>
      <c r="G174" s="509"/>
      <c r="H174" s="509"/>
      <c r="I174" s="509"/>
      <c r="J174" s="509"/>
      <c r="K174" s="509"/>
      <c r="L174" s="509"/>
      <c r="M174" s="509"/>
      <c r="N174" s="509"/>
      <c r="O174" s="509"/>
      <c r="P174" s="509"/>
      <c r="Q174" s="509"/>
      <c r="V174" s="509"/>
      <c r="W174" s="509"/>
      <c r="X174" s="509"/>
      <c r="Y174" s="509"/>
      <c r="Z174" s="510"/>
      <c r="AA174" s="509"/>
      <c r="AB174" s="509"/>
      <c r="AC174" s="509"/>
      <c r="AD174" s="509"/>
      <c r="AE174" s="510"/>
      <c r="AF174" s="509"/>
      <c r="AG174" s="509"/>
      <c r="AH174" s="509"/>
      <c r="AI174" s="509"/>
      <c r="AJ174" s="509"/>
    </row>
    <row r="175" spans="1:36" s="346" customFormat="1" ht="12">
      <c r="A175" s="344"/>
      <c r="B175" s="509"/>
      <c r="C175" s="509"/>
      <c r="D175" s="509"/>
      <c r="E175" s="509"/>
      <c r="F175" s="509"/>
      <c r="G175" s="509"/>
      <c r="H175" s="509"/>
      <c r="I175" s="509"/>
      <c r="J175" s="509"/>
      <c r="K175" s="509"/>
      <c r="L175" s="509"/>
      <c r="M175" s="509"/>
      <c r="N175" s="509"/>
      <c r="O175" s="509"/>
      <c r="P175" s="509"/>
      <c r="Q175" s="509"/>
      <c r="V175" s="509"/>
      <c r="W175" s="509"/>
      <c r="X175" s="509"/>
      <c r="Y175" s="509"/>
      <c r="Z175" s="510"/>
      <c r="AA175" s="509"/>
      <c r="AB175" s="509"/>
      <c r="AC175" s="509"/>
      <c r="AD175" s="509"/>
      <c r="AE175" s="510"/>
      <c r="AF175" s="509"/>
      <c r="AG175" s="509"/>
      <c r="AH175" s="509"/>
      <c r="AI175" s="509"/>
      <c r="AJ175" s="509"/>
    </row>
    <row r="176" spans="1:36" s="346" customFormat="1" ht="12">
      <c r="A176" s="344"/>
      <c r="B176" s="509"/>
      <c r="C176" s="509"/>
      <c r="D176" s="509"/>
      <c r="E176" s="509"/>
      <c r="F176" s="509"/>
      <c r="G176" s="509"/>
      <c r="H176" s="509"/>
      <c r="I176" s="509"/>
      <c r="J176" s="509"/>
      <c r="K176" s="509"/>
      <c r="L176" s="509"/>
      <c r="M176" s="509"/>
      <c r="N176" s="509"/>
      <c r="O176" s="509"/>
      <c r="P176" s="509"/>
      <c r="Q176" s="509"/>
      <c r="V176" s="509"/>
      <c r="W176" s="509"/>
      <c r="X176" s="509"/>
      <c r="Y176" s="509"/>
      <c r="Z176" s="510"/>
      <c r="AA176" s="509"/>
      <c r="AB176" s="509"/>
      <c r="AC176" s="509"/>
      <c r="AD176" s="509"/>
      <c r="AE176" s="510"/>
      <c r="AF176" s="509"/>
      <c r="AG176" s="509"/>
      <c r="AH176" s="509"/>
      <c r="AI176" s="509"/>
      <c r="AJ176" s="509"/>
    </row>
    <row r="177" spans="1:36" s="346" customFormat="1" ht="12">
      <c r="A177" s="344"/>
      <c r="B177" s="509"/>
      <c r="C177" s="509"/>
      <c r="D177" s="509"/>
      <c r="E177" s="509"/>
      <c r="F177" s="509"/>
      <c r="G177" s="509"/>
      <c r="H177" s="509"/>
      <c r="I177" s="509"/>
      <c r="J177" s="509"/>
      <c r="K177" s="509"/>
      <c r="L177" s="509"/>
      <c r="M177" s="509"/>
      <c r="N177" s="509"/>
      <c r="O177" s="509"/>
      <c r="P177" s="509"/>
      <c r="Q177" s="509"/>
      <c r="V177" s="509"/>
      <c r="W177" s="509"/>
      <c r="X177" s="509"/>
      <c r="Y177" s="509"/>
      <c r="Z177" s="510"/>
      <c r="AA177" s="509"/>
      <c r="AB177" s="509"/>
      <c r="AC177" s="509"/>
      <c r="AD177" s="509"/>
      <c r="AE177" s="510"/>
      <c r="AF177" s="509"/>
      <c r="AG177" s="509"/>
      <c r="AH177" s="509"/>
      <c r="AI177" s="509"/>
      <c r="AJ177" s="509"/>
    </row>
    <row r="178" spans="1:36" s="346" customFormat="1" ht="12">
      <c r="A178" s="344"/>
      <c r="B178" s="509"/>
      <c r="C178" s="509"/>
      <c r="D178" s="509"/>
      <c r="E178" s="509"/>
      <c r="F178" s="509"/>
      <c r="G178" s="509"/>
      <c r="H178" s="509"/>
      <c r="I178" s="509"/>
      <c r="J178" s="509"/>
      <c r="K178" s="509"/>
      <c r="L178" s="509"/>
      <c r="M178" s="509"/>
      <c r="N178" s="509"/>
      <c r="O178" s="509"/>
      <c r="P178" s="509"/>
      <c r="Q178" s="509"/>
      <c r="V178" s="509"/>
      <c r="W178" s="509"/>
      <c r="X178" s="509"/>
      <c r="Y178" s="509"/>
      <c r="Z178" s="510"/>
      <c r="AA178" s="509"/>
      <c r="AB178" s="509"/>
      <c r="AC178" s="509"/>
      <c r="AD178" s="509"/>
      <c r="AE178" s="510"/>
      <c r="AF178" s="509"/>
      <c r="AG178" s="509"/>
      <c r="AH178" s="509"/>
      <c r="AI178" s="509"/>
      <c r="AJ178" s="509"/>
    </row>
    <row r="179" spans="1:36" s="346" customFormat="1" ht="12">
      <c r="A179" s="344"/>
      <c r="B179" s="509"/>
      <c r="C179" s="509"/>
      <c r="D179" s="509"/>
      <c r="E179" s="509"/>
      <c r="F179" s="509"/>
      <c r="G179" s="509"/>
      <c r="H179" s="509"/>
      <c r="I179" s="509"/>
      <c r="J179" s="509"/>
      <c r="K179" s="509"/>
      <c r="L179" s="509"/>
      <c r="M179" s="509"/>
      <c r="N179" s="509"/>
      <c r="O179" s="509"/>
      <c r="P179" s="509"/>
      <c r="Q179" s="509"/>
      <c r="V179" s="509"/>
      <c r="W179" s="509"/>
      <c r="X179" s="509"/>
      <c r="Y179" s="509"/>
      <c r="Z179" s="510"/>
      <c r="AA179" s="509"/>
      <c r="AB179" s="509"/>
      <c r="AC179" s="509"/>
      <c r="AD179" s="509"/>
      <c r="AE179" s="510"/>
      <c r="AF179" s="509"/>
      <c r="AG179" s="509"/>
      <c r="AH179" s="509"/>
      <c r="AI179" s="509"/>
      <c r="AJ179" s="509"/>
    </row>
    <row r="180" spans="1:36" s="346" customFormat="1" ht="12">
      <c r="A180" s="344"/>
      <c r="B180" s="509"/>
      <c r="C180" s="509"/>
      <c r="D180" s="509"/>
      <c r="E180" s="509"/>
      <c r="F180" s="509"/>
      <c r="G180" s="509"/>
      <c r="H180" s="509"/>
      <c r="I180" s="509"/>
      <c r="J180" s="509"/>
      <c r="K180" s="509"/>
      <c r="L180" s="509"/>
      <c r="M180" s="509"/>
      <c r="N180" s="509"/>
      <c r="O180" s="509"/>
      <c r="P180" s="509"/>
      <c r="Q180" s="509"/>
      <c r="V180" s="509"/>
      <c r="W180" s="509"/>
      <c r="X180" s="509"/>
      <c r="Y180" s="509"/>
      <c r="Z180" s="510"/>
      <c r="AA180" s="509"/>
      <c r="AB180" s="509"/>
      <c r="AC180" s="509"/>
      <c r="AD180" s="509"/>
      <c r="AE180" s="510"/>
      <c r="AF180" s="509"/>
      <c r="AG180" s="509"/>
      <c r="AH180" s="509"/>
      <c r="AI180" s="509"/>
      <c r="AJ180" s="509"/>
    </row>
    <row r="181" spans="1:36" s="346" customFormat="1" ht="12">
      <c r="A181" s="344"/>
      <c r="B181" s="509"/>
      <c r="C181" s="509"/>
      <c r="D181" s="509"/>
      <c r="E181" s="509"/>
      <c r="F181" s="509"/>
      <c r="G181" s="509"/>
      <c r="H181" s="509"/>
      <c r="I181" s="509"/>
      <c r="J181" s="509"/>
      <c r="K181" s="509"/>
      <c r="L181" s="509"/>
      <c r="M181" s="509"/>
      <c r="N181" s="509"/>
      <c r="O181" s="509"/>
      <c r="P181" s="509"/>
      <c r="Q181" s="509"/>
      <c r="V181" s="509"/>
      <c r="W181" s="509"/>
      <c r="X181" s="509"/>
      <c r="Y181" s="509"/>
      <c r="Z181" s="510"/>
      <c r="AA181" s="509"/>
      <c r="AB181" s="509"/>
      <c r="AC181" s="509"/>
      <c r="AD181" s="509"/>
      <c r="AE181" s="510"/>
      <c r="AF181" s="509"/>
      <c r="AG181" s="509"/>
      <c r="AH181" s="509"/>
      <c r="AI181" s="509"/>
      <c r="AJ181" s="509"/>
    </row>
    <row r="182" spans="1:36" s="346" customFormat="1" ht="12">
      <c r="A182" s="344"/>
      <c r="B182" s="509"/>
      <c r="C182" s="509"/>
      <c r="D182" s="509"/>
      <c r="E182" s="509"/>
      <c r="F182" s="509"/>
      <c r="G182" s="509"/>
      <c r="H182" s="509"/>
      <c r="I182" s="509"/>
      <c r="J182" s="509"/>
      <c r="K182" s="509"/>
      <c r="L182" s="509"/>
      <c r="M182" s="509"/>
      <c r="N182" s="509"/>
      <c r="O182" s="509"/>
      <c r="P182" s="509"/>
      <c r="Q182" s="509"/>
      <c r="V182" s="509"/>
      <c r="W182" s="509"/>
      <c r="X182" s="509"/>
      <c r="Y182" s="509"/>
      <c r="Z182" s="510"/>
      <c r="AA182" s="509"/>
      <c r="AB182" s="509"/>
      <c r="AC182" s="509"/>
      <c r="AD182" s="509"/>
      <c r="AE182" s="510"/>
      <c r="AF182" s="509"/>
      <c r="AG182" s="509"/>
      <c r="AH182" s="509"/>
      <c r="AI182" s="509"/>
      <c r="AJ182" s="509"/>
    </row>
    <row r="183" spans="1:36" s="346" customFormat="1" ht="12">
      <c r="A183" s="344"/>
      <c r="B183" s="509"/>
      <c r="C183" s="509"/>
      <c r="D183" s="509"/>
      <c r="E183" s="509"/>
      <c r="F183" s="509"/>
      <c r="G183" s="509"/>
      <c r="H183" s="509"/>
      <c r="I183" s="509"/>
      <c r="J183" s="509"/>
      <c r="K183" s="509"/>
      <c r="L183" s="509"/>
      <c r="M183" s="509"/>
      <c r="N183" s="509"/>
      <c r="O183" s="509"/>
      <c r="P183" s="509"/>
      <c r="Q183" s="509"/>
      <c r="V183" s="509"/>
      <c r="W183" s="509"/>
      <c r="X183" s="509"/>
      <c r="Y183" s="509"/>
      <c r="Z183" s="510"/>
      <c r="AA183" s="509"/>
      <c r="AB183" s="509"/>
      <c r="AC183" s="509"/>
      <c r="AD183" s="509"/>
      <c r="AE183" s="510"/>
      <c r="AF183" s="509"/>
      <c r="AG183" s="509"/>
      <c r="AH183" s="509"/>
      <c r="AI183" s="509"/>
      <c r="AJ183" s="509"/>
    </row>
    <row r="184" spans="1:36" s="346" customFormat="1" ht="12">
      <c r="A184" s="344"/>
      <c r="B184" s="509"/>
      <c r="C184" s="509"/>
      <c r="D184" s="509"/>
      <c r="E184" s="509"/>
      <c r="F184" s="509"/>
      <c r="G184" s="509"/>
      <c r="H184" s="509"/>
      <c r="I184" s="509"/>
      <c r="J184" s="509"/>
      <c r="K184" s="509"/>
      <c r="L184" s="509"/>
      <c r="M184" s="509"/>
      <c r="N184" s="509"/>
      <c r="O184" s="509"/>
      <c r="P184" s="509"/>
      <c r="Q184" s="509"/>
      <c r="V184" s="509"/>
      <c r="W184" s="509"/>
      <c r="X184" s="509"/>
      <c r="Y184" s="509"/>
      <c r="Z184" s="510"/>
      <c r="AA184" s="509"/>
      <c r="AB184" s="509"/>
      <c r="AC184" s="509"/>
      <c r="AD184" s="509"/>
      <c r="AE184" s="510"/>
      <c r="AF184" s="509"/>
      <c r="AG184" s="509"/>
      <c r="AH184" s="509"/>
      <c r="AI184" s="509"/>
      <c r="AJ184" s="509"/>
    </row>
    <row r="185" spans="1:36" s="346" customFormat="1" ht="12">
      <c r="A185" s="344"/>
      <c r="B185" s="509"/>
      <c r="C185" s="509"/>
      <c r="D185" s="509"/>
      <c r="E185" s="509"/>
      <c r="F185" s="509"/>
      <c r="G185" s="509"/>
      <c r="H185" s="509"/>
      <c r="I185" s="509"/>
      <c r="J185" s="509"/>
      <c r="K185" s="509"/>
      <c r="L185" s="509"/>
      <c r="M185" s="509"/>
      <c r="N185" s="509"/>
      <c r="O185" s="509"/>
      <c r="P185" s="509"/>
      <c r="Q185" s="509"/>
      <c r="V185" s="509"/>
      <c r="W185" s="509"/>
      <c r="X185" s="509"/>
      <c r="Y185" s="509"/>
      <c r="Z185" s="510"/>
      <c r="AA185" s="509"/>
      <c r="AB185" s="509"/>
      <c r="AC185" s="509"/>
      <c r="AD185" s="509"/>
      <c r="AE185" s="510"/>
      <c r="AF185" s="509"/>
      <c r="AG185" s="509"/>
      <c r="AH185" s="509"/>
      <c r="AI185" s="509"/>
      <c r="AJ185" s="509"/>
    </row>
    <row r="186" spans="1:36" s="346" customFormat="1" ht="12">
      <c r="A186" s="344"/>
      <c r="B186" s="509"/>
      <c r="C186" s="509"/>
      <c r="D186" s="509"/>
      <c r="E186" s="509"/>
      <c r="F186" s="509"/>
      <c r="G186" s="509"/>
      <c r="H186" s="509"/>
      <c r="I186" s="509"/>
      <c r="J186" s="509"/>
      <c r="K186" s="509"/>
      <c r="L186" s="509"/>
      <c r="M186" s="509"/>
      <c r="N186" s="509"/>
      <c r="O186" s="509"/>
      <c r="P186" s="509"/>
      <c r="Q186" s="509"/>
      <c r="V186" s="509"/>
      <c r="W186" s="509"/>
      <c r="X186" s="509"/>
      <c r="Y186" s="509"/>
      <c r="Z186" s="510"/>
      <c r="AA186" s="509"/>
      <c r="AB186" s="509"/>
      <c r="AC186" s="509"/>
      <c r="AD186" s="509"/>
      <c r="AE186" s="510"/>
      <c r="AF186" s="509"/>
      <c r="AG186" s="509"/>
      <c r="AH186" s="509"/>
      <c r="AI186" s="509"/>
      <c r="AJ186" s="509"/>
    </row>
    <row r="187" spans="1:36" s="346" customFormat="1" ht="12">
      <c r="A187" s="344"/>
      <c r="B187" s="509"/>
      <c r="C187" s="509"/>
      <c r="D187" s="509"/>
      <c r="E187" s="509"/>
      <c r="F187" s="509"/>
      <c r="G187" s="509"/>
      <c r="H187" s="509"/>
      <c r="I187" s="509"/>
      <c r="J187" s="509"/>
      <c r="K187" s="509"/>
      <c r="L187" s="509"/>
      <c r="M187" s="509"/>
      <c r="N187" s="509"/>
      <c r="O187" s="509"/>
      <c r="P187" s="509"/>
      <c r="Q187" s="509"/>
      <c r="V187" s="509"/>
      <c r="W187" s="509"/>
      <c r="X187" s="509"/>
      <c r="Y187" s="509"/>
      <c r="Z187" s="510"/>
      <c r="AA187" s="509"/>
      <c r="AB187" s="509"/>
      <c r="AC187" s="509"/>
      <c r="AD187" s="509"/>
      <c r="AE187" s="510"/>
      <c r="AF187" s="509"/>
      <c r="AG187" s="509"/>
      <c r="AH187" s="509"/>
      <c r="AI187" s="509"/>
      <c r="AJ187" s="509"/>
    </row>
    <row r="188" spans="1:36" s="346" customFormat="1" ht="12">
      <c r="A188" s="344"/>
      <c r="B188" s="509"/>
      <c r="C188" s="509"/>
      <c r="D188" s="509"/>
      <c r="E188" s="509"/>
      <c r="F188" s="509"/>
      <c r="G188" s="509"/>
      <c r="H188" s="509"/>
      <c r="I188" s="509"/>
      <c r="J188" s="509"/>
      <c r="K188" s="509"/>
      <c r="L188" s="509"/>
      <c r="M188" s="509"/>
      <c r="N188" s="509"/>
      <c r="O188" s="509"/>
      <c r="P188" s="509"/>
      <c r="Q188" s="509"/>
      <c r="V188" s="509"/>
      <c r="W188" s="509"/>
      <c r="X188" s="509"/>
      <c r="Y188" s="509"/>
      <c r="Z188" s="510"/>
      <c r="AA188" s="509"/>
      <c r="AB188" s="509"/>
      <c r="AC188" s="509"/>
      <c r="AD188" s="509"/>
      <c r="AE188" s="510"/>
      <c r="AF188" s="509"/>
      <c r="AG188" s="509"/>
      <c r="AH188" s="509"/>
      <c r="AI188" s="509"/>
      <c r="AJ188" s="509"/>
    </row>
    <row r="189" spans="1:36" s="346" customFormat="1" ht="12">
      <c r="A189" s="344"/>
      <c r="B189" s="509"/>
      <c r="C189" s="509"/>
      <c r="D189" s="509"/>
      <c r="E189" s="509"/>
      <c r="F189" s="509"/>
      <c r="G189" s="509"/>
      <c r="H189" s="509"/>
      <c r="I189" s="509"/>
      <c r="J189" s="509"/>
      <c r="K189" s="509"/>
      <c r="L189" s="509"/>
      <c r="M189" s="509"/>
      <c r="N189" s="509"/>
      <c r="O189" s="509"/>
      <c r="P189" s="509"/>
      <c r="Q189" s="509"/>
      <c r="V189" s="509"/>
      <c r="W189" s="509"/>
      <c r="X189" s="509"/>
      <c r="Y189" s="509"/>
      <c r="Z189" s="510"/>
      <c r="AA189" s="509"/>
      <c r="AB189" s="509"/>
      <c r="AC189" s="509"/>
      <c r="AD189" s="509"/>
      <c r="AE189" s="510"/>
      <c r="AF189" s="509"/>
      <c r="AG189" s="509"/>
      <c r="AH189" s="509"/>
      <c r="AI189" s="509"/>
      <c r="AJ189" s="509"/>
    </row>
    <row r="190" spans="1:36" s="346" customFormat="1" ht="12">
      <c r="A190" s="344"/>
      <c r="B190" s="509"/>
      <c r="C190" s="509"/>
      <c r="D190" s="509"/>
      <c r="E190" s="509"/>
      <c r="F190" s="509"/>
      <c r="G190" s="509"/>
      <c r="H190" s="509"/>
      <c r="I190" s="509"/>
      <c r="J190" s="509"/>
      <c r="K190" s="509"/>
      <c r="L190" s="509"/>
      <c r="M190" s="509"/>
      <c r="N190" s="509"/>
      <c r="O190" s="509"/>
      <c r="P190" s="509"/>
      <c r="Q190" s="509"/>
      <c r="V190" s="509"/>
      <c r="W190" s="509"/>
      <c r="X190" s="509"/>
      <c r="Y190" s="509"/>
      <c r="Z190" s="510"/>
      <c r="AA190" s="509"/>
      <c r="AB190" s="509"/>
      <c r="AC190" s="509"/>
      <c r="AD190" s="509"/>
      <c r="AE190" s="510"/>
      <c r="AF190" s="509"/>
      <c r="AG190" s="509"/>
      <c r="AH190" s="509"/>
      <c r="AI190" s="509"/>
      <c r="AJ190" s="509"/>
    </row>
    <row r="191" spans="1:36" s="346" customFormat="1" ht="12">
      <c r="A191" s="344"/>
      <c r="B191" s="509"/>
      <c r="C191" s="509"/>
      <c r="D191" s="509"/>
      <c r="E191" s="509"/>
      <c r="F191" s="509"/>
      <c r="G191" s="509"/>
      <c r="H191" s="509"/>
      <c r="I191" s="509"/>
      <c r="J191" s="509"/>
      <c r="K191" s="509"/>
      <c r="L191" s="509"/>
      <c r="M191" s="509"/>
      <c r="N191" s="509"/>
      <c r="O191" s="509"/>
      <c r="P191" s="509"/>
      <c r="Q191" s="509"/>
      <c r="V191" s="509"/>
      <c r="W191" s="509"/>
      <c r="X191" s="509"/>
      <c r="Y191" s="509"/>
      <c r="Z191" s="510"/>
      <c r="AA191" s="509"/>
      <c r="AB191" s="509"/>
      <c r="AC191" s="509"/>
      <c r="AD191" s="509"/>
      <c r="AE191" s="510"/>
      <c r="AF191" s="509"/>
      <c r="AG191" s="509"/>
      <c r="AH191" s="509"/>
      <c r="AI191" s="509"/>
      <c r="AJ191" s="509"/>
    </row>
    <row r="192" spans="1:36" s="346" customFormat="1" ht="12">
      <c r="A192" s="344"/>
      <c r="B192" s="509"/>
      <c r="C192" s="509"/>
      <c r="D192" s="509"/>
      <c r="E192" s="509"/>
      <c r="F192" s="509"/>
      <c r="G192" s="509"/>
      <c r="H192" s="509"/>
      <c r="I192" s="509"/>
      <c r="J192" s="509"/>
      <c r="K192" s="509"/>
      <c r="L192" s="509"/>
      <c r="M192" s="509"/>
      <c r="N192" s="509"/>
      <c r="O192" s="509"/>
      <c r="P192" s="509"/>
      <c r="Q192" s="509"/>
      <c r="V192" s="509"/>
      <c r="W192" s="509"/>
      <c r="X192" s="509"/>
      <c r="Y192" s="509"/>
      <c r="Z192" s="510"/>
      <c r="AA192" s="509"/>
      <c r="AB192" s="509"/>
      <c r="AC192" s="509"/>
      <c r="AD192" s="509"/>
      <c r="AE192" s="510"/>
      <c r="AF192" s="509"/>
      <c r="AG192" s="509"/>
      <c r="AH192" s="509"/>
      <c r="AI192" s="509"/>
      <c r="AJ192" s="509"/>
    </row>
    <row r="193" spans="1:36" s="346" customFormat="1" ht="12">
      <c r="A193" s="344"/>
      <c r="B193" s="509"/>
      <c r="C193" s="509"/>
      <c r="D193" s="509"/>
      <c r="E193" s="509"/>
      <c r="F193" s="509"/>
      <c r="G193" s="509"/>
      <c r="H193" s="509"/>
      <c r="I193" s="509"/>
      <c r="J193" s="509"/>
      <c r="K193" s="509"/>
      <c r="L193" s="509"/>
      <c r="M193" s="509"/>
      <c r="N193" s="509"/>
      <c r="O193" s="509"/>
      <c r="P193" s="509"/>
      <c r="Q193" s="509"/>
      <c r="V193" s="509"/>
      <c r="W193" s="509"/>
      <c r="X193" s="509"/>
      <c r="Y193" s="509"/>
      <c r="Z193" s="510"/>
      <c r="AA193" s="509"/>
      <c r="AB193" s="509"/>
      <c r="AC193" s="509"/>
      <c r="AD193" s="509"/>
      <c r="AE193" s="510"/>
      <c r="AF193" s="509"/>
      <c r="AG193" s="509"/>
      <c r="AH193" s="509"/>
      <c r="AI193" s="509"/>
      <c r="AJ193" s="509"/>
    </row>
    <row r="194" spans="1:36" s="346" customFormat="1" ht="12">
      <c r="A194" s="344"/>
      <c r="B194" s="509"/>
      <c r="C194" s="509"/>
      <c r="D194" s="509"/>
      <c r="E194" s="509"/>
      <c r="F194" s="509"/>
      <c r="G194" s="509"/>
      <c r="H194" s="509"/>
      <c r="I194" s="509"/>
      <c r="J194" s="509"/>
      <c r="K194" s="509"/>
      <c r="L194" s="509"/>
      <c r="M194" s="509"/>
      <c r="N194" s="509"/>
      <c r="O194" s="509"/>
      <c r="P194" s="509"/>
      <c r="Q194" s="509"/>
      <c r="V194" s="509"/>
      <c r="W194" s="509"/>
      <c r="X194" s="509"/>
      <c r="Y194" s="509"/>
      <c r="Z194" s="510"/>
      <c r="AA194" s="509"/>
      <c r="AB194" s="509"/>
      <c r="AC194" s="509"/>
      <c r="AD194" s="509"/>
      <c r="AE194" s="510"/>
      <c r="AF194" s="509"/>
      <c r="AG194" s="509"/>
      <c r="AH194" s="509"/>
      <c r="AI194" s="509"/>
      <c r="AJ194" s="509"/>
    </row>
    <row r="195" spans="1:36" s="346" customFormat="1" ht="12">
      <c r="A195" s="344"/>
      <c r="B195" s="509"/>
      <c r="C195" s="509"/>
      <c r="D195" s="509"/>
      <c r="E195" s="509"/>
      <c r="F195" s="509"/>
      <c r="G195" s="509"/>
      <c r="H195" s="509"/>
      <c r="I195" s="509"/>
      <c r="J195" s="509"/>
      <c r="K195" s="509"/>
      <c r="L195" s="509"/>
      <c r="M195" s="509"/>
      <c r="N195" s="509"/>
      <c r="O195" s="509"/>
      <c r="P195" s="509"/>
      <c r="Q195" s="509"/>
      <c r="V195" s="509"/>
      <c r="W195" s="509"/>
      <c r="X195" s="509"/>
      <c r="Y195" s="509"/>
      <c r="Z195" s="510"/>
      <c r="AA195" s="509"/>
      <c r="AB195" s="509"/>
      <c r="AC195" s="509"/>
      <c r="AD195" s="509"/>
      <c r="AE195" s="510"/>
      <c r="AF195" s="509"/>
      <c r="AG195" s="509"/>
      <c r="AH195" s="509"/>
      <c r="AI195" s="509"/>
      <c r="AJ195" s="509"/>
    </row>
    <row r="196" spans="1:36" s="346" customFormat="1" ht="12">
      <c r="A196" s="344"/>
      <c r="B196" s="509"/>
      <c r="C196" s="509"/>
      <c r="D196" s="509"/>
      <c r="E196" s="509"/>
      <c r="F196" s="509"/>
      <c r="G196" s="509"/>
      <c r="H196" s="509"/>
      <c r="I196" s="509"/>
      <c r="J196" s="509"/>
      <c r="K196" s="509"/>
      <c r="L196" s="509"/>
      <c r="M196" s="509"/>
      <c r="N196" s="509"/>
      <c r="O196" s="509"/>
      <c r="P196" s="509"/>
      <c r="Q196" s="509"/>
      <c r="V196" s="509"/>
      <c r="W196" s="509"/>
      <c r="X196" s="509"/>
      <c r="Y196" s="509"/>
      <c r="Z196" s="510"/>
      <c r="AA196" s="509"/>
      <c r="AB196" s="509"/>
      <c r="AC196" s="509"/>
      <c r="AD196" s="509"/>
      <c r="AE196" s="510"/>
      <c r="AF196" s="509"/>
      <c r="AG196" s="509"/>
      <c r="AH196" s="509"/>
      <c r="AI196" s="509"/>
      <c r="AJ196" s="509"/>
    </row>
    <row r="197" spans="1:36" s="346" customFormat="1" ht="12">
      <c r="A197" s="344"/>
      <c r="B197" s="509"/>
      <c r="C197" s="509"/>
      <c r="D197" s="509"/>
      <c r="E197" s="509"/>
      <c r="F197" s="509"/>
      <c r="G197" s="509"/>
      <c r="H197" s="509"/>
      <c r="I197" s="509"/>
      <c r="J197" s="509"/>
      <c r="K197" s="509"/>
      <c r="L197" s="509"/>
      <c r="M197" s="509"/>
      <c r="N197" s="509"/>
      <c r="O197" s="509"/>
      <c r="P197" s="509"/>
      <c r="Q197" s="509"/>
      <c r="V197" s="509"/>
      <c r="W197" s="509"/>
      <c r="X197" s="509"/>
      <c r="Y197" s="509"/>
      <c r="Z197" s="510"/>
      <c r="AA197" s="509"/>
      <c r="AB197" s="509"/>
      <c r="AC197" s="509"/>
      <c r="AD197" s="509"/>
      <c r="AE197" s="510"/>
      <c r="AF197" s="509"/>
      <c r="AG197" s="509"/>
      <c r="AH197" s="509"/>
      <c r="AI197" s="509"/>
      <c r="AJ197" s="509"/>
    </row>
    <row r="198" spans="1:36" s="346" customFormat="1" ht="12">
      <c r="A198" s="344"/>
      <c r="B198" s="509"/>
      <c r="C198" s="509"/>
      <c r="D198" s="509"/>
      <c r="E198" s="509"/>
      <c r="F198" s="509"/>
      <c r="G198" s="509"/>
      <c r="H198" s="509"/>
      <c r="I198" s="509"/>
      <c r="J198" s="509"/>
      <c r="K198" s="509"/>
      <c r="L198" s="509"/>
      <c r="M198" s="509"/>
      <c r="N198" s="509"/>
      <c r="O198" s="509"/>
      <c r="P198" s="509"/>
      <c r="Q198" s="509"/>
      <c r="V198" s="509"/>
      <c r="W198" s="509"/>
      <c r="X198" s="509"/>
      <c r="Y198" s="509"/>
      <c r="Z198" s="510"/>
      <c r="AA198" s="509"/>
      <c r="AB198" s="509"/>
      <c r="AC198" s="509"/>
      <c r="AD198" s="509"/>
      <c r="AE198" s="510"/>
      <c r="AF198" s="509"/>
      <c r="AG198" s="509"/>
      <c r="AH198" s="509"/>
      <c r="AI198" s="509"/>
      <c r="AJ198" s="509"/>
    </row>
    <row r="199" spans="1:36" s="346" customFormat="1" ht="12">
      <c r="A199" s="344"/>
      <c r="B199" s="509"/>
      <c r="C199" s="509"/>
      <c r="D199" s="509"/>
      <c r="E199" s="509"/>
      <c r="F199" s="509"/>
      <c r="G199" s="509"/>
      <c r="H199" s="509"/>
      <c r="I199" s="509"/>
      <c r="J199" s="509"/>
      <c r="K199" s="509"/>
      <c r="L199" s="509"/>
      <c r="M199" s="509"/>
      <c r="N199" s="509"/>
      <c r="O199" s="509"/>
      <c r="P199" s="509"/>
      <c r="Q199" s="509"/>
      <c r="V199" s="509"/>
      <c r="W199" s="509"/>
      <c r="X199" s="509"/>
      <c r="Y199" s="509"/>
      <c r="Z199" s="510"/>
      <c r="AA199" s="509"/>
      <c r="AB199" s="509"/>
      <c r="AC199" s="509"/>
      <c r="AD199" s="509"/>
      <c r="AE199" s="510"/>
      <c r="AF199" s="509"/>
      <c r="AG199" s="509"/>
      <c r="AH199" s="509"/>
      <c r="AI199" s="509"/>
      <c r="AJ199" s="509"/>
    </row>
    <row r="200" spans="1:36" s="346" customFormat="1" ht="12">
      <c r="A200" s="344"/>
      <c r="B200" s="509"/>
      <c r="C200" s="509"/>
      <c r="D200" s="509"/>
      <c r="E200" s="509"/>
      <c r="F200" s="509"/>
      <c r="G200" s="509"/>
      <c r="H200" s="509"/>
      <c r="I200" s="509"/>
      <c r="J200" s="509"/>
      <c r="K200" s="509"/>
      <c r="L200" s="509"/>
      <c r="M200" s="509"/>
      <c r="N200" s="509"/>
      <c r="O200" s="509"/>
      <c r="P200" s="509"/>
      <c r="Q200" s="509"/>
      <c r="V200" s="509"/>
      <c r="W200" s="509"/>
      <c r="X200" s="509"/>
      <c r="Y200" s="509"/>
      <c r="Z200" s="510"/>
      <c r="AA200" s="509"/>
      <c r="AB200" s="509"/>
      <c r="AC200" s="509"/>
      <c r="AD200" s="509"/>
      <c r="AE200" s="510"/>
      <c r="AF200" s="509"/>
      <c r="AG200" s="509"/>
      <c r="AH200" s="509"/>
      <c r="AI200" s="509"/>
      <c r="AJ200" s="509"/>
    </row>
    <row r="201" spans="1:36" s="346" customFormat="1" ht="12">
      <c r="A201" s="344"/>
      <c r="B201" s="509"/>
      <c r="C201" s="509"/>
      <c r="D201" s="509"/>
      <c r="E201" s="509"/>
      <c r="F201" s="509"/>
      <c r="G201" s="509"/>
      <c r="H201" s="509"/>
      <c r="I201" s="509"/>
      <c r="J201" s="509"/>
      <c r="K201" s="509"/>
      <c r="L201" s="509"/>
      <c r="M201" s="509"/>
      <c r="N201" s="509"/>
      <c r="O201" s="509"/>
      <c r="P201" s="509"/>
      <c r="Q201" s="509"/>
      <c r="V201" s="509"/>
      <c r="W201" s="509"/>
      <c r="X201" s="509"/>
      <c r="Y201" s="509"/>
      <c r="Z201" s="510"/>
      <c r="AA201" s="509"/>
      <c r="AB201" s="509"/>
      <c r="AC201" s="509"/>
      <c r="AD201" s="509"/>
      <c r="AE201" s="510"/>
      <c r="AF201" s="509"/>
      <c r="AG201" s="509"/>
      <c r="AH201" s="509"/>
      <c r="AI201" s="509"/>
      <c r="AJ201" s="509"/>
    </row>
    <row r="202" spans="1:36" s="346" customFormat="1" ht="12">
      <c r="A202" s="344"/>
      <c r="B202" s="509"/>
      <c r="C202" s="509"/>
      <c r="D202" s="509"/>
      <c r="E202" s="509"/>
      <c r="F202" s="509"/>
      <c r="G202" s="509"/>
      <c r="H202" s="509"/>
      <c r="I202" s="509"/>
      <c r="J202" s="509"/>
      <c r="K202" s="509"/>
      <c r="L202" s="509"/>
      <c r="M202" s="509"/>
      <c r="N202" s="509"/>
      <c r="O202" s="509"/>
      <c r="P202" s="509"/>
      <c r="Q202" s="509"/>
      <c r="V202" s="509"/>
      <c r="W202" s="509"/>
      <c r="X202" s="509"/>
      <c r="Y202" s="509"/>
      <c r="Z202" s="510"/>
      <c r="AA202" s="509"/>
      <c r="AB202" s="509"/>
      <c r="AC202" s="509"/>
      <c r="AD202" s="509"/>
      <c r="AE202" s="510"/>
      <c r="AF202" s="509"/>
      <c r="AG202" s="509"/>
      <c r="AH202" s="509"/>
      <c r="AI202" s="509"/>
      <c r="AJ202" s="509"/>
    </row>
    <row r="203" spans="1:36" s="346" customFormat="1" ht="12">
      <c r="A203" s="344"/>
      <c r="B203" s="509"/>
      <c r="C203" s="509"/>
      <c r="D203" s="509"/>
      <c r="E203" s="509"/>
      <c r="F203" s="509"/>
      <c r="G203" s="509"/>
      <c r="H203" s="509"/>
      <c r="I203" s="509"/>
      <c r="J203" s="509"/>
      <c r="K203" s="509"/>
      <c r="L203" s="509"/>
      <c r="M203" s="509"/>
      <c r="N203" s="509"/>
      <c r="O203" s="509"/>
      <c r="P203" s="509"/>
      <c r="Q203" s="509"/>
      <c r="V203" s="509"/>
      <c r="W203" s="509"/>
      <c r="X203" s="509"/>
      <c r="Y203" s="509"/>
      <c r="Z203" s="510"/>
      <c r="AA203" s="509"/>
      <c r="AB203" s="509"/>
      <c r="AC203" s="509"/>
      <c r="AD203" s="509"/>
      <c r="AE203" s="510"/>
      <c r="AF203" s="509"/>
      <c r="AG203" s="509"/>
      <c r="AH203" s="509"/>
      <c r="AI203" s="509"/>
      <c r="AJ203" s="509"/>
    </row>
    <row r="204" spans="1:36" s="346" customFormat="1" ht="12">
      <c r="A204" s="344"/>
      <c r="B204" s="509"/>
      <c r="C204" s="509"/>
      <c r="D204" s="509"/>
      <c r="E204" s="509"/>
      <c r="F204" s="509"/>
      <c r="G204" s="509"/>
      <c r="H204" s="509"/>
      <c r="I204" s="509"/>
      <c r="J204" s="509"/>
      <c r="K204" s="509"/>
      <c r="L204" s="509"/>
      <c r="M204" s="509"/>
      <c r="N204" s="509"/>
      <c r="O204" s="509"/>
      <c r="P204" s="509"/>
      <c r="Q204" s="509"/>
      <c r="V204" s="509"/>
      <c r="W204" s="509"/>
      <c r="X204" s="509"/>
      <c r="Y204" s="509"/>
      <c r="Z204" s="510"/>
      <c r="AA204" s="509"/>
      <c r="AB204" s="509"/>
      <c r="AC204" s="509"/>
      <c r="AD204" s="509"/>
      <c r="AE204" s="510"/>
      <c r="AF204" s="509"/>
      <c r="AG204" s="509"/>
      <c r="AH204" s="509"/>
      <c r="AI204" s="509"/>
      <c r="AJ204" s="509"/>
    </row>
    <row r="205" spans="1:36" s="346" customFormat="1" ht="12">
      <c r="A205" s="344"/>
      <c r="B205" s="509"/>
      <c r="C205" s="509"/>
      <c r="D205" s="509"/>
      <c r="E205" s="509"/>
      <c r="F205" s="509"/>
      <c r="G205" s="509"/>
      <c r="H205" s="509"/>
      <c r="I205" s="509"/>
      <c r="J205" s="509"/>
      <c r="K205" s="509"/>
      <c r="L205" s="509"/>
      <c r="M205" s="509"/>
      <c r="N205" s="509"/>
      <c r="O205" s="509"/>
      <c r="P205" s="509"/>
      <c r="Q205" s="509"/>
      <c r="V205" s="509"/>
      <c r="W205" s="509"/>
      <c r="X205" s="509"/>
      <c r="Y205" s="509"/>
      <c r="Z205" s="510"/>
      <c r="AA205" s="509"/>
      <c r="AB205" s="509"/>
      <c r="AC205" s="509"/>
      <c r="AD205" s="509"/>
      <c r="AE205" s="510"/>
      <c r="AF205" s="509"/>
      <c r="AG205" s="509"/>
      <c r="AH205" s="509"/>
      <c r="AI205" s="509"/>
      <c r="AJ205" s="509"/>
    </row>
    <row r="206" spans="1:36" s="346" customFormat="1" ht="12">
      <c r="A206" s="344"/>
      <c r="B206" s="509"/>
      <c r="C206" s="509"/>
      <c r="D206" s="509"/>
      <c r="E206" s="509"/>
      <c r="F206" s="509"/>
      <c r="G206" s="509"/>
      <c r="H206" s="509"/>
      <c r="I206" s="509"/>
      <c r="J206" s="509"/>
      <c r="K206" s="509"/>
      <c r="L206" s="509"/>
      <c r="M206" s="509"/>
      <c r="N206" s="509"/>
      <c r="O206" s="509"/>
      <c r="P206" s="509"/>
      <c r="Q206" s="509"/>
      <c r="V206" s="509"/>
      <c r="W206" s="509"/>
      <c r="X206" s="509"/>
      <c r="Y206" s="509"/>
      <c r="Z206" s="510"/>
      <c r="AA206" s="509"/>
      <c r="AB206" s="509"/>
      <c r="AC206" s="509"/>
      <c r="AD206" s="509"/>
      <c r="AE206" s="510"/>
      <c r="AF206" s="509"/>
      <c r="AG206" s="509"/>
      <c r="AH206" s="509"/>
      <c r="AI206" s="509"/>
      <c r="AJ206" s="509"/>
    </row>
    <row r="207" spans="1:36" s="346" customFormat="1" ht="12">
      <c r="A207" s="344"/>
      <c r="B207" s="509"/>
      <c r="C207" s="509"/>
      <c r="D207" s="509"/>
      <c r="E207" s="509"/>
      <c r="F207" s="509"/>
      <c r="G207" s="509"/>
      <c r="H207" s="509"/>
      <c r="I207" s="509"/>
      <c r="J207" s="509"/>
      <c r="K207" s="509"/>
      <c r="L207" s="509"/>
      <c r="M207" s="509"/>
      <c r="N207" s="509"/>
      <c r="O207" s="509"/>
      <c r="P207" s="509"/>
      <c r="Q207" s="509"/>
      <c r="V207" s="509"/>
      <c r="W207" s="509"/>
      <c r="X207" s="509"/>
      <c r="Y207" s="509"/>
      <c r="Z207" s="510"/>
      <c r="AA207" s="509"/>
      <c r="AB207" s="509"/>
      <c r="AC207" s="509"/>
      <c r="AD207" s="509"/>
      <c r="AE207" s="510"/>
      <c r="AF207" s="509"/>
      <c r="AG207" s="509"/>
      <c r="AH207" s="509"/>
      <c r="AI207" s="509"/>
      <c r="AJ207" s="509"/>
    </row>
    <row r="208" spans="1:36" s="346" customFormat="1" ht="12">
      <c r="A208" s="344"/>
      <c r="B208" s="509"/>
      <c r="C208" s="509"/>
      <c r="D208" s="509"/>
      <c r="E208" s="509"/>
      <c r="F208" s="509"/>
      <c r="G208" s="509"/>
      <c r="H208" s="509"/>
      <c r="I208" s="509"/>
      <c r="J208" s="509"/>
      <c r="K208" s="509"/>
      <c r="L208" s="509"/>
      <c r="M208" s="509"/>
      <c r="N208" s="509"/>
      <c r="O208" s="509"/>
      <c r="P208" s="509"/>
      <c r="Q208" s="509"/>
      <c r="V208" s="509"/>
      <c r="W208" s="509"/>
      <c r="X208" s="509"/>
      <c r="Y208" s="509"/>
      <c r="Z208" s="510"/>
      <c r="AA208" s="509"/>
      <c r="AB208" s="509"/>
      <c r="AC208" s="509"/>
      <c r="AD208" s="509"/>
      <c r="AE208" s="510"/>
      <c r="AF208" s="509"/>
      <c r="AG208" s="509"/>
      <c r="AH208" s="509"/>
      <c r="AI208" s="509"/>
      <c r="AJ208" s="509"/>
    </row>
    <row r="209" spans="1:36" s="346" customFormat="1" ht="12">
      <c r="A209" s="344"/>
      <c r="B209" s="509"/>
      <c r="C209" s="509"/>
      <c r="D209" s="509"/>
      <c r="E209" s="509"/>
      <c r="F209" s="509"/>
      <c r="G209" s="509"/>
      <c r="H209" s="509"/>
      <c r="I209" s="509"/>
      <c r="J209" s="509"/>
      <c r="K209" s="509"/>
      <c r="L209" s="509"/>
      <c r="M209" s="509"/>
      <c r="N209" s="509"/>
      <c r="O209" s="509"/>
      <c r="P209" s="509"/>
      <c r="Q209" s="509"/>
      <c r="V209" s="509"/>
      <c r="W209" s="509"/>
      <c r="X209" s="509"/>
      <c r="Y209" s="509"/>
      <c r="Z209" s="510"/>
      <c r="AA209" s="509"/>
      <c r="AB209" s="509"/>
      <c r="AC209" s="509"/>
      <c r="AD209" s="509"/>
      <c r="AE209" s="510"/>
      <c r="AF209" s="509"/>
      <c r="AG209" s="509"/>
      <c r="AH209" s="509"/>
      <c r="AI209" s="509"/>
      <c r="AJ209" s="509"/>
    </row>
    <row r="210" spans="1:36" s="346" customFormat="1" ht="12">
      <c r="A210" s="344"/>
      <c r="B210" s="509"/>
      <c r="C210" s="509"/>
      <c r="D210" s="509"/>
      <c r="E210" s="509"/>
      <c r="F210" s="509"/>
      <c r="G210" s="509"/>
      <c r="H210" s="509"/>
      <c r="I210" s="509"/>
      <c r="J210" s="509"/>
      <c r="K210" s="509"/>
      <c r="L210" s="509"/>
      <c r="M210" s="509"/>
      <c r="N210" s="509"/>
      <c r="O210" s="509"/>
      <c r="P210" s="509"/>
      <c r="Q210" s="509"/>
      <c r="V210" s="509"/>
      <c r="W210" s="509"/>
      <c r="X210" s="509"/>
      <c r="Y210" s="509"/>
      <c r="Z210" s="510"/>
      <c r="AA210" s="509"/>
      <c r="AB210" s="509"/>
      <c r="AC210" s="509"/>
      <c r="AD210" s="509"/>
      <c r="AE210" s="510"/>
      <c r="AF210" s="509"/>
      <c r="AG210" s="509"/>
      <c r="AH210" s="509"/>
      <c r="AI210" s="509"/>
      <c r="AJ210" s="509"/>
    </row>
    <row r="211" spans="1:36" s="346" customFormat="1" ht="12">
      <c r="A211" s="344"/>
      <c r="B211" s="509"/>
      <c r="C211" s="509"/>
      <c r="D211" s="509"/>
      <c r="E211" s="509"/>
      <c r="F211" s="509"/>
      <c r="G211" s="509"/>
      <c r="H211" s="509"/>
      <c r="I211" s="509"/>
      <c r="J211" s="509"/>
      <c r="K211" s="509"/>
      <c r="L211" s="509"/>
      <c r="M211" s="509"/>
      <c r="N211" s="509"/>
      <c r="O211" s="509"/>
      <c r="P211" s="509"/>
      <c r="Q211" s="509"/>
      <c r="V211" s="509"/>
      <c r="W211" s="509"/>
      <c r="X211" s="509"/>
      <c r="Y211" s="509"/>
      <c r="Z211" s="510"/>
      <c r="AA211" s="509"/>
      <c r="AB211" s="509"/>
      <c r="AC211" s="509"/>
      <c r="AD211" s="509"/>
      <c r="AE211" s="510"/>
      <c r="AF211" s="509"/>
      <c r="AG211" s="509"/>
      <c r="AH211" s="509"/>
      <c r="AI211" s="509"/>
      <c r="AJ211" s="509"/>
    </row>
    <row r="212" spans="1:36" s="346" customFormat="1" ht="12">
      <c r="A212" s="344"/>
      <c r="B212" s="509"/>
      <c r="C212" s="509"/>
      <c r="D212" s="509"/>
      <c r="E212" s="509"/>
      <c r="F212" s="509"/>
      <c r="G212" s="509"/>
      <c r="H212" s="509"/>
      <c r="I212" s="509"/>
      <c r="J212" s="509"/>
      <c r="K212" s="509"/>
      <c r="L212" s="509"/>
      <c r="M212" s="509"/>
      <c r="N212" s="509"/>
      <c r="O212" s="509"/>
      <c r="P212" s="509"/>
      <c r="Q212" s="509"/>
      <c r="V212" s="509"/>
      <c r="W212" s="509"/>
      <c r="X212" s="509"/>
      <c r="Y212" s="509"/>
      <c r="Z212" s="510"/>
      <c r="AA212" s="509"/>
      <c r="AB212" s="509"/>
      <c r="AC212" s="509"/>
      <c r="AD212" s="509"/>
      <c r="AE212" s="510"/>
      <c r="AF212" s="509"/>
      <c r="AG212" s="509"/>
      <c r="AH212" s="509"/>
      <c r="AI212" s="509"/>
      <c r="AJ212" s="509"/>
    </row>
    <row r="213" spans="1:36" s="346" customFormat="1" ht="12">
      <c r="A213" s="344"/>
      <c r="B213" s="509"/>
      <c r="C213" s="509"/>
      <c r="D213" s="509"/>
      <c r="E213" s="509"/>
      <c r="F213" s="509"/>
      <c r="G213" s="509"/>
      <c r="H213" s="509"/>
      <c r="I213" s="509"/>
      <c r="J213" s="509"/>
      <c r="K213" s="509"/>
      <c r="L213" s="509"/>
      <c r="M213" s="509"/>
      <c r="N213" s="509"/>
      <c r="O213" s="509"/>
      <c r="P213" s="509"/>
      <c r="Q213" s="509"/>
      <c r="V213" s="509"/>
      <c r="W213" s="509"/>
      <c r="X213" s="509"/>
      <c r="Y213" s="509"/>
      <c r="Z213" s="510"/>
      <c r="AA213" s="509"/>
      <c r="AB213" s="509"/>
      <c r="AC213" s="509"/>
      <c r="AD213" s="509"/>
      <c r="AE213" s="510"/>
      <c r="AF213" s="509"/>
      <c r="AG213" s="509"/>
      <c r="AH213" s="509"/>
      <c r="AI213" s="509"/>
      <c r="AJ213" s="509"/>
    </row>
    <row r="214" spans="1:36" s="346" customFormat="1" ht="12">
      <c r="A214" s="344"/>
      <c r="B214" s="509"/>
      <c r="C214" s="509"/>
      <c r="D214" s="509"/>
      <c r="E214" s="509"/>
      <c r="F214" s="509"/>
      <c r="G214" s="509"/>
      <c r="H214" s="509"/>
      <c r="I214" s="509"/>
      <c r="J214" s="509"/>
      <c r="K214" s="509"/>
      <c r="L214" s="509"/>
      <c r="M214" s="509"/>
      <c r="N214" s="509"/>
      <c r="O214" s="509"/>
      <c r="P214" s="509"/>
      <c r="Q214" s="509"/>
      <c r="V214" s="509"/>
      <c r="W214" s="509"/>
      <c r="X214" s="509"/>
      <c r="Y214" s="509"/>
      <c r="Z214" s="510"/>
      <c r="AA214" s="509"/>
      <c r="AB214" s="509"/>
      <c r="AC214" s="509"/>
      <c r="AD214" s="509"/>
      <c r="AE214" s="510"/>
      <c r="AF214" s="509"/>
      <c r="AG214" s="509"/>
      <c r="AH214" s="509"/>
      <c r="AI214" s="509"/>
      <c r="AJ214" s="509"/>
    </row>
    <row r="215" spans="1:36" s="346" customFormat="1" ht="12">
      <c r="A215" s="344"/>
      <c r="B215" s="509"/>
      <c r="C215" s="509"/>
      <c r="D215" s="509"/>
      <c r="E215" s="509"/>
      <c r="F215" s="509"/>
      <c r="G215" s="509"/>
      <c r="H215" s="509"/>
      <c r="I215" s="509"/>
      <c r="J215" s="509"/>
      <c r="K215" s="509"/>
      <c r="L215" s="509"/>
      <c r="M215" s="509"/>
      <c r="N215" s="509"/>
      <c r="O215" s="509"/>
      <c r="P215" s="509"/>
      <c r="Q215" s="509"/>
      <c r="V215" s="509"/>
      <c r="W215" s="509"/>
      <c r="X215" s="509"/>
      <c r="Y215" s="509"/>
      <c r="Z215" s="510"/>
      <c r="AA215" s="509"/>
      <c r="AB215" s="509"/>
      <c r="AC215" s="509"/>
      <c r="AD215" s="509"/>
      <c r="AE215" s="510"/>
      <c r="AF215" s="509"/>
      <c r="AG215" s="509"/>
      <c r="AH215" s="509"/>
      <c r="AI215" s="509"/>
      <c r="AJ215" s="509"/>
    </row>
    <row r="216" spans="1:36" s="346" customFormat="1" ht="12">
      <c r="A216" s="344"/>
      <c r="B216" s="509"/>
      <c r="C216" s="509"/>
      <c r="D216" s="509"/>
      <c r="E216" s="509"/>
      <c r="F216" s="509"/>
      <c r="G216" s="509"/>
      <c r="H216" s="509"/>
      <c r="I216" s="509"/>
      <c r="J216" s="509"/>
      <c r="K216" s="509"/>
      <c r="L216" s="509"/>
      <c r="M216" s="509"/>
      <c r="N216" s="509"/>
      <c r="O216" s="509"/>
      <c r="P216" s="509"/>
      <c r="Q216" s="509"/>
      <c r="V216" s="509"/>
      <c r="W216" s="509"/>
      <c r="X216" s="509"/>
      <c r="Y216" s="509"/>
      <c r="Z216" s="510"/>
      <c r="AA216" s="509"/>
      <c r="AB216" s="509"/>
      <c r="AC216" s="509"/>
      <c r="AD216" s="509"/>
      <c r="AE216" s="510"/>
      <c r="AF216" s="509"/>
      <c r="AG216" s="509"/>
      <c r="AH216" s="509"/>
      <c r="AI216" s="509"/>
      <c r="AJ216" s="509"/>
    </row>
    <row r="217" spans="1:36" s="346" customFormat="1" ht="12">
      <c r="A217" s="344"/>
      <c r="B217" s="509"/>
      <c r="C217" s="509"/>
      <c r="D217" s="509"/>
      <c r="E217" s="509"/>
      <c r="F217" s="509"/>
      <c r="G217" s="509"/>
      <c r="H217" s="509"/>
      <c r="I217" s="509"/>
      <c r="J217" s="509"/>
      <c r="K217" s="509"/>
      <c r="L217" s="509"/>
      <c r="M217" s="509"/>
      <c r="N217" s="509"/>
      <c r="O217" s="509"/>
      <c r="P217" s="509"/>
      <c r="Q217" s="509"/>
      <c r="V217" s="509"/>
      <c r="W217" s="509"/>
      <c r="X217" s="509"/>
      <c r="Y217" s="509"/>
      <c r="Z217" s="510"/>
      <c r="AA217" s="509"/>
      <c r="AB217" s="509"/>
      <c r="AC217" s="509"/>
      <c r="AD217" s="509"/>
      <c r="AE217" s="510"/>
      <c r="AF217" s="509"/>
      <c r="AG217" s="509"/>
      <c r="AH217" s="509"/>
      <c r="AI217" s="509"/>
      <c r="AJ217" s="509"/>
    </row>
    <row r="218" spans="1:36" s="346" customFormat="1" ht="12">
      <c r="A218" s="344"/>
      <c r="B218" s="509"/>
      <c r="C218" s="509"/>
      <c r="D218" s="509"/>
      <c r="E218" s="509"/>
      <c r="F218" s="509"/>
      <c r="G218" s="509"/>
      <c r="H218" s="509"/>
      <c r="I218" s="509"/>
      <c r="J218" s="509"/>
      <c r="K218" s="509"/>
      <c r="L218" s="509"/>
      <c r="M218" s="509"/>
      <c r="N218" s="509"/>
      <c r="O218" s="509"/>
      <c r="P218" s="509"/>
      <c r="Q218" s="509"/>
      <c r="V218" s="509"/>
      <c r="W218" s="509"/>
      <c r="X218" s="509"/>
      <c r="Y218" s="509"/>
      <c r="Z218" s="510"/>
      <c r="AA218" s="509"/>
      <c r="AB218" s="509"/>
      <c r="AC218" s="509"/>
      <c r="AD218" s="509"/>
      <c r="AE218" s="510"/>
      <c r="AF218" s="509"/>
      <c r="AG218" s="509"/>
      <c r="AH218" s="509"/>
      <c r="AI218" s="509"/>
      <c r="AJ218" s="509"/>
    </row>
    <row r="219" spans="1:36" s="346" customFormat="1" ht="12">
      <c r="A219" s="344"/>
      <c r="B219" s="509"/>
      <c r="C219" s="509"/>
      <c r="D219" s="509"/>
      <c r="E219" s="509"/>
      <c r="F219" s="509"/>
      <c r="G219" s="509"/>
      <c r="H219" s="509"/>
      <c r="I219" s="509"/>
      <c r="J219" s="509"/>
      <c r="K219" s="509"/>
      <c r="L219" s="509"/>
      <c r="M219" s="509"/>
      <c r="N219" s="509"/>
      <c r="O219" s="509"/>
      <c r="P219" s="509"/>
      <c r="Q219" s="509"/>
      <c r="V219" s="509"/>
      <c r="W219" s="509"/>
      <c r="X219" s="509"/>
      <c r="Y219" s="509"/>
      <c r="Z219" s="510"/>
      <c r="AA219" s="509"/>
      <c r="AB219" s="509"/>
      <c r="AC219" s="509"/>
      <c r="AD219" s="509"/>
      <c r="AE219" s="510"/>
      <c r="AF219" s="509"/>
      <c r="AG219" s="509"/>
      <c r="AH219" s="509"/>
      <c r="AI219" s="509"/>
      <c r="AJ219" s="509"/>
    </row>
    <row r="220" spans="1:36" s="346" customFormat="1" ht="12">
      <c r="A220" s="344"/>
      <c r="B220" s="509"/>
      <c r="C220" s="509"/>
      <c r="D220" s="509"/>
      <c r="E220" s="509"/>
      <c r="F220" s="509"/>
      <c r="G220" s="509"/>
      <c r="H220" s="509"/>
      <c r="I220" s="509"/>
      <c r="J220" s="509"/>
      <c r="K220" s="509"/>
      <c r="L220" s="509"/>
      <c r="M220" s="509"/>
      <c r="N220" s="509"/>
      <c r="O220" s="509"/>
      <c r="P220" s="509"/>
      <c r="Q220" s="509"/>
      <c r="V220" s="509"/>
      <c r="W220" s="509"/>
      <c r="X220" s="509"/>
      <c r="Y220" s="509"/>
      <c r="Z220" s="510"/>
      <c r="AA220" s="509"/>
      <c r="AB220" s="509"/>
      <c r="AC220" s="509"/>
      <c r="AD220" s="509"/>
      <c r="AE220" s="510"/>
      <c r="AF220" s="509"/>
      <c r="AG220" s="509"/>
      <c r="AH220" s="509"/>
      <c r="AI220" s="509"/>
      <c r="AJ220" s="509"/>
    </row>
    <row r="221" spans="1:36" s="346" customFormat="1" ht="12">
      <c r="A221" s="344"/>
      <c r="B221" s="509"/>
      <c r="C221" s="509"/>
      <c r="D221" s="509"/>
      <c r="E221" s="509"/>
      <c r="F221" s="509"/>
      <c r="G221" s="509"/>
      <c r="H221" s="509"/>
      <c r="I221" s="509"/>
      <c r="J221" s="509"/>
      <c r="K221" s="509"/>
      <c r="L221" s="509"/>
      <c r="M221" s="509"/>
      <c r="N221" s="509"/>
      <c r="O221" s="509"/>
      <c r="P221" s="509"/>
      <c r="Q221" s="509"/>
      <c r="V221" s="509"/>
      <c r="W221" s="509"/>
      <c r="X221" s="509"/>
      <c r="Y221" s="509"/>
      <c r="Z221" s="510"/>
      <c r="AA221" s="509"/>
      <c r="AB221" s="509"/>
      <c r="AC221" s="509"/>
      <c r="AD221" s="509"/>
      <c r="AE221" s="510"/>
      <c r="AF221" s="509"/>
      <c r="AG221" s="509"/>
      <c r="AH221" s="509"/>
      <c r="AI221" s="509"/>
      <c r="AJ221" s="509"/>
    </row>
    <row r="222" spans="1:36" s="346" customFormat="1" ht="12">
      <c r="A222" s="344"/>
      <c r="B222" s="509"/>
      <c r="C222" s="509"/>
      <c r="D222" s="509"/>
      <c r="E222" s="509"/>
      <c r="F222" s="509"/>
      <c r="G222" s="509"/>
      <c r="H222" s="509"/>
      <c r="I222" s="509"/>
      <c r="J222" s="509"/>
      <c r="K222" s="509"/>
      <c r="L222" s="509"/>
      <c r="M222" s="509"/>
      <c r="N222" s="509"/>
      <c r="O222" s="509"/>
      <c r="P222" s="509"/>
      <c r="Q222" s="509"/>
      <c r="V222" s="509"/>
      <c r="W222" s="509"/>
      <c r="X222" s="509"/>
      <c r="Y222" s="509"/>
      <c r="Z222" s="510"/>
      <c r="AA222" s="509"/>
      <c r="AB222" s="509"/>
      <c r="AC222" s="509"/>
      <c r="AD222" s="509"/>
      <c r="AE222" s="510"/>
      <c r="AF222" s="509"/>
      <c r="AG222" s="509"/>
      <c r="AH222" s="509"/>
      <c r="AI222" s="509"/>
      <c r="AJ222" s="509"/>
    </row>
    <row r="223" spans="1:36" s="346" customFormat="1" ht="12">
      <c r="A223" s="344"/>
      <c r="B223" s="509"/>
      <c r="C223" s="509"/>
      <c r="D223" s="509"/>
      <c r="E223" s="509"/>
      <c r="F223" s="509"/>
      <c r="G223" s="509"/>
      <c r="H223" s="509"/>
      <c r="I223" s="509"/>
      <c r="J223" s="509"/>
      <c r="K223" s="509"/>
      <c r="L223" s="509"/>
      <c r="M223" s="509"/>
      <c r="N223" s="509"/>
      <c r="O223" s="509"/>
      <c r="P223" s="509"/>
      <c r="Q223" s="509"/>
      <c r="V223" s="509"/>
      <c r="W223" s="509"/>
      <c r="X223" s="509"/>
      <c r="Y223" s="509"/>
      <c r="Z223" s="510"/>
      <c r="AA223" s="509"/>
      <c r="AB223" s="509"/>
      <c r="AC223" s="509"/>
      <c r="AD223" s="509"/>
      <c r="AE223" s="510"/>
      <c r="AF223" s="509"/>
      <c r="AG223" s="509"/>
      <c r="AH223" s="509"/>
      <c r="AI223" s="509"/>
      <c r="AJ223" s="509"/>
    </row>
    <row r="224" spans="1:36" s="346" customFormat="1" ht="12">
      <c r="A224" s="344"/>
      <c r="B224" s="509"/>
      <c r="C224" s="509"/>
      <c r="D224" s="509"/>
      <c r="E224" s="509"/>
      <c r="F224" s="509"/>
      <c r="G224" s="509"/>
      <c r="H224" s="509"/>
      <c r="I224" s="509"/>
      <c r="J224" s="509"/>
      <c r="K224" s="509"/>
      <c r="L224" s="509"/>
      <c r="M224" s="509"/>
      <c r="N224" s="509"/>
      <c r="O224" s="509"/>
      <c r="P224" s="509"/>
      <c r="Q224" s="509"/>
      <c r="V224" s="509"/>
      <c r="W224" s="509"/>
      <c r="X224" s="509"/>
      <c r="Y224" s="509"/>
      <c r="Z224" s="510"/>
      <c r="AA224" s="509"/>
      <c r="AB224" s="509"/>
      <c r="AC224" s="509"/>
      <c r="AD224" s="509"/>
      <c r="AE224" s="510"/>
      <c r="AF224" s="509"/>
      <c r="AG224" s="509"/>
      <c r="AH224" s="509"/>
      <c r="AI224" s="509"/>
      <c r="AJ224" s="509"/>
    </row>
    <row r="225" spans="1:36" s="346" customFormat="1" ht="12">
      <c r="A225" s="344"/>
      <c r="B225" s="509"/>
      <c r="C225" s="509"/>
      <c r="D225" s="509"/>
      <c r="E225" s="509"/>
      <c r="F225" s="509"/>
      <c r="G225" s="509"/>
      <c r="H225" s="509"/>
      <c r="I225" s="509"/>
      <c r="J225" s="509"/>
      <c r="K225" s="509"/>
      <c r="L225" s="509"/>
      <c r="M225" s="509"/>
      <c r="N225" s="509"/>
      <c r="O225" s="509"/>
      <c r="P225" s="509"/>
      <c r="Q225" s="509"/>
      <c r="V225" s="509"/>
      <c r="W225" s="509"/>
      <c r="X225" s="509"/>
      <c r="Y225" s="509"/>
      <c r="Z225" s="510"/>
      <c r="AA225" s="509"/>
      <c r="AB225" s="509"/>
      <c r="AC225" s="509"/>
      <c r="AD225" s="509"/>
      <c r="AE225" s="510"/>
      <c r="AF225" s="509"/>
      <c r="AG225" s="509"/>
      <c r="AH225" s="509"/>
      <c r="AI225" s="509"/>
      <c r="AJ225" s="509"/>
    </row>
    <row r="226" spans="1:36" s="346" customFormat="1" ht="12">
      <c r="A226" s="344"/>
      <c r="B226" s="509"/>
      <c r="C226" s="509"/>
      <c r="D226" s="509"/>
      <c r="E226" s="509"/>
      <c r="F226" s="509"/>
      <c r="G226" s="509"/>
      <c r="H226" s="509"/>
      <c r="I226" s="509"/>
      <c r="J226" s="509"/>
      <c r="K226" s="509"/>
      <c r="L226" s="509"/>
      <c r="M226" s="509"/>
      <c r="N226" s="509"/>
      <c r="O226" s="509"/>
      <c r="P226" s="509"/>
      <c r="Q226" s="509"/>
      <c r="V226" s="509"/>
      <c r="W226" s="509"/>
      <c r="X226" s="509"/>
      <c r="Y226" s="509"/>
      <c r="Z226" s="510"/>
      <c r="AA226" s="509"/>
      <c r="AB226" s="509"/>
      <c r="AC226" s="509"/>
      <c r="AD226" s="509"/>
      <c r="AE226" s="510"/>
      <c r="AF226" s="509"/>
      <c r="AG226" s="509"/>
      <c r="AH226" s="509"/>
      <c r="AI226" s="509"/>
      <c r="AJ226" s="509"/>
    </row>
    <row r="227" spans="1:36" s="346" customFormat="1" ht="12">
      <c r="A227" s="344"/>
      <c r="B227" s="509"/>
      <c r="C227" s="509"/>
      <c r="D227" s="509"/>
      <c r="E227" s="509"/>
      <c r="F227" s="509"/>
      <c r="G227" s="509"/>
      <c r="H227" s="509"/>
      <c r="I227" s="509"/>
      <c r="J227" s="509"/>
      <c r="K227" s="509"/>
      <c r="L227" s="509"/>
      <c r="M227" s="509"/>
      <c r="N227" s="509"/>
      <c r="O227" s="509"/>
      <c r="P227" s="509"/>
      <c r="Q227" s="509"/>
      <c r="V227" s="509"/>
      <c r="W227" s="509"/>
      <c r="X227" s="509"/>
      <c r="Y227" s="509"/>
      <c r="Z227" s="510"/>
      <c r="AA227" s="509"/>
      <c r="AB227" s="509"/>
      <c r="AC227" s="509"/>
      <c r="AD227" s="509"/>
      <c r="AE227" s="510"/>
      <c r="AF227" s="509"/>
      <c r="AG227" s="509"/>
      <c r="AH227" s="509"/>
      <c r="AI227" s="509"/>
      <c r="AJ227" s="509"/>
    </row>
    <row r="228" spans="1:36" s="346" customFormat="1" ht="12">
      <c r="A228" s="344"/>
      <c r="B228" s="509"/>
      <c r="C228" s="509"/>
      <c r="D228" s="509"/>
      <c r="E228" s="509"/>
      <c r="F228" s="509"/>
      <c r="G228" s="509"/>
      <c r="H228" s="509"/>
      <c r="I228" s="509"/>
      <c r="J228" s="509"/>
      <c r="K228" s="509"/>
      <c r="L228" s="509"/>
      <c r="M228" s="509"/>
      <c r="N228" s="509"/>
      <c r="O228" s="509"/>
      <c r="P228" s="509"/>
      <c r="Q228" s="509"/>
      <c r="V228" s="509"/>
      <c r="W228" s="509"/>
      <c r="X228" s="509"/>
      <c r="Y228" s="509"/>
      <c r="Z228" s="510"/>
      <c r="AA228" s="509"/>
      <c r="AB228" s="509"/>
      <c r="AC228" s="509"/>
      <c r="AD228" s="509"/>
      <c r="AE228" s="510"/>
      <c r="AF228" s="509"/>
      <c r="AG228" s="509"/>
      <c r="AH228" s="509"/>
      <c r="AI228" s="509"/>
      <c r="AJ228" s="509"/>
    </row>
    <row r="229" spans="1:36" s="346" customFormat="1" ht="12">
      <c r="A229" s="344"/>
      <c r="B229" s="509"/>
      <c r="C229" s="509"/>
      <c r="D229" s="509"/>
      <c r="E229" s="509"/>
      <c r="F229" s="509"/>
      <c r="G229" s="509"/>
      <c r="H229" s="509"/>
      <c r="I229" s="509"/>
      <c r="J229" s="509"/>
      <c r="K229" s="509"/>
      <c r="L229" s="509"/>
      <c r="M229" s="509"/>
      <c r="N229" s="509"/>
      <c r="O229" s="509"/>
      <c r="P229" s="509"/>
      <c r="Q229" s="509"/>
      <c r="V229" s="509"/>
      <c r="W229" s="509"/>
      <c r="X229" s="509"/>
      <c r="Y229" s="509"/>
      <c r="Z229" s="510"/>
      <c r="AA229" s="509"/>
      <c r="AB229" s="509"/>
      <c r="AC229" s="509"/>
      <c r="AD229" s="509"/>
      <c r="AE229" s="510"/>
      <c r="AF229" s="509"/>
      <c r="AG229" s="509"/>
      <c r="AH229" s="509"/>
      <c r="AI229" s="509"/>
      <c r="AJ229" s="509"/>
    </row>
    <row r="230" spans="1:36" s="346" customFormat="1" ht="12">
      <c r="A230" s="344"/>
      <c r="B230" s="509"/>
      <c r="C230" s="509"/>
      <c r="D230" s="509"/>
      <c r="E230" s="509"/>
      <c r="F230" s="509"/>
      <c r="G230" s="509"/>
      <c r="H230" s="509"/>
      <c r="I230" s="509"/>
      <c r="J230" s="509"/>
      <c r="K230" s="509"/>
      <c r="L230" s="509"/>
      <c r="M230" s="509"/>
      <c r="N230" s="509"/>
      <c r="O230" s="509"/>
      <c r="P230" s="509"/>
      <c r="Q230" s="509"/>
      <c r="V230" s="509"/>
      <c r="W230" s="509"/>
      <c r="X230" s="509"/>
      <c r="Y230" s="509"/>
      <c r="Z230" s="510"/>
      <c r="AA230" s="509"/>
      <c r="AB230" s="509"/>
      <c r="AC230" s="509"/>
      <c r="AD230" s="509"/>
      <c r="AE230" s="510"/>
      <c r="AF230" s="509"/>
      <c r="AG230" s="509"/>
      <c r="AH230" s="509"/>
      <c r="AI230" s="509"/>
      <c r="AJ230" s="509"/>
    </row>
    <row r="231" spans="1:36" s="346" customFormat="1" ht="12">
      <c r="A231" s="344"/>
      <c r="B231" s="509"/>
      <c r="C231" s="509"/>
      <c r="D231" s="509"/>
      <c r="E231" s="509"/>
      <c r="F231" s="509"/>
      <c r="G231" s="509"/>
      <c r="H231" s="509"/>
      <c r="I231" s="509"/>
      <c r="J231" s="509"/>
      <c r="K231" s="509"/>
      <c r="L231" s="509"/>
      <c r="M231" s="509"/>
      <c r="N231" s="509"/>
      <c r="O231" s="509"/>
      <c r="P231" s="509"/>
      <c r="Q231" s="509"/>
      <c r="V231" s="509"/>
      <c r="W231" s="509"/>
      <c r="X231" s="509"/>
      <c r="Y231" s="509"/>
      <c r="Z231" s="510"/>
      <c r="AA231" s="509"/>
      <c r="AB231" s="509"/>
      <c r="AC231" s="509"/>
      <c r="AD231" s="509"/>
      <c r="AE231" s="510"/>
      <c r="AF231" s="509"/>
      <c r="AG231" s="509"/>
      <c r="AH231" s="509"/>
      <c r="AI231" s="509"/>
      <c r="AJ231" s="509"/>
    </row>
    <row r="232" spans="1:36" s="346" customFormat="1" ht="12">
      <c r="A232" s="344"/>
      <c r="B232" s="509"/>
      <c r="C232" s="509"/>
      <c r="D232" s="509"/>
      <c r="E232" s="509"/>
      <c r="F232" s="509"/>
      <c r="G232" s="509"/>
      <c r="H232" s="509"/>
      <c r="I232" s="509"/>
      <c r="J232" s="509"/>
      <c r="K232" s="509"/>
      <c r="L232" s="509"/>
      <c r="M232" s="509"/>
      <c r="N232" s="509"/>
      <c r="O232" s="509"/>
      <c r="P232" s="509"/>
      <c r="Q232" s="509"/>
      <c r="V232" s="509"/>
      <c r="W232" s="509"/>
      <c r="X232" s="509"/>
      <c r="Y232" s="509"/>
      <c r="Z232" s="510"/>
      <c r="AA232" s="509"/>
      <c r="AB232" s="509"/>
      <c r="AC232" s="509"/>
      <c r="AD232" s="509"/>
      <c r="AE232" s="510"/>
      <c r="AF232" s="509"/>
      <c r="AG232" s="509"/>
      <c r="AH232" s="509"/>
      <c r="AI232" s="509"/>
      <c r="AJ232" s="509"/>
    </row>
    <row r="233" spans="1:36" s="346" customFormat="1" ht="12">
      <c r="A233" s="344"/>
      <c r="B233" s="509"/>
      <c r="C233" s="509"/>
      <c r="D233" s="509"/>
      <c r="E233" s="509"/>
      <c r="F233" s="509"/>
      <c r="G233" s="509"/>
      <c r="H233" s="509"/>
      <c r="I233" s="509"/>
      <c r="J233" s="509"/>
      <c r="K233" s="509"/>
      <c r="L233" s="509"/>
      <c r="M233" s="509"/>
      <c r="N233" s="509"/>
      <c r="O233" s="509"/>
      <c r="P233" s="509"/>
      <c r="Q233" s="509"/>
      <c r="V233" s="509"/>
      <c r="W233" s="509"/>
      <c r="X233" s="509"/>
      <c r="Y233" s="509"/>
      <c r="Z233" s="510"/>
      <c r="AA233" s="509"/>
      <c r="AB233" s="509"/>
      <c r="AC233" s="509"/>
      <c r="AD233" s="509"/>
      <c r="AE233" s="510"/>
      <c r="AF233" s="509"/>
      <c r="AG233" s="509"/>
      <c r="AH233" s="509"/>
      <c r="AI233" s="509"/>
      <c r="AJ233" s="509"/>
    </row>
    <row r="234" spans="1:36" s="346" customFormat="1" ht="12">
      <c r="A234" s="344"/>
      <c r="B234" s="509"/>
      <c r="C234" s="509"/>
      <c r="D234" s="509"/>
      <c r="E234" s="509"/>
      <c r="F234" s="509"/>
      <c r="G234" s="509"/>
      <c r="H234" s="509"/>
      <c r="I234" s="509"/>
      <c r="J234" s="509"/>
      <c r="K234" s="509"/>
      <c r="L234" s="509"/>
      <c r="M234" s="509"/>
      <c r="N234" s="509"/>
      <c r="O234" s="509"/>
      <c r="P234" s="509"/>
      <c r="Q234" s="509"/>
      <c r="V234" s="509"/>
      <c r="W234" s="509"/>
      <c r="X234" s="509"/>
      <c r="Y234" s="509"/>
      <c r="Z234" s="510"/>
      <c r="AA234" s="509"/>
      <c r="AB234" s="509"/>
      <c r="AC234" s="509"/>
      <c r="AD234" s="509"/>
      <c r="AE234" s="510"/>
      <c r="AF234" s="509"/>
      <c r="AG234" s="509"/>
      <c r="AH234" s="509"/>
      <c r="AI234" s="509"/>
      <c r="AJ234" s="509"/>
    </row>
    <row r="235" spans="1:36" s="346" customFormat="1" ht="12">
      <c r="A235" s="344"/>
      <c r="B235" s="509"/>
      <c r="C235" s="509"/>
      <c r="D235" s="509"/>
      <c r="E235" s="509"/>
      <c r="F235" s="509"/>
      <c r="G235" s="509"/>
      <c r="H235" s="509"/>
      <c r="I235" s="509"/>
      <c r="J235" s="509"/>
      <c r="K235" s="509"/>
      <c r="L235" s="509"/>
      <c r="M235" s="509"/>
      <c r="N235" s="509"/>
      <c r="O235" s="509"/>
      <c r="P235" s="509"/>
      <c r="Q235" s="509"/>
      <c r="V235" s="509"/>
      <c r="W235" s="509"/>
      <c r="X235" s="509"/>
      <c r="Y235" s="509"/>
      <c r="Z235" s="510"/>
      <c r="AA235" s="509"/>
      <c r="AB235" s="509"/>
      <c r="AC235" s="509"/>
      <c r="AD235" s="509"/>
      <c r="AE235" s="510"/>
      <c r="AF235" s="509"/>
      <c r="AG235" s="509"/>
      <c r="AH235" s="509"/>
      <c r="AI235" s="509"/>
      <c r="AJ235" s="509"/>
    </row>
    <row r="236" spans="1:36" s="346" customFormat="1" ht="12">
      <c r="A236" s="344"/>
      <c r="B236" s="509"/>
      <c r="C236" s="509"/>
      <c r="D236" s="509"/>
      <c r="E236" s="509"/>
      <c r="F236" s="509"/>
      <c r="G236" s="509"/>
      <c r="H236" s="509"/>
      <c r="I236" s="509"/>
      <c r="J236" s="509"/>
      <c r="K236" s="509"/>
      <c r="L236" s="509"/>
      <c r="M236" s="509"/>
      <c r="N236" s="509"/>
      <c r="O236" s="509"/>
      <c r="P236" s="509"/>
      <c r="Q236" s="509"/>
      <c r="V236" s="509"/>
      <c r="W236" s="509"/>
      <c r="X236" s="509"/>
      <c r="Y236" s="509"/>
      <c r="Z236" s="510"/>
      <c r="AA236" s="509"/>
      <c r="AB236" s="509"/>
      <c r="AC236" s="509"/>
      <c r="AD236" s="509"/>
      <c r="AE236" s="510"/>
      <c r="AF236" s="509"/>
      <c r="AG236" s="509"/>
      <c r="AH236" s="509"/>
      <c r="AI236" s="509"/>
      <c r="AJ236" s="509"/>
    </row>
    <row r="237" spans="1:36" s="346" customFormat="1" ht="12">
      <c r="A237" s="344"/>
      <c r="B237" s="509"/>
      <c r="C237" s="509"/>
      <c r="D237" s="509"/>
      <c r="E237" s="509"/>
      <c r="F237" s="509"/>
      <c r="G237" s="509"/>
      <c r="H237" s="509"/>
      <c r="I237" s="509"/>
      <c r="J237" s="509"/>
      <c r="K237" s="509"/>
      <c r="L237" s="509"/>
      <c r="M237" s="509"/>
      <c r="N237" s="509"/>
      <c r="O237" s="509"/>
      <c r="P237" s="509"/>
      <c r="Q237" s="509"/>
      <c r="V237" s="509"/>
      <c r="W237" s="509"/>
      <c r="X237" s="509"/>
      <c r="Y237" s="509"/>
      <c r="Z237" s="510"/>
      <c r="AA237" s="509"/>
      <c r="AB237" s="509"/>
      <c r="AC237" s="509"/>
      <c r="AD237" s="509"/>
      <c r="AE237" s="510"/>
      <c r="AF237" s="509"/>
      <c r="AG237" s="509"/>
      <c r="AH237" s="509"/>
      <c r="AI237" s="509"/>
      <c r="AJ237" s="509"/>
    </row>
    <row r="238" spans="1:36" s="346" customFormat="1" ht="12">
      <c r="A238" s="344"/>
      <c r="B238" s="509"/>
      <c r="C238" s="509"/>
      <c r="D238" s="509"/>
      <c r="E238" s="509"/>
      <c r="F238" s="509"/>
      <c r="G238" s="509"/>
      <c r="H238" s="509"/>
      <c r="I238" s="509"/>
      <c r="J238" s="509"/>
      <c r="K238" s="509"/>
      <c r="L238" s="509"/>
      <c r="M238" s="509"/>
      <c r="N238" s="509"/>
      <c r="O238" s="509"/>
      <c r="P238" s="509"/>
      <c r="Q238" s="509"/>
      <c r="V238" s="509"/>
      <c r="W238" s="509"/>
      <c r="X238" s="509"/>
      <c r="Y238" s="509"/>
      <c r="Z238" s="510"/>
      <c r="AA238" s="509"/>
      <c r="AB238" s="509"/>
      <c r="AC238" s="509"/>
      <c r="AD238" s="509"/>
      <c r="AE238" s="510"/>
      <c r="AF238" s="509"/>
      <c r="AG238" s="509"/>
      <c r="AH238" s="509"/>
      <c r="AI238" s="509"/>
      <c r="AJ238" s="509"/>
    </row>
    <row r="239" spans="1:36" s="346" customFormat="1" ht="12">
      <c r="A239" s="344"/>
      <c r="B239" s="509"/>
      <c r="C239" s="509"/>
      <c r="D239" s="509"/>
      <c r="E239" s="509"/>
      <c r="F239" s="509"/>
      <c r="G239" s="509"/>
      <c r="H239" s="509"/>
      <c r="I239" s="509"/>
      <c r="J239" s="509"/>
      <c r="K239" s="509"/>
      <c r="L239" s="509"/>
      <c r="M239" s="509"/>
      <c r="N239" s="509"/>
      <c r="O239" s="509"/>
      <c r="P239" s="509"/>
      <c r="Q239" s="509"/>
      <c r="V239" s="509"/>
      <c r="W239" s="509"/>
      <c r="X239" s="509"/>
      <c r="Y239" s="509"/>
      <c r="Z239" s="510"/>
      <c r="AA239" s="509"/>
      <c r="AB239" s="509"/>
      <c r="AC239" s="509"/>
      <c r="AD239" s="509"/>
      <c r="AE239" s="510"/>
      <c r="AF239" s="509"/>
      <c r="AG239" s="509"/>
      <c r="AH239" s="509"/>
      <c r="AI239" s="509"/>
      <c r="AJ239" s="509"/>
    </row>
    <row r="240" spans="1:36" s="346" customFormat="1" ht="12">
      <c r="A240" s="344"/>
      <c r="B240" s="509"/>
      <c r="C240" s="509"/>
      <c r="D240" s="509"/>
      <c r="E240" s="509"/>
      <c r="F240" s="509"/>
      <c r="G240" s="509"/>
      <c r="H240" s="509"/>
      <c r="I240" s="509"/>
      <c r="J240" s="509"/>
      <c r="K240" s="509"/>
      <c r="L240" s="509"/>
      <c r="M240" s="509"/>
      <c r="N240" s="509"/>
      <c r="O240" s="509"/>
      <c r="P240" s="509"/>
      <c r="Q240" s="509"/>
      <c r="V240" s="509"/>
      <c r="W240" s="509"/>
      <c r="X240" s="509"/>
      <c r="Y240" s="509"/>
      <c r="Z240" s="510"/>
      <c r="AA240" s="509"/>
      <c r="AB240" s="509"/>
      <c r="AC240" s="509"/>
      <c r="AD240" s="509"/>
      <c r="AE240" s="510"/>
      <c r="AF240" s="509"/>
      <c r="AG240" s="509"/>
      <c r="AH240" s="509"/>
      <c r="AI240" s="509"/>
      <c r="AJ240" s="509"/>
    </row>
    <row r="241" spans="1:36" s="346" customFormat="1" ht="12">
      <c r="A241" s="344"/>
      <c r="B241" s="509"/>
      <c r="C241" s="509"/>
      <c r="D241" s="509"/>
      <c r="E241" s="509"/>
      <c r="F241" s="509"/>
      <c r="G241" s="509"/>
      <c r="H241" s="509"/>
      <c r="I241" s="509"/>
      <c r="J241" s="509"/>
      <c r="K241" s="509"/>
      <c r="L241" s="509"/>
      <c r="M241" s="509"/>
      <c r="N241" s="509"/>
      <c r="O241" s="509"/>
      <c r="P241" s="509"/>
      <c r="Q241" s="509"/>
      <c r="V241" s="509"/>
      <c r="W241" s="509"/>
      <c r="X241" s="509"/>
      <c r="Y241" s="509"/>
      <c r="Z241" s="510"/>
      <c r="AA241" s="509"/>
      <c r="AB241" s="509"/>
      <c r="AC241" s="509"/>
      <c r="AD241" s="509"/>
      <c r="AE241" s="510"/>
      <c r="AF241" s="509"/>
      <c r="AG241" s="509"/>
      <c r="AH241" s="509"/>
      <c r="AI241" s="509"/>
      <c r="AJ241" s="509"/>
    </row>
    <row r="242" spans="1:36" s="346" customFormat="1" ht="12">
      <c r="A242" s="344"/>
      <c r="B242" s="509"/>
      <c r="C242" s="509"/>
      <c r="D242" s="509"/>
      <c r="E242" s="509"/>
      <c r="F242" s="509"/>
      <c r="G242" s="509"/>
      <c r="H242" s="509"/>
      <c r="I242" s="509"/>
      <c r="J242" s="509"/>
      <c r="K242" s="509"/>
      <c r="L242" s="509"/>
      <c r="M242" s="509"/>
      <c r="N242" s="509"/>
      <c r="O242" s="509"/>
      <c r="P242" s="509"/>
      <c r="Q242" s="509"/>
      <c r="V242" s="509"/>
      <c r="W242" s="509"/>
      <c r="X242" s="509"/>
      <c r="Y242" s="509"/>
      <c r="Z242" s="510"/>
      <c r="AA242" s="509"/>
      <c r="AB242" s="509"/>
      <c r="AC242" s="509"/>
      <c r="AD242" s="509"/>
      <c r="AE242" s="510"/>
      <c r="AF242" s="509"/>
      <c r="AG242" s="509"/>
      <c r="AH242" s="509"/>
      <c r="AI242" s="509"/>
      <c r="AJ242" s="509"/>
    </row>
    <row r="243" spans="1:36" s="346" customFormat="1" ht="12">
      <c r="A243" s="344"/>
      <c r="B243" s="509"/>
      <c r="C243" s="509"/>
      <c r="D243" s="509"/>
      <c r="E243" s="509"/>
      <c r="F243" s="509"/>
      <c r="G243" s="509"/>
      <c r="H243" s="509"/>
      <c r="I243" s="509"/>
      <c r="J243" s="509"/>
      <c r="K243" s="509"/>
      <c r="L243" s="509"/>
      <c r="M243" s="509"/>
      <c r="N243" s="509"/>
      <c r="O243" s="509"/>
      <c r="P243" s="509"/>
      <c r="Q243" s="509"/>
      <c r="V243" s="509"/>
      <c r="W243" s="509"/>
      <c r="X243" s="509"/>
      <c r="Y243" s="509"/>
      <c r="Z243" s="510"/>
      <c r="AA243" s="509"/>
      <c r="AB243" s="509"/>
      <c r="AC243" s="509"/>
      <c r="AD243" s="509"/>
      <c r="AE243" s="510"/>
      <c r="AF243" s="509"/>
      <c r="AG243" s="509"/>
      <c r="AH243" s="509"/>
      <c r="AI243" s="509"/>
      <c r="AJ243" s="509"/>
    </row>
    <row r="244" spans="1:36" s="346" customFormat="1" ht="12">
      <c r="A244" s="344"/>
      <c r="B244" s="509"/>
      <c r="C244" s="509"/>
      <c r="D244" s="509"/>
      <c r="E244" s="509"/>
      <c r="F244" s="509"/>
      <c r="G244" s="509"/>
      <c r="H244" s="509"/>
      <c r="I244" s="509"/>
      <c r="J244" s="509"/>
      <c r="K244" s="509"/>
      <c r="L244" s="509"/>
      <c r="M244" s="509"/>
      <c r="N244" s="509"/>
      <c r="O244" s="509"/>
      <c r="P244" s="509"/>
      <c r="Q244" s="509"/>
      <c r="V244" s="509"/>
      <c r="W244" s="509"/>
      <c r="X244" s="509"/>
      <c r="Y244" s="509"/>
      <c r="Z244" s="510"/>
      <c r="AA244" s="509"/>
      <c r="AB244" s="509"/>
      <c r="AC244" s="509"/>
      <c r="AD244" s="509"/>
      <c r="AE244" s="510"/>
      <c r="AF244" s="509"/>
      <c r="AG244" s="509"/>
      <c r="AH244" s="509"/>
      <c r="AI244" s="509"/>
      <c r="AJ244" s="509"/>
    </row>
    <row r="245" spans="1:36" s="346" customFormat="1" ht="12">
      <c r="A245" s="344"/>
      <c r="B245" s="509"/>
      <c r="C245" s="509"/>
      <c r="D245" s="509"/>
      <c r="E245" s="509"/>
      <c r="F245" s="509"/>
      <c r="G245" s="509"/>
      <c r="H245" s="509"/>
      <c r="I245" s="509"/>
      <c r="J245" s="509"/>
      <c r="K245" s="509"/>
      <c r="L245" s="509"/>
      <c r="M245" s="509"/>
      <c r="N245" s="509"/>
      <c r="O245" s="509"/>
      <c r="P245" s="509"/>
      <c r="Q245" s="509"/>
      <c r="V245" s="509"/>
      <c r="W245" s="509"/>
      <c r="X245" s="509"/>
      <c r="Y245" s="509"/>
      <c r="Z245" s="510"/>
      <c r="AA245" s="509"/>
      <c r="AB245" s="509"/>
      <c r="AC245" s="509"/>
      <c r="AD245" s="509"/>
      <c r="AE245" s="510"/>
      <c r="AF245" s="509"/>
      <c r="AG245" s="509"/>
      <c r="AH245" s="509"/>
      <c r="AI245" s="509"/>
      <c r="AJ245" s="509"/>
    </row>
    <row r="246" spans="1:36" s="346" customFormat="1" ht="12">
      <c r="A246" s="344"/>
      <c r="B246" s="509"/>
      <c r="C246" s="509"/>
      <c r="D246" s="509"/>
      <c r="E246" s="509"/>
      <c r="F246" s="509"/>
      <c r="G246" s="509"/>
      <c r="H246" s="509"/>
      <c r="I246" s="509"/>
      <c r="J246" s="509"/>
      <c r="K246" s="509"/>
      <c r="L246" s="509"/>
      <c r="M246" s="509"/>
      <c r="N246" s="509"/>
      <c r="O246" s="509"/>
      <c r="P246" s="509"/>
      <c r="Q246" s="509"/>
      <c r="V246" s="509"/>
      <c r="W246" s="509"/>
      <c r="X246" s="509"/>
      <c r="Y246" s="509"/>
      <c r="Z246" s="510"/>
      <c r="AA246" s="509"/>
      <c r="AB246" s="509"/>
      <c r="AC246" s="509"/>
      <c r="AD246" s="509"/>
      <c r="AE246" s="510"/>
      <c r="AF246" s="509"/>
      <c r="AG246" s="509"/>
      <c r="AH246" s="509"/>
      <c r="AI246" s="509"/>
      <c r="AJ246" s="509"/>
    </row>
    <row r="247" spans="1:36" s="346" customFormat="1" ht="12">
      <c r="A247" s="344"/>
      <c r="B247" s="509"/>
      <c r="C247" s="509"/>
      <c r="D247" s="509"/>
      <c r="E247" s="509"/>
      <c r="F247" s="509"/>
      <c r="G247" s="509"/>
      <c r="H247" s="509"/>
      <c r="I247" s="509"/>
      <c r="J247" s="509"/>
      <c r="K247" s="509"/>
      <c r="L247" s="509"/>
      <c r="M247" s="509"/>
      <c r="N247" s="509"/>
      <c r="O247" s="509"/>
      <c r="P247" s="509"/>
      <c r="Q247" s="509"/>
      <c r="V247" s="509"/>
      <c r="W247" s="509"/>
      <c r="X247" s="509"/>
      <c r="Y247" s="509"/>
      <c r="Z247" s="510"/>
      <c r="AA247" s="509"/>
      <c r="AB247" s="509"/>
      <c r="AC247" s="509"/>
      <c r="AD247" s="509"/>
      <c r="AE247" s="510"/>
      <c r="AF247" s="509"/>
      <c r="AG247" s="509"/>
      <c r="AH247" s="509"/>
      <c r="AI247" s="509"/>
      <c r="AJ247" s="509"/>
    </row>
    <row r="248" spans="1:36" s="346" customFormat="1" ht="12">
      <c r="A248" s="344"/>
      <c r="B248" s="509"/>
      <c r="C248" s="509"/>
      <c r="D248" s="509"/>
      <c r="E248" s="509"/>
      <c r="F248" s="509"/>
      <c r="G248" s="509"/>
      <c r="H248" s="509"/>
      <c r="I248" s="509"/>
      <c r="J248" s="509"/>
      <c r="K248" s="509"/>
      <c r="L248" s="509"/>
      <c r="M248" s="509"/>
      <c r="N248" s="509"/>
      <c r="O248" s="509"/>
      <c r="P248" s="509"/>
      <c r="Q248" s="509"/>
      <c r="V248" s="509"/>
      <c r="W248" s="509"/>
      <c r="X248" s="509"/>
      <c r="Y248" s="509"/>
      <c r="Z248" s="510"/>
      <c r="AA248" s="509"/>
      <c r="AB248" s="509"/>
      <c r="AC248" s="509"/>
      <c r="AD248" s="509"/>
      <c r="AE248" s="510"/>
      <c r="AF248" s="509"/>
      <c r="AG248" s="509"/>
      <c r="AH248" s="509"/>
      <c r="AI248" s="509"/>
      <c r="AJ248" s="509"/>
    </row>
    <row r="249" spans="1:36" s="346" customFormat="1" ht="12">
      <c r="A249" s="344"/>
      <c r="B249" s="509"/>
      <c r="C249" s="509"/>
      <c r="D249" s="509"/>
      <c r="E249" s="509"/>
      <c r="F249" s="509"/>
      <c r="G249" s="509"/>
      <c r="H249" s="509"/>
      <c r="I249" s="509"/>
      <c r="J249" s="509"/>
      <c r="K249" s="509"/>
      <c r="L249" s="509"/>
      <c r="M249" s="509"/>
      <c r="N249" s="509"/>
      <c r="O249" s="509"/>
      <c r="P249" s="509"/>
      <c r="Q249" s="509"/>
      <c r="V249" s="509"/>
      <c r="W249" s="509"/>
      <c r="X249" s="509"/>
      <c r="Y249" s="509"/>
      <c r="Z249" s="510"/>
      <c r="AA249" s="509"/>
      <c r="AB249" s="509"/>
      <c r="AC249" s="509"/>
      <c r="AD249" s="509"/>
      <c r="AE249" s="510"/>
      <c r="AF249" s="509"/>
      <c r="AG249" s="509"/>
      <c r="AH249" s="509"/>
      <c r="AI249" s="509"/>
      <c r="AJ249" s="509"/>
    </row>
    <row r="250" spans="1:36" s="346" customFormat="1" ht="12">
      <c r="A250" s="344"/>
      <c r="B250" s="509"/>
      <c r="C250" s="509"/>
      <c r="D250" s="509"/>
      <c r="E250" s="509"/>
      <c r="F250" s="509"/>
      <c r="G250" s="509"/>
      <c r="H250" s="509"/>
      <c r="I250" s="509"/>
      <c r="J250" s="509"/>
      <c r="K250" s="509"/>
      <c r="L250" s="509"/>
      <c r="M250" s="509"/>
      <c r="N250" s="509"/>
      <c r="O250" s="509"/>
      <c r="P250" s="509"/>
      <c r="Q250" s="509"/>
      <c r="V250" s="509"/>
      <c r="W250" s="509"/>
      <c r="X250" s="509"/>
      <c r="Y250" s="509"/>
      <c r="Z250" s="510"/>
      <c r="AA250" s="509"/>
      <c r="AB250" s="509"/>
      <c r="AC250" s="509"/>
      <c r="AD250" s="509"/>
      <c r="AE250" s="510"/>
      <c r="AF250" s="509"/>
      <c r="AG250" s="509"/>
      <c r="AH250" s="509"/>
      <c r="AI250" s="509"/>
      <c r="AJ250" s="509"/>
    </row>
    <row r="251" spans="1:36" s="346" customFormat="1" ht="12">
      <c r="A251" s="344"/>
      <c r="B251" s="509"/>
      <c r="C251" s="509"/>
      <c r="D251" s="509"/>
      <c r="E251" s="509"/>
      <c r="F251" s="509"/>
      <c r="G251" s="509"/>
      <c r="H251" s="509"/>
      <c r="I251" s="509"/>
      <c r="J251" s="509"/>
      <c r="K251" s="509"/>
      <c r="L251" s="509"/>
      <c r="M251" s="509"/>
      <c r="N251" s="509"/>
      <c r="O251" s="509"/>
      <c r="P251" s="509"/>
      <c r="Q251" s="509"/>
      <c r="V251" s="509"/>
      <c r="W251" s="509"/>
      <c r="X251" s="509"/>
      <c r="Y251" s="509"/>
      <c r="Z251" s="510"/>
      <c r="AA251" s="509"/>
      <c r="AB251" s="509"/>
      <c r="AC251" s="509"/>
      <c r="AD251" s="509"/>
      <c r="AE251" s="510"/>
      <c r="AF251" s="509"/>
      <c r="AG251" s="509"/>
      <c r="AH251" s="509"/>
      <c r="AI251" s="509"/>
      <c r="AJ251" s="509"/>
    </row>
    <row r="252" spans="1:36" s="346" customFormat="1" ht="12">
      <c r="A252" s="344"/>
      <c r="B252" s="509"/>
      <c r="C252" s="509"/>
      <c r="D252" s="509"/>
      <c r="E252" s="509"/>
      <c r="F252" s="509"/>
      <c r="G252" s="509"/>
      <c r="H252" s="509"/>
      <c r="I252" s="509"/>
      <c r="J252" s="509"/>
      <c r="K252" s="509"/>
      <c r="L252" s="509"/>
      <c r="M252" s="509"/>
      <c r="N252" s="509"/>
      <c r="O252" s="509"/>
      <c r="P252" s="509"/>
      <c r="Q252" s="509"/>
      <c r="V252" s="509"/>
      <c r="W252" s="509"/>
      <c r="X252" s="509"/>
      <c r="Y252" s="509"/>
      <c r="Z252" s="510"/>
      <c r="AA252" s="509"/>
      <c r="AB252" s="509"/>
      <c r="AC252" s="509"/>
      <c r="AD252" s="509"/>
      <c r="AE252" s="510"/>
      <c r="AF252" s="509"/>
      <c r="AG252" s="509"/>
      <c r="AH252" s="509"/>
      <c r="AI252" s="509"/>
      <c r="AJ252" s="509"/>
    </row>
    <row r="253" spans="1:36" s="346" customFormat="1" ht="12">
      <c r="A253" s="344"/>
      <c r="B253" s="509"/>
      <c r="C253" s="509"/>
      <c r="D253" s="509"/>
      <c r="E253" s="509"/>
      <c r="F253" s="509"/>
      <c r="G253" s="509"/>
      <c r="H253" s="509"/>
      <c r="I253" s="509"/>
      <c r="J253" s="509"/>
      <c r="K253" s="509"/>
      <c r="L253" s="509"/>
      <c r="M253" s="509"/>
      <c r="N253" s="509"/>
      <c r="O253" s="509"/>
      <c r="P253" s="509"/>
      <c r="Q253" s="509"/>
      <c r="V253" s="509"/>
      <c r="W253" s="509"/>
      <c r="X253" s="509"/>
      <c r="Y253" s="509"/>
      <c r="Z253" s="510"/>
      <c r="AA253" s="509"/>
      <c r="AB253" s="509"/>
      <c r="AC253" s="509"/>
      <c r="AD253" s="509"/>
      <c r="AE253" s="510"/>
      <c r="AF253" s="509"/>
      <c r="AG253" s="509"/>
      <c r="AH253" s="509"/>
      <c r="AI253" s="509"/>
      <c r="AJ253" s="509"/>
    </row>
    <row r="254" spans="1:36" s="346" customFormat="1" ht="12">
      <c r="A254" s="344"/>
      <c r="B254" s="509"/>
      <c r="C254" s="509"/>
      <c r="D254" s="509"/>
      <c r="E254" s="509"/>
      <c r="F254" s="509"/>
      <c r="G254" s="509"/>
      <c r="H254" s="509"/>
      <c r="I254" s="509"/>
      <c r="J254" s="509"/>
      <c r="K254" s="509"/>
      <c r="L254" s="509"/>
      <c r="M254" s="509"/>
      <c r="N254" s="509"/>
      <c r="O254" s="509"/>
      <c r="P254" s="509"/>
      <c r="Q254" s="509"/>
      <c r="V254" s="509"/>
      <c r="W254" s="509"/>
      <c r="X254" s="509"/>
      <c r="Y254" s="509"/>
      <c r="Z254" s="510"/>
      <c r="AA254" s="509"/>
      <c r="AB254" s="509"/>
      <c r="AC254" s="509"/>
      <c r="AD254" s="509"/>
      <c r="AE254" s="510"/>
      <c r="AF254" s="509"/>
      <c r="AG254" s="509"/>
      <c r="AH254" s="509"/>
      <c r="AI254" s="509"/>
      <c r="AJ254" s="509"/>
    </row>
    <row r="255" spans="1:36" s="346" customFormat="1" ht="12">
      <c r="A255" s="344"/>
      <c r="B255" s="509"/>
      <c r="C255" s="509"/>
      <c r="D255" s="509"/>
      <c r="E255" s="509"/>
      <c r="F255" s="509"/>
      <c r="G255" s="509"/>
      <c r="H255" s="509"/>
      <c r="I255" s="509"/>
      <c r="J255" s="509"/>
      <c r="K255" s="509"/>
      <c r="L255" s="509"/>
      <c r="M255" s="509"/>
      <c r="N255" s="509"/>
      <c r="O255" s="509"/>
      <c r="P255" s="509"/>
      <c r="Q255" s="509"/>
      <c r="V255" s="509"/>
      <c r="W255" s="509"/>
      <c r="X255" s="509"/>
      <c r="Y255" s="509"/>
      <c r="Z255" s="510"/>
      <c r="AA255" s="509"/>
      <c r="AB255" s="509"/>
      <c r="AC255" s="509"/>
      <c r="AD255" s="509"/>
      <c r="AE255" s="510"/>
      <c r="AF255" s="509"/>
      <c r="AG255" s="509"/>
      <c r="AH255" s="509"/>
      <c r="AI255" s="509"/>
      <c r="AJ255" s="509"/>
    </row>
    <row r="256" spans="1:36" s="346" customFormat="1" ht="12">
      <c r="A256" s="344"/>
      <c r="B256" s="509"/>
      <c r="C256" s="509"/>
      <c r="D256" s="509"/>
      <c r="E256" s="509"/>
      <c r="F256" s="509"/>
      <c r="G256" s="509"/>
      <c r="H256" s="509"/>
      <c r="I256" s="509"/>
      <c r="J256" s="509"/>
      <c r="K256" s="509"/>
      <c r="L256" s="509"/>
      <c r="M256" s="509"/>
      <c r="N256" s="509"/>
      <c r="O256" s="509"/>
      <c r="P256" s="509"/>
      <c r="Q256" s="509"/>
      <c r="V256" s="509"/>
      <c r="W256" s="509"/>
      <c r="X256" s="509"/>
      <c r="Y256" s="509"/>
      <c r="Z256" s="510"/>
      <c r="AA256" s="509"/>
      <c r="AB256" s="509"/>
      <c r="AC256" s="509"/>
      <c r="AD256" s="509"/>
      <c r="AE256" s="510"/>
      <c r="AF256" s="509"/>
      <c r="AG256" s="509"/>
      <c r="AH256" s="509"/>
      <c r="AI256" s="509"/>
      <c r="AJ256" s="509"/>
    </row>
    <row r="257" spans="1:36" s="346" customFormat="1" ht="12">
      <c r="A257" s="344"/>
      <c r="B257" s="509"/>
      <c r="C257" s="509"/>
      <c r="D257" s="509"/>
      <c r="E257" s="509"/>
      <c r="F257" s="509"/>
      <c r="G257" s="509"/>
      <c r="H257" s="509"/>
      <c r="I257" s="509"/>
      <c r="J257" s="509"/>
      <c r="K257" s="509"/>
      <c r="L257" s="509"/>
      <c r="M257" s="509"/>
      <c r="N257" s="509"/>
      <c r="O257" s="509"/>
      <c r="P257" s="509"/>
      <c r="Q257" s="509"/>
      <c r="V257" s="509"/>
      <c r="W257" s="509"/>
      <c r="X257" s="509"/>
      <c r="Y257" s="509"/>
      <c r="Z257" s="510"/>
      <c r="AA257" s="509"/>
      <c r="AB257" s="509"/>
      <c r="AC257" s="509"/>
      <c r="AD257" s="509"/>
      <c r="AE257" s="510"/>
      <c r="AF257" s="509"/>
      <c r="AG257" s="509"/>
      <c r="AH257" s="509"/>
      <c r="AI257" s="509"/>
      <c r="AJ257" s="509"/>
    </row>
    <row r="258" spans="1:36" s="346" customFormat="1" ht="12">
      <c r="A258" s="344"/>
      <c r="B258" s="509"/>
      <c r="C258" s="509"/>
      <c r="D258" s="509"/>
      <c r="E258" s="509"/>
      <c r="F258" s="509"/>
      <c r="G258" s="509"/>
      <c r="H258" s="509"/>
      <c r="I258" s="509"/>
      <c r="J258" s="509"/>
      <c r="K258" s="509"/>
      <c r="L258" s="509"/>
      <c r="M258" s="509"/>
      <c r="N258" s="509"/>
      <c r="O258" s="509"/>
      <c r="P258" s="509"/>
      <c r="Q258" s="509"/>
      <c r="V258" s="509"/>
      <c r="W258" s="509"/>
      <c r="X258" s="509"/>
      <c r="Y258" s="509"/>
      <c r="Z258" s="510"/>
      <c r="AA258" s="509"/>
      <c r="AB258" s="509"/>
      <c r="AC258" s="509"/>
      <c r="AD258" s="509"/>
      <c r="AE258" s="510"/>
      <c r="AF258" s="509"/>
      <c r="AG258" s="509"/>
      <c r="AH258" s="509"/>
      <c r="AI258" s="509"/>
      <c r="AJ258" s="509"/>
    </row>
    <row r="259" spans="1:36" s="346" customFormat="1" ht="12">
      <c r="A259" s="344"/>
      <c r="B259" s="509"/>
      <c r="C259" s="509"/>
      <c r="D259" s="509"/>
      <c r="E259" s="509"/>
      <c r="F259" s="509"/>
      <c r="G259" s="509"/>
      <c r="H259" s="509"/>
      <c r="I259" s="509"/>
      <c r="J259" s="509"/>
      <c r="K259" s="509"/>
      <c r="L259" s="509"/>
      <c r="M259" s="509"/>
      <c r="N259" s="509"/>
      <c r="O259" s="509"/>
      <c r="P259" s="509"/>
      <c r="Q259" s="509"/>
      <c r="V259" s="509"/>
      <c r="W259" s="509"/>
      <c r="X259" s="509"/>
      <c r="Y259" s="509"/>
      <c r="Z259" s="510"/>
      <c r="AA259" s="509"/>
      <c r="AB259" s="509"/>
      <c r="AC259" s="509"/>
      <c r="AD259" s="509"/>
      <c r="AE259" s="510"/>
      <c r="AF259" s="509"/>
      <c r="AG259" s="509"/>
      <c r="AH259" s="509"/>
      <c r="AI259" s="509"/>
      <c r="AJ259" s="509"/>
    </row>
    <row r="260" spans="1:36" s="346" customFormat="1" ht="12">
      <c r="A260" s="344"/>
      <c r="B260" s="509"/>
      <c r="C260" s="509"/>
      <c r="D260" s="509"/>
      <c r="E260" s="509"/>
      <c r="F260" s="509"/>
      <c r="G260" s="509"/>
      <c r="H260" s="509"/>
      <c r="I260" s="509"/>
      <c r="J260" s="509"/>
      <c r="K260" s="509"/>
      <c r="L260" s="509"/>
      <c r="M260" s="509"/>
      <c r="N260" s="509"/>
      <c r="O260" s="509"/>
      <c r="P260" s="509"/>
      <c r="Q260" s="509"/>
      <c r="V260" s="509"/>
      <c r="W260" s="509"/>
      <c r="X260" s="509"/>
      <c r="Y260" s="509"/>
      <c r="Z260" s="510"/>
      <c r="AA260" s="509"/>
      <c r="AB260" s="509"/>
      <c r="AC260" s="509"/>
      <c r="AD260" s="509"/>
      <c r="AE260" s="510"/>
      <c r="AF260" s="509"/>
      <c r="AG260" s="509"/>
      <c r="AH260" s="509"/>
      <c r="AI260" s="509"/>
      <c r="AJ260" s="509"/>
    </row>
    <row r="261" spans="1:36" s="346" customFormat="1" ht="12">
      <c r="A261" s="344"/>
      <c r="B261" s="509"/>
      <c r="C261" s="509"/>
      <c r="D261" s="509"/>
      <c r="E261" s="509"/>
      <c r="F261" s="509"/>
      <c r="G261" s="509"/>
      <c r="H261" s="509"/>
      <c r="I261" s="509"/>
      <c r="J261" s="509"/>
      <c r="K261" s="509"/>
      <c r="L261" s="509"/>
      <c r="M261" s="509"/>
      <c r="N261" s="509"/>
      <c r="O261" s="509"/>
      <c r="P261" s="509"/>
      <c r="Q261" s="509"/>
      <c r="V261" s="509"/>
      <c r="W261" s="509"/>
      <c r="X261" s="509"/>
      <c r="Y261" s="509"/>
      <c r="Z261" s="510"/>
      <c r="AA261" s="509"/>
      <c r="AB261" s="509"/>
      <c r="AC261" s="509"/>
      <c r="AD261" s="509"/>
      <c r="AE261" s="510"/>
      <c r="AF261" s="509"/>
      <c r="AG261" s="509"/>
      <c r="AH261" s="509"/>
      <c r="AI261" s="509"/>
      <c r="AJ261" s="509"/>
    </row>
    <row r="262" spans="1:36" s="346" customFormat="1" ht="12">
      <c r="A262" s="344"/>
      <c r="B262" s="509"/>
      <c r="C262" s="509"/>
      <c r="D262" s="509"/>
      <c r="E262" s="509"/>
      <c r="F262" s="509"/>
      <c r="G262" s="509"/>
      <c r="H262" s="509"/>
      <c r="I262" s="509"/>
      <c r="J262" s="509"/>
      <c r="K262" s="509"/>
      <c r="L262" s="509"/>
      <c r="M262" s="509"/>
      <c r="N262" s="509"/>
      <c r="O262" s="509"/>
      <c r="P262" s="509"/>
      <c r="Q262" s="509"/>
      <c r="V262" s="509"/>
      <c r="W262" s="509"/>
      <c r="X262" s="509"/>
      <c r="Y262" s="509"/>
      <c r="Z262" s="510"/>
      <c r="AA262" s="509"/>
      <c r="AB262" s="509"/>
      <c r="AC262" s="509"/>
      <c r="AD262" s="509"/>
      <c r="AE262" s="510"/>
      <c r="AF262" s="509"/>
      <c r="AG262" s="509"/>
      <c r="AH262" s="509"/>
      <c r="AI262" s="509"/>
      <c r="AJ262" s="509"/>
    </row>
    <row r="263" spans="1:36" s="346" customFormat="1" ht="12">
      <c r="A263" s="344"/>
      <c r="B263" s="509"/>
      <c r="C263" s="509"/>
      <c r="D263" s="509"/>
      <c r="E263" s="509"/>
      <c r="F263" s="509"/>
      <c r="G263" s="509"/>
      <c r="H263" s="509"/>
      <c r="I263" s="509"/>
      <c r="J263" s="509"/>
      <c r="K263" s="509"/>
      <c r="L263" s="509"/>
      <c r="M263" s="509"/>
      <c r="N263" s="509"/>
      <c r="O263" s="509"/>
      <c r="P263" s="509"/>
      <c r="Q263" s="509"/>
      <c r="V263" s="509"/>
      <c r="W263" s="509"/>
      <c r="X263" s="509"/>
      <c r="Y263" s="509"/>
      <c r="Z263" s="510"/>
      <c r="AA263" s="509"/>
      <c r="AB263" s="509"/>
      <c r="AC263" s="509"/>
      <c r="AD263" s="509"/>
      <c r="AE263" s="510"/>
      <c r="AF263" s="509"/>
      <c r="AG263" s="509"/>
      <c r="AH263" s="509"/>
      <c r="AI263" s="509"/>
      <c r="AJ263" s="509"/>
    </row>
    <row r="264" spans="1:36" s="346" customFormat="1" ht="12">
      <c r="A264" s="344"/>
      <c r="B264" s="509"/>
      <c r="C264" s="509"/>
      <c r="D264" s="509"/>
      <c r="E264" s="509"/>
      <c r="F264" s="509"/>
      <c r="G264" s="509"/>
      <c r="H264" s="509"/>
      <c r="I264" s="509"/>
      <c r="J264" s="509"/>
      <c r="K264" s="509"/>
      <c r="L264" s="509"/>
      <c r="M264" s="509"/>
      <c r="N264" s="509"/>
      <c r="O264" s="509"/>
      <c r="P264" s="509"/>
      <c r="Q264" s="509"/>
      <c r="V264" s="509"/>
      <c r="W264" s="509"/>
      <c r="X264" s="509"/>
      <c r="Y264" s="509"/>
      <c r="Z264" s="510"/>
      <c r="AA264" s="509"/>
      <c r="AB264" s="509"/>
      <c r="AC264" s="509"/>
      <c r="AD264" s="509"/>
      <c r="AE264" s="510"/>
      <c r="AF264" s="509"/>
      <c r="AG264" s="509"/>
      <c r="AH264" s="509"/>
      <c r="AI264" s="509"/>
      <c r="AJ264" s="509"/>
    </row>
    <row r="265" spans="1:36" s="346" customFormat="1" ht="12">
      <c r="A265" s="344"/>
      <c r="B265" s="509"/>
      <c r="C265" s="509"/>
      <c r="D265" s="509"/>
      <c r="E265" s="509"/>
      <c r="F265" s="509"/>
      <c r="G265" s="509"/>
      <c r="H265" s="509"/>
      <c r="I265" s="509"/>
      <c r="J265" s="509"/>
      <c r="K265" s="509"/>
      <c r="L265" s="509"/>
      <c r="M265" s="509"/>
      <c r="N265" s="509"/>
      <c r="O265" s="509"/>
      <c r="P265" s="509"/>
      <c r="Q265" s="509"/>
      <c r="V265" s="509"/>
      <c r="W265" s="509"/>
      <c r="X265" s="509"/>
      <c r="Y265" s="509"/>
      <c r="Z265" s="510"/>
      <c r="AA265" s="509"/>
      <c r="AB265" s="509"/>
      <c r="AC265" s="509"/>
      <c r="AD265" s="509"/>
      <c r="AE265" s="510"/>
      <c r="AF265" s="509"/>
      <c r="AG265" s="509"/>
      <c r="AH265" s="509"/>
      <c r="AI265" s="509"/>
      <c r="AJ265" s="509"/>
    </row>
    <row r="266" spans="1:36" s="346" customFormat="1" ht="12">
      <c r="A266" s="344"/>
      <c r="B266" s="509"/>
      <c r="C266" s="509"/>
      <c r="D266" s="509"/>
      <c r="E266" s="509"/>
      <c r="F266" s="509"/>
      <c r="G266" s="509"/>
      <c r="H266" s="509"/>
      <c r="I266" s="509"/>
      <c r="J266" s="509"/>
      <c r="K266" s="509"/>
      <c r="L266" s="509"/>
      <c r="M266" s="509"/>
      <c r="N266" s="509"/>
      <c r="O266" s="509"/>
      <c r="P266" s="509"/>
      <c r="Q266" s="509"/>
      <c r="V266" s="509"/>
      <c r="W266" s="509"/>
      <c r="X266" s="509"/>
      <c r="Y266" s="509"/>
      <c r="Z266" s="510"/>
      <c r="AA266" s="509"/>
      <c r="AB266" s="509"/>
      <c r="AC266" s="509"/>
      <c r="AD266" s="509"/>
      <c r="AE266" s="510"/>
      <c r="AF266" s="509"/>
      <c r="AG266" s="509"/>
      <c r="AH266" s="509"/>
      <c r="AI266" s="509"/>
      <c r="AJ266" s="509"/>
    </row>
    <row r="267" spans="1:36" s="346" customFormat="1" ht="12">
      <c r="A267" s="344"/>
      <c r="B267" s="509"/>
      <c r="C267" s="509"/>
      <c r="D267" s="509"/>
      <c r="E267" s="509"/>
      <c r="F267" s="509"/>
      <c r="G267" s="509"/>
      <c r="H267" s="509"/>
      <c r="I267" s="509"/>
      <c r="J267" s="509"/>
      <c r="K267" s="509"/>
      <c r="L267" s="509"/>
      <c r="M267" s="509"/>
      <c r="N267" s="509"/>
      <c r="O267" s="509"/>
      <c r="P267" s="509"/>
      <c r="Q267" s="509"/>
      <c r="V267" s="509"/>
      <c r="W267" s="509"/>
      <c r="X267" s="509"/>
      <c r="Y267" s="509"/>
      <c r="Z267" s="510"/>
      <c r="AA267" s="509"/>
      <c r="AB267" s="509"/>
      <c r="AC267" s="509"/>
      <c r="AD267" s="509"/>
      <c r="AE267" s="510"/>
      <c r="AF267" s="509"/>
      <c r="AG267" s="509"/>
      <c r="AH267" s="509"/>
      <c r="AI267" s="509"/>
      <c r="AJ267" s="509"/>
    </row>
    <row r="268" spans="1:36" s="346" customFormat="1" ht="12">
      <c r="A268" s="344"/>
      <c r="B268" s="509"/>
      <c r="C268" s="509"/>
      <c r="D268" s="509"/>
      <c r="E268" s="509"/>
      <c r="F268" s="509"/>
      <c r="G268" s="509"/>
      <c r="H268" s="509"/>
      <c r="I268" s="509"/>
      <c r="J268" s="509"/>
      <c r="K268" s="509"/>
      <c r="L268" s="509"/>
      <c r="M268" s="509"/>
      <c r="N268" s="509"/>
      <c r="O268" s="509"/>
      <c r="P268" s="509"/>
      <c r="Q268" s="509"/>
      <c r="V268" s="509"/>
      <c r="W268" s="509"/>
      <c r="X268" s="509"/>
      <c r="Y268" s="509"/>
      <c r="Z268" s="510"/>
      <c r="AA268" s="509"/>
      <c r="AB268" s="509"/>
      <c r="AC268" s="509"/>
      <c r="AD268" s="509"/>
      <c r="AE268" s="510"/>
      <c r="AF268" s="509"/>
      <c r="AG268" s="509"/>
      <c r="AH268" s="509"/>
      <c r="AI268" s="509"/>
      <c r="AJ268" s="509"/>
    </row>
    <row r="269" spans="1:36" s="346" customFormat="1" ht="12">
      <c r="A269" s="344"/>
      <c r="B269" s="509"/>
      <c r="C269" s="509"/>
      <c r="D269" s="509"/>
      <c r="E269" s="509"/>
      <c r="F269" s="509"/>
      <c r="G269" s="509"/>
      <c r="H269" s="509"/>
      <c r="I269" s="509"/>
      <c r="J269" s="509"/>
      <c r="K269" s="509"/>
      <c r="L269" s="509"/>
      <c r="M269" s="509"/>
      <c r="N269" s="509"/>
      <c r="O269" s="509"/>
      <c r="P269" s="509"/>
      <c r="Q269" s="509"/>
      <c r="V269" s="509"/>
      <c r="W269" s="509"/>
      <c r="X269" s="509"/>
      <c r="Y269" s="509"/>
      <c r="Z269" s="510"/>
      <c r="AA269" s="509"/>
      <c r="AB269" s="509"/>
      <c r="AC269" s="509"/>
      <c r="AD269" s="509"/>
      <c r="AE269" s="510"/>
      <c r="AF269" s="509"/>
      <c r="AG269" s="509"/>
      <c r="AH269" s="509"/>
      <c r="AI269" s="509"/>
      <c r="AJ269" s="509"/>
    </row>
    <row r="270" spans="1:36" s="346" customFormat="1" ht="12">
      <c r="A270" s="344"/>
      <c r="B270" s="509"/>
      <c r="C270" s="509"/>
      <c r="D270" s="509"/>
      <c r="E270" s="509"/>
      <c r="F270" s="509"/>
      <c r="G270" s="509"/>
      <c r="H270" s="509"/>
      <c r="I270" s="509"/>
      <c r="J270" s="509"/>
      <c r="K270" s="509"/>
      <c r="L270" s="509"/>
      <c r="M270" s="509"/>
      <c r="N270" s="509"/>
      <c r="O270" s="509"/>
      <c r="P270" s="509"/>
      <c r="Q270" s="509"/>
      <c r="V270" s="509"/>
      <c r="W270" s="509"/>
      <c r="X270" s="509"/>
      <c r="Y270" s="509"/>
      <c r="Z270" s="510"/>
      <c r="AA270" s="509"/>
      <c r="AB270" s="509"/>
      <c r="AC270" s="509"/>
      <c r="AD270" s="509"/>
      <c r="AE270" s="510"/>
      <c r="AF270" s="509"/>
      <c r="AG270" s="509"/>
      <c r="AH270" s="509"/>
      <c r="AI270" s="509"/>
      <c r="AJ270" s="509"/>
    </row>
    <row r="271" spans="1:36" s="346" customFormat="1" ht="12">
      <c r="A271" s="344"/>
      <c r="B271" s="509"/>
      <c r="C271" s="509"/>
      <c r="D271" s="509"/>
      <c r="E271" s="509"/>
      <c r="F271" s="509"/>
      <c r="G271" s="509"/>
      <c r="H271" s="509"/>
      <c r="I271" s="509"/>
      <c r="J271" s="509"/>
      <c r="K271" s="509"/>
      <c r="L271" s="509"/>
      <c r="M271" s="509"/>
      <c r="N271" s="509"/>
      <c r="O271" s="509"/>
      <c r="P271" s="509"/>
      <c r="Q271" s="509"/>
      <c r="V271" s="509"/>
      <c r="W271" s="509"/>
      <c r="X271" s="509"/>
      <c r="Y271" s="509"/>
      <c r="Z271" s="510"/>
      <c r="AA271" s="509"/>
      <c r="AB271" s="509"/>
      <c r="AC271" s="509"/>
      <c r="AD271" s="509"/>
      <c r="AE271" s="510"/>
      <c r="AF271" s="509"/>
      <c r="AG271" s="509"/>
      <c r="AH271" s="509"/>
      <c r="AI271" s="509"/>
      <c r="AJ271" s="509"/>
    </row>
    <row r="272" spans="1:36" s="346" customFormat="1" ht="12">
      <c r="A272" s="344"/>
      <c r="B272" s="509"/>
      <c r="C272" s="509"/>
      <c r="D272" s="509"/>
      <c r="E272" s="509"/>
      <c r="F272" s="509"/>
      <c r="G272" s="509"/>
      <c r="H272" s="509"/>
      <c r="I272" s="509"/>
      <c r="J272" s="509"/>
      <c r="K272" s="509"/>
      <c r="L272" s="509"/>
      <c r="M272" s="509"/>
      <c r="N272" s="509"/>
      <c r="O272" s="509"/>
      <c r="P272" s="509"/>
      <c r="Q272" s="509"/>
      <c r="V272" s="509"/>
      <c r="W272" s="509"/>
      <c r="X272" s="509"/>
      <c r="Y272" s="509"/>
      <c r="Z272" s="510"/>
      <c r="AA272" s="509"/>
      <c r="AB272" s="509"/>
      <c r="AC272" s="509"/>
      <c r="AD272" s="509"/>
      <c r="AE272" s="510"/>
      <c r="AF272" s="509"/>
      <c r="AG272" s="509"/>
      <c r="AH272" s="509"/>
      <c r="AI272" s="509"/>
      <c r="AJ272" s="509"/>
    </row>
    <row r="273" spans="1:36" s="346" customFormat="1" ht="12">
      <c r="A273" s="344"/>
      <c r="B273" s="509"/>
      <c r="C273" s="509"/>
      <c r="D273" s="509"/>
      <c r="E273" s="509"/>
      <c r="F273" s="509"/>
      <c r="G273" s="509"/>
      <c r="H273" s="509"/>
      <c r="I273" s="509"/>
      <c r="J273" s="509"/>
      <c r="K273" s="509"/>
      <c r="L273" s="509"/>
      <c r="M273" s="509"/>
      <c r="N273" s="509"/>
      <c r="O273" s="509"/>
      <c r="P273" s="509"/>
      <c r="Q273" s="509"/>
      <c r="V273" s="509"/>
      <c r="W273" s="509"/>
      <c r="X273" s="509"/>
      <c r="Y273" s="509"/>
      <c r="Z273" s="510"/>
      <c r="AA273" s="509"/>
      <c r="AB273" s="509"/>
      <c r="AC273" s="509"/>
      <c r="AD273" s="509"/>
      <c r="AE273" s="510"/>
      <c r="AF273" s="509"/>
      <c r="AG273" s="509"/>
      <c r="AH273" s="509"/>
      <c r="AI273" s="509"/>
      <c r="AJ273" s="509"/>
    </row>
    <row r="274" spans="1:36" s="346" customFormat="1" ht="12">
      <c r="A274" s="344"/>
      <c r="B274" s="509"/>
      <c r="C274" s="509"/>
      <c r="D274" s="509"/>
      <c r="E274" s="509"/>
      <c r="F274" s="509"/>
      <c r="G274" s="509"/>
      <c r="H274" s="509"/>
      <c r="I274" s="509"/>
      <c r="J274" s="509"/>
      <c r="K274" s="509"/>
      <c r="L274" s="509"/>
      <c r="M274" s="509"/>
      <c r="N274" s="509"/>
      <c r="O274" s="509"/>
      <c r="P274" s="509"/>
      <c r="Q274" s="509"/>
      <c r="V274" s="509"/>
      <c r="W274" s="509"/>
      <c r="X274" s="509"/>
      <c r="Y274" s="509"/>
      <c r="Z274" s="510"/>
      <c r="AA274" s="509"/>
      <c r="AB274" s="509"/>
      <c r="AC274" s="509"/>
      <c r="AD274" s="509"/>
      <c r="AE274" s="510"/>
      <c r="AF274" s="509"/>
      <c r="AG274" s="509"/>
      <c r="AH274" s="509"/>
      <c r="AI274" s="509"/>
      <c r="AJ274" s="509"/>
    </row>
    <row r="275" spans="1:36" s="346" customFormat="1" ht="12">
      <c r="A275" s="344"/>
      <c r="B275" s="509"/>
      <c r="C275" s="509"/>
      <c r="D275" s="509"/>
      <c r="E275" s="509"/>
      <c r="F275" s="509"/>
      <c r="G275" s="509"/>
      <c r="H275" s="509"/>
      <c r="I275" s="509"/>
      <c r="J275" s="509"/>
      <c r="K275" s="509"/>
      <c r="L275" s="509"/>
      <c r="M275" s="509"/>
      <c r="N275" s="509"/>
      <c r="O275" s="509"/>
      <c r="P275" s="509"/>
      <c r="Q275" s="509"/>
      <c r="V275" s="509"/>
      <c r="W275" s="509"/>
      <c r="X275" s="509"/>
      <c r="Y275" s="509"/>
      <c r="Z275" s="510"/>
      <c r="AA275" s="509"/>
      <c r="AB275" s="509"/>
      <c r="AC275" s="509"/>
      <c r="AD275" s="509"/>
      <c r="AE275" s="510"/>
      <c r="AF275" s="509"/>
      <c r="AG275" s="509"/>
      <c r="AH275" s="509"/>
      <c r="AI275" s="509"/>
      <c r="AJ275" s="509"/>
    </row>
    <row r="276" spans="1:36" s="346" customFormat="1" ht="12">
      <c r="A276" s="344"/>
      <c r="B276" s="509"/>
      <c r="C276" s="509"/>
      <c r="D276" s="509"/>
      <c r="E276" s="509"/>
      <c r="F276" s="509"/>
      <c r="G276" s="509"/>
      <c r="H276" s="509"/>
      <c r="I276" s="509"/>
      <c r="J276" s="509"/>
      <c r="K276" s="509"/>
      <c r="L276" s="509"/>
      <c r="M276" s="509"/>
      <c r="N276" s="509"/>
      <c r="O276" s="509"/>
      <c r="P276" s="509"/>
      <c r="Q276" s="509"/>
      <c r="V276" s="509"/>
      <c r="W276" s="509"/>
      <c r="X276" s="509"/>
      <c r="Y276" s="509"/>
      <c r="Z276" s="510"/>
      <c r="AA276" s="509"/>
      <c r="AB276" s="509"/>
      <c r="AC276" s="509"/>
      <c r="AD276" s="509"/>
      <c r="AE276" s="510"/>
      <c r="AF276" s="509"/>
      <c r="AG276" s="509"/>
      <c r="AH276" s="509"/>
      <c r="AI276" s="509"/>
      <c r="AJ276" s="509"/>
    </row>
    <row r="277" spans="1:36" s="346" customFormat="1" ht="12">
      <c r="A277" s="344"/>
      <c r="B277" s="509"/>
      <c r="C277" s="509"/>
      <c r="D277" s="509"/>
      <c r="E277" s="509"/>
      <c r="F277" s="509"/>
      <c r="G277" s="509"/>
      <c r="H277" s="509"/>
      <c r="I277" s="509"/>
      <c r="J277" s="509"/>
      <c r="K277" s="509"/>
      <c r="L277" s="509"/>
      <c r="M277" s="509"/>
      <c r="N277" s="509"/>
      <c r="O277" s="509"/>
      <c r="P277" s="509"/>
      <c r="Q277" s="509"/>
      <c r="V277" s="509"/>
      <c r="W277" s="509"/>
      <c r="X277" s="509"/>
      <c r="Y277" s="509"/>
      <c r="Z277" s="510"/>
      <c r="AA277" s="509"/>
      <c r="AB277" s="509"/>
      <c r="AC277" s="509"/>
      <c r="AD277" s="509"/>
      <c r="AE277" s="510"/>
      <c r="AF277" s="509"/>
      <c r="AG277" s="509"/>
      <c r="AH277" s="509"/>
      <c r="AI277" s="509"/>
      <c r="AJ277" s="509"/>
    </row>
    <row r="278" spans="1:36" s="346" customFormat="1" ht="12">
      <c r="A278" s="344"/>
      <c r="B278" s="509"/>
      <c r="C278" s="509"/>
      <c r="D278" s="509"/>
      <c r="E278" s="509"/>
      <c r="F278" s="509"/>
      <c r="G278" s="509"/>
      <c r="H278" s="509"/>
      <c r="I278" s="509"/>
      <c r="J278" s="509"/>
      <c r="K278" s="509"/>
      <c r="L278" s="509"/>
      <c r="M278" s="509"/>
      <c r="N278" s="509"/>
      <c r="O278" s="509"/>
      <c r="P278" s="509"/>
      <c r="Q278" s="509"/>
      <c r="V278" s="509"/>
      <c r="W278" s="509"/>
      <c r="X278" s="509"/>
      <c r="Y278" s="509"/>
      <c r="Z278" s="510"/>
      <c r="AA278" s="509"/>
      <c r="AB278" s="509"/>
      <c r="AC278" s="509"/>
      <c r="AD278" s="509"/>
      <c r="AE278" s="510"/>
      <c r="AF278" s="509"/>
      <c r="AG278" s="509"/>
      <c r="AH278" s="509"/>
      <c r="AI278" s="509"/>
      <c r="AJ278" s="509"/>
    </row>
    <row r="279" spans="1:36" s="346" customFormat="1" ht="12">
      <c r="A279" s="344"/>
      <c r="B279" s="509"/>
      <c r="C279" s="509"/>
      <c r="D279" s="509"/>
      <c r="E279" s="509"/>
      <c r="F279" s="509"/>
      <c r="G279" s="509"/>
      <c r="H279" s="509"/>
      <c r="I279" s="509"/>
      <c r="J279" s="509"/>
      <c r="K279" s="509"/>
      <c r="L279" s="509"/>
      <c r="M279" s="509"/>
      <c r="N279" s="509"/>
      <c r="O279" s="509"/>
      <c r="P279" s="509"/>
      <c r="Q279" s="509"/>
      <c r="V279" s="509"/>
      <c r="W279" s="509"/>
      <c r="X279" s="509"/>
      <c r="Y279" s="509"/>
      <c r="Z279" s="510"/>
      <c r="AA279" s="509"/>
      <c r="AB279" s="509"/>
      <c r="AC279" s="509"/>
      <c r="AD279" s="509"/>
      <c r="AE279" s="510"/>
      <c r="AF279" s="509"/>
      <c r="AG279" s="509"/>
      <c r="AH279" s="509"/>
      <c r="AI279" s="509"/>
      <c r="AJ279" s="509"/>
    </row>
    <row r="280" spans="1:36" s="346" customFormat="1" ht="12">
      <c r="A280" s="344"/>
      <c r="B280" s="509"/>
      <c r="C280" s="509"/>
      <c r="D280" s="509"/>
      <c r="E280" s="509"/>
      <c r="F280" s="509"/>
      <c r="G280" s="509"/>
      <c r="H280" s="509"/>
      <c r="I280" s="509"/>
      <c r="J280" s="509"/>
      <c r="K280" s="509"/>
      <c r="L280" s="509"/>
      <c r="M280" s="509"/>
      <c r="N280" s="509"/>
      <c r="O280" s="509"/>
      <c r="P280" s="509"/>
      <c r="Q280" s="509"/>
      <c r="V280" s="509"/>
      <c r="W280" s="509"/>
      <c r="X280" s="509"/>
      <c r="Y280" s="509"/>
      <c r="Z280" s="510"/>
      <c r="AA280" s="509"/>
      <c r="AB280" s="509"/>
      <c r="AC280" s="509"/>
      <c r="AD280" s="509"/>
      <c r="AE280" s="510"/>
      <c r="AF280" s="509"/>
      <c r="AG280" s="509"/>
      <c r="AH280" s="509"/>
      <c r="AI280" s="509"/>
      <c r="AJ280" s="509"/>
    </row>
    <row r="281" spans="1:36" s="346" customFormat="1" ht="12">
      <c r="A281" s="344"/>
      <c r="B281" s="509"/>
      <c r="C281" s="509"/>
      <c r="D281" s="509"/>
      <c r="E281" s="509"/>
      <c r="F281" s="509"/>
      <c r="G281" s="509"/>
      <c r="H281" s="509"/>
      <c r="I281" s="509"/>
      <c r="J281" s="509"/>
      <c r="K281" s="509"/>
      <c r="L281" s="509"/>
      <c r="M281" s="509"/>
      <c r="N281" s="509"/>
      <c r="O281" s="509"/>
      <c r="P281" s="509"/>
      <c r="Q281" s="509"/>
      <c r="V281" s="509"/>
      <c r="W281" s="509"/>
      <c r="X281" s="509"/>
      <c r="Y281" s="509"/>
      <c r="Z281" s="510"/>
      <c r="AA281" s="509"/>
      <c r="AB281" s="509"/>
      <c r="AC281" s="509"/>
      <c r="AD281" s="509"/>
      <c r="AE281" s="510"/>
      <c r="AF281" s="509"/>
      <c r="AG281" s="509"/>
      <c r="AH281" s="509"/>
      <c r="AI281" s="509"/>
      <c r="AJ281" s="509"/>
    </row>
    <row r="282" spans="1:36" s="346" customFormat="1" ht="12">
      <c r="A282" s="344"/>
      <c r="B282" s="509"/>
      <c r="C282" s="509"/>
      <c r="D282" s="509"/>
      <c r="E282" s="509"/>
      <c r="F282" s="509"/>
      <c r="G282" s="509"/>
      <c r="H282" s="509"/>
      <c r="I282" s="509"/>
      <c r="J282" s="509"/>
      <c r="K282" s="509"/>
      <c r="L282" s="509"/>
      <c r="M282" s="509"/>
      <c r="N282" s="509"/>
      <c r="O282" s="509"/>
      <c r="P282" s="509"/>
      <c r="Q282" s="509"/>
      <c r="V282" s="509"/>
      <c r="W282" s="509"/>
      <c r="X282" s="509"/>
      <c r="Y282" s="509"/>
      <c r="Z282" s="510"/>
      <c r="AA282" s="509"/>
      <c r="AB282" s="509"/>
      <c r="AC282" s="509"/>
      <c r="AD282" s="509"/>
      <c r="AE282" s="510"/>
      <c r="AF282" s="509"/>
      <c r="AG282" s="509"/>
      <c r="AH282" s="509"/>
      <c r="AI282" s="509"/>
      <c r="AJ282" s="509"/>
    </row>
    <row r="283" spans="1:36" s="346" customFormat="1" ht="12">
      <c r="A283" s="344"/>
      <c r="B283" s="509"/>
      <c r="C283" s="509"/>
      <c r="D283" s="509"/>
      <c r="E283" s="509"/>
      <c r="F283" s="509"/>
      <c r="G283" s="509"/>
      <c r="H283" s="509"/>
      <c r="I283" s="509"/>
      <c r="J283" s="509"/>
      <c r="K283" s="509"/>
      <c r="L283" s="509"/>
      <c r="M283" s="509"/>
      <c r="N283" s="509"/>
      <c r="O283" s="509"/>
      <c r="P283" s="509"/>
      <c r="Q283" s="509"/>
      <c r="V283" s="509"/>
      <c r="W283" s="509"/>
      <c r="X283" s="509"/>
      <c r="Y283" s="509"/>
      <c r="Z283" s="510"/>
      <c r="AA283" s="509"/>
      <c r="AB283" s="509"/>
      <c r="AC283" s="509"/>
      <c r="AD283" s="509"/>
      <c r="AE283" s="510"/>
      <c r="AF283" s="509"/>
      <c r="AG283" s="509"/>
      <c r="AH283" s="509"/>
      <c r="AI283" s="509"/>
      <c r="AJ283" s="509"/>
    </row>
    <row r="284" spans="1:36" s="346" customFormat="1" ht="12">
      <c r="A284" s="344"/>
      <c r="B284" s="509"/>
      <c r="C284" s="509"/>
      <c r="D284" s="509"/>
      <c r="E284" s="509"/>
      <c r="F284" s="509"/>
      <c r="G284" s="509"/>
      <c r="H284" s="509"/>
      <c r="I284" s="509"/>
      <c r="J284" s="509"/>
      <c r="K284" s="509"/>
      <c r="L284" s="509"/>
      <c r="M284" s="509"/>
      <c r="N284" s="509"/>
      <c r="O284" s="509"/>
      <c r="P284" s="509"/>
      <c r="Q284" s="509"/>
      <c r="V284" s="509"/>
      <c r="W284" s="509"/>
      <c r="X284" s="509"/>
      <c r="Y284" s="509"/>
      <c r="Z284" s="510"/>
      <c r="AA284" s="509"/>
      <c r="AB284" s="509"/>
      <c r="AC284" s="509"/>
      <c r="AD284" s="509"/>
      <c r="AE284" s="510"/>
      <c r="AF284" s="509"/>
      <c r="AG284" s="509"/>
      <c r="AH284" s="509"/>
      <c r="AI284" s="509"/>
      <c r="AJ284" s="509"/>
    </row>
    <row r="285" spans="1:36" s="346" customFormat="1" ht="12">
      <c r="A285" s="344"/>
      <c r="B285" s="509"/>
      <c r="C285" s="509"/>
      <c r="D285" s="509"/>
      <c r="E285" s="509"/>
      <c r="F285" s="509"/>
      <c r="G285" s="509"/>
      <c r="H285" s="509"/>
      <c r="I285" s="509"/>
      <c r="J285" s="509"/>
      <c r="K285" s="509"/>
      <c r="L285" s="509"/>
      <c r="M285" s="509"/>
      <c r="N285" s="509"/>
      <c r="O285" s="509"/>
      <c r="P285" s="509"/>
      <c r="Q285" s="509"/>
      <c r="V285" s="509"/>
      <c r="W285" s="509"/>
      <c r="X285" s="509"/>
      <c r="Y285" s="509"/>
      <c r="Z285" s="510"/>
      <c r="AA285" s="509"/>
      <c r="AB285" s="509"/>
      <c r="AC285" s="509"/>
      <c r="AD285" s="509"/>
      <c r="AE285" s="510"/>
      <c r="AF285" s="509"/>
      <c r="AG285" s="509"/>
      <c r="AH285" s="509"/>
      <c r="AI285" s="509"/>
      <c r="AJ285" s="509"/>
    </row>
    <row r="286" spans="1:36" s="346" customFormat="1" ht="12">
      <c r="A286" s="344"/>
      <c r="B286" s="509"/>
      <c r="C286" s="509"/>
      <c r="D286" s="509"/>
      <c r="E286" s="509"/>
      <c r="F286" s="509"/>
      <c r="G286" s="509"/>
      <c r="H286" s="509"/>
      <c r="I286" s="509"/>
      <c r="J286" s="509"/>
      <c r="K286" s="509"/>
      <c r="L286" s="509"/>
      <c r="M286" s="509"/>
      <c r="N286" s="509"/>
      <c r="O286" s="509"/>
      <c r="P286" s="509"/>
      <c r="Q286" s="509"/>
      <c r="V286" s="509"/>
      <c r="W286" s="509"/>
      <c r="X286" s="509"/>
      <c r="Y286" s="509"/>
      <c r="Z286" s="510"/>
      <c r="AA286" s="509"/>
      <c r="AB286" s="509"/>
      <c r="AC286" s="509"/>
      <c r="AD286" s="509"/>
      <c r="AE286" s="510"/>
      <c r="AF286" s="509"/>
      <c r="AG286" s="509"/>
      <c r="AH286" s="509"/>
      <c r="AI286" s="509"/>
      <c r="AJ286" s="509"/>
    </row>
    <row r="287" spans="1:36" s="346" customFormat="1" ht="12">
      <c r="A287" s="344"/>
      <c r="B287" s="509"/>
      <c r="C287" s="509"/>
      <c r="D287" s="509"/>
      <c r="E287" s="509"/>
      <c r="F287" s="509"/>
      <c r="G287" s="509"/>
      <c r="H287" s="509"/>
      <c r="I287" s="509"/>
      <c r="J287" s="509"/>
      <c r="K287" s="509"/>
      <c r="L287" s="509"/>
      <c r="M287" s="509"/>
      <c r="N287" s="509"/>
      <c r="O287" s="509"/>
      <c r="P287" s="509"/>
      <c r="Q287" s="509"/>
      <c r="V287" s="509"/>
      <c r="W287" s="509"/>
      <c r="X287" s="509"/>
      <c r="Y287" s="509"/>
      <c r="Z287" s="510"/>
      <c r="AA287" s="509"/>
      <c r="AB287" s="509"/>
      <c r="AC287" s="509"/>
      <c r="AD287" s="509"/>
      <c r="AE287" s="510"/>
      <c r="AF287" s="509"/>
      <c r="AG287" s="509"/>
      <c r="AH287" s="509"/>
      <c r="AI287" s="509"/>
      <c r="AJ287" s="509"/>
    </row>
    <row r="288" spans="1:36" s="346" customFormat="1" ht="12">
      <c r="A288" s="344"/>
      <c r="B288" s="509"/>
      <c r="C288" s="509"/>
      <c r="D288" s="509"/>
      <c r="E288" s="509"/>
      <c r="F288" s="509"/>
      <c r="G288" s="509"/>
      <c r="H288" s="509"/>
      <c r="I288" s="509"/>
      <c r="J288" s="509"/>
      <c r="K288" s="509"/>
      <c r="L288" s="509"/>
      <c r="M288" s="509"/>
      <c r="N288" s="509"/>
      <c r="O288" s="509"/>
      <c r="P288" s="509"/>
      <c r="Q288" s="509"/>
      <c r="V288" s="509"/>
      <c r="W288" s="509"/>
      <c r="X288" s="509"/>
      <c r="Y288" s="509"/>
      <c r="Z288" s="510"/>
      <c r="AA288" s="509"/>
      <c r="AB288" s="509"/>
      <c r="AC288" s="509"/>
      <c r="AD288" s="509"/>
      <c r="AE288" s="510"/>
      <c r="AF288" s="509"/>
      <c r="AG288" s="509"/>
      <c r="AH288" s="509"/>
      <c r="AI288" s="509"/>
      <c r="AJ288" s="509"/>
    </row>
    <row r="289" spans="1:36" s="346" customFormat="1" ht="12">
      <c r="A289" s="344"/>
      <c r="B289" s="509"/>
      <c r="C289" s="509"/>
      <c r="D289" s="509"/>
      <c r="E289" s="509"/>
      <c r="F289" s="509"/>
      <c r="G289" s="509"/>
      <c r="H289" s="509"/>
      <c r="I289" s="509"/>
      <c r="J289" s="509"/>
      <c r="K289" s="509"/>
      <c r="L289" s="509"/>
      <c r="M289" s="509"/>
      <c r="N289" s="509"/>
      <c r="O289" s="509"/>
      <c r="P289" s="509"/>
      <c r="Q289" s="509"/>
      <c r="V289" s="509"/>
      <c r="W289" s="509"/>
      <c r="X289" s="509"/>
      <c r="Y289" s="509"/>
      <c r="Z289" s="510"/>
      <c r="AA289" s="509"/>
      <c r="AB289" s="509"/>
      <c r="AC289" s="509"/>
      <c r="AD289" s="509"/>
      <c r="AE289" s="510"/>
      <c r="AF289" s="509"/>
      <c r="AG289" s="509"/>
      <c r="AH289" s="509"/>
      <c r="AI289" s="509"/>
      <c r="AJ289" s="509"/>
    </row>
    <row r="290" spans="1:36" s="346" customFormat="1" ht="12">
      <c r="A290" s="344"/>
      <c r="B290" s="509"/>
      <c r="C290" s="509"/>
      <c r="D290" s="509"/>
      <c r="E290" s="509"/>
      <c r="F290" s="509"/>
      <c r="G290" s="509"/>
      <c r="H290" s="509"/>
      <c r="I290" s="509"/>
      <c r="J290" s="509"/>
      <c r="K290" s="509"/>
      <c r="L290" s="509"/>
      <c r="M290" s="509"/>
      <c r="N290" s="509"/>
      <c r="O290" s="509"/>
      <c r="P290" s="509"/>
      <c r="Q290" s="509"/>
      <c r="V290" s="509"/>
      <c r="W290" s="509"/>
      <c r="X290" s="509"/>
      <c r="Y290" s="509"/>
      <c r="Z290" s="510"/>
      <c r="AA290" s="509"/>
      <c r="AB290" s="509"/>
      <c r="AC290" s="509"/>
      <c r="AD290" s="509"/>
      <c r="AE290" s="510"/>
      <c r="AF290" s="509"/>
      <c r="AG290" s="509"/>
      <c r="AH290" s="509"/>
      <c r="AI290" s="509"/>
      <c r="AJ290" s="509"/>
    </row>
    <row r="291" spans="1:36" s="346" customFormat="1" ht="12">
      <c r="A291" s="344"/>
      <c r="B291" s="509"/>
      <c r="C291" s="509"/>
      <c r="D291" s="509"/>
      <c r="E291" s="509"/>
      <c r="F291" s="509"/>
      <c r="G291" s="509"/>
      <c r="H291" s="509"/>
      <c r="I291" s="509"/>
      <c r="J291" s="509"/>
      <c r="K291" s="509"/>
      <c r="L291" s="509"/>
      <c r="M291" s="509"/>
      <c r="N291" s="509"/>
      <c r="O291" s="509"/>
      <c r="P291" s="509"/>
      <c r="Q291" s="509"/>
      <c r="V291" s="509"/>
      <c r="W291" s="509"/>
      <c r="X291" s="509"/>
      <c r="Y291" s="509"/>
      <c r="Z291" s="510"/>
      <c r="AA291" s="509"/>
      <c r="AB291" s="509"/>
      <c r="AC291" s="509"/>
      <c r="AD291" s="509"/>
      <c r="AE291" s="510"/>
      <c r="AF291" s="509"/>
      <c r="AG291" s="509"/>
      <c r="AH291" s="509"/>
      <c r="AI291" s="509"/>
      <c r="AJ291" s="509"/>
    </row>
    <row r="292" spans="1:36" s="346" customFormat="1" ht="12">
      <c r="A292" s="344"/>
      <c r="B292" s="509"/>
      <c r="C292" s="509"/>
      <c r="D292" s="509"/>
      <c r="E292" s="509"/>
      <c r="F292" s="509"/>
      <c r="G292" s="509"/>
      <c r="H292" s="509"/>
      <c r="I292" s="509"/>
      <c r="J292" s="509"/>
      <c r="K292" s="509"/>
      <c r="L292" s="509"/>
      <c r="M292" s="509"/>
      <c r="N292" s="509"/>
      <c r="O292" s="509"/>
      <c r="P292" s="509"/>
      <c r="Q292" s="509"/>
      <c r="V292" s="509"/>
      <c r="W292" s="509"/>
      <c r="X292" s="509"/>
      <c r="Y292" s="509"/>
      <c r="Z292" s="510"/>
      <c r="AA292" s="509"/>
      <c r="AB292" s="509"/>
      <c r="AC292" s="509"/>
      <c r="AD292" s="509"/>
      <c r="AE292" s="510"/>
      <c r="AF292" s="509"/>
      <c r="AG292" s="509"/>
      <c r="AH292" s="509"/>
      <c r="AI292" s="509"/>
      <c r="AJ292" s="509"/>
    </row>
    <row r="293" spans="1:36" s="346" customFormat="1" ht="12">
      <c r="A293" s="344"/>
      <c r="B293" s="509"/>
      <c r="C293" s="509"/>
      <c r="D293" s="509"/>
      <c r="E293" s="509"/>
      <c r="F293" s="509"/>
      <c r="G293" s="509"/>
      <c r="H293" s="509"/>
      <c r="I293" s="509"/>
      <c r="J293" s="509"/>
      <c r="K293" s="509"/>
      <c r="L293" s="509"/>
      <c r="M293" s="509"/>
      <c r="N293" s="509"/>
      <c r="O293" s="509"/>
      <c r="P293" s="509"/>
      <c r="Q293" s="509"/>
      <c r="V293" s="509"/>
      <c r="W293" s="509"/>
      <c r="X293" s="509"/>
      <c r="Y293" s="509"/>
      <c r="Z293" s="510"/>
      <c r="AA293" s="509"/>
      <c r="AB293" s="509"/>
      <c r="AC293" s="509"/>
      <c r="AD293" s="509"/>
      <c r="AE293" s="510"/>
      <c r="AF293" s="509"/>
      <c r="AG293" s="509"/>
      <c r="AH293" s="509"/>
      <c r="AI293" s="509"/>
      <c r="AJ293" s="509"/>
    </row>
    <row r="294" spans="1:36" s="346" customFormat="1" ht="12">
      <c r="A294" s="344"/>
      <c r="B294" s="509"/>
      <c r="C294" s="509"/>
      <c r="D294" s="509"/>
      <c r="E294" s="509"/>
      <c r="F294" s="509"/>
      <c r="G294" s="509"/>
      <c r="H294" s="509"/>
      <c r="I294" s="509"/>
      <c r="J294" s="509"/>
      <c r="K294" s="509"/>
      <c r="L294" s="509"/>
      <c r="M294" s="509"/>
      <c r="N294" s="509"/>
      <c r="O294" s="509"/>
      <c r="P294" s="509"/>
      <c r="Q294" s="509"/>
      <c r="V294" s="509"/>
      <c r="W294" s="509"/>
      <c r="X294" s="509"/>
      <c r="Y294" s="509"/>
      <c r="Z294" s="510"/>
      <c r="AA294" s="509"/>
      <c r="AB294" s="509"/>
      <c r="AC294" s="509"/>
      <c r="AD294" s="509"/>
      <c r="AE294" s="510"/>
      <c r="AF294" s="509"/>
      <c r="AG294" s="509"/>
      <c r="AH294" s="509"/>
      <c r="AI294" s="509"/>
      <c r="AJ294" s="509"/>
    </row>
    <row r="295" spans="1:36" s="346" customFormat="1" ht="12">
      <c r="A295" s="344"/>
      <c r="B295" s="509"/>
      <c r="C295" s="509"/>
      <c r="D295" s="509"/>
      <c r="E295" s="509"/>
      <c r="F295" s="509"/>
      <c r="G295" s="509"/>
      <c r="H295" s="509"/>
      <c r="I295" s="509"/>
      <c r="J295" s="509"/>
      <c r="K295" s="509"/>
      <c r="L295" s="509"/>
      <c r="M295" s="509"/>
      <c r="N295" s="509"/>
      <c r="O295" s="509"/>
      <c r="P295" s="509"/>
      <c r="Q295" s="509"/>
      <c r="V295" s="509"/>
      <c r="W295" s="509"/>
      <c r="X295" s="509"/>
      <c r="Y295" s="509"/>
      <c r="Z295" s="510"/>
      <c r="AA295" s="509"/>
      <c r="AB295" s="509"/>
      <c r="AC295" s="509"/>
      <c r="AD295" s="509"/>
      <c r="AE295" s="510"/>
      <c r="AF295" s="509"/>
      <c r="AG295" s="509"/>
      <c r="AH295" s="509"/>
      <c r="AI295" s="509"/>
      <c r="AJ295" s="509"/>
    </row>
    <row r="296" spans="1:36" s="346" customFormat="1" ht="12">
      <c r="A296" s="344"/>
      <c r="B296" s="509"/>
      <c r="C296" s="509"/>
      <c r="D296" s="509"/>
      <c r="E296" s="509"/>
      <c r="F296" s="509"/>
      <c r="G296" s="509"/>
      <c r="H296" s="509"/>
      <c r="I296" s="509"/>
      <c r="J296" s="509"/>
      <c r="K296" s="509"/>
      <c r="L296" s="509"/>
      <c r="M296" s="509"/>
      <c r="N296" s="509"/>
      <c r="O296" s="509"/>
      <c r="P296" s="509"/>
      <c r="Q296" s="509"/>
      <c r="V296" s="509"/>
      <c r="W296" s="509"/>
      <c r="X296" s="509"/>
      <c r="Y296" s="509"/>
      <c r="Z296" s="510"/>
      <c r="AA296" s="509"/>
      <c r="AB296" s="509"/>
      <c r="AC296" s="509"/>
      <c r="AD296" s="509"/>
      <c r="AE296" s="510"/>
      <c r="AF296" s="509"/>
      <c r="AG296" s="509"/>
      <c r="AH296" s="509"/>
      <c r="AI296" s="509"/>
      <c r="AJ296" s="509"/>
    </row>
    <row r="297" spans="1:36" s="346" customFormat="1" ht="12">
      <c r="A297" s="344"/>
      <c r="B297" s="509"/>
      <c r="C297" s="509"/>
      <c r="D297" s="509"/>
      <c r="E297" s="509"/>
      <c r="F297" s="509"/>
      <c r="G297" s="509"/>
      <c r="H297" s="509"/>
      <c r="I297" s="509"/>
      <c r="J297" s="509"/>
      <c r="K297" s="509"/>
      <c r="L297" s="509"/>
      <c r="M297" s="509"/>
      <c r="N297" s="509"/>
      <c r="O297" s="509"/>
      <c r="P297" s="509"/>
      <c r="Q297" s="509"/>
      <c r="V297" s="509"/>
      <c r="W297" s="509"/>
      <c r="X297" s="509"/>
      <c r="Y297" s="509"/>
      <c r="Z297" s="510"/>
      <c r="AA297" s="509"/>
      <c r="AB297" s="509"/>
      <c r="AC297" s="509"/>
      <c r="AD297" s="509"/>
      <c r="AE297" s="510"/>
      <c r="AF297" s="509"/>
      <c r="AG297" s="509"/>
      <c r="AH297" s="509"/>
      <c r="AI297" s="509"/>
      <c r="AJ297" s="509"/>
    </row>
    <row r="298" spans="1:36" s="346" customFormat="1" ht="12">
      <c r="A298" s="344"/>
      <c r="B298" s="509"/>
      <c r="C298" s="509"/>
      <c r="D298" s="509"/>
      <c r="E298" s="509"/>
      <c r="F298" s="509"/>
      <c r="G298" s="509"/>
      <c r="H298" s="509"/>
      <c r="I298" s="509"/>
      <c r="J298" s="509"/>
      <c r="K298" s="509"/>
      <c r="L298" s="509"/>
      <c r="M298" s="509"/>
      <c r="N298" s="509"/>
      <c r="O298" s="509"/>
      <c r="P298" s="509"/>
      <c r="Q298" s="509"/>
      <c r="V298" s="509"/>
      <c r="W298" s="509"/>
      <c r="X298" s="509"/>
      <c r="Y298" s="509"/>
      <c r="Z298" s="510"/>
      <c r="AA298" s="509"/>
      <c r="AB298" s="509"/>
      <c r="AC298" s="509"/>
      <c r="AD298" s="509"/>
      <c r="AE298" s="510"/>
      <c r="AF298" s="509"/>
      <c r="AG298" s="509"/>
      <c r="AH298" s="509"/>
      <c r="AI298" s="509"/>
      <c r="AJ298" s="509"/>
    </row>
    <row r="299" spans="1:36" s="346" customFormat="1" ht="12">
      <c r="A299" s="344"/>
      <c r="B299" s="509"/>
      <c r="C299" s="509"/>
      <c r="D299" s="509"/>
      <c r="E299" s="509"/>
      <c r="F299" s="509"/>
      <c r="G299" s="509"/>
      <c r="H299" s="509"/>
      <c r="I299" s="509"/>
      <c r="J299" s="509"/>
      <c r="K299" s="509"/>
      <c r="L299" s="509"/>
      <c r="M299" s="509"/>
      <c r="N299" s="509"/>
      <c r="O299" s="509"/>
      <c r="P299" s="509"/>
      <c r="Q299" s="509"/>
      <c r="V299" s="509"/>
      <c r="W299" s="509"/>
      <c r="X299" s="509"/>
      <c r="Y299" s="509"/>
      <c r="Z299" s="510"/>
      <c r="AA299" s="509"/>
      <c r="AB299" s="509"/>
      <c r="AC299" s="509"/>
      <c r="AD299" s="509"/>
      <c r="AE299" s="510"/>
      <c r="AF299" s="509"/>
      <c r="AG299" s="509"/>
      <c r="AH299" s="509"/>
      <c r="AI299" s="509"/>
      <c r="AJ299" s="509"/>
    </row>
    <row r="300" spans="1:36" s="346" customFormat="1" ht="12">
      <c r="A300" s="344"/>
      <c r="B300" s="509"/>
      <c r="C300" s="509"/>
      <c r="D300" s="509"/>
      <c r="E300" s="509"/>
      <c r="F300" s="509"/>
      <c r="G300" s="509"/>
      <c r="H300" s="509"/>
      <c r="I300" s="509"/>
      <c r="J300" s="509"/>
      <c r="K300" s="509"/>
      <c r="L300" s="509"/>
      <c r="M300" s="509"/>
      <c r="N300" s="509"/>
      <c r="O300" s="509"/>
      <c r="P300" s="509"/>
      <c r="Q300" s="509"/>
      <c r="V300" s="509"/>
      <c r="W300" s="509"/>
      <c r="X300" s="509"/>
      <c r="Y300" s="509"/>
      <c r="Z300" s="510"/>
      <c r="AA300" s="509"/>
      <c r="AB300" s="509"/>
      <c r="AC300" s="509"/>
      <c r="AD300" s="509"/>
      <c r="AE300" s="510"/>
      <c r="AF300" s="509"/>
      <c r="AG300" s="509"/>
      <c r="AH300" s="509"/>
      <c r="AI300" s="509"/>
      <c r="AJ300" s="509"/>
    </row>
    <row r="301" spans="1:36" s="346" customFormat="1" ht="12">
      <c r="A301" s="344"/>
      <c r="B301" s="509"/>
      <c r="C301" s="509"/>
      <c r="D301" s="509"/>
      <c r="E301" s="509"/>
      <c r="F301" s="509"/>
      <c r="G301" s="509"/>
      <c r="H301" s="509"/>
      <c r="I301" s="509"/>
      <c r="J301" s="509"/>
      <c r="K301" s="509"/>
      <c r="L301" s="509"/>
      <c r="M301" s="509"/>
      <c r="N301" s="509"/>
      <c r="O301" s="509"/>
      <c r="P301" s="509"/>
      <c r="Q301" s="509"/>
      <c r="V301" s="509"/>
      <c r="W301" s="509"/>
      <c r="X301" s="509"/>
      <c r="Y301" s="509"/>
      <c r="Z301" s="510"/>
      <c r="AA301" s="509"/>
      <c r="AB301" s="509"/>
      <c r="AC301" s="509"/>
      <c r="AD301" s="509"/>
      <c r="AE301" s="510"/>
      <c r="AF301" s="509"/>
      <c r="AG301" s="509"/>
      <c r="AH301" s="509"/>
      <c r="AI301" s="509"/>
      <c r="AJ301" s="509"/>
    </row>
    <row r="302" spans="1:36" s="346" customFormat="1" ht="12">
      <c r="A302" s="344"/>
      <c r="B302" s="509"/>
      <c r="C302" s="509"/>
      <c r="D302" s="509"/>
      <c r="E302" s="509"/>
      <c r="F302" s="509"/>
      <c r="G302" s="509"/>
      <c r="H302" s="509"/>
      <c r="I302" s="509"/>
      <c r="J302" s="509"/>
      <c r="K302" s="509"/>
      <c r="L302" s="509"/>
      <c r="M302" s="509"/>
      <c r="N302" s="509"/>
      <c r="O302" s="509"/>
      <c r="P302" s="509"/>
      <c r="Q302" s="509"/>
      <c r="V302" s="509"/>
      <c r="W302" s="509"/>
      <c r="X302" s="509"/>
      <c r="Y302" s="509"/>
      <c r="Z302" s="510"/>
      <c r="AA302" s="509"/>
      <c r="AB302" s="509"/>
      <c r="AC302" s="509"/>
      <c r="AD302" s="509"/>
      <c r="AE302" s="510"/>
      <c r="AF302" s="509"/>
      <c r="AG302" s="509"/>
      <c r="AH302" s="509"/>
      <c r="AI302" s="509"/>
      <c r="AJ302" s="509"/>
    </row>
    <row r="303" spans="1:36" s="346" customFormat="1" ht="12">
      <c r="A303" s="344"/>
      <c r="B303" s="509"/>
      <c r="C303" s="509"/>
      <c r="D303" s="509"/>
      <c r="E303" s="509"/>
      <c r="F303" s="509"/>
      <c r="G303" s="509"/>
      <c r="H303" s="509"/>
      <c r="I303" s="509"/>
      <c r="J303" s="509"/>
      <c r="K303" s="509"/>
      <c r="L303" s="509"/>
      <c r="M303" s="509"/>
      <c r="N303" s="509"/>
      <c r="O303" s="509"/>
      <c r="P303" s="509"/>
      <c r="Q303" s="509"/>
      <c r="V303" s="509"/>
      <c r="W303" s="509"/>
      <c r="X303" s="509"/>
      <c r="Y303" s="509"/>
      <c r="Z303" s="510"/>
      <c r="AA303" s="509"/>
      <c r="AB303" s="509"/>
      <c r="AC303" s="509"/>
      <c r="AD303" s="509"/>
      <c r="AE303" s="510"/>
      <c r="AF303" s="509"/>
      <c r="AG303" s="509"/>
      <c r="AH303" s="509"/>
      <c r="AI303" s="509"/>
      <c r="AJ303" s="509"/>
    </row>
    <row r="304" spans="1:36" s="346" customFormat="1" ht="12">
      <c r="A304" s="344"/>
      <c r="B304" s="509"/>
      <c r="C304" s="509"/>
      <c r="D304" s="509"/>
      <c r="E304" s="509"/>
      <c r="F304" s="509"/>
      <c r="G304" s="509"/>
      <c r="H304" s="509"/>
      <c r="I304" s="509"/>
      <c r="J304" s="509"/>
      <c r="K304" s="509"/>
      <c r="L304" s="509"/>
      <c r="M304" s="509"/>
      <c r="N304" s="509"/>
      <c r="O304" s="509"/>
      <c r="P304" s="509"/>
      <c r="Q304" s="509"/>
      <c r="V304" s="509"/>
      <c r="W304" s="509"/>
      <c r="X304" s="509"/>
      <c r="Y304" s="509"/>
      <c r="Z304" s="510"/>
      <c r="AA304" s="509"/>
      <c r="AB304" s="509"/>
      <c r="AC304" s="509"/>
      <c r="AD304" s="509"/>
      <c r="AE304" s="510"/>
      <c r="AF304" s="509"/>
      <c r="AG304" s="509"/>
      <c r="AH304" s="509"/>
      <c r="AI304" s="509"/>
      <c r="AJ304" s="509"/>
    </row>
    <row r="305" spans="1:36" s="346" customFormat="1" ht="12">
      <c r="A305" s="344"/>
      <c r="B305" s="509"/>
      <c r="C305" s="509"/>
      <c r="D305" s="509"/>
      <c r="E305" s="509"/>
      <c r="F305" s="509"/>
      <c r="G305" s="509"/>
      <c r="H305" s="509"/>
      <c r="I305" s="509"/>
      <c r="J305" s="509"/>
      <c r="K305" s="509"/>
      <c r="L305" s="509"/>
      <c r="M305" s="509"/>
      <c r="N305" s="509"/>
      <c r="O305" s="509"/>
      <c r="P305" s="509"/>
      <c r="Q305" s="509"/>
      <c r="V305" s="509"/>
      <c r="W305" s="509"/>
      <c r="X305" s="509"/>
      <c r="Y305" s="509"/>
      <c r="Z305" s="510"/>
      <c r="AA305" s="509"/>
      <c r="AB305" s="509"/>
      <c r="AC305" s="509"/>
      <c r="AD305" s="509"/>
      <c r="AE305" s="510"/>
      <c r="AF305" s="509"/>
      <c r="AG305" s="509"/>
      <c r="AH305" s="509"/>
      <c r="AI305" s="509"/>
      <c r="AJ305" s="509"/>
    </row>
    <row r="306" spans="1:36" s="346" customFormat="1" ht="12">
      <c r="A306" s="344"/>
      <c r="B306" s="509"/>
      <c r="C306" s="509"/>
      <c r="D306" s="509"/>
      <c r="E306" s="509"/>
      <c r="F306" s="509"/>
      <c r="G306" s="509"/>
      <c r="H306" s="509"/>
      <c r="I306" s="509"/>
      <c r="J306" s="509"/>
      <c r="K306" s="509"/>
      <c r="L306" s="509"/>
      <c r="M306" s="509"/>
      <c r="N306" s="509"/>
      <c r="O306" s="509"/>
      <c r="P306" s="509"/>
      <c r="Q306" s="509"/>
      <c r="V306" s="509"/>
      <c r="W306" s="509"/>
      <c r="X306" s="509"/>
      <c r="Y306" s="509"/>
      <c r="Z306" s="510"/>
      <c r="AA306" s="509"/>
      <c r="AB306" s="509"/>
      <c r="AC306" s="509"/>
      <c r="AD306" s="509"/>
      <c r="AE306" s="510"/>
      <c r="AF306" s="509"/>
      <c r="AG306" s="509"/>
      <c r="AH306" s="509"/>
      <c r="AI306" s="509"/>
      <c r="AJ306" s="509"/>
    </row>
    <row r="307" spans="1:36" s="346" customFormat="1" ht="12">
      <c r="A307" s="344"/>
      <c r="B307" s="509"/>
      <c r="C307" s="509"/>
      <c r="D307" s="509"/>
      <c r="E307" s="509"/>
      <c r="F307" s="509"/>
      <c r="G307" s="509"/>
      <c r="H307" s="509"/>
      <c r="I307" s="509"/>
      <c r="J307" s="509"/>
      <c r="K307" s="509"/>
      <c r="L307" s="509"/>
      <c r="M307" s="509"/>
      <c r="N307" s="509"/>
      <c r="O307" s="509"/>
      <c r="P307" s="509"/>
      <c r="Q307" s="509"/>
      <c r="V307" s="509"/>
      <c r="W307" s="509"/>
      <c r="X307" s="509"/>
      <c r="Y307" s="509"/>
      <c r="Z307" s="510"/>
      <c r="AA307" s="509"/>
      <c r="AB307" s="509"/>
      <c r="AC307" s="509"/>
      <c r="AD307" s="509"/>
      <c r="AE307" s="510"/>
      <c r="AF307" s="509"/>
      <c r="AG307" s="509"/>
      <c r="AH307" s="509"/>
      <c r="AI307" s="509"/>
      <c r="AJ307" s="509"/>
    </row>
    <row r="308" spans="1:36" s="346" customFormat="1" ht="12">
      <c r="A308" s="344"/>
      <c r="B308" s="509"/>
      <c r="C308" s="509"/>
      <c r="D308" s="509"/>
      <c r="E308" s="509"/>
      <c r="F308" s="509"/>
      <c r="G308" s="509"/>
      <c r="H308" s="509"/>
      <c r="I308" s="509"/>
      <c r="J308" s="509"/>
      <c r="K308" s="509"/>
      <c r="L308" s="509"/>
      <c r="M308" s="509"/>
      <c r="N308" s="509"/>
      <c r="O308" s="509"/>
      <c r="P308" s="509"/>
      <c r="Q308" s="509"/>
      <c r="V308" s="509"/>
      <c r="W308" s="509"/>
      <c r="X308" s="509"/>
      <c r="Y308" s="509"/>
      <c r="Z308" s="510"/>
      <c r="AA308" s="509"/>
      <c r="AB308" s="509"/>
      <c r="AC308" s="509"/>
      <c r="AD308" s="509"/>
      <c r="AE308" s="510"/>
      <c r="AF308" s="509"/>
      <c r="AG308" s="509"/>
      <c r="AH308" s="509"/>
      <c r="AI308" s="509"/>
      <c r="AJ308" s="509"/>
    </row>
    <row r="309" spans="1:36" s="346" customFormat="1" ht="12">
      <c r="A309" s="344"/>
      <c r="B309" s="509"/>
      <c r="C309" s="509"/>
      <c r="D309" s="509"/>
      <c r="E309" s="509"/>
      <c r="F309" s="509"/>
      <c r="G309" s="509"/>
      <c r="H309" s="509"/>
      <c r="I309" s="509"/>
      <c r="J309" s="509"/>
      <c r="K309" s="509"/>
      <c r="L309" s="509"/>
      <c r="M309" s="509"/>
      <c r="N309" s="509"/>
      <c r="O309" s="509"/>
      <c r="P309" s="509"/>
      <c r="Q309" s="509"/>
      <c r="V309" s="509"/>
      <c r="W309" s="509"/>
      <c r="X309" s="509"/>
      <c r="Y309" s="509"/>
      <c r="Z309" s="510"/>
      <c r="AA309" s="509"/>
      <c r="AB309" s="509"/>
      <c r="AC309" s="509"/>
      <c r="AD309" s="509"/>
      <c r="AE309" s="510"/>
      <c r="AF309" s="509"/>
      <c r="AG309" s="509"/>
      <c r="AH309" s="509"/>
      <c r="AI309" s="509"/>
      <c r="AJ309" s="509"/>
    </row>
    <row r="310" spans="1:36" s="346" customFormat="1" ht="12">
      <c r="A310" s="344"/>
      <c r="B310" s="509"/>
      <c r="C310" s="509"/>
      <c r="D310" s="509"/>
      <c r="E310" s="509"/>
      <c r="F310" s="509"/>
      <c r="G310" s="509"/>
      <c r="H310" s="509"/>
      <c r="I310" s="509"/>
      <c r="J310" s="509"/>
      <c r="K310" s="509"/>
      <c r="L310" s="509"/>
      <c r="M310" s="509"/>
      <c r="N310" s="509"/>
      <c r="O310" s="509"/>
      <c r="P310" s="509"/>
      <c r="Q310" s="509"/>
      <c r="V310" s="509"/>
      <c r="W310" s="509"/>
      <c r="X310" s="509"/>
      <c r="Y310" s="509"/>
      <c r="Z310" s="510"/>
      <c r="AA310" s="509"/>
      <c r="AB310" s="509"/>
      <c r="AC310" s="509"/>
      <c r="AD310" s="509"/>
      <c r="AE310" s="510"/>
      <c r="AF310" s="509"/>
      <c r="AG310" s="509"/>
      <c r="AH310" s="509"/>
      <c r="AI310" s="509"/>
      <c r="AJ310" s="509"/>
    </row>
    <row r="311" spans="1:36" s="346" customFormat="1" ht="12">
      <c r="A311" s="344"/>
      <c r="B311" s="509"/>
      <c r="C311" s="509"/>
      <c r="D311" s="509"/>
      <c r="E311" s="509"/>
      <c r="F311" s="509"/>
      <c r="G311" s="509"/>
      <c r="H311" s="509"/>
      <c r="I311" s="509"/>
      <c r="J311" s="509"/>
      <c r="K311" s="509"/>
      <c r="L311" s="509"/>
      <c r="M311" s="509"/>
      <c r="N311" s="509"/>
      <c r="O311" s="509"/>
      <c r="P311" s="509"/>
      <c r="Q311" s="509"/>
      <c r="V311" s="509"/>
      <c r="W311" s="509"/>
      <c r="X311" s="509"/>
      <c r="Y311" s="509"/>
      <c r="Z311" s="510"/>
      <c r="AA311" s="509"/>
      <c r="AB311" s="509"/>
      <c r="AC311" s="509"/>
      <c r="AD311" s="509"/>
      <c r="AE311" s="510"/>
      <c r="AF311" s="509"/>
      <c r="AG311" s="509"/>
      <c r="AH311" s="509"/>
      <c r="AI311" s="509"/>
      <c r="AJ311" s="509"/>
    </row>
    <row r="312" spans="1:36" s="346" customFormat="1" ht="12">
      <c r="A312" s="344"/>
      <c r="B312" s="509"/>
      <c r="C312" s="509"/>
      <c r="D312" s="509"/>
      <c r="E312" s="509"/>
      <c r="F312" s="509"/>
      <c r="G312" s="509"/>
      <c r="H312" s="509"/>
      <c r="I312" s="509"/>
      <c r="J312" s="509"/>
      <c r="K312" s="509"/>
      <c r="L312" s="509"/>
      <c r="M312" s="509"/>
      <c r="N312" s="509"/>
      <c r="O312" s="509"/>
      <c r="P312" s="509"/>
      <c r="Q312" s="509"/>
      <c r="V312" s="509"/>
      <c r="W312" s="509"/>
      <c r="X312" s="509"/>
      <c r="Y312" s="509"/>
      <c r="Z312" s="510"/>
      <c r="AA312" s="509"/>
      <c r="AB312" s="509"/>
      <c r="AC312" s="509"/>
      <c r="AD312" s="509"/>
      <c r="AE312" s="510"/>
      <c r="AF312" s="509"/>
      <c r="AG312" s="509"/>
      <c r="AH312" s="509"/>
      <c r="AI312" s="509"/>
      <c r="AJ312" s="509"/>
    </row>
    <row r="313" spans="1:36" s="346" customFormat="1" ht="12">
      <c r="A313" s="344"/>
      <c r="B313" s="509"/>
      <c r="C313" s="509"/>
      <c r="D313" s="509"/>
      <c r="E313" s="509"/>
      <c r="F313" s="509"/>
      <c r="G313" s="509"/>
      <c r="H313" s="509"/>
      <c r="I313" s="509"/>
      <c r="J313" s="509"/>
      <c r="K313" s="509"/>
      <c r="L313" s="509"/>
      <c r="M313" s="509"/>
      <c r="N313" s="509"/>
      <c r="O313" s="509"/>
      <c r="P313" s="509"/>
      <c r="Q313" s="509"/>
      <c r="V313" s="509"/>
      <c r="W313" s="509"/>
      <c r="X313" s="509"/>
      <c r="Y313" s="509"/>
      <c r="Z313" s="510"/>
      <c r="AA313" s="509"/>
      <c r="AB313" s="509"/>
      <c r="AC313" s="509"/>
      <c r="AD313" s="509"/>
      <c r="AE313" s="510"/>
      <c r="AF313" s="509"/>
      <c r="AG313" s="509"/>
      <c r="AH313" s="509"/>
      <c r="AI313" s="509"/>
      <c r="AJ313" s="509"/>
    </row>
    <row r="314" spans="1:36" s="346" customFormat="1" ht="12">
      <c r="A314" s="344"/>
      <c r="B314" s="509"/>
      <c r="C314" s="509"/>
      <c r="D314" s="509"/>
      <c r="E314" s="509"/>
      <c r="F314" s="509"/>
      <c r="G314" s="509"/>
      <c r="H314" s="509"/>
      <c r="I314" s="509"/>
      <c r="J314" s="509"/>
      <c r="K314" s="509"/>
      <c r="L314" s="509"/>
      <c r="M314" s="509"/>
      <c r="N314" s="509"/>
      <c r="O314" s="509"/>
      <c r="P314" s="509"/>
      <c r="Q314" s="509"/>
      <c r="V314" s="509"/>
      <c r="W314" s="509"/>
      <c r="X314" s="509"/>
      <c r="Y314" s="509"/>
      <c r="Z314" s="510"/>
      <c r="AA314" s="509"/>
      <c r="AB314" s="509"/>
      <c r="AC314" s="509"/>
      <c r="AD314" s="509"/>
      <c r="AE314" s="510"/>
      <c r="AF314" s="509"/>
      <c r="AG314" s="509"/>
      <c r="AH314" s="509"/>
      <c r="AI314" s="509"/>
      <c r="AJ314" s="509"/>
    </row>
    <row r="315" spans="1:36" s="346" customFormat="1" ht="12">
      <c r="A315" s="344"/>
      <c r="B315" s="509"/>
      <c r="C315" s="509"/>
      <c r="D315" s="509"/>
      <c r="E315" s="509"/>
      <c r="F315" s="509"/>
      <c r="G315" s="509"/>
      <c r="H315" s="509"/>
      <c r="I315" s="509"/>
      <c r="J315" s="509"/>
      <c r="K315" s="509"/>
      <c r="L315" s="509"/>
      <c r="M315" s="509"/>
      <c r="N315" s="509"/>
      <c r="O315" s="509"/>
      <c r="P315" s="509"/>
      <c r="Q315" s="509"/>
      <c r="V315" s="509"/>
      <c r="W315" s="509"/>
      <c r="X315" s="509"/>
      <c r="Y315" s="509"/>
      <c r="Z315" s="510"/>
      <c r="AA315" s="509"/>
      <c r="AB315" s="509"/>
      <c r="AC315" s="509"/>
      <c r="AD315" s="509"/>
      <c r="AE315" s="510"/>
      <c r="AF315" s="509"/>
      <c r="AG315" s="509"/>
      <c r="AH315" s="509"/>
      <c r="AI315" s="509"/>
      <c r="AJ315" s="509"/>
    </row>
    <row r="316" spans="1:36" s="346" customFormat="1" ht="12">
      <c r="A316" s="344"/>
      <c r="B316" s="509"/>
      <c r="C316" s="509"/>
      <c r="D316" s="509"/>
      <c r="E316" s="509"/>
      <c r="F316" s="509"/>
      <c r="G316" s="509"/>
      <c r="H316" s="509"/>
      <c r="I316" s="509"/>
      <c r="J316" s="509"/>
      <c r="K316" s="509"/>
      <c r="L316" s="509"/>
      <c r="M316" s="509"/>
      <c r="N316" s="509"/>
      <c r="O316" s="509"/>
      <c r="P316" s="509"/>
      <c r="Q316" s="509"/>
      <c r="V316" s="509"/>
      <c r="W316" s="509"/>
      <c r="X316" s="509"/>
      <c r="Y316" s="509"/>
      <c r="Z316" s="510"/>
      <c r="AA316" s="509"/>
      <c r="AB316" s="509"/>
      <c r="AC316" s="509"/>
      <c r="AD316" s="509"/>
      <c r="AE316" s="510"/>
      <c r="AF316" s="509"/>
      <c r="AG316" s="509"/>
      <c r="AH316" s="509"/>
      <c r="AI316" s="509"/>
      <c r="AJ316" s="509"/>
    </row>
    <row r="317" spans="1:36" s="346" customFormat="1" ht="12">
      <c r="A317" s="344"/>
      <c r="Z317" s="508"/>
      <c r="AE317" s="508"/>
    </row>
    <row r="318" spans="1:36" s="346" customFormat="1" ht="12">
      <c r="A318" s="344"/>
      <c r="Z318" s="508"/>
      <c r="AE318" s="508"/>
    </row>
    <row r="319" spans="1:36" s="346" customFormat="1" ht="12">
      <c r="A319" s="344"/>
      <c r="Z319" s="508"/>
      <c r="AE319" s="508"/>
    </row>
    <row r="320" spans="1:36" s="346" customFormat="1" ht="12">
      <c r="A320" s="344"/>
      <c r="Z320" s="508"/>
      <c r="AE320" s="508"/>
    </row>
    <row r="321" spans="1:31" s="346" customFormat="1" ht="12">
      <c r="A321" s="344"/>
      <c r="Z321" s="508"/>
      <c r="AE321" s="508"/>
    </row>
    <row r="322" spans="1:31" s="346" customFormat="1" ht="12">
      <c r="A322" s="344"/>
      <c r="Z322" s="508"/>
      <c r="AE322" s="508"/>
    </row>
    <row r="323" spans="1:31" s="346" customFormat="1" ht="12">
      <c r="A323" s="344"/>
      <c r="Z323" s="508"/>
      <c r="AE323" s="508"/>
    </row>
    <row r="324" spans="1:31" s="346" customFormat="1" ht="12">
      <c r="A324" s="344"/>
      <c r="Z324" s="508"/>
      <c r="AE324" s="508"/>
    </row>
    <row r="325" spans="1:31" s="346" customFormat="1" ht="12">
      <c r="A325" s="344"/>
      <c r="Z325" s="508"/>
      <c r="AE325" s="508"/>
    </row>
    <row r="326" spans="1:31" s="346" customFormat="1" ht="12">
      <c r="A326" s="344"/>
      <c r="Z326" s="508"/>
      <c r="AE326" s="508"/>
    </row>
    <row r="327" spans="1:31" s="346" customFormat="1" ht="12">
      <c r="A327" s="344"/>
      <c r="Z327" s="508"/>
      <c r="AE327" s="508"/>
    </row>
    <row r="328" spans="1:31" s="346" customFormat="1" ht="12">
      <c r="A328" s="344"/>
      <c r="Z328" s="508"/>
      <c r="AE328" s="508"/>
    </row>
  </sheetData>
  <mergeCells count="14">
    <mergeCell ref="A130:AH130"/>
    <mergeCell ref="J1:L1"/>
    <mergeCell ref="A3:AH3"/>
    <mergeCell ref="B4:AH4"/>
    <mergeCell ref="B5:B6"/>
    <mergeCell ref="H5:H6"/>
    <mergeCell ref="M5:M6"/>
    <mergeCell ref="R5:R6"/>
    <mergeCell ref="V5:V6"/>
    <mergeCell ref="Z5:Z6"/>
    <mergeCell ref="AE5:AE6"/>
    <mergeCell ref="A124:AH124"/>
    <mergeCell ref="A126:AH126"/>
    <mergeCell ref="A128:AH128"/>
  </mergeCells>
  <hyperlinks>
    <hyperlink ref="A1" location="Index!A1" display="Back to index"/>
  </hyperlinks>
  <printOptions horizontalCentered="1" verticalCentered="1"/>
  <pageMargins left="0.79" right="0" top="0.98" bottom="0.98" header="0.51" footer="0.51"/>
  <pageSetup paperSize="9" scale="73"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1"/>
  </sheetPr>
  <dimension ref="A1"/>
  <sheetViews>
    <sheetView topLeftCell="A24" workbookViewId="0">
      <selection activeCell="K33" sqref="K33"/>
    </sheetView>
  </sheetViews>
  <sheetFormatPr baseColWidth="10" defaultRowHeight="14" x14ac:dyDescent="0"/>
  <sheetData/>
  <pageMargins left="0.75" right="0.75" top="1" bottom="1" header="0.5" footer="0.5"/>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pageSetUpPr fitToPage="1"/>
  </sheetPr>
  <dimension ref="A1:X330"/>
  <sheetViews>
    <sheetView workbookViewId="0">
      <pane xSplit="1" ySplit="6" topLeftCell="B7" activePane="bottomRight" state="frozen"/>
      <selection activeCell="W105" sqref="W105"/>
      <selection pane="topRight" activeCell="W105" sqref="W105"/>
      <selection pane="bottomLeft" activeCell="W105" sqref="W105"/>
      <selection pane="bottomRight" activeCell="W105" sqref="W105"/>
    </sheetView>
  </sheetViews>
  <sheetFormatPr baseColWidth="10" defaultRowHeight="12" x14ac:dyDescent="0"/>
  <cols>
    <col min="1" max="1" width="12.5" style="344" customWidth="1"/>
    <col min="2" max="7" width="12.6640625" style="346" customWidth="1"/>
    <col min="8" max="10" width="12.6640625" style="344" customWidth="1"/>
    <col min="11" max="18" width="9.6640625" style="344" hidden="1" customWidth="1"/>
    <col min="19" max="16384" width="10.83203125" style="344"/>
  </cols>
  <sheetData>
    <row r="1" spans="1:19" ht="15">
      <c r="A1" s="507" t="s">
        <v>276</v>
      </c>
      <c r="J1" s="344" t="s">
        <v>319</v>
      </c>
    </row>
    <row r="2" spans="1:19" ht="13" thickBot="1"/>
    <row r="3" spans="1:19" ht="44" customHeight="1" thickTop="1">
      <c r="A3" s="1006" t="s">
        <v>318</v>
      </c>
      <c r="B3" s="1007"/>
      <c r="C3" s="1007"/>
      <c r="D3" s="1007"/>
      <c r="E3" s="1007"/>
      <c r="F3" s="1007"/>
      <c r="G3" s="1007"/>
      <c r="H3" s="1007"/>
      <c r="I3" s="1007"/>
      <c r="J3" s="1008"/>
      <c r="K3" s="744"/>
      <c r="L3" s="744"/>
      <c r="M3" s="744"/>
      <c r="N3" s="744"/>
      <c r="O3" s="744"/>
      <c r="P3" s="744"/>
      <c r="Q3" s="744"/>
      <c r="R3" s="743"/>
    </row>
    <row r="4" spans="1:19" ht="45" customHeight="1">
      <c r="A4" s="505"/>
      <c r="B4" s="1003" t="s">
        <v>317</v>
      </c>
      <c r="C4" s="1004"/>
      <c r="D4" s="1004"/>
      <c r="E4" s="1004"/>
      <c r="F4" s="1004"/>
      <c r="G4" s="1004"/>
      <c r="H4" s="1003" t="s">
        <v>316</v>
      </c>
      <c r="I4" s="1004"/>
      <c r="J4" s="1005"/>
      <c r="K4" s="742"/>
      <c r="L4" s="742"/>
      <c r="M4" s="742"/>
      <c r="N4" s="742"/>
      <c r="O4" s="742"/>
      <c r="P4" s="742"/>
      <c r="Q4" s="742"/>
      <c r="R4" s="741"/>
    </row>
    <row r="5" spans="1:19" ht="123" customHeight="1">
      <c r="A5" s="1017"/>
      <c r="B5" s="1018" t="s">
        <v>310</v>
      </c>
      <c r="C5" s="1020" t="s">
        <v>315</v>
      </c>
      <c r="D5" s="1009" t="s">
        <v>314</v>
      </c>
      <c r="E5" s="1011" t="s">
        <v>313</v>
      </c>
      <c r="F5" s="1011" t="s">
        <v>312</v>
      </c>
      <c r="G5" s="1013" t="s">
        <v>311</v>
      </c>
      <c r="H5" s="1022" t="s">
        <v>310</v>
      </c>
      <c r="I5" s="1009" t="s">
        <v>309</v>
      </c>
      <c r="J5" s="1015" t="s">
        <v>305</v>
      </c>
      <c r="K5" s="999" t="s">
        <v>308</v>
      </c>
      <c r="L5" s="740" t="s">
        <v>264</v>
      </c>
      <c r="M5" s="624" t="s">
        <v>307</v>
      </c>
      <c r="N5" s="624" t="s">
        <v>306</v>
      </c>
      <c r="O5" s="1001" t="s">
        <v>305</v>
      </c>
      <c r="P5" s="740" t="s">
        <v>204</v>
      </c>
      <c r="Q5" s="624" t="s">
        <v>304</v>
      </c>
      <c r="R5" s="739" t="s">
        <v>303</v>
      </c>
      <c r="S5" s="738"/>
    </row>
    <row r="6" spans="1:19" ht="30" customHeight="1">
      <c r="A6" s="1017"/>
      <c r="B6" s="1019"/>
      <c r="C6" s="1021"/>
      <c r="D6" s="1010"/>
      <c r="E6" s="1012"/>
      <c r="F6" s="1012"/>
      <c r="G6" s="1014"/>
      <c r="H6" s="1023"/>
      <c r="I6" s="1010"/>
      <c r="J6" s="1016"/>
      <c r="K6" s="1000"/>
      <c r="L6" s="506"/>
      <c r="M6" s="737"/>
      <c r="N6" s="737"/>
      <c r="O6" s="1002"/>
      <c r="P6" s="737"/>
      <c r="Q6" s="737"/>
      <c r="R6" s="660"/>
    </row>
    <row r="7" spans="1:19" ht="12" hidden="1" customHeight="1">
      <c r="A7" s="715">
        <v>1913</v>
      </c>
      <c r="B7" s="736">
        <f t="shared" ref="B7:B38" si="0">D7-E7-F7+G7</f>
        <v>33.814718834157901</v>
      </c>
      <c r="C7" s="735">
        <f t="shared" ref="C7:C38" si="1">B7/D7</f>
        <v>0.99714761080773295</v>
      </c>
      <c r="D7" s="734">
        <v>33.911447480445254</v>
      </c>
      <c r="E7" s="733">
        <v>0.15891717222004217</v>
      </c>
      <c r="F7" s="733">
        <v>1.0174879252745983E-3</v>
      </c>
      <c r="G7" s="732">
        <v>6.3206013857962526E-2</v>
      </c>
      <c r="H7" s="731">
        <f t="shared" ref="H7:H38" si="2">I7+J7</f>
        <v>0.99999999999999978</v>
      </c>
      <c r="I7" s="730">
        <f t="shared" ref="I7:I38" si="3">K7</f>
        <v>0.71658679558463001</v>
      </c>
      <c r="J7" s="726">
        <f t="shared" ref="J7:J38" si="4">O7</f>
        <v>0.28341320441536971</v>
      </c>
      <c r="K7" s="729">
        <f t="shared" ref="K7:K38" si="5">L7-M7+N7</f>
        <v>0.71658679558463001</v>
      </c>
      <c r="L7" s="727">
        <v>0.71942914565766336</v>
      </c>
      <c r="M7" s="727">
        <f t="shared" ref="M7:M38" si="6">E7/B7</f>
        <v>4.6996449386269082E-3</v>
      </c>
      <c r="N7" s="727">
        <f t="shared" ref="N7:N38" si="7">(G7*E7/(E7+F7))/B7</f>
        <v>1.8572948655936098E-3</v>
      </c>
      <c r="O7" s="728">
        <f t="shared" ref="O7:O38" si="8">P7-Q7+R7</f>
        <v>0.28341320441536971</v>
      </c>
      <c r="P7" s="727">
        <v>0.28343140293248598</v>
      </c>
      <c r="Q7" s="727">
        <f t="shared" ref="Q7:Q38" si="9">F7/B7</f>
        <v>3.0090089770221128E-5</v>
      </c>
      <c r="R7" s="726">
        <f t="shared" ref="R7:R38" si="10">(G7*F7/(E7+F7))/B7</f>
        <v>1.1891572653956859E-5</v>
      </c>
      <c r="S7" s="676"/>
    </row>
    <row r="8" spans="1:19" ht="12" hidden="1" customHeight="1">
      <c r="A8" s="715">
        <v>1914</v>
      </c>
      <c r="B8" s="702">
        <f t="shared" si="0"/>
        <v>31.668938665742917</v>
      </c>
      <c r="C8" s="701">
        <f t="shared" si="1"/>
        <v>0.99712615205407462</v>
      </c>
      <c r="D8" s="700">
        <v>31.760212687737727</v>
      </c>
      <c r="E8" s="719">
        <v>0.14709023492762036</v>
      </c>
      <c r="F8" s="719">
        <v>2.6858815691812622E-3</v>
      </c>
      <c r="G8" s="724">
        <v>5.8502094501991321E-2</v>
      </c>
      <c r="H8" s="697">
        <f t="shared" si="2"/>
        <v>1</v>
      </c>
      <c r="I8" s="665">
        <f t="shared" si="3"/>
        <v>0.70696266131584451</v>
      </c>
      <c r="J8" s="661">
        <f t="shared" si="4"/>
        <v>0.29303733868415544</v>
      </c>
      <c r="K8" s="668">
        <f t="shared" si="5"/>
        <v>0.70696266131584451</v>
      </c>
      <c r="L8" s="662">
        <v>0.70979310784657834</v>
      </c>
      <c r="M8" s="662">
        <f t="shared" si="6"/>
        <v>4.6446215479501226E-3</v>
      </c>
      <c r="N8" s="662">
        <f t="shared" si="7"/>
        <v>1.8141750172162177E-3</v>
      </c>
      <c r="O8" s="667">
        <f t="shared" si="8"/>
        <v>0.29303733868415544</v>
      </c>
      <c r="P8" s="662">
        <v>0.29308902290488698</v>
      </c>
      <c r="Q8" s="662">
        <f t="shared" si="9"/>
        <v>8.4811227731058998E-5</v>
      </c>
      <c r="R8" s="661">
        <f t="shared" si="10"/>
        <v>3.3127006999532352E-5</v>
      </c>
      <c r="S8" s="676"/>
    </row>
    <row r="9" spans="1:19" ht="12" hidden="1" customHeight="1">
      <c r="A9" s="715">
        <v>1915</v>
      </c>
      <c r="B9" s="702">
        <f t="shared" si="0"/>
        <v>33.65694996579834</v>
      </c>
      <c r="C9" s="701">
        <f t="shared" si="1"/>
        <v>0.99705345415624702</v>
      </c>
      <c r="D9" s="700">
        <v>33.756414789496333</v>
      </c>
      <c r="E9" s="719">
        <v>0.15785112516248345</v>
      </c>
      <c r="F9" s="719">
        <v>4.3957142556282757E-3</v>
      </c>
      <c r="G9" s="724">
        <v>6.2782015720114978E-2</v>
      </c>
      <c r="H9" s="697">
        <f t="shared" si="2"/>
        <v>0.99999999999999978</v>
      </c>
      <c r="I9" s="665">
        <f t="shared" si="3"/>
        <v>0.7049898921682699</v>
      </c>
      <c r="J9" s="661">
        <f t="shared" si="4"/>
        <v>0.29501010783172987</v>
      </c>
      <c r="K9" s="668">
        <f t="shared" si="5"/>
        <v>0.7049898921682699</v>
      </c>
      <c r="L9" s="662">
        <v>0.70786507983263891</v>
      </c>
      <c r="M9" s="662">
        <f t="shared" si="6"/>
        <v>4.6900008860841303E-3</v>
      </c>
      <c r="N9" s="662">
        <f t="shared" si="7"/>
        <v>1.8148132217151692E-3</v>
      </c>
      <c r="O9" s="667">
        <f t="shared" si="8"/>
        <v>0.29501010783172987</v>
      </c>
      <c r="P9" s="662">
        <v>0.29509017380142671</v>
      </c>
      <c r="Q9" s="662">
        <f t="shared" si="9"/>
        <v>1.3060346407191178E-4</v>
      </c>
      <c r="R9" s="661">
        <f t="shared" si="10"/>
        <v>5.0537494375060936E-5</v>
      </c>
      <c r="S9" s="676"/>
    </row>
    <row r="10" spans="1:19" ht="12" hidden="1" customHeight="1">
      <c r="A10" s="715">
        <v>1916</v>
      </c>
      <c r="B10" s="702">
        <f t="shared" si="0"/>
        <v>42.528686439938319</v>
      </c>
      <c r="C10" s="701">
        <f t="shared" si="1"/>
        <v>0.99703877418404008</v>
      </c>
      <c r="D10" s="700">
        <v>42.65499751977358</v>
      </c>
      <c r="E10" s="719">
        <v>0.19933086362691124</v>
      </c>
      <c r="F10" s="719">
        <v>6.2599388004242603E-3</v>
      </c>
      <c r="G10" s="724">
        <v>7.9279722592076496E-2</v>
      </c>
      <c r="H10" s="697">
        <f t="shared" si="2"/>
        <v>0.99999999999999978</v>
      </c>
      <c r="I10" s="665">
        <f t="shared" si="3"/>
        <v>0.69617749459774769</v>
      </c>
      <c r="J10" s="661">
        <f t="shared" si="4"/>
        <v>0.30382250540225203</v>
      </c>
      <c r="K10" s="668">
        <f t="shared" si="5"/>
        <v>0.69617749459774769</v>
      </c>
      <c r="L10" s="662">
        <v>0.69905708253512544</v>
      </c>
      <c r="M10" s="662">
        <f t="shared" si="6"/>
        <v>4.6869743768930836E-3</v>
      </c>
      <c r="N10" s="662">
        <f t="shared" si="7"/>
        <v>1.8073864395153915E-3</v>
      </c>
      <c r="O10" s="667">
        <f t="shared" si="8"/>
        <v>0.30382250540225203</v>
      </c>
      <c r="P10" s="662">
        <v>0.30391293818285831</v>
      </c>
      <c r="Q10" s="662">
        <f t="shared" si="9"/>
        <v>1.4719332583349216E-4</v>
      </c>
      <c r="R10" s="661">
        <f t="shared" si="10"/>
        <v>5.6760545227254809E-5</v>
      </c>
      <c r="S10" s="676"/>
    </row>
    <row r="11" spans="1:19" ht="12" hidden="1" customHeight="1">
      <c r="A11" s="715">
        <v>1917</v>
      </c>
      <c r="B11" s="702">
        <f t="shared" si="0"/>
        <v>50.83626997159913</v>
      </c>
      <c r="C11" s="701">
        <f t="shared" si="1"/>
        <v>0.99708314154861089</v>
      </c>
      <c r="D11" s="700">
        <v>50.984985958786972</v>
      </c>
      <c r="E11" s="719">
        <v>0.23305735537290548</v>
      </c>
      <c r="F11" s="719">
        <v>8.352367977090271E-3</v>
      </c>
      <c r="G11" s="724">
        <v>9.2693736162152637E-2</v>
      </c>
      <c r="H11" s="697">
        <f t="shared" si="2"/>
        <v>0.99999999999999978</v>
      </c>
      <c r="I11" s="665">
        <f t="shared" si="3"/>
        <v>0.69414473599875193</v>
      </c>
      <c r="J11" s="661">
        <f t="shared" si="4"/>
        <v>0.3058552640012478</v>
      </c>
      <c r="K11" s="668">
        <f t="shared" si="5"/>
        <v>0.69414473599875193</v>
      </c>
      <c r="L11" s="662">
        <v>0.69696891380978943</v>
      </c>
      <c r="M11" s="662">
        <f t="shared" si="6"/>
        <v>4.5844700152687917E-3</v>
      </c>
      <c r="N11" s="662">
        <f t="shared" si="7"/>
        <v>1.7602922042312707E-3</v>
      </c>
      <c r="O11" s="667">
        <f t="shared" si="8"/>
        <v>0.3058552640012478</v>
      </c>
      <c r="P11" s="662">
        <v>0.30595647759423988</v>
      </c>
      <c r="Q11" s="662">
        <f t="shared" si="9"/>
        <v>1.6429938667326529E-4</v>
      </c>
      <c r="R11" s="661">
        <f t="shared" si="10"/>
        <v>6.3085793681207246E-5</v>
      </c>
      <c r="S11" s="676"/>
    </row>
    <row r="12" spans="1:19" ht="12" hidden="1" customHeight="1">
      <c r="A12" s="715">
        <v>1918</v>
      </c>
      <c r="B12" s="702">
        <f t="shared" si="0"/>
        <v>62.860439484034089</v>
      </c>
      <c r="C12" s="701">
        <f t="shared" si="1"/>
        <v>0.99696068910578917</v>
      </c>
      <c r="D12" s="700">
        <v>63.052074340479699</v>
      </c>
      <c r="E12" s="719">
        <v>0.29963785641240764</v>
      </c>
      <c r="F12" s="719">
        <v>1.117175151033795E-2</v>
      </c>
      <c r="G12" s="724">
        <v>0.11917475147713646</v>
      </c>
      <c r="H12" s="697">
        <f t="shared" si="2"/>
        <v>1</v>
      </c>
      <c r="I12" s="665">
        <f t="shared" si="3"/>
        <v>0.70430891331687928</v>
      </c>
      <c r="J12" s="661">
        <f t="shared" si="4"/>
        <v>0.29569108668312077</v>
      </c>
      <c r="K12" s="668">
        <f t="shared" si="5"/>
        <v>0.70430891331687928</v>
      </c>
      <c r="L12" s="662">
        <v>0.70724791164273293</v>
      </c>
      <c r="M12" s="662">
        <f t="shared" si="6"/>
        <v>4.7667159006820597E-3</v>
      </c>
      <c r="N12" s="662">
        <f t="shared" si="7"/>
        <v>1.8277175748283123E-3</v>
      </c>
      <c r="O12" s="667">
        <f t="shared" si="8"/>
        <v>0.29569108668312077</v>
      </c>
      <c r="P12" s="662">
        <v>0.29580066482314243</v>
      </c>
      <c r="Q12" s="662">
        <f t="shared" si="9"/>
        <v>1.7772308946671398E-4</v>
      </c>
      <c r="R12" s="661">
        <f t="shared" si="10"/>
        <v>6.8144949445092523E-5</v>
      </c>
      <c r="S12" s="676"/>
    </row>
    <row r="13" spans="1:19" ht="12" hidden="1" customHeight="1">
      <c r="A13" s="715">
        <v>1919</v>
      </c>
      <c r="B13" s="702">
        <f t="shared" si="0"/>
        <v>69.651196136622914</v>
      </c>
      <c r="C13" s="701">
        <f t="shared" si="1"/>
        <v>0.99702062458596341</v>
      </c>
      <c r="D13" s="700">
        <v>69.859333316747822</v>
      </c>
      <c r="E13" s="719">
        <v>0.32190533369720797</v>
      </c>
      <c r="F13" s="719">
        <v>1.4263025804885763E-2</v>
      </c>
      <c r="G13" s="724">
        <v>0.1280311793771759</v>
      </c>
      <c r="H13" s="697">
        <f t="shared" si="2"/>
        <v>0.99999999999999978</v>
      </c>
      <c r="I13" s="665">
        <f t="shared" si="3"/>
        <v>0.69237962013503818</v>
      </c>
      <c r="J13" s="661">
        <f t="shared" si="4"/>
        <v>0.3076203798649616</v>
      </c>
      <c r="K13" s="668">
        <f t="shared" si="5"/>
        <v>0.69237962013503818</v>
      </c>
      <c r="L13" s="662">
        <v>0.69524111140415712</v>
      </c>
      <c r="M13" s="662">
        <f t="shared" si="6"/>
        <v>4.6216770357508435E-3</v>
      </c>
      <c r="N13" s="662">
        <f t="shared" si="7"/>
        <v>1.7601857666319292E-3</v>
      </c>
      <c r="O13" s="667">
        <f t="shared" si="8"/>
        <v>0.3076203798649616</v>
      </c>
      <c r="P13" s="662">
        <v>0.30774716721372386</v>
      </c>
      <c r="Q13" s="662">
        <f t="shared" si="9"/>
        <v>2.0477790183112446E-4</v>
      </c>
      <c r="R13" s="661">
        <f t="shared" si="10"/>
        <v>7.7990553068868227E-5</v>
      </c>
      <c r="S13" s="676"/>
    </row>
    <row r="14" spans="1:19" ht="12" hidden="1" customHeight="1">
      <c r="A14" s="717">
        <v>1920</v>
      </c>
      <c r="B14" s="713">
        <f t="shared" si="0"/>
        <v>80.401503465244843</v>
      </c>
      <c r="C14" s="712">
        <f t="shared" si="1"/>
        <v>0.99694413451883102</v>
      </c>
      <c r="D14" s="711">
        <v>80.647952760211723</v>
      </c>
      <c r="E14" s="723">
        <v>0.38042018083336882</v>
      </c>
      <c r="F14" s="723">
        <v>1.7333362036373798E-2</v>
      </c>
      <c r="G14" s="725">
        <v>0.15130424790285846</v>
      </c>
      <c r="H14" s="708">
        <f t="shared" si="2"/>
        <v>1</v>
      </c>
      <c r="I14" s="707">
        <f t="shared" si="3"/>
        <v>0.70653703169453475</v>
      </c>
      <c r="J14" s="703">
        <f t="shared" si="4"/>
        <v>0.29346296830546525</v>
      </c>
      <c r="K14" s="706">
        <f t="shared" si="5"/>
        <v>0.70653703169453475</v>
      </c>
      <c r="L14" s="704">
        <v>0.70946868696719723</v>
      </c>
      <c r="M14" s="704">
        <f t="shared" si="6"/>
        <v>4.7315058106819239E-3</v>
      </c>
      <c r="N14" s="704">
        <f t="shared" si="7"/>
        <v>1.7998505380194109E-3</v>
      </c>
      <c r="O14" s="705">
        <f t="shared" si="8"/>
        <v>0.29346296830546525</v>
      </c>
      <c r="P14" s="704">
        <v>0.2935965454519131</v>
      </c>
      <c r="Q14" s="704">
        <f t="shared" si="9"/>
        <v>2.1558504865355521E-4</v>
      </c>
      <c r="R14" s="703">
        <f t="shared" si="10"/>
        <v>8.200790220568683E-5</v>
      </c>
      <c r="S14" s="676"/>
    </row>
    <row r="15" spans="1:19" ht="12" hidden="1" customHeight="1">
      <c r="A15" s="715">
        <v>1921</v>
      </c>
      <c r="B15" s="702">
        <f t="shared" si="0"/>
        <v>64.505116772050954</v>
      </c>
      <c r="C15" s="701">
        <f t="shared" si="1"/>
        <v>0.99683482175941263</v>
      </c>
      <c r="D15" s="700">
        <v>64.709935251057416</v>
      </c>
      <c r="E15" s="719">
        <v>0.30801119950090294</v>
      </c>
      <c r="F15" s="719">
        <v>1.9312354772730026E-2</v>
      </c>
      <c r="G15" s="724">
        <v>0.12250507526716774</v>
      </c>
      <c r="H15" s="697">
        <f t="shared" si="2"/>
        <v>0.99999999999999978</v>
      </c>
      <c r="I15" s="665">
        <f t="shared" si="3"/>
        <v>0.69867684591503465</v>
      </c>
      <c r="J15" s="661">
        <f t="shared" si="4"/>
        <v>0.30132315408496518</v>
      </c>
      <c r="K15" s="668">
        <f t="shared" si="5"/>
        <v>0.69867684591503465</v>
      </c>
      <c r="L15" s="662">
        <v>0.70166473327227608</v>
      </c>
      <c r="M15" s="662">
        <f t="shared" si="6"/>
        <v>4.7749886352327223E-3</v>
      </c>
      <c r="N15" s="662">
        <f t="shared" si="7"/>
        <v>1.7871012779912725E-3</v>
      </c>
      <c r="O15" s="667">
        <f t="shared" si="8"/>
        <v>0.30132315408496518</v>
      </c>
      <c r="P15" s="662">
        <v>0.30151049513216577</v>
      </c>
      <c r="Q15" s="662">
        <f t="shared" si="9"/>
        <v>2.993926023105467E-4</v>
      </c>
      <c r="R15" s="661">
        <f t="shared" si="10"/>
        <v>1.1205155510998069E-4</v>
      </c>
      <c r="S15" s="676"/>
    </row>
    <row r="16" spans="1:19" ht="12" hidden="1" customHeight="1">
      <c r="A16" s="715">
        <v>1922</v>
      </c>
      <c r="B16" s="702">
        <f t="shared" si="0"/>
        <v>65.976641554366154</v>
      </c>
      <c r="C16" s="701">
        <f t="shared" si="1"/>
        <v>0.99676986727975725</v>
      </c>
      <c r="D16" s="700">
        <v>66.19044547807232</v>
      </c>
      <c r="E16" s="719">
        <v>0.32072654252397592</v>
      </c>
      <c r="F16" s="719">
        <v>2.0639720784606314E-2</v>
      </c>
      <c r="G16" s="724">
        <v>0.12756233960240448</v>
      </c>
      <c r="H16" s="697">
        <f t="shared" si="2"/>
        <v>0.99999999999999989</v>
      </c>
      <c r="I16" s="665">
        <f t="shared" si="3"/>
        <v>0.7098606555162903</v>
      </c>
      <c r="J16" s="661">
        <f t="shared" si="4"/>
        <v>0.29013934448370959</v>
      </c>
      <c r="K16" s="668">
        <f t="shared" si="5"/>
        <v>0.7098606555162903</v>
      </c>
      <c r="L16" s="662">
        <v>0.71290532231026815</v>
      </c>
      <c r="M16" s="662">
        <f t="shared" si="6"/>
        <v>4.8612135290289132E-3</v>
      </c>
      <c r="N16" s="662">
        <f t="shared" si="7"/>
        <v>1.8165467350510713E-3</v>
      </c>
      <c r="O16" s="667">
        <f t="shared" si="8"/>
        <v>0.29013934448370959</v>
      </c>
      <c r="P16" s="662">
        <v>0.29033527797900227</v>
      </c>
      <c r="Q16" s="662">
        <f t="shared" si="9"/>
        <v>3.1283375901452554E-4</v>
      </c>
      <c r="R16" s="661">
        <f t="shared" si="10"/>
        <v>1.1690026372182634E-4</v>
      </c>
      <c r="S16" s="676"/>
    </row>
    <row r="17" spans="1:19" ht="12" hidden="1" customHeight="1">
      <c r="A17" s="715">
        <v>1923</v>
      </c>
      <c r="B17" s="702">
        <f t="shared" si="0"/>
        <v>77.706793285731649</v>
      </c>
      <c r="C17" s="701">
        <f t="shared" si="1"/>
        <v>0.99671452904050162</v>
      </c>
      <c r="D17" s="700">
        <v>77.962938255286559</v>
      </c>
      <c r="E17" s="719">
        <v>0.37564434306533323</v>
      </c>
      <c r="F17" s="719">
        <v>2.9905383834347592E-2</v>
      </c>
      <c r="G17" s="724">
        <v>0.14940475734477157</v>
      </c>
      <c r="H17" s="697">
        <f t="shared" si="2"/>
        <v>1.0000000000000002</v>
      </c>
      <c r="I17" s="665">
        <f t="shared" si="3"/>
        <v>0.69307668958088797</v>
      </c>
      <c r="J17" s="661">
        <f t="shared" si="4"/>
        <v>0.30692331041911219</v>
      </c>
      <c r="K17" s="668">
        <f t="shared" si="5"/>
        <v>0.69307668958088797</v>
      </c>
      <c r="L17" s="662">
        <v>0.69612992002110974</v>
      </c>
      <c r="M17" s="662">
        <f t="shared" si="6"/>
        <v>4.8341248838318519E-3</v>
      </c>
      <c r="N17" s="662">
        <f t="shared" si="7"/>
        <v>1.7808944436100622E-3</v>
      </c>
      <c r="O17" s="667">
        <f t="shared" si="8"/>
        <v>0.30692331041911219</v>
      </c>
      <c r="P17" s="662">
        <v>0.30716638083913889</v>
      </c>
      <c r="Q17" s="662">
        <f t="shared" si="9"/>
        <v>3.8484902760539924E-4</v>
      </c>
      <c r="R17" s="661">
        <f t="shared" si="10"/>
        <v>1.4177860757869299E-4</v>
      </c>
      <c r="S17" s="676"/>
    </row>
    <row r="18" spans="1:19" ht="12" hidden="1" customHeight="1">
      <c r="A18" s="715">
        <v>1924</v>
      </c>
      <c r="B18" s="702">
        <f t="shared" si="0"/>
        <v>78.386613093331988</v>
      </c>
      <c r="C18" s="701">
        <f t="shared" si="1"/>
        <v>0.99656809730410945</v>
      </c>
      <c r="D18" s="700">
        <v>78.656554735578482</v>
      </c>
      <c r="E18" s="719">
        <v>0.37550566175083644</v>
      </c>
      <c r="F18" s="719">
        <v>4.3785580219863188E-2</v>
      </c>
      <c r="G18" s="724">
        <v>0.14934959972421066</v>
      </c>
      <c r="H18" s="697">
        <f t="shared" si="2"/>
        <v>1.0000000000000004</v>
      </c>
      <c r="I18" s="665">
        <f t="shared" si="3"/>
        <v>0.69147462608081944</v>
      </c>
      <c r="J18" s="661">
        <f t="shared" si="4"/>
        <v>0.30852537391918089</v>
      </c>
      <c r="K18" s="668">
        <f t="shared" si="5"/>
        <v>0.69147462608081944</v>
      </c>
      <c r="L18" s="662">
        <v>0.69455872773417215</v>
      </c>
      <c r="M18" s="662">
        <f t="shared" si="6"/>
        <v>4.7904310051479831E-3</v>
      </c>
      <c r="N18" s="662">
        <f t="shared" si="7"/>
        <v>1.7063293517952743E-3</v>
      </c>
      <c r="O18" s="667">
        <f t="shared" si="8"/>
        <v>0.30852537391918089</v>
      </c>
      <c r="P18" s="662">
        <v>0.30888499347782999</v>
      </c>
      <c r="Q18" s="662">
        <f t="shared" si="9"/>
        <v>5.5858492275625367E-4</v>
      </c>
      <c r="R18" s="661">
        <f t="shared" si="10"/>
        <v>1.9896536410711715E-4</v>
      </c>
      <c r="S18" s="676"/>
    </row>
    <row r="19" spans="1:19" ht="12" hidden="1" customHeight="1">
      <c r="A19" s="715">
        <v>1925</v>
      </c>
      <c r="B19" s="702">
        <f t="shared" si="0"/>
        <v>82.589661532701726</v>
      </c>
      <c r="C19" s="701">
        <f t="shared" si="1"/>
        <v>0.99646426736942706</v>
      </c>
      <c r="D19" s="700">
        <v>82.882712644308612</v>
      </c>
      <c r="E19" s="719">
        <v>0.39020588108766524</v>
      </c>
      <c r="F19" s="719">
        <v>5.8041538022943318E-2</v>
      </c>
      <c r="G19" s="724">
        <v>0.1551963075037335</v>
      </c>
      <c r="H19" s="697">
        <f t="shared" si="2"/>
        <v>1</v>
      </c>
      <c r="I19" s="665">
        <f t="shared" si="3"/>
        <v>0.68153287210491409</v>
      </c>
      <c r="J19" s="661">
        <f t="shared" si="4"/>
        <v>0.31846712789508602</v>
      </c>
      <c r="K19" s="668">
        <f t="shared" si="5"/>
        <v>0.68153287210491409</v>
      </c>
      <c r="L19" s="662">
        <v>0.68462169992221444</v>
      </c>
      <c r="M19" s="662">
        <f t="shared" si="6"/>
        <v>4.7246334934205004E-3</v>
      </c>
      <c r="N19" s="662">
        <f t="shared" si="7"/>
        <v>1.6358056761201171E-3</v>
      </c>
      <c r="O19" s="667">
        <f t="shared" si="8"/>
        <v>0.31846712789508602</v>
      </c>
      <c r="P19" s="662">
        <v>0.31892657847205946</v>
      </c>
      <c r="Q19" s="662">
        <f t="shared" si="9"/>
        <v>7.0277001922282398E-4</v>
      </c>
      <c r="R19" s="661">
        <f t="shared" si="10"/>
        <v>2.4331944224936382E-4</v>
      </c>
      <c r="S19" s="676"/>
    </row>
    <row r="20" spans="1:19" ht="12" hidden="1" customHeight="1">
      <c r="A20" s="715">
        <v>1926</v>
      </c>
      <c r="B20" s="702">
        <f t="shared" si="0"/>
        <v>88.363976287971809</v>
      </c>
      <c r="C20" s="701">
        <f t="shared" si="1"/>
        <v>0.9963675418005048</v>
      </c>
      <c r="D20" s="700">
        <v>88.686124929653985</v>
      </c>
      <c r="E20" s="719">
        <v>0.41619129239180208</v>
      </c>
      <c r="F20" s="719">
        <v>7.1488815946827364E-2</v>
      </c>
      <c r="G20" s="724">
        <v>0.16553146665645216</v>
      </c>
      <c r="H20" s="697">
        <f t="shared" si="2"/>
        <v>0.99999999999999978</v>
      </c>
      <c r="I20" s="665">
        <f t="shared" si="3"/>
        <v>0.6739518831536393</v>
      </c>
      <c r="J20" s="661">
        <f t="shared" si="4"/>
        <v>0.32604811684636054</v>
      </c>
      <c r="K20" s="668">
        <f t="shared" si="5"/>
        <v>0.6739518831536393</v>
      </c>
      <c r="L20" s="662">
        <v>0.67706316247035936</v>
      </c>
      <c r="M20" s="662">
        <f t="shared" si="6"/>
        <v>4.709965642961389E-3</v>
      </c>
      <c r="N20" s="662">
        <f t="shared" si="7"/>
        <v>1.5986863262414143E-3</v>
      </c>
      <c r="O20" s="667">
        <f t="shared" si="8"/>
        <v>0.32604811684636054</v>
      </c>
      <c r="P20" s="662">
        <v>0.3265825385858302</v>
      </c>
      <c r="Q20" s="662">
        <f t="shared" si="9"/>
        <v>8.0902669786894245E-4</v>
      </c>
      <c r="R20" s="661">
        <f t="shared" si="10"/>
        <v>2.7460495839925282E-4</v>
      </c>
      <c r="S20" s="676"/>
    </row>
    <row r="21" spans="1:19" ht="12" hidden="1" customHeight="1">
      <c r="A21" s="715">
        <v>1927</v>
      </c>
      <c r="B21" s="702">
        <f t="shared" si="0"/>
        <v>86.74950403099389</v>
      </c>
      <c r="C21" s="701">
        <f t="shared" si="1"/>
        <v>0.99615302755595514</v>
      </c>
      <c r="D21" s="700">
        <v>87.08451576343883</v>
      </c>
      <c r="E21" s="719">
        <v>0.41979700656875912</v>
      </c>
      <c r="F21" s="719">
        <v>8.2180290667239655E-2</v>
      </c>
      <c r="G21" s="724">
        <v>0.16696556479105171</v>
      </c>
      <c r="H21" s="697">
        <f t="shared" si="2"/>
        <v>0.99999999999999989</v>
      </c>
      <c r="I21" s="665">
        <f t="shared" si="3"/>
        <v>0.69259822248492531</v>
      </c>
      <c r="J21" s="661">
        <f t="shared" si="4"/>
        <v>0.30740177751507458</v>
      </c>
      <c r="K21" s="668">
        <f t="shared" si="5"/>
        <v>0.69259822248492531</v>
      </c>
      <c r="L21" s="662">
        <v>0.69582781907446634</v>
      </c>
      <c r="M21" s="662">
        <f t="shared" si="6"/>
        <v>4.8391862438634109E-3</v>
      </c>
      <c r="N21" s="662">
        <f t="shared" si="7"/>
        <v>1.6095896543223173E-3</v>
      </c>
      <c r="O21" s="667">
        <f t="shared" si="8"/>
        <v>0.30740177751507458</v>
      </c>
      <c r="P21" s="662">
        <v>0.30803400971852873</v>
      </c>
      <c r="Q21" s="662">
        <f t="shared" si="9"/>
        <v>9.4732865144541063E-4</v>
      </c>
      <c r="R21" s="661">
        <f t="shared" si="10"/>
        <v>3.1509644799128432E-4</v>
      </c>
      <c r="S21" s="676"/>
    </row>
    <row r="22" spans="1:19" ht="12" hidden="1" customHeight="1">
      <c r="A22" s="715">
        <v>1928</v>
      </c>
      <c r="B22" s="702">
        <f t="shared" si="0"/>
        <v>88.47682499785887</v>
      </c>
      <c r="C22" s="701">
        <f t="shared" si="1"/>
        <v>0.99604204624191872</v>
      </c>
      <c r="D22" s="700">
        <v>88.828403712155762</v>
      </c>
      <c r="E22" s="719">
        <v>0.42784052280966484</v>
      </c>
      <c r="F22" s="719">
        <v>9.3902898270849924E-2</v>
      </c>
      <c r="G22" s="724">
        <v>0.17016470678362056</v>
      </c>
      <c r="H22" s="697">
        <f t="shared" si="2"/>
        <v>0.99999999999999978</v>
      </c>
      <c r="I22" s="665">
        <f t="shared" si="3"/>
        <v>0.68981023472244662</v>
      </c>
      <c r="J22" s="661">
        <f t="shared" si="4"/>
        <v>0.3101897652775531</v>
      </c>
      <c r="K22" s="668">
        <f t="shared" si="5"/>
        <v>0.68981023472244662</v>
      </c>
      <c r="L22" s="662">
        <v>0.69306873662442725</v>
      </c>
      <c r="M22" s="662">
        <f t="shared" si="6"/>
        <v>4.8356224674655597E-3</v>
      </c>
      <c r="N22" s="662">
        <f t="shared" si="7"/>
        <v>1.5771205654849711E-3</v>
      </c>
      <c r="O22" s="667">
        <f t="shared" si="8"/>
        <v>0.3101897652775531</v>
      </c>
      <c r="P22" s="662">
        <v>0.31090494478090552</v>
      </c>
      <c r="Q22" s="662">
        <f t="shared" si="9"/>
        <v>1.0613276219294981E-3</v>
      </c>
      <c r="R22" s="661">
        <f t="shared" si="10"/>
        <v>3.4614811857708181E-4</v>
      </c>
      <c r="S22" s="676"/>
    </row>
    <row r="23" spans="1:19" hidden="1">
      <c r="A23" s="716">
        <v>1929</v>
      </c>
      <c r="B23" s="695">
        <f t="shared" si="0"/>
        <v>94.587384515426393</v>
      </c>
      <c r="C23" s="694">
        <f t="shared" si="1"/>
        <v>0.99565667910975153</v>
      </c>
      <c r="D23" s="693">
        <v>95</v>
      </c>
      <c r="E23" s="721">
        <v>0.50285459411239941</v>
      </c>
      <c r="F23" s="721">
        <v>0.10976089046121223</v>
      </c>
      <c r="G23" s="720">
        <v>0.2</v>
      </c>
      <c r="H23" s="690">
        <f t="shared" si="2"/>
        <v>0.99999999999999978</v>
      </c>
      <c r="I23" s="689">
        <f t="shared" si="3"/>
        <v>0.68385248066340076</v>
      </c>
      <c r="J23" s="685">
        <f t="shared" si="4"/>
        <v>0.31614751933659907</v>
      </c>
      <c r="K23" s="688">
        <f t="shared" si="5"/>
        <v>0.68385248066340076</v>
      </c>
      <c r="L23" s="686">
        <v>0.68743317094606438</v>
      </c>
      <c r="M23" s="686">
        <f t="shared" si="6"/>
        <v>5.316296636052857E-3</v>
      </c>
      <c r="N23" s="686">
        <f t="shared" si="7"/>
        <v>1.7356063533892126E-3</v>
      </c>
      <c r="O23" s="687">
        <f t="shared" si="8"/>
        <v>0.31614751933659907</v>
      </c>
      <c r="P23" s="686">
        <v>0.31692909667225949</v>
      </c>
      <c r="Q23" s="686">
        <f t="shared" si="9"/>
        <v>1.1604178614676799E-3</v>
      </c>
      <c r="R23" s="685">
        <f t="shared" si="10"/>
        <v>3.788405258072593E-4</v>
      </c>
      <c r="S23" s="676"/>
    </row>
    <row r="24" spans="1:19" hidden="1">
      <c r="A24" s="715">
        <f t="shared" ref="A24:A42" si="11">A23+1</f>
        <v>1930</v>
      </c>
      <c r="B24" s="702">
        <f t="shared" si="0"/>
        <v>83.4783053259968</v>
      </c>
      <c r="C24" s="701">
        <f t="shared" si="1"/>
        <v>0.99497384178780446</v>
      </c>
      <c r="D24" s="700">
        <v>83.9</v>
      </c>
      <c r="E24" s="719">
        <v>0.50285459411239941</v>
      </c>
      <c r="F24" s="719">
        <v>0.11884007989081155</v>
      </c>
      <c r="G24" s="718">
        <v>0.2</v>
      </c>
      <c r="H24" s="697">
        <f t="shared" si="2"/>
        <v>0.99999999999999978</v>
      </c>
      <c r="I24" s="665">
        <f t="shared" si="3"/>
        <v>0.69566755020053606</v>
      </c>
      <c r="J24" s="661">
        <f t="shared" si="4"/>
        <v>0.30433244979946367</v>
      </c>
      <c r="K24" s="668">
        <f t="shared" si="5"/>
        <v>0.69566755020053606</v>
      </c>
      <c r="L24" s="662">
        <v>0.69975346933692983</v>
      </c>
      <c r="M24" s="662">
        <f t="shared" si="6"/>
        <v>6.0237757840036141E-3</v>
      </c>
      <c r="N24" s="662">
        <f t="shared" si="7"/>
        <v>1.9378566476097884E-3</v>
      </c>
      <c r="O24" s="667">
        <f t="shared" si="8"/>
        <v>0.30433244979946367</v>
      </c>
      <c r="P24" s="662">
        <v>0.30529807875519294</v>
      </c>
      <c r="Q24" s="662">
        <f t="shared" si="9"/>
        <v>1.4236043655500802E-3</v>
      </c>
      <c r="R24" s="661">
        <f t="shared" si="10"/>
        <v>4.5797540982077877E-4</v>
      </c>
      <c r="S24" s="676"/>
    </row>
    <row r="25" spans="1:19" hidden="1">
      <c r="A25" s="715">
        <f t="shared" si="11"/>
        <v>1931</v>
      </c>
      <c r="B25" s="702">
        <f t="shared" si="0"/>
        <v>68.355325477832267</v>
      </c>
      <c r="C25" s="701">
        <f t="shared" si="1"/>
        <v>0.99353670752663181</v>
      </c>
      <c r="D25" s="700">
        <v>68.8</v>
      </c>
      <c r="E25" s="719">
        <v>0.50285459411239941</v>
      </c>
      <c r="F25" s="719">
        <v>0.14181992805532825</v>
      </c>
      <c r="G25" s="718">
        <v>0.2</v>
      </c>
      <c r="H25" s="697">
        <f t="shared" si="2"/>
        <v>1.0000000000000004</v>
      </c>
      <c r="I25" s="665">
        <f t="shared" si="3"/>
        <v>0.7147053926706497</v>
      </c>
      <c r="J25" s="661">
        <f t="shared" si="4"/>
        <v>0.28529460732935064</v>
      </c>
      <c r="K25" s="668">
        <f t="shared" si="5"/>
        <v>0.7147053926706497</v>
      </c>
      <c r="L25" s="662">
        <v>0.71977964204319311</v>
      </c>
      <c r="M25" s="662">
        <f t="shared" si="6"/>
        <v>7.3564801366570324E-3</v>
      </c>
      <c r="N25" s="662">
        <f t="shared" si="7"/>
        <v>2.2822307641135742E-3</v>
      </c>
      <c r="O25" s="667">
        <f t="shared" si="8"/>
        <v>0.28529460732935064</v>
      </c>
      <c r="P25" s="662">
        <v>0.2867256963347502</v>
      </c>
      <c r="Q25" s="662">
        <f t="shared" si="9"/>
        <v>2.0747458528497633E-3</v>
      </c>
      <c r="R25" s="661">
        <f t="shared" si="10"/>
        <v>6.4365684745021389E-4</v>
      </c>
      <c r="S25" s="676"/>
    </row>
    <row r="26" spans="1:19" hidden="1">
      <c r="A26" s="715">
        <f t="shared" si="11"/>
        <v>1932</v>
      </c>
      <c r="B26" s="702">
        <f t="shared" si="0"/>
        <v>52.117575962264006</v>
      </c>
      <c r="C26" s="701">
        <f t="shared" si="1"/>
        <v>0.99271573261455248</v>
      </c>
      <c r="D26" s="700">
        <v>52.5</v>
      </c>
      <c r="E26" s="719">
        <v>0.42256913470115959</v>
      </c>
      <c r="F26" s="719">
        <v>0.15985490303484012</v>
      </c>
      <c r="G26" s="718">
        <v>0.2</v>
      </c>
      <c r="H26" s="697">
        <f t="shared" si="2"/>
        <v>0.99999999999999978</v>
      </c>
      <c r="I26" s="665">
        <f t="shared" si="3"/>
        <v>0.72448927569268962</v>
      </c>
      <c r="J26" s="661">
        <f t="shared" si="4"/>
        <v>0.27551072430731016</v>
      </c>
      <c r="K26" s="668">
        <f t="shared" si="5"/>
        <v>0.72448927569268962</v>
      </c>
      <c r="L26" s="662">
        <v>0.72981304779143896</v>
      </c>
      <c r="M26" s="662">
        <f t="shared" si="6"/>
        <v>8.107996715102846E-3</v>
      </c>
      <c r="N26" s="662">
        <f t="shared" si="7"/>
        <v>2.7842246163534983E-3</v>
      </c>
      <c r="O26" s="667">
        <f t="shared" si="8"/>
        <v>0.27551072430731016</v>
      </c>
      <c r="P26" s="662">
        <v>0.2775246694886756</v>
      </c>
      <c r="Q26" s="662">
        <f t="shared" si="9"/>
        <v>3.0671975832219033E-3</v>
      </c>
      <c r="R26" s="661">
        <f t="shared" si="10"/>
        <v>1.0532524018564628E-3</v>
      </c>
      <c r="S26" s="676"/>
    </row>
    <row r="27" spans="1:19" hidden="1">
      <c r="A27" s="715">
        <f t="shared" si="11"/>
        <v>1933</v>
      </c>
      <c r="B27" s="702">
        <f t="shared" si="0"/>
        <v>49.896604651701026</v>
      </c>
      <c r="C27" s="701">
        <f t="shared" si="1"/>
        <v>0.99198021176343976</v>
      </c>
      <c r="D27" s="700">
        <v>50.300000000000004</v>
      </c>
      <c r="E27" s="719">
        <v>0.44228367528991969</v>
      </c>
      <c r="F27" s="719">
        <v>0.16111167300906018</v>
      </c>
      <c r="G27" s="718">
        <v>0.2</v>
      </c>
      <c r="H27" s="697">
        <f t="shared" si="2"/>
        <v>0.99999999999999989</v>
      </c>
      <c r="I27" s="665">
        <f t="shared" si="3"/>
        <v>0.73726455682359293</v>
      </c>
      <c r="J27" s="661">
        <f t="shared" si="4"/>
        <v>0.26273544317640696</v>
      </c>
      <c r="K27" s="668">
        <f t="shared" si="5"/>
        <v>0.73726455682359293</v>
      </c>
      <c r="L27" s="662">
        <v>0.74319051857518215</v>
      </c>
      <c r="M27" s="662">
        <f t="shared" si="6"/>
        <v>8.8640034402589721E-3</v>
      </c>
      <c r="N27" s="662">
        <f t="shared" si="7"/>
        <v>2.9380416886697295E-3</v>
      </c>
      <c r="O27" s="667">
        <f t="shared" si="8"/>
        <v>0.26273544317640696</v>
      </c>
      <c r="P27" s="662">
        <v>0.26489410664360458</v>
      </c>
      <c r="Q27" s="662">
        <f t="shared" si="9"/>
        <v>3.2289105467934423E-3</v>
      </c>
      <c r="R27" s="661">
        <f t="shared" si="10"/>
        <v>1.0702470795958244E-3</v>
      </c>
      <c r="S27" s="676"/>
    </row>
    <row r="28" spans="1:19" hidden="1">
      <c r="A28" s="715">
        <f t="shared" si="11"/>
        <v>1934</v>
      </c>
      <c r="B28" s="702">
        <f t="shared" si="0"/>
        <v>59.1955881515049</v>
      </c>
      <c r="C28" s="701">
        <f t="shared" si="1"/>
        <v>0.99321456630041771</v>
      </c>
      <c r="D28" s="700">
        <v>59.6</v>
      </c>
      <c r="E28" s="719">
        <v>0.4225691347011597</v>
      </c>
      <c r="F28" s="719">
        <v>0.18184271379395103</v>
      </c>
      <c r="G28" s="718">
        <v>0.2</v>
      </c>
      <c r="H28" s="697">
        <f t="shared" si="2"/>
        <v>0.99999999999999978</v>
      </c>
      <c r="I28" s="665">
        <f t="shared" si="3"/>
        <v>0.73358172945935873</v>
      </c>
      <c r="J28" s="661">
        <f t="shared" si="4"/>
        <v>0.2664182705406411</v>
      </c>
      <c r="K28" s="668">
        <f t="shared" si="5"/>
        <v>0.73358172945935873</v>
      </c>
      <c r="L28" s="662">
        <v>0.73835811454863809</v>
      </c>
      <c r="M28" s="662">
        <f t="shared" si="6"/>
        <v>7.1385241349344875E-3</v>
      </c>
      <c r="N28" s="662">
        <f t="shared" si="7"/>
        <v>2.362139045655136E-3</v>
      </c>
      <c r="O28" s="667">
        <f t="shared" si="8"/>
        <v>0.2664182705406411</v>
      </c>
      <c r="P28" s="662">
        <v>0.26847367581148218</v>
      </c>
      <c r="Q28" s="662">
        <f t="shared" si="9"/>
        <v>3.0718963941796418E-3</v>
      </c>
      <c r="R28" s="661">
        <f t="shared" si="10"/>
        <v>1.0164911233385562E-3</v>
      </c>
      <c r="S28" s="676"/>
    </row>
    <row r="29" spans="1:19" hidden="1">
      <c r="A29" s="715">
        <f t="shared" si="11"/>
        <v>1935</v>
      </c>
      <c r="B29" s="702">
        <f t="shared" si="0"/>
        <v>67.092514725095484</v>
      </c>
      <c r="C29" s="701">
        <f t="shared" si="1"/>
        <v>0.992492821377152</v>
      </c>
      <c r="D29" s="700">
        <v>67.600000000000009</v>
      </c>
      <c r="E29" s="719">
        <v>0.50285459411239963</v>
      </c>
      <c r="F29" s="719">
        <v>0.20463068079211472</v>
      </c>
      <c r="G29" s="718">
        <v>0.2</v>
      </c>
      <c r="H29" s="697">
        <f t="shared" si="2"/>
        <v>1.0000000000000002</v>
      </c>
      <c r="I29" s="665">
        <f t="shared" si="3"/>
        <v>0.7296152711344559</v>
      </c>
      <c r="J29" s="661">
        <f t="shared" si="4"/>
        <v>0.27038472886554427</v>
      </c>
      <c r="K29" s="668">
        <f t="shared" si="5"/>
        <v>0.7296152711344559</v>
      </c>
      <c r="L29" s="662">
        <v>0.73499145845437319</v>
      </c>
      <c r="M29" s="662">
        <f t="shared" si="6"/>
        <v>7.4949433058634539E-3</v>
      </c>
      <c r="N29" s="662">
        <f t="shared" si="7"/>
        <v>2.1187559859461411E-3</v>
      </c>
      <c r="O29" s="667">
        <f t="shared" si="8"/>
        <v>0.27038472886554427</v>
      </c>
      <c r="P29" s="662">
        <v>0.27257250418712103</v>
      </c>
      <c r="Q29" s="662">
        <f t="shared" si="9"/>
        <v>3.0499778049841685E-3</v>
      </c>
      <c r="R29" s="661">
        <f t="shared" si="10"/>
        <v>8.6220248340739187E-4</v>
      </c>
      <c r="S29" s="676"/>
    </row>
    <row r="30" spans="1:19" hidden="1">
      <c r="A30" s="715">
        <f t="shared" si="11"/>
        <v>1936</v>
      </c>
      <c r="B30" s="702">
        <f t="shared" si="0"/>
        <v>75.814330978191094</v>
      </c>
      <c r="C30" s="701">
        <f t="shared" si="1"/>
        <v>0.99233417510721322</v>
      </c>
      <c r="D30" s="700">
        <v>76.400000000000006</v>
      </c>
      <c r="E30" s="719">
        <v>0.56342551293487952</v>
      </c>
      <c r="F30" s="719">
        <v>0.22224350887402525</v>
      </c>
      <c r="G30" s="718">
        <v>0.2</v>
      </c>
      <c r="H30" s="697">
        <f t="shared" si="2"/>
        <v>1.0000000000000002</v>
      </c>
      <c r="I30" s="665">
        <f t="shared" si="3"/>
        <v>0.72431620554435483</v>
      </c>
      <c r="J30" s="661">
        <f t="shared" si="4"/>
        <v>0.27568379445564534</v>
      </c>
      <c r="K30" s="668">
        <f t="shared" si="5"/>
        <v>0.72431620554435483</v>
      </c>
      <c r="L30" s="662">
        <v>0.7298560532442625</v>
      </c>
      <c r="M30" s="662">
        <f t="shared" si="6"/>
        <v>7.4316492101863391E-3</v>
      </c>
      <c r="N30" s="662">
        <f t="shared" si="7"/>
        <v>1.8918015102786911E-3</v>
      </c>
      <c r="O30" s="667">
        <f t="shared" si="8"/>
        <v>0.27568379445564534</v>
      </c>
      <c r="P30" s="662">
        <v>0.27786899048101149</v>
      </c>
      <c r="Q30" s="662">
        <f t="shared" si="9"/>
        <v>2.9314181897609343E-3</v>
      </c>
      <c r="R30" s="661">
        <f t="shared" si="10"/>
        <v>7.4622216439480088E-4</v>
      </c>
      <c r="S30" s="676"/>
    </row>
    <row r="31" spans="1:19" hidden="1">
      <c r="A31" s="715">
        <f t="shared" si="11"/>
        <v>1937</v>
      </c>
      <c r="B31" s="702">
        <f t="shared" si="0"/>
        <v>83.874911410547369</v>
      </c>
      <c r="C31" s="701">
        <f t="shared" si="1"/>
        <v>0.9856041293836354</v>
      </c>
      <c r="D31" s="700">
        <v>85.1</v>
      </c>
      <c r="E31" s="719">
        <v>1.1634255129348796</v>
      </c>
      <c r="F31" s="719">
        <v>0.26266307651774223</v>
      </c>
      <c r="G31" s="718">
        <v>0.20100000000000001</v>
      </c>
      <c r="H31" s="697">
        <f t="shared" si="2"/>
        <v>1.0000000000000002</v>
      </c>
      <c r="I31" s="665">
        <f t="shared" si="3"/>
        <v>0.72903496366492959</v>
      </c>
      <c r="J31" s="661">
        <f t="shared" si="4"/>
        <v>0.27096503633507057</v>
      </c>
      <c r="K31" s="668">
        <f t="shared" si="5"/>
        <v>0.72903496366492959</v>
      </c>
      <c r="L31" s="662">
        <v>0.74095088146547461</v>
      </c>
      <c r="M31" s="662">
        <f t="shared" si="6"/>
        <v>1.3870959663256079E-2</v>
      </c>
      <c r="N31" s="662">
        <f t="shared" si="7"/>
        <v>1.9550418627110812E-3</v>
      </c>
      <c r="O31" s="667">
        <f t="shared" si="8"/>
        <v>0.27096503633507057</v>
      </c>
      <c r="P31" s="662">
        <v>0.27365525723380968</v>
      </c>
      <c r="Q31" s="662">
        <f t="shared" si="9"/>
        <v>3.1316048160345603E-3</v>
      </c>
      <c r="R31" s="661">
        <f t="shared" si="10"/>
        <v>4.4138391729545395E-4</v>
      </c>
      <c r="S31" s="676"/>
    </row>
    <row r="32" spans="1:19" hidden="1">
      <c r="A32" s="715">
        <f t="shared" si="11"/>
        <v>1938</v>
      </c>
      <c r="B32" s="702">
        <f t="shared" si="0"/>
        <v>77.3851435470566</v>
      </c>
      <c r="C32" s="701">
        <f t="shared" si="1"/>
        <v>0.98579800696887387</v>
      </c>
      <c r="D32" s="700">
        <v>78.5</v>
      </c>
      <c r="E32" s="719">
        <v>1.2437109723461197</v>
      </c>
      <c r="F32" s="719">
        <v>0.28114548059726985</v>
      </c>
      <c r="G32" s="718">
        <v>0.41000000000000003</v>
      </c>
      <c r="H32" s="697">
        <f t="shared" si="2"/>
        <v>0.99999999999999989</v>
      </c>
      <c r="I32" s="665">
        <f t="shared" si="3"/>
        <v>0.73818290387173835</v>
      </c>
      <c r="J32" s="661">
        <f t="shared" si="4"/>
        <v>0.26181709612826154</v>
      </c>
      <c r="K32" s="668">
        <f t="shared" si="5"/>
        <v>0.73818290387173835</v>
      </c>
      <c r="L32" s="662">
        <v>0.74993328256264902</v>
      </c>
      <c r="M32" s="662">
        <f t="shared" si="6"/>
        <v>1.6071702077929725E-2</v>
      </c>
      <c r="N32" s="662">
        <f t="shared" si="7"/>
        <v>4.3213233870190533E-3</v>
      </c>
      <c r="O32" s="667">
        <f t="shared" si="8"/>
        <v>0.26181709612826154</v>
      </c>
      <c r="P32" s="662">
        <v>0.26447331283592973</v>
      </c>
      <c r="Q32" s="662">
        <f t="shared" si="9"/>
        <v>3.6330678953423409E-3</v>
      </c>
      <c r="R32" s="661">
        <f t="shared" si="10"/>
        <v>9.7685118767416195E-4</v>
      </c>
      <c r="S32" s="676"/>
    </row>
    <row r="33" spans="1:19" hidden="1">
      <c r="A33" s="715">
        <f t="shared" si="11"/>
        <v>1939</v>
      </c>
      <c r="B33" s="702">
        <f t="shared" si="0"/>
        <v>82.862169002273632</v>
      </c>
      <c r="C33" s="701">
        <f t="shared" si="1"/>
        <v>0.98763014305451302</v>
      </c>
      <c r="D33" s="700">
        <v>83.899999999999991</v>
      </c>
      <c r="E33" s="719">
        <v>1.1437109723461196</v>
      </c>
      <c r="F33" s="719">
        <v>0.30812002538024591</v>
      </c>
      <c r="G33" s="718">
        <v>0.41400000000000003</v>
      </c>
      <c r="H33" s="697">
        <f t="shared" si="2"/>
        <v>0.99999999999999989</v>
      </c>
      <c r="I33" s="665">
        <f t="shared" si="3"/>
        <v>0.73427593039171213</v>
      </c>
      <c r="J33" s="661">
        <f t="shared" si="4"/>
        <v>0.26572406960828776</v>
      </c>
      <c r="K33" s="668">
        <f t="shared" si="5"/>
        <v>0.73427593039171213</v>
      </c>
      <c r="L33" s="662">
        <v>0.74414259949649564</v>
      </c>
      <c r="M33" s="662">
        <f t="shared" si="6"/>
        <v>1.3802571017839729E-2</v>
      </c>
      <c r="N33" s="662">
        <f t="shared" si="7"/>
        <v>3.9359019130563062E-3</v>
      </c>
      <c r="O33" s="667">
        <f t="shared" si="8"/>
        <v>0.26572406960828776</v>
      </c>
      <c r="P33" s="662">
        <v>0.26838218726956026</v>
      </c>
      <c r="Q33" s="662">
        <f t="shared" si="9"/>
        <v>3.7184643980510755E-3</v>
      </c>
      <c r="R33" s="661">
        <f t="shared" si="10"/>
        <v>1.0603467367785824E-3</v>
      </c>
      <c r="S33" s="676"/>
    </row>
    <row r="34" spans="1:19" hidden="1">
      <c r="A34" s="717">
        <f t="shared" si="11"/>
        <v>1940</v>
      </c>
      <c r="B34" s="713">
        <f t="shared" si="0"/>
        <v>92.160669108916338</v>
      </c>
      <c r="C34" s="712">
        <f t="shared" si="1"/>
        <v>0.98778852206769929</v>
      </c>
      <c r="D34" s="711">
        <v>93.3</v>
      </c>
      <c r="E34" s="723">
        <v>1.2042818911685997</v>
      </c>
      <c r="F34" s="723">
        <v>0.3700489999150533</v>
      </c>
      <c r="G34" s="722">
        <v>0.43500000000000005</v>
      </c>
      <c r="H34" s="708">
        <f t="shared" si="2"/>
        <v>1</v>
      </c>
      <c r="I34" s="707">
        <f t="shared" si="3"/>
        <v>0.71734347897307893</v>
      </c>
      <c r="J34" s="703">
        <f t="shared" si="4"/>
        <v>0.28265652102692107</v>
      </c>
      <c r="K34" s="706">
        <f t="shared" si="5"/>
        <v>0.71734347897307893</v>
      </c>
      <c r="L34" s="704">
        <v>0.72680010886722846</v>
      </c>
      <c r="M34" s="704">
        <f t="shared" si="6"/>
        <v>1.3067199954303372E-2</v>
      </c>
      <c r="N34" s="704">
        <f t="shared" si="7"/>
        <v>3.6105700601538485E-3</v>
      </c>
      <c r="O34" s="705">
        <f t="shared" si="8"/>
        <v>0.28265652102692107</v>
      </c>
      <c r="P34" s="704">
        <v>0.28556233274804649</v>
      </c>
      <c r="Q34" s="704">
        <f t="shared" si="9"/>
        <v>4.0152594755765714E-3</v>
      </c>
      <c r="R34" s="703">
        <f t="shared" si="10"/>
        <v>1.1094477544511319E-3</v>
      </c>
      <c r="S34" s="676"/>
    </row>
    <row r="35" spans="1:19" hidden="1">
      <c r="A35" s="715">
        <f t="shared" si="11"/>
        <v>1941</v>
      </c>
      <c r="B35" s="702">
        <f t="shared" si="0"/>
        <v>117.6478803970607</v>
      </c>
      <c r="C35" s="701">
        <f t="shared" si="1"/>
        <v>0.98780756000890602</v>
      </c>
      <c r="D35" s="700">
        <v>119.1</v>
      </c>
      <c r="E35" s="719">
        <v>1.4071364852809995</v>
      </c>
      <c r="F35" s="719">
        <v>0.53298311765828632</v>
      </c>
      <c r="G35" s="718">
        <v>0.48800000000000004</v>
      </c>
      <c r="H35" s="697">
        <f t="shared" si="2"/>
        <v>1.0000000000000002</v>
      </c>
      <c r="I35" s="665">
        <f t="shared" si="3"/>
        <v>0.70978468348915635</v>
      </c>
      <c r="J35" s="661">
        <f t="shared" si="4"/>
        <v>0.29021531651084381</v>
      </c>
      <c r="K35" s="668">
        <f t="shared" si="5"/>
        <v>0.70978468348915635</v>
      </c>
      <c r="L35" s="662">
        <v>0.71873680567614096</v>
      </c>
      <c r="M35" s="662">
        <f t="shared" si="6"/>
        <v>1.1960576599696694E-2</v>
      </c>
      <c r="N35" s="662">
        <f t="shared" si="7"/>
        <v>3.0084544127121234E-3</v>
      </c>
      <c r="O35" s="667">
        <f t="shared" si="8"/>
        <v>0.29021531651084381</v>
      </c>
      <c r="P35" s="662">
        <v>0.29360612475353121</v>
      </c>
      <c r="Q35" s="662">
        <f t="shared" si="9"/>
        <v>4.5303248631379705E-3</v>
      </c>
      <c r="R35" s="661">
        <f t="shared" si="10"/>
        <v>1.1395166204505973E-3</v>
      </c>
      <c r="S35" s="676"/>
    </row>
    <row r="36" spans="1:19" hidden="1">
      <c r="A36" s="715">
        <f t="shared" si="11"/>
        <v>1942</v>
      </c>
      <c r="B36" s="702">
        <f t="shared" si="0"/>
        <v>152.97322557125634</v>
      </c>
      <c r="C36" s="701">
        <f t="shared" si="1"/>
        <v>0.99011796486250059</v>
      </c>
      <c r="D36" s="700">
        <v>154.5</v>
      </c>
      <c r="E36" s="719">
        <v>1.4114183764495989</v>
      </c>
      <c r="F36" s="719">
        <v>0.64635605229406512</v>
      </c>
      <c r="G36" s="718">
        <v>0.53100000000000003</v>
      </c>
      <c r="H36" s="697">
        <f t="shared" si="2"/>
        <v>1</v>
      </c>
      <c r="I36" s="665">
        <f t="shared" si="3"/>
        <v>0.7229088468561875</v>
      </c>
      <c r="J36" s="661">
        <f t="shared" si="4"/>
        <v>0.27709115314381255</v>
      </c>
      <c r="K36" s="668">
        <f t="shared" si="5"/>
        <v>0.7229088468561875</v>
      </c>
      <c r="L36" s="662">
        <v>0.72975454042018173</v>
      </c>
      <c r="M36" s="662">
        <f t="shared" si="6"/>
        <v>9.2265713243534064E-3</v>
      </c>
      <c r="N36" s="662">
        <f t="shared" si="7"/>
        <v>2.3808777603592057E-3</v>
      </c>
      <c r="O36" s="667">
        <f t="shared" si="8"/>
        <v>0.27709115314381255</v>
      </c>
      <c r="P36" s="662">
        <v>0.28022612399375191</v>
      </c>
      <c r="Q36" s="662">
        <f t="shared" si="9"/>
        <v>4.2252887711581042E-3</v>
      </c>
      <c r="R36" s="661">
        <f t="shared" si="10"/>
        <v>1.0903179212187796E-3</v>
      </c>
      <c r="S36" s="676"/>
    </row>
    <row r="37" spans="1:19" hidden="1">
      <c r="A37" s="715">
        <f t="shared" si="11"/>
        <v>1943</v>
      </c>
      <c r="B37" s="702">
        <f t="shared" si="0"/>
        <v>188.30215432673566</v>
      </c>
      <c r="C37" s="701">
        <f t="shared" si="1"/>
        <v>0.99054263191339109</v>
      </c>
      <c r="D37" s="700">
        <v>190.10000000000002</v>
      </c>
      <c r="E37" s="719">
        <v>1.7734165923282783</v>
      </c>
      <c r="F37" s="719">
        <v>0.69042908093607569</v>
      </c>
      <c r="G37" s="718">
        <v>0.66600000000000004</v>
      </c>
      <c r="H37" s="697">
        <f t="shared" si="2"/>
        <v>0.99999999999999989</v>
      </c>
      <c r="I37" s="665">
        <f t="shared" si="3"/>
        <v>0.74021774925149197</v>
      </c>
      <c r="J37" s="661">
        <f t="shared" si="4"/>
        <v>0.25978225074850791</v>
      </c>
      <c r="K37" s="668">
        <f t="shared" si="5"/>
        <v>0.74021774925149197</v>
      </c>
      <c r="L37" s="662">
        <v>0.74708992703747423</v>
      </c>
      <c r="M37" s="662">
        <f t="shared" si="6"/>
        <v>9.4179304462502569E-3</v>
      </c>
      <c r="N37" s="662">
        <f t="shared" si="7"/>
        <v>2.5457526602680569E-3</v>
      </c>
      <c r="O37" s="667">
        <f t="shared" si="8"/>
        <v>0.25978225074850791</v>
      </c>
      <c r="P37" s="662">
        <v>0.26245773682060775</v>
      </c>
      <c r="Q37" s="662">
        <f t="shared" si="9"/>
        <v>3.6666021342382838E-3</v>
      </c>
      <c r="R37" s="661">
        <f t="shared" si="10"/>
        <v>9.9111606213847948E-4</v>
      </c>
      <c r="S37" s="676"/>
    </row>
    <row r="38" spans="1:19" hidden="1">
      <c r="A38" s="715">
        <f t="shared" si="11"/>
        <v>1944</v>
      </c>
      <c r="B38" s="702">
        <f t="shared" si="0"/>
        <v>202.30949805903248</v>
      </c>
      <c r="C38" s="701">
        <f t="shared" si="1"/>
        <v>0.98928849906617344</v>
      </c>
      <c r="D38" s="700">
        <v>204.5</v>
      </c>
      <c r="E38" s="719">
        <v>2.2748438893844778</v>
      </c>
      <c r="F38" s="719">
        <v>0.62465805158305165</v>
      </c>
      <c r="G38" s="718">
        <v>0.70900000000000007</v>
      </c>
      <c r="H38" s="697">
        <f t="shared" si="2"/>
        <v>1</v>
      </c>
      <c r="I38" s="665">
        <f t="shared" si="3"/>
        <v>0.75227816317835405</v>
      </c>
      <c r="J38" s="661">
        <f t="shared" si="4"/>
        <v>0.24772183682164589</v>
      </c>
      <c r="K38" s="668">
        <f t="shared" si="5"/>
        <v>0.75227816317835405</v>
      </c>
      <c r="L38" s="662">
        <v>0.76077301024446109</v>
      </c>
      <c r="M38" s="662">
        <f t="shared" si="6"/>
        <v>1.1244375134185219E-2</v>
      </c>
      <c r="N38" s="662">
        <f t="shared" si="7"/>
        <v>2.7495280680781579E-3</v>
      </c>
      <c r="O38" s="667">
        <f t="shared" si="8"/>
        <v>0.24772183682164589</v>
      </c>
      <c r="P38" s="662">
        <v>0.25005446924603886</v>
      </c>
      <c r="Q38" s="662">
        <f t="shared" si="9"/>
        <v>3.0876358133258819E-3</v>
      </c>
      <c r="R38" s="661">
        <f t="shared" si="10"/>
        <v>7.5500338893291536E-4</v>
      </c>
      <c r="S38" s="676"/>
    </row>
    <row r="39" spans="1:19" hidden="1">
      <c r="A39" s="715">
        <f t="shared" si="11"/>
        <v>1945</v>
      </c>
      <c r="B39" s="702">
        <f t="shared" ref="B39:B70" si="12">D39-E39-F39+G39</f>
        <v>203.76912029586555</v>
      </c>
      <c r="C39" s="701">
        <f t="shared" ref="C39:C70" si="13">B39/D39</f>
        <v>0.9896508999313528</v>
      </c>
      <c r="D39" s="700">
        <v>205.9</v>
      </c>
      <c r="E39" s="719">
        <v>2.435414808206958</v>
      </c>
      <c r="F39" s="719">
        <v>0.56946489592749672</v>
      </c>
      <c r="G39" s="718">
        <v>0.874</v>
      </c>
      <c r="H39" s="697">
        <f t="shared" ref="H39:H70" si="14">I39+J39</f>
        <v>1.0000000000000002</v>
      </c>
      <c r="I39" s="665">
        <f t="shared" ref="I39:I70" si="15">K39</f>
        <v>0.76787789436255038</v>
      </c>
      <c r="J39" s="661">
        <f t="shared" ref="J39:J70" si="16">O39</f>
        <v>0.23212210563744981</v>
      </c>
      <c r="K39" s="668">
        <f t="shared" ref="K39:K70" si="17">L39-M39+N39</f>
        <v>0.76787789436255038</v>
      </c>
      <c r="L39" s="662">
        <v>0.77635341556003079</v>
      </c>
      <c r="M39" s="662">
        <f t="shared" ref="M39:M70" si="18">E39/B39</f>
        <v>1.1951834530525635E-2</v>
      </c>
      <c r="N39" s="662">
        <f t="shared" ref="N39:N70" si="19">(G39*E39/(E39+F39))/B39</f>
        <v>3.4763133330451617E-3</v>
      </c>
      <c r="O39" s="667">
        <f t="shared" ref="O39:O70" si="20">P39-Q39+R39</f>
        <v>0.23212210563744981</v>
      </c>
      <c r="P39" s="662">
        <v>0.23410390840073675</v>
      </c>
      <c r="Q39" s="662">
        <f t="shared" ref="Q39:Q70" si="21">F39/B39</f>
        <v>2.7946574785259605E-3</v>
      </c>
      <c r="R39" s="661">
        <f t="shared" ref="R39:R70" si="22">(G39*F39/(E39+F39))/B39</f>
        <v>8.1285471523900887E-4</v>
      </c>
      <c r="S39" s="676"/>
    </row>
    <row r="40" spans="1:19" hidden="1">
      <c r="A40" s="715">
        <f t="shared" si="11"/>
        <v>1946</v>
      </c>
      <c r="B40" s="702">
        <f t="shared" si="12"/>
        <v>204.67942484816365</v>
      </c>
      <c r="C40" s="701">
        <f t="shared" si="13"/>
        <v>0.99075273471905456</v>
      </c>
      <c r="D40" s="700">
        <v>206.58981567808047</v>
      </c>
      <c r="E40" s="719">
        <v>2.8157002676181979</v>
      </c>
      <c r="F40" s="719">
        <v>0.47269056229859568</v>
      </c>
      <c r="G40" s="718">
        <v>1.3780000000000001</v>
      </c>
      <c r="H40" s="697">
        <f t="shared" si="14"/>
        <v>1</v>
      </c>
      <c r="I40" s="665">
        <f t="shared" si="15"/>
        <v>0.76961268945450079</v>
      </c>
      <c r="J40" s="661">
        <f t="shared" si="16"/>
        <v>0.23038731054549932</v>
      </c>
      <c r="K40" s="668">
        <f t="shared" si="17"/>
        <v>0.76961268945450079</v>
      </c>
      <c r="L40" s="662">
        <v>0.7776046076625972</v>
      </c>
      <c r="M40" s="662">
        <f t="shared" si="18"/>
        <v>1.3756635625231776E-2</v>
      </c>
      <c r="N40" s="662">
        <f t="shared" si="19"/>
        <v>5.7647174171353132E-3</v>
      </c>
      <c r="O40" s="667">
        <f t="shared" si="20"/>
        <v>0.23038731054549932</v>
      </c>
      <c r="P40" s="662">
        <v>0.23172896766542603</v>
      </c>
      <c r="Q40" s="662">
        <f t="shared" si="21"/>
        <v>2.3094190471233218E-3</v>
      </c>
      <c r="R40" s="661">
        <f t="shared" si="22"/>
        <v>9.6776192719661054E-4</v>
      </c>
      <c r="S40" s="676"/>
    </row>
    <row r="41" spans="1:19" hidden="1">
      <c r="A41" s="715">
        <f t="shared" si="11"/>
        <v>1947</v>
      </c>
      <c r="B41" s="702">
        <f t="shared" si="12"/>
        <v>221.53697605868817</v>
      </c>
      <c r="C41" s="701">
        <f t="shared" si="13"/>
        <v>0.98765704467221516</v>
      </c>
      <c r="D41" s="700">
        <v>224.30556968508449</v>
      </c>
      <c r="E41" s="719">
        <v>3.6157002676181982</v>
      </c>
      <c r="F41" s="719">
        <v>0.618893358778147</v>
      </c>
      <c r="G41" s="718">
        <v>1.4660000000000002</v>
      </c>
      <c r="H41" s="697">
        <f t="shared" si="14"/>
        <v>1.0000000000000002</v>
      </c>
      <c r="I41" s="665">
        <f t="shared" si="15"/>
        <v>0.75098019015862205</v>
      </c>
      <c r="J41" s="661">
        <f t="shared" si="16"/>
        <v>0.24901980984137811</v>
      </c>
      <c r="K41" s="668">
        <f t="shared" si="17"/>
        <v>0.75098019015862205</v>
      </c>
      <c r="L41" s="662">
        <v>0.76165090890834486</v>
      </c>
      <c r="M41" s="662">
        <f t="shared" si="18"/>
        <v>1.6320978700460141E-2</v>
      </c>
      <c r="N41" s="662">
        <f t="shared" si="19"/>
        <v>5.6502599507372714E-3</v>
      </c>
      <c r="O41" s="667">
        <f t="shared" si="20"/>
        <v>0.24901980984137811</v>
      </c>
      <c r="P41" s="662">
        <v>0.25084629889710486</v>
      </c>
      <c r="Q41" s="662">
        <f t="shared" si="21"/>
        <v>2.7936345877276653E-3</v>
      </c>
      <c r="R41" s="661">
        <f t="shared" si="22"/>
        <v>9.6714553200091054E-4</v>
      </c>
      <c r="S41" s="676"/>
    </row>
    <row r="42" spans="1:19" hidden="1">
      <c r="A42" s="715">
        <f t="shared" si="11"/>
        <v>1948</v>
      </c>
      <c r="B42" s="702">
        <f t="shared" si="12"/>
        <v>247.67607513927942</v>
      </c>
      <c r="C42" s="701">
        <f t="shared" si="13"/>
        <v>0.98829280958363963</v>
      </c>
      <c r="D42" s="700">
        <v>250.61001429690003</v>
      </c>
      <c r="E42" s="719">
        <v>3.8368421052631585</v>
      </c>
      <c r="F42" s="719">
        <v>0.75309705235746716</v>
      </c>
      <c r="G42" s="718">
        <v>1.6560000000000001</v>
      </c>
      <c r="H42" s="697">
        <f t="shared" si="14"/>
        <v>1</v>
      </c>
      <c r="I42" s="665">
        <f t="shared" si="15"/>
        <v>0.73709023700298981</v>
      </c>
      <c r="J42" s="661">
        <f t="shared" si="16"/>
        <v>0.26290976299701024</v>
      </c>
      <c r="K42" s="668">
        <f t="shared" si="17"/>
        <v>0.73709023700298981</v>
      </c>
      <c r="L42" s="662">
        <v>0.74699249061673578</v>
      </c>
      <c r="M42" s="662">
        <f t="shared" si="18"/>
        <v>1.5491371554985799E-2</v>
      </c>
      <c r="N42" s="662">
        <f t="shared" si="19"/>
        <v>5.5891179412397895E-3</v>
      </c>
      <c r="O42" s="667">
        <f t="shared" si="20"/>
        <v>0.26290976299701024</v>
      </c>
      <c r="P42" s="662">
        <v>0.26485338168227712</v>
      </c>
      <c r="Q42" s="662">
        <f t="shared" si="21"/>
        <v>3.0406532077592347E-3</v>
      </c>
      <c r="R42" s="661">
        <f t="shared" si="22"/>
        <v>1.0970345224923523E-3</v>
      </c>
      <c r="S42" s="676"/>
    </row>
    <row r="43" spans="1:19" hidden="1">
      <c r="A43" s="716">
        <v>1949</v>
      </c>
      <c r="B43" s="695">
        <f t="shared" si="12"/>
        <v>242.58475223125075</v>
      </c>
      <c r="C43" s="694">
        <f t="shared" si="13"/>
        <v>0.98687783748890667</v>
      </c>
      <c r="D43" s="693">
        <v>245.8103151333334</v>
      </c>
      <c r="E43" s="721">
        <v>4.1578947368421062</v>
      </c>
      <c r="F43" s="721">
        <v>0.83466816524054133</v>
      </c>
      <c r="G43" s="720">
        <v>1.7670000000000001</v>
      </c>
      <c r="H43" s="690">
        <f t="shared" si="14"/>
        <v>1</v>
      </c>
      <c r="I43" s="689">
        <f t="shared" si="15"/>
        <v>0.73991285843242172</v>
      </c>
      <c r="J43" s="685">
        <f t="shared" si="16"/>
        <v>0.26008714156757834</v>
      </c>
      <c r="K43" s="688">
        <f t="shared" si="17"/>
        <v>0.73991285843242172</v>
      </c>
      <c r="L43" s="686">
        <v>0.75098653821661976</v>
      </c>
      <c r="M43" s="686">
        <f t="shared" si="18"/>
        <v>1.7139967366450452E-2</v>
      </c>
      <c r="N43" s="686">
        <f t="shared" si="19"/>
        <v>6.0662875822523965E-3</v>
      </c>
      <c r="O43" s="687">
        <f t="shared" si="20"/>
        <v>0.26008714156757834</v>
      </c>
      <c r="P43" s="686">
        <v>0.26231010500771529</v>
      </c>
      <c r="Q43" s="686">
        <f t="shared" si="21"/>
        <v>3.4407280654015319E-3</v>
      </c>
      <c r="R43" s="685">
        <f t="shared" si="22"/>
        <v>1.2177646252645776E-3</v>
      </c>
      <c r="S43" s="676"/>
    </row>
    <row r="44" spans="1:19" hidden="1">
      <c r="A44" s="715">
        <f t="shared" ref="A44:A64" si="23">A43+1</f>
        <v>1950</v>
      </c>
      <c r="B44" s="702">
        <f t="shared" si="12"/>
        <v>268.38220551651887</v>
      </c>
      <c r="C44" s="701">
        <f t="shared" si="13"/>
        <v>0.98271541031386056</v>
      </c>
      <c r="D44" s="700">
        <v>273.10267316435255</v>
      </c>
      <c r="E44" s="719">
        <v>5.8157894736842106</v>
      </c>
      <c r="F44" s="719">
        <v>1.1656781741494926</v>
      </c>
      <c r="G44" s="718">
        <v>2.2610000000000001</v>
      </c>
      <c r="H44" s="697">
        <f t="shared" si="14"/>
        <v>0.99999999999999989</v>
      </c>
      <c r="I44" s="665">
        <f t="shared" si="15"/>
        <v>0.72789509510315531</v>
      </c>
      <c r="J44" s="661">
        <f t="shared" si="16"/>
        <v>0.27210490489684458</v>
      </c>
      <c r="K44" s="668">
        <f t="shared" si="17"/>
        <v>0.72789509510315531</v>
      </c>
      <c r="L44" s="662">
        <v>0.74254697180045581</v>
      </c>
      <c r="M44" s="662">
        <f t="shared" si="18"/>
        <v>2.1669802819048112E-2</v>
      </c>
      <c r="N44" s="662">
        <f t="shared" si="19"/>
        <v>7.0179261217475815E-3</v>
      </c>
      <c r="O44" s="667">
        <f t="shared" si="20"/>
        <v>0.27210490489684458</v>
      </c>
      <c r="P44" s="662">
        <v>0.27504162964481821</v>
      </c>
      <c r="Q44" s="662">
        <f t="shared" si="21"/>
        <v>4.3433511991082634E-3</v>
      </c>
      <c r="R44" s="661">
        <f t="shared" si="22"/>
        <v>1.4066264511346628E-3</v>
      </c>
      <c r="S44" s="676"/>
    </row>
    <row r="45" spans="1:19" hidden="1">
      <c r="A45" s="715">
        <f t="shared" si="23"/>
        <v>1951</v>
      </c>
      <c r="B45" s="702">
        <f t="shared" si="12"/>
        <v>309.03162666642118</v>
      </c>
      <c r="C45" s="701">
        <f t="shared" si="13"/>
        <v>0.98262756629482784</v>
      </c>
      <c r="D45" s="700">
        <v>314.49517321367233</v>
      </c>
      <c r="E45" s="719">
        <v>7.3210526315789464</v>
      </c>
      <c r="F45" s="719">
        <v>1.4274939156722526</v>
      </c>
      <c r="G45" s="718">
        <v>3.2850000000000001</v>
      </c>
      <c r="H45" s="697">
        <f t="shared" si="14"/>
        <v>1</v>
      </c>
      <c r="I45" s="665">
        <f t="shared" si="15"/>
        <v>0.73557338321476995</v>
      </c>
      <c r="J45" s="661">
        <f t="shared" si="16"/>
        <v>0.26442661678523011</v>
      </c>
      <c r="K45" s="668">
        <f t="shared" si="17"/>
        <v>0.73557338321476995</v>
      </c>
      <c r="L45" s="662">
        <v>0.75036819149565215</v>
      </c>
      <c r="M45" s="662">
        <f t="shared" si="18"/>
        <v>2.3690302221013544E-2</v>
      </c>
      <c r="N45" s="662">
        <f t="shared" si="19"/>
        <v>8.8954939401312827E-3</v>
      </c>
      <c r="O45" s="667">
        <f t="shared" si="20"/>
        <v>0.26442661678523011</v>
      </c>
      <c r="P45" s="662">
        <v>0.26731137938253735</v>
      </c>
      <c r="Q45" s="662">
        <f t="shared" si="21"/>
        <v>4.6192486221260974E-3</v>
      </c>
      <c r="R45" s="661">
        <f t="shared" si="22"/>
        <v>1.7344860248188301E-3</v>
      </c>
      <c r="S45" s="676"/>
    </row>
    <row r="46" spans="1:19" hidden="1">
      <c r="A46" s="715">
        <f t="shared" si="23"/>
        <v>1952</v>
      </c>
      <c r="B46" s="702">
        <f t="shared" si="12"/>
        <v>327.42969508783335</v>
      </c>
      <c r="C46" s="701">
        <f t="shared" si="13"/>
        <v>0.9819893533129046</v>
      </c>
      <c r="D46" s="700">
        <v>333.43507644272796</v>
      </c>
      <c r="E46" s="719">
        <v>8.1736842105263179</v>
      </c>
      <c r="F46" s="719">
        <v>1.6256971443682291</v>
      </c>
      <c r="G46" s="718">
        <v>3.7939999999999996</v>
      </c>
      <c r="H46" s="697">
        <f t="shared" si="14"/>
        <v>1</v>
      </c>
      <c r="I46" s="665">
        <f t="shared" si="15"/>
        <v>0.74556031130836509</v>
      </c>
      <c r="J46" s="661">
        <f t="shared" si="16"/>
        <v>0.25443968869163491</v>
      </c>
      <c r="K46" s="668">
        <f t="shared" si="17"/>
        <v>0.74556031130836509</v>
      </c>
      <c r="L46" s="662">
        <v>0.76085856023391618</v>
      </c>
      <c r="M46" s="662">
        <f t="shared" si="18"/>
        <v>2.496317326482474E-2</v>
      </c>
      <c r="N46" s="662">
        <f t="shared" si="19"/>
        <v>9.6649243392736874E-3</v>
      </c>
      <c r="O46" s="667">
        <f t="shared" si="20"/>
        <v>0.25443968869163491</v>
      </c>
      <c r="P46" s="662">
        <v>0.25748241935647687</v>
      </c>
      <c r="Q46" s="662">
        <f t="shared" si="21"/>
        <v>4.9650265958074884E-3</v>
      </c>
      <c r="R46" s="661">
        <f t="shared" si="22"/>
        <v>1.9222959309655647E-3</v>
      </c>
      <c r="S46" s="676"/>
    </row>
    <row r="47" spans="1:19" hidden="1">
      <c r="A47" s="715">
        <f t="shared" si="23"/>
        <v>1953</v>
      </c>
      <c r="B47" s="702">
        <f t="shared" si="12"/>
        <v>345.98047059848784</v>
      </c>
      <c r="C47" s="701">
        <f t="shared" si="13"/>
        <v>0.98340526338354628</v>
      </c>
      <c r="D47" s="700">
        <v>351.81881110549745</v>
      </c>
      <c r="E47" s="719">
        <v>8.6999999999999993</v>
      </c>
      <c r="F47" s="719">
        <v>2.0443405070095997</v>
      </c>
      <c r="G47" s="718">
        <v>4.9059999999999997</v>
      </c>
      <c r="H47" s="697">
        <f t="shared" si="14"/>
        <v>1</v>
      </c>
      <c r="I47" s="665">
        <f t="shared" si="15"/>
        <v>0.74807669460139103</v>
      </c>
      <c r="J47" s="661">
        <f t="shared" si="16"/>
        <v>0.25192330539860897</v>
      </c>
      <c r="K47" s="668">
        <f t="shared" si="17"/>
        <v>0.74807669460139103</v>
      </c>
      <c r="L47" s="662">
        <v>0.76174067796836142</v>
      </c>
      <c r="M47" s="662">
        <f t="shared" si="18"/>
        <v>2.5145927991110213E-2</v>
      </c>
      <c r="N47" s="662">
        <f t="shared" si="19"/>
        <v>1.1481944624139831E-2</v>
      </c>
      <c r="O47" s="667">
        <f t="shared" si="20"/>
        <v>0.25192330539860897</v>
      </c>
      <c r="P47" s="662">
        <v>0.25513409099449436</v>
      </c>
      <c r="Q47" s="662">
        <f t="shared" si="21"/>
        <v>5.9088320894911655E-3</v>
      </c>
      <c r="R47" s="661">
        <f t="shared" si="22"/>
        <v>2.6980464936057669E-3</v>
      </c>
      <c r="S47" s="676"/>
    </row>
    <row r="48" spans="1:19" hidden="1">
      <c r="A48" s="715">
        <f t="shared" si="23"/>
        <v>1954</v>
      </c>
      <c r="B48" s="702">
        <f t="shared" si="12"/>
        <v>345.73666649166734</v>
      </c>
      <c r="C48" s="701">
        <f t="shared" si="13"/>
        <v>0.98161288385664702</v>
      </c>
      <c r="D48" s="700">
        <v>352.21284497948591</v>
      </c>
      <c r="E48" s="719">
        <v>9.9</v>
      </c>
      <c r="F48" s="719">
        <v>2.2461784878186277</v>
      </c>
      <c r="G48" s="718">
        <v>5.67</v>
      </c>
      <c r="H48" s="697">
        <f t="shared" si="14"/>
        <v>1</v>
      </c>
      <c r="I48" s="665">
        <f t="shared" si="15"/>
        <v>0.74224018588216512</v>
      </c>
      <c r="J48" s="661">
        <f t="shared" si="16"/>
        <v>0.25775981411783483</v>
      </c>
      <c r="K48" s="668">
        <f t="shared" si="17"/>
        <v>0.74224018588216512</v>
      </c>
      <c r="L48" s="662">
        <v>0.7575077202115772</v>
      </c>
      <c r="M48" s="662">
        <f t="shared" si="18"/>
        <v>2.8634509901594721E-2</v>
      </c>
      <c r="N48" s="662">
        <f t="shared" si="19"/>
        <v>1.3366975572182657E-2</v>
      </c>
      <c r="O48" s="667">
        <f t="shared" si="20"/>
        <v>0.25775981411783483</v>
      </c>
      <c r="P48" s="662">
        <v>0.26122381484235579</v>
      </c>
      <c r="Q48" s="662">
        <f t="shared" si="21"/>
        <v>6.4967899141607629E-3</v>
      </c>
      <c r="R48" s="661">
        <f t="shared" si="22"/>
        <v>3.0327891896397758E-3</v>
      </c>
      <c r="S48" s="676"/>
    </row>
    <row r="49" spans="1:19" hidden="1">
      <c r="A49" s="715">
        <f t="shared" si="23"/>
        <v>1955</v>
      </c>
      <c r="B49" s="702">
        <f t="shared" si="12"/>
        <v>378.5893329504288</v>
      </c>
      <c r="C49" s="701">
        <f t="shared" si="13"/>
        <v>0.98153613084397984</v>
      </c>
      <c r="D49" s="700">
        <v>385.7110513342962</v>
      </c>
      <c r="E49" s="719">
        <v>11.536842105263158</v>
      </c>
      <c r="F49" s="719">
        <v>2.8528762786042217</v>
      </c>
      <c r="G49" s="718">
        <v>7.2679999999999998</v>
      </c>
      <c r="H49" s="697">
        <f t="shared" si="14"/>
        <v>1.0000000000000004</v>
      </c>
      <c r="I49" s="665">
        <f t="shared" si="15"/>
        <v>0.72731360296453762</v>
      </c>
      <c r="J49" s="661">
        <f t="shared" si="16"/>
        <v>0.27268639703546271</v>
      </c>
      <c r="K49" s="668">
        <f t="shared" si="17"/>
        <v>0.72731360296453762</v>
      </c>
      <c r="L49" s="662">
        <v>0.742395330037531</v>
      </c>
      <c r="M49" s="662">
        <f t="shared" si="18"/>
        <v>3.0473236040101936E-2</v>
      </c>
      <c r="N49" s="662">
        <f t="shared" si="19"/>
        <v>1.5391508967108504E-2</v>
      </c>
      <c r="O49" s="667">
        <f t="shared" si="20"/>
        <v>0.27268639703546271</v>
      </c>
      <c r="P49" s="662">
        <v>0.27641586659171996</v>
      </c>
      <c r="Q49" s="662">
        <f t="shared" si="21"/>
        <v>7.5355432134633533E-3</v>
      </c>
      <c r="R49" s="661">
        <f t="shared" si="22"/>
        <v>3.8060736572060778E-3</v>
      </c>
      <c r="S49" s="676"/>
    </row>
    <row r="50" spans="1:19" hidden="1">
      <c r="A50" s="715">
        <f t="shared" si="23"/>
        <v>1956</v>
      </c>
      <c r="B50" s="702">
        <f t="shared" si="12"/>
        <v>402.22413109063922</v>
      </c>
      <c r="C50" s="701">
        <f t="shared" si="13"/>
        <v>0.98095304882405021</v>
      </c>
      <c r="D50" s="700">
        <v>410.03402922578061</v>
      </c>
      <c r="E50" s="719">
        <v>12.873684210526315</v>
      </c>
      <c r="F50" s="719">
        <v>3.2512139246150826</v>
      </c>
      <c r="G50" s="718">
        <v>8.3149999999999995</v>
      </c>
      <c r="H50" s="697">
        <f t="shared" si="14"/>
        <v>1</v>
      </c>
      <c r="I50" s="665">
        <f t="shared" si="15"/>
        <v>0.73748854230035399</v>
      </c>
      <c r="J50" s="661">
        <f t="shared" si="16"/>
        <v>0.26251145769964596</v>
      </c>
      <c r="K50" s="668">
        <f t="shared" si="17"/>
        <v>0.73748854230035399</v>
      </c>
      <c r="L50" s="662">
        <v>0.75299037762908227</v>
      </c>
      <c r="M50" s="662">
        <f t="shared" si="18"/>
        <v>3.2006245313077185E-2</v>
      </c>
      <c r="N50" s="662">
        <f t="shared" si="19"/>
        <v>1.6504409984348909E-2</v>
      </c>
      <c r="O50" s="667">
        <f t="shared" si="20"/>
        <v>0.26251145769964596</v>
      </c>
      <c r="P50" s="662">
        <v>0.26642640403929918</v>
      </c>
      <c r="Q50" s="662">
        <f t="shared" si="21"/>
        <v>8.083090181087214E-3</v>
      </c>
      <c r="R50" s="661">
        <f t="shared" si="22"/>
        <v>4.1681438414339989E-3</v>
      </c>
      <c r="S50" s="676"/>
    </row>
    <row r="51" spans="1:19" hidden="1">
      <c r="A51" s="715">
        <f t="shared" si="23"/>
        <v>1957</v>
      </c>
      <c r="B51" s="702">
        <f t="shared" si="12"/>
        <v>422.09365230547951</v>
      </c>
      <c r="C51" s="701">
        <f t="shared" si="13"/>
        <v>0.98214427390518133</v>
      </c>
      <c r="D51" s="700">
        <v>429.76746239853298</v>
      </c>
      <c r="E51" s="719">
        <v>14.304117807472048</v>
      </c>
      <c r="F51" s="719">
        <v>3.6166922855814674</v>
      </c>
      <c r="G51" s="718">
        <v>10.247</v>
      </c>
      <c r="H51" s="697">
        <f t="shared" si="14"/>
        <v>1</v>
      </c>
      <c r="I51" s="665">
        <f t="shared" si="15"/>
        <v>0.74045114471476392</v>
      </c>
      <c r="J51" s="661">
        <f t="shared" si="16"/>
        <v>0.25954885528523619</v>
      </c>
      <c r="K51" s="668">
        <f t="shared" si="17"/>
        <v>0.74045114471476392</v>
      </c>
      <c r="L51" s="662">
        <v>0.75496242287371174</v>
      </c>
      <c r="M51" s="662">
        <f t="shared" si="18"/>
        <v>3.3888493061534616E-2</v>
      </c>
      <c r="N51" s="662">
        <f t="shared" si="19"/>
        <v>1.9377214902586839E-2</v>
      </c>
      <c r="O51" s="667">
        <f t="shared" si="20"/>
        <v>0.25954885528523619</v>
      </c>
      <c r="P51" s="662">
        <v>0.26321792656091997</v>
      </c>
      <c r="Q51" s="662">
        <f t="shared" si="21"/>
        <v>8.5684593118779684E-3</v>
      </c>
      <c r="R51" s="661">
        <f t="shared" si="22"/>
        <v>4.8993880361941381E-3</v>
      </c>
      <c r="S51" s="676"/>
    </row>
    <row r="52" spans="1:19" hidden="1">
      <c r="A52" s="715">
        <f t="shared" si="23"/>
        <v>1958</v>
      </c>
      <c r="B52" s="702">
        <f t="shared" si="12"/>
        <v>425.33144600759317</v>
      </c>
      <c r="C52" s="701">
        <f t="shared" si="13"/>
        <v>0.98409410230741845</v>
      </c>
      <c r="D52" s="700">
        <v>432.2060715640028</v>
      </c>
      <c r="E52" s="719">
        <v>14.452923976608187</v>
      </c>
      <c r="F52" s="719">
        <v>3.948701579801428</v>
      </c>
      <c r="G52" s="718">
        <v>11.526999999999999</v>
      </c>
      <c r="H52" s="697">
        <f t="shared" si="14"/>
        <v>1</v>
      </c>
      <c r="I52" s="665">
        <f t="shared" si="15"/>
        <v>0.74523903599108243</v>
      </c>
      <c r="J52" s="661">
        <f t="shared" si="16"/>
        <v>0.25476096400891757</v>
      </c>
      <c r="K52" s="668">
        <f t="shared" si="17"/>
        <v>0.74523903599108243</v>
      </c>
      <c r="L52" s="662">
        <v>0.75793369631135898</v>
      </c>
      <c r="M52" s="662">
        <f t="shared" si="18"/>
        <v>3.3980379565799065E-2</v>
      </c>
      <c r="N52" s="662">
        <f t="shared" si="19"/>
        <v>2.1285719245522444E-2</v>
      </c>
      <c r="O52" s="667">
        <f t="shared" si="20"/>
        <v>0.25476096400891757</v>
      </c>
      <c r="P52" s="662">
        <v>0.25822928815860863</v>
      </c>
      <c r="Q52" s="662">
        <f t="shared" si="21"/>
        <v>9.283822338710725E-3</v>
      </c>
      <c r="R52" s="661">
        <f t="shared" si="22"/>
        <v>5.8154981890196876E-3</v>
      </c>
      <c r="S52" s="676"/>
    </row>
    <row r="53" spans="1:19" hidden="1">
      <c r="A53" s="715">
        <f t="shared" si="23"/>
        <v>1959</v>
      </c>
      <c r="B53" s="702">
        <f t="shared" si="12"/>
        <v>463.07512833945731</v>
      </c>
      <c r="C53" s="701">
        <f t="shared" si="13"/>
        <v>0.98162291146838299</v>
      </c>
      <c r="D53" s="700">
        <v>471.74441725973554</v>
      </c>
      <c r="E53" s="719">
        <v>17.223053020003888</v>
      </c>
      <c r="F53" s="719">
        <v>4.8882359002743945</v>
      </c>
      <c r="G53" s="718">
        <v>13.442</v>
      </c>
      <c r="H53" s="697">
        <f t="shared" si="14"/>
        <v>1</v>
      </c>
      <c r="I53" s="665">
        <f t="shared" si="15"/>
        <v>0.73056515155033042</v>
      </c>
      <c r="J53" s="661">
        <f t="shared" si="16"/>
        <v>0.26943484844966953</v>
      </c>
      <c r="K53" s="668">
        <f t="shared" si="17"/>
        <v>0.73056515155033042</v>
      </c>
      <c r="L53" s="662">
        <v>0.74514752110766802</v>
      </c>
      <c r="M53" s="662">
        <f t="shared" si="18"/>
        <v>3.7192783559255475E-2</v>
      </c>
      <c r="N53" s="662">
        <f t="shared" si="19"/>
        <v>2.2610414001917895E-2</v>
      </c>
      <c r="O53" s="667">
        <f t="shared" si="20"/>
        <v>0.26943484844966953</v>
      </c>
      <c r="P53" s="662">
        <v>0.27357360725732432</v>
      </c>
      <c r="Q53" s="662">
        <f t="shared" si="21"/>
        <v>1.05560320585628E-2</v>
      </c>
      <c r="R53" s="661">
        <f t="shared" si="22"/>
        <v>6.4172732509080411E-3</v>
      </c>
      <c r="S53" s="676"/>
    </row>
    <row r="54" spans="1:19" hidden="1">
      <c r="A54" s="717">
        <f t="shared" si="23"/>
        <v>1960</v>
      </c>
      <c r="B54" s="713">
        <f t="shared" si="12"/>
        <v>482.18570344363144</v>
      </c>
      <c r="C54" s="712">
        <f t="shared" si="13"/>
        <v>0.9783475915368044</v>
      </c>
      <c r="D54" s="711">
        <v>492.85724993323311</v>
      </c>
      <c r="E54" s="723">
        <v>19.817516087287942</v>
      </c>
      <c r="F54" s="723">
        <v>5.5310304023138013</v>
      </c>
      <c r="G54" s="722">
        <v>14.677</v>
      </c>
      <c r="H54" s="708">
        <f t="shared" si="14"/>
        <v>0.99999999999999989</v>
      </c>
      <c r="I54" s="707">
        <f t="shared" si="15"/>
        <v>0.73303787950844357</v>
      </c>
      <c r="J54" s="703">
        <f t="shared" si="16"/>
        <v>0.26696212049155632</v>
      </c>
      <c r="K54" s="706">
        <f t="shared" si="17"/>
        <v>0.73303787950844357</v>
      </c>
      <c r="L54" s="704">
        <v>0.75034039269740904</v>
      </c>
      <c r="M54" s="704">
        <f t="shared" si="18"/>
        <v>4.109934397838208E-2</v>
      </c>
      <c r="N54" s="704">
        <f t="shared" si="19"/>
        <v>2.3796830789416638E-2</v>
      </c>
      <c r="O54" s="705">
        <f t="shared" si="20"/>
        <v>0.26696212049155632</v>
      </c>
      <c r="P54" s="704">
        <v>0.27179121845030563</v>
      </c>
      <c r="Q54" s="704">
        <f t="shared" si="21"/>
        <v>1.1470747396309711E-2</v>
      </c>
      <c r="R54" s="703">
        <f t="shared" si="22"/>
        <v>6.6416494375604205E-3</v>
      </c>
      <c r="S54" s="676"/>
    </row>
    <row r="55" spans="1:19" hidden="1">
      <c r="A55" s="715">
        <f t="shared" si="23"/>
        <v>1961</v>
      </c>
      <c r="B55" s="702">
        <f t="shared" si="12"/>
        <v>499.35455255516655</v>
      </c>
      <c r="C55" s="701">
        <f t="shared" si="13"/>
        <v>0.97966187659444814</v>
      </c>
      <c r="D55" s="700">
        <v>509.72132782286985</v>
      </c>
      <c r="E55" s="719">
        <v>20.438678636866449</v>
      </c>
      <c r="F55" s="719">
        <v>6.1900966308368961</v>
      </c>
      <c r="G55" s="718">
        <v>16.262</v>
      </c>
      <c r="H55" s="697">
        <f t="shared" si="14"/>
        <v>0.99999999999999978</v>
      </c>
      <c r="I55" s="665">
        <f t="shared" si="15"/>
        <v>0.73204209787925323</v>
      </c>
      <c r="J55" s="661">
        <f t="shared" si="16"/>
        <v>0.26795790212074655</v>
      </c>
      <c r="K55" s="668">
        <f t="shared" si="17"/>
        <v>0.73204209787925323</v>
      </c>
      <c r="L55" s="662">
        <v>0.74797651908561902</v>
      </c>
      <c r="M55" s="662">
        <f t="shared" si="18"/>
        <v>4.0930193851809273E-2</v>
      </c>
      <c r="N55" s="662">
        <f t="shared" si="19"/>
        <v>2.4995772645443528E-2</v>
      </c>
      <c r="O55" s="667">
        <f t="shared" si="20"/>
        <v>0.26795790212074655</v>
      </c>
      <c r="P55" s="662">
        <v>0.27278383087946512</v>
      </c>
      <c r="Q55" s="662">
        <f t="shared" si="21"/>
        <v>1.2396195447027672E-2</v>
      </c>
      <c r="R55" s="661">
        <f t="shared" si="22"/>
        <v>7.5702666883091041E-3</v>
      </c>
      <c r="S55" s="676"/>
    </row>
    <row r="56" spans="1:19" hidden="1">
      <c r="A56" s="715">
        <f t="shared" si="23"/>
        <v>1962</v>
      </c>
      <c r="B56" s="702">
        <f t="shared" si="12"/>
        <v>537.90533619940231</v>
      </c>
      <c r="C56" s="701">
        <f t="shared" si="13"/>
        <v>0.97955541930089352</v>
      </c>
      <c r="D56" s="700">
        <v>549.13211197719079</v>
      </c>
      <c r="E56" s="719">
        <v>22.143872768529491</v>
      </c>
      <c r="F56" s="719">
        <v>7.1389030092590327</v>
      </c>
      <c r="G56" s="718">
        <v>18.056000000000001</v>
      </c>
      <c r="H56" s="697">
        <f t="shared" si="14"/>
        <v>0.99999999999999978</v>
      </c>
      <c r="I56" s="665">
        <f t="shared" si="15"/>
        <v>0.72462020893045731</v>
      </c>
      <c r="J56" s="661">
        <f t="shared" si="16"/>
        <v>0.27537979106954241</v>
      </c>
      <c r="K56" s="668">
        <f t="shared" si="17"/>
        <v>0.72462020893045731</v>
      </c>
      <c r="L56" s="662">
        <v>0.74040324437141769</v>
      </c>
      <c r="M56" s="662">
        <f t="shared" si="18"/>
        <v>4.1166858326760911E-2</v>
      </c>
      <c r="N56" s="662">
        <f t="shared" si="19"/>
        <v>2.5383822885800576E-2</v>
      </c>
      <c r="O56" s="667">
        <f t="shared" si="20"/>
        <v>0.27537979106954241</v>
      </c>
      <c r="P56" s="662">
        <v>0.28046804100587891</v>
      </c>
      <c r="Q56" s="662">
        <f t="shared" si="21"/>
        <v>1.3271671665686229E-2</v>
      </c>
      <c r="R56" s="661">
        <f t="shared" si="22"/>
        <v>8.1834217293497297E-3</v>
      </c>
      <c r="S56" s="676"/>
    </row>
    <row r="57" spans="1:19" hidden="1">
      <c r="A57" s="715">
        <f t="shared" si="23"/>
        <v>1963</v>
      </c>
      <c r="B57" s="702">
        <f t="shared" si="12"/>
        <v>567.60531231279958</v>
      </c>
      <c r="C57" s="701">
        <f t="shared" si="13"/>
        <v>0.97571160501507503</v>
      </c>
      <c r="D57" s="700">
        <v>581.73471484335778</v>
      </c>
      <c r="E57" s="719">
        <v>25.538889150625927</v>
      </c>
      <c r="F57" s="719">
        <v>8.107513379932346</v>
      </c>
      <c r="G57" s="718">
        <v>19.516999999999999</v>
      </c>
      <c r="H57" s="697">
        <f t="shared" si="14"/>
        <v>0.99999999999999978</v>
      </c>
      <c r="I57" s="665">
        <f t="shared" si="15"/>
        <v>0.71973908750895021</v>
      </c>
      <c r="J57" s="661">
        <f t="shared" si="16"/>
        <v>0.28026091249104956</v>
      </c>
      <c r="K57" s="668">
        <f t="shared" si="17"/>
        <v>0.71973908750895021</v>
      </c>
      <c r="L57" s="662">
        <v>0.7386338185022725</v>
      </c>
      <c r="M57" s="662">
        <f t="shared" si="18"/>
        <v>4.4994098181645965E-2</v>
      </c>
      <c r="N57" s="662">
        <f t="shared" si="19"/>
        <v>2.6099367188323702E-2</v>
      </c>
      <c r="O57" s="667">
        <f t="shared" si="20"/>
        <v>0.28026091249104956</v>
      </c>
      <c r="P57" s="662">
        <v>0.28625918764840225</v>
      </c>
      <c r="Q57" s="662">
        <f t="shared" si="21"/>
        <v>1.4283716526360495E-2</v>
      </c>
      <c r="R57" s="661">
        <f t="shared" si="22"/>
        <v>8.2854413690078444E-3</v>
      </c>
      <c r="S57" s="676"/>
    </row>
    <row r="58" spans="1:19" hidden="1">
      <c r="A58" s="715">
        <f t="shared" si="23"/>
        <v>1964</v>
      </c>
      <c r="B58" s="702">
        <f t="shared" si="12"/>
        <v>608.01192672180719</v>
      </c>
      <c r="C58" s="701">
        <f t="shared" si="13"/>
        <v>0.97336231636060977</v>
      </c>
      <c r="D58" s="700">
        <v>624.65118743774326</v>
      </c>
      <c r="E58" s="719">
        <v>27.901079630144654</v>
      </c>
      <c r="F58" s="719">
        <v>9.452181085791354</v>
      </c>
      <c r="G58" s="718">
        <v>20.713999999999999</v>
      </c>
      <c r="H58" s="697">
        <f t="shared" si="14"/>
        <v>1</v>
      </c>
      <c r="I58" s="665">
        <f t="shared" si="15"/>
        <v>0.71746779065766508</v>
      </c>
      <c r="J58" s="661">
        <f t="shared" si="16"/>
        <v>0.28253220934233497</v>
      </c>
      <c r="K58" s="668">
        <f t="shared" si="17"/>
        <v>0.71746779065766508</v>
      </c>
      <c r="L58" s="662">
        <v>0.73790936862384515</v>
      </c>
      <c r="M58" s="662">
        <f t="shared" si="18"/>
        <v>4.58890334283042E-2</v>
      </c>
      <c r="N58" s="662">
        <f t="shared" si="19"/>
        <v>2.5447455462124145E-2</v>
      </c>
      <c r="O58" s="667">
        <f t="shared" si="20"/>
        <v>0.28253220934233497</v>
      </c>
      <c r="P58" s="662">
        <v>0.28945729966776101</v>
      </c>
      <c r="Q58" s="662">
        <f t="shared" si="21"/>
        <v>1.5546045513867283E-2</v>
      </c>
      <c r="R58" s="661">
        <f t="shared" si="22"/>
        <v>8.6209551884412396E-3</v>
      </c>
      <c r="S58" s="676"/>
    </row>
    <row r="59" spans="1:19" hidden="1">
      <c r="A59" s="715">
        <f t="shared" si="23"/>
        <v>1965</v>
      </c>
      <c r="B59" s="702">
        <f t="shared" si="12"/>
        <v>659.68920833694062</v>
      </c>
      <c r="C59" s="701">
        <f t="shared" si="13"/>
        <v>0.97351944194729589</v>
      </c>
      <c r="D59" s="700">
        <v>677.63331671875812</v>
      </c>
      <c r="E59" s="719">
        <v>30.030114256871475</v>
      </c>
      <c r="F59" s="719">
        <v>10.950994124946114</v>
      </c>
      <c r="G59" s="718">
        <v>23.036999999999999</v>
      </c>
      <c r="H59" s="697">
        <f t="shared" si="14"/>
        <v>0.99999999999999967</v>
      </c>
      <c r="I59" s="665">
        <f t="shared" si="15"/>
        <v>0.71250656928680567</v>
      </c>
      <c r="J59" s="661">
        <f t="shared" si="16"/>
        <v>0.287493430713194</v>
      </c>
      <c r="K59" s="668">
        <f t="shared" si="17"/>
        <v>0.71250656928680567</v>
      </c>
      <c r="L59" s="662">
        <v>0.73243879462961003</v>
      </c>
      <c r="M59" s="662">
        <f t="shared" si="18"/>
        <v>4.5521609081004395E-2</v>
      </c>
      <c r="N59" s="662">
        <f t="shared" si="19"/>
        <v>2.5589383738200078E-2</v>
      </c>
      <c r="O59" s="667">
        <f t="shared" si="20"/>
        <v>0.287493430713194</v>
      </c>
      <c r="P59" s="662">
        <v>0.29476205715793707</v>
      </c>
      <c r="Q59" s="662">
        <f t="shared" si="21"/>
        <v>1.6600232331453905E-2</v>
      </c>
      <c r="R59" s="661">
        <f t="shared" si="22"/>
        <v>9.3316058867108313E-3</v>
      </c>
      <c r="S59" s="676"/>
    </row>
    <row r="60" spans="1:19" hidden="1">
      <c r="A60" s="715">
        <f t="shared" si="23"/>
        <v>1966</v>
      </c>
      <c r="B60" s="702">
        <f t="shared" si="12"/>
        <v>714.83615613339157</v>
      </c>
      <c r="C60" s="701">
        <f t="shared" si="13"/>
        <v>0.968373504426156</v>
      </c>
      <c r="D60" s="700">
        <v>738.18227457286025</v>
      </c>
      <c r="E60" s="719">
        <v>36.549591929445924</v>
      </c>
      <c r="F60" s="719">
        <v>12.36352651002276</v>
      </c>
      <c r="G60" s="718">
        <v>25.567</v>
      </c>
      <c r="H60" s="697">
        <f t="shared" si="14"/>
        <v>1</v>
      </c>
      <c r="I60" s="665">
        <f t="shared" si="15"/>
        <v>0.71889449612610656</v>
      </c>
      <c r="J60" s="661">
        <f t="shared" si="16"/>
        <v>0.28110550387389338</v>
      </c>
      <c r="K60" s="668">
        <f t="shared" si="17"/>
        <v>0.71889449612610656</v>
      </c>
      <c r="L60" s="662">
        <v>0.74329873987749417</v>
      </c>
      <c r="M60" s="662">
        <f t="shared" si="18"/>
        <v>5.1130026952114056E-2</v>
      </c>
      <c r="N60" s="662">
        <f t="shared" si="19"/>
        <v>2.6725783200726549E-2</v>
      </c>
      <c r="O60" s="667">
        <f t="shared" si="20"/>
        <v>0.28110550387389338</v>
      </c>
      <c r="P60" s="662">
        <v>0.28936065799872662</v>
      </c>
      <c r="Q60" s="662">
        <f t="shared" si="21"/>
        <v>1.7295608796424215E-2</v>
      </c>
      <c r="R60" s="661">
        <f t="shared" si="22"/>
        <v>9.0404546715909875E-3</v>
      </c>
      <c r="S60" s="676"/>
    </row>
    <row r="61" spans="1:19" hidden="1">
      <c r="A61" s="715">
        <f t="shared" si="23"/>
        <v>1967</v>
      </c>
      <c r="B61" s="702">
        <f t="shared" si="12"/>
        <v>753.53991744340226</v>
      </c>
      <c r="C61" s="701">
        <f t="shared" si="13"/>
        <v>0.96657835871266617</v>
      </c>
      <c r="D61" s="700">
        <v>779.59527093799375</v>
      </c>
      <c r="E61" s="719">
        <v>40.405995755142641</v>
      </c>
      <c r="F61" s="719">
        <v>13.417357739448942</v>
      </c>
      <c r="G61" s="718">
        <v>27.768000000000001</v>
      </c>
      <c r="H61" s="697">
        <f t="shared" si="14"/>
        <v>0.99999999999999978</v>
      </c>
      <c r="I61" s="665">
        <f t="shared" si="15"/>
        <v>0.72656535694621516</v>
      </c>
      <c r="J61" s="661">
        <f t="shared" si="16"/>
        <v>0.27343464305378462</v>
      </c>
      <c r="K61" s="668">
        <f t="shared" si="17"/>
        <v>0.72656535694621516</v>
      </c>
      <c r="L61" s="662">
        <v>0.75252303053837399</v>
      </c>
      <c r="M61" s="662">
        <f t="shared" si="18"/>
        <v>5.3621573084318391E-2</v>
      </c>
      <c r="N61" s="662">
        <f t="shared" si="19"/>
        <v>2.7663899492159496E-2</v>
      </c>
      <c r="O61" s="667">
        <f t="shared" si="20"/>
        <v>0.27343464305378462</v>
      </c>
      <c r="P61" s="662">
        <v>0.28205423987749401</v>
      </c>
      <c r="Q61" s="662">
        <f t="shared" si="21"/>
        <v>1.7805769049330698E-2</v>
      </c>
      <c r="R61" s="661">
        <f t="shared" si="22"/>
        <v>9.1861722256213075E-3</v>
      </c>
      <c r="S61" s="676"/>
    </row>
    <row r="62" spans="1:19" hidden="1">
      <c r="A62" s="715">
        <f t="shared" si="23"/>
        <v>1968</v>
      </c>
      <c r="B62" s="702">
        <f t="shared" si="12"/>
        <v>826.59787491910322</v>
      </c>
      <c r="C62" s="701">
        <f t="shared" si="13"/>
        <v>0.96834607509091819</v>
      </c>
      <c r="D62" s="700">
        <v>853.61824267371946</v>
      </c>
      <c r="E62" s="719">
        <v>43.691858577088183</v>
      </c>
      <c r="F62" s="719">
        <v>15.071509177528107</v>
      </c>
      <c r="G62" s="718">
        <v>31.743000000000002</v>
      </c>
      <c r="H62" s="697">
        <f t="shared" si="14"/>
        <v>1</v>
      </c>
      <c r="I62" s="665">
        <f t="shared" si="15"/>
        <v>0.73072008570421232</v>
      </c>
      <c r="J62" s="661">
        <f t="shared" si="16"/>
        <v>0.26927991429578763</v>
      </c>
      <c r="K62" s="668">
        <f t="shared" si="17"/>
        <v>0.73072008570421232</v>
      </c>
      <c r="L62" s="662">
        <v>0.75502481638077712</v>
      </c>
      <c r="M62" s="662">
        <f t="shared" si="18"/>
        <v>5.2857453306862395E-2</v>
      </c>
      <c r="N62" s="662">
        <f t="shared" si="19"/>
        <v>2.8552722630297605E-2</v>
      </c>
      <c r="O62" s="667">
        <f t="shared" si="20"/>
        <v>0.26927991429578763</v>
      </c>
      <c r="P62" s="662">
        <v>0.2776638325674925</v>
      </c>
      <c r="Q62" s="662">
        <f t="shared" si="21"/>
        <v>1.8233181616881259E-2</v>
      </c>
      <c r="R62" s="661">
        <f t="shared" si="22"/>
        <v>9.849263345176381E-3</v>
      </c>
      <c r="S62" s="676"/>
    </row>
    <row r="63" spans="1:19" hidden="1">
      <c r="A63" s="716">
        <f t="shared" si="23"/>
        <v>1969</v>
      </c>
      <c r="B63" s="695">
        <f t="shared" si="12"/>
        <v>890.87134607560665</v>
      </c>
      <c r="C63" s="694">
        <f t="shared" si="13"/>
        <v>0.96430759016016676</v>
      </c>
      <c r="D63" s="693">
        <v>923.84562266863134</v>
      </c>
      <c r="E63" s="721">
        <v>50.610426347327191</v>
      </c>
      <c r="F63" s="721">
        <v>16.873850245697398</v>
      </c>
      <c r="G63" s="720">
        <v>34.510000000000005</v>
      </c>
      <c r="H63" s="690">
        <f t="shared" si="14"/>
        <v>1.0000000000000002</v>
      </c>
      <c r="I63" s="689">
        <f t="shared" si="15"/>
        <v>0.7406939535894026</v>
      </c>
      <c r="J63" s="685">
        <f t="shared" si="16"/>
        <v>0.25930604641059757</v>
      </c>
      <c r="K63" s="688">
        <f t="shared" si="17"/>
        <v>0.7406939535894026</v>
      </c>
      <c r="L63" s="686">
        <v>0.76845256166380682</v>
      </c>
      <c r="M63" s="686">
        <f t="shared" si="18"/>
        <v>5.6810028260839335E-2</v>
      </c>
      <c r="N63" s="686">
        <f t="shared" si="19"/>
        <v>2.9051420186435119E-2</v>
      </c>
      <c r="O63" s="687">
        <f t="shared" si="20"/>
        <v>0.25930604641059757</v>
      </c>
      <c r="P63" s="686">
        <v>0.268560949589283</v>
      </c>
      <c r="Q63" s="686">
        <f t="shared" si="21"/>
        <v>1.8940838449938588E-2</v>
      </c>
      <c r="R63" s="685">
        <f t="shared" si="22"/>
        <v>9.6859352712531585E-3</v>
      </c>
      <c r="S63" s="676"/>
    </row>
    <row r="64" spans="1:19" hidden="1">
      <c r="A64" s="715">
        <f t="shared" si="23"/>
        <v>1970</v>
      </c>
      <c r="B64" s="702">
        <f t="shared" si="12"/>
        <v>937.70955587039793</v>
      </c>
      <c r="C64" s="701">
        <f t="shared" si="13"/>
        <v>0.96635569245249742</v>
      </c>
      <c r="D64" s="700">
        <v>970.35652937543216</v>
      </c>
      <c r="E64" s="719">
        <v>54.552303653365016</v>
      </c>
      <c r="F64" s="719">
        <v>18.792669851669231</v>
      </c>
      <c r="G64" s="718">
        <v>40.697999999999993</v>
      </c>
      <c r="H64" s="697">
        <f t="shared" si="14"/>
        <v>0.99999999999999989</v>
      </c>
      <c r="I64" s="665">
        <f t="shared" si="15"/>
        <v>0.7501693089479291</v>
      </c>
      <c r="J64" s="661">
        <f t="shared" si="16"/>
        <v>0.24983069105207076</v>
      </c>
      <c r="K64" s="668">
        <f t="shared" si="17"/>
        <v>0.7501693089479291</v>
      </c>
      <c r="L64" s="662">
        <v>0.77606439292857599</v>
      </c>
      <c r="M64" s="662">
        <f t="shared" si="18"/>
        <v>5.8176120006294102E-2</v>
      </c>
      <c r="N64" s="662">
        <f t="shared" si="19"/>
        <v>3.2281036025647296E-2</v>
      </c>
      <c r="O64" s="667">
        <f t="shared" si="20"/>
        <v>0.24983069105207076</v>
      </c>
      <c r="P64" s="662">
        <v>0.2587512632633146</v>
      </c>
      <c r="Q64" s="662">
        <f t="shared" si="21"/>
        <v>2.004103481085415E-2</v>
      </c>
      <c r="R64" s="661">
        <f t="shared" si="22"/>
        <v>1.1120462599610307E-2</v>
      </c>
      <c r="S64" s="676"/>
    </row>
    <row r="65" spans="1:19" hidden="1">
      <c r="A65" s="715">
        <v>1971</v>
      </c>
      <c r="B65" s="702">
        <f t="shared" si="12"/>
        <v>1011.9808783274082</v>
      </c>
      <c r="C65" s="701">
        <f t="shared" si="13"/>
        <v>0.96409786641636996</v>
      </c>
      <c r="D65" s="700">
        <v>1049.6661320173057</v>
      </c>
      <c r="E65" s="719">
        <v>62.721108482107759</v>
      </c>
      <c r="F65" s="719">
        <v>22.378145207789778</v>
      </c>
      <c r="G65" s="718">
        <v>47.414000000000001</v>
      </c>
      <c r="H65" s="697">
        <f t="shared" si="14"/>
        <v>0.99999999999999978</v>
      </c>
      <c r="I65" s="665">
        <f t="shared" si="15"/>
        <v>0.74132655875780662</v>
      </c>
      <c r="J65" s="661">
        <f t="shared" si="16"/>
        <v>0.25867344124219321</v>
      </c>
      <c r="K65" s="668">
        <f t="shared" si="17"/>
        <v>0.74132655875780662</v>
      </c>
      <c r="L65" s="662">
        <v>0.76877306758871911</v>
      </c>
      <c r="M65" s="662">
        <f t="shared" si="18"/>
        <v>6.1978551003624274E-2</v>
      </c>
      <c r="N65" s="662">
        <f t="shared" si="19"/>
        <v>3.4532042172711788E-2</v>
      </c>
      <c r="O65" s="667">
        <f t="shared" si="20"/>
        <v>0.25867344124219321</v>
      </c>
      <c r="P65" s="662">
        <v>0.26846602901573768</v>
      </c>
      <c r="Q65" s="662">
        <f t="shared" si="21"/>
        <v>2.2113209534923378E-2</v>
      </c>
      <c r="R65" s="661">
        <f t="shared" si="22"/>
        <v>1.2320621761378922E-2</v>
      </c>
      <c r="S65" s="676"/>
    </row>
    <row r="66" spans="1:19" hidden="1">
      <c r="A66" s="715">
        <v>1972</v>
      </c>
      <c r="B66" s="702">
        <f t="shared" si="12"/>
        <v>1114.1517042915907</v>
      </c>
      <c r="C66" s="701">
        <f t="shared" si="13"/>
        <v>0.96134898029068838</v>
      </c>
      <c r="D66" s="700">
        <v>1158.9461549693417</v>
      </c>
      <c r="E66" s="719">
        <v>71.699772010165091</v>
      </c>
      <c r="F66" s="719">
        <v>26.318678667585743</v>
      </c>
      <c r="G66" s="718">
        <v>53.224000000000004</v>
      </c>
      <c r="H66" s="697">
        <f t="shared" si="14"/>
        <v>1</v>
      </c>
      <c r="I66" s="665">
        <f t="shared" si="15"/>
        <v>0.740412632653769</v>
      </c>
      <c r="J66" s="661">
        <f t="shared" si="16"/>
        <v>0.25958736734623111</v>
      </c>
      <c r="K66" s="668">
        <f t="shared" si="17"/>
        <v>0.740412632653769</v>
      </c>
      <c r="L66" s="662">
        <v>0.76982228070665404</v>
      </c>
      <c r="M66" s="662">
        <f t="shared" si="18"/>
        <v>6.4353688760682592E-2</v>
      </c>
      <c r="N66" s="662">
        <f t="shared" si="19"/>
        <v>3.4944040707797538E-2</v>
      </c>
      <c r="O66" s="667">
        <f t="shared" si="20"/>
        <v>0.25958736734623111</v>
      </c>
      <c r="P66" s="662">
        <v>0.27038270260505082</v>
      </c>
      <c r="Q66" s="662">
        <f t="shared" si="21"/>
        <v>2.3622167938359799E-2</v>
      </c>
      <c r="R66" s="661">
        <f t="shared" si="22"/>
        <v>1.2826832679540082E-2</v>
      </c>
      <c r="S66" s="676"/>
    </row>
    <row r="67" spans="1:19" hidden="1">
      <c r="A67" s="715">
        <v>1973</v>
      </c>
      <c r="B67" s="702">
        <f t="shared" si="12"/>
        <v>1245.9359032690525</v>
      </c>
      <c r="C67" s="701">
        <f t="shared" si="13"/>
        <v>0.96024494437888774</v>
      </c>
      <c r="D67" s="700">
        <v>1297.5188367952901</v>
      </c>
      <c r="E67" s="719">
        <v>84.626946066497467</v>
      </c>
      <c r="F67" s="719">
        <v>31.50098745974023</v>
      </c>
      <c r="G67" s="718">
        <v>64.545000000000002</v>
      </c>
      <c r="H67" s="697">
        <f t="shared" si="14"/>
        <v>1</v>
      </c>
      <c r="I67" s="665">
        <f t="shared" si="15"/>
        <v>0.73911256468218456</v>
      </c>
      <c r="J67" s="661">
        <f t="shared" si="16"/>
        <v>0.2608874353178155</v>
      </c>
      <c r="K67" s="668">
        <f t="shared" si="17"/>
        <v>0.73911256468218456</v>
      </c>
      <c r="L67" s="662">
        <v>0.76928305074470393</v>
      </c>
      <c r="M67" s="662">
        <f t="shared" si="18"/>
        <v>6.7922391388237233E-2</v>
      </c>
      <c r="N67" s="662">
        <f t="shared" si="19"/>
        <v>3.7751905325717768E-2</v>
      </c>
      <c r="O67" s="667">
        <f t="shared" si="20"/>
        <v>0.2608874353178155</v>
      </c>
      <c r="P67" s="662">
        <v>0.27211790205784053</v>
      </c>
      <c r="Q67" s="662">
        <f t="shared" si="21"/>
        <v>2.5282991987861336E-2</v>
      </c>
      <c r="R67" s="661">
        <f t="shared" si="22"/>
        <v>1.4052525247836293E-2</v>
      </c>
      <c r="S67" s="676"/>
    </row>
    <row r="68" spans="1:19" hidden="1">
      <c r="A68" s="715">
        <v>1974</v>
      </c>
      <c r="B68" s="702">
        <f t="shared" si="12"/>
        <v>1332.9529934743036</v>
      </c>
      <c r="C68" s="701">
        <f t="shared" si="13"/>
        <v>0.95576645738225963</v>
      </c>
      <c r="D68" s="700">
        <v>1394.6429937760286</v>
      </c>
      <c r="E68" s="719">
        <v>99.378104754043008</v>
      </c>
      <c r="F68" s="719">
        <v>35.934895547681819</v>
      </c>
      <c r="G68" s="718">
        <v>73.62299999999999</v>
      </c>
      <c r="H68" s="697">
        <f t="shared" si="14"/>
        <v>1.0000000000000002</v>
      </c>
      <c r="I68" s="665">
        <f t="shared" si="15"/>
        <v>0.74626627751606078</v>
      </c>
      <c r="J68" s="661">
        <f t="shared" si="16"/>
        <v>0.25373372248393944</v>
      </c>
      <c r="K68" s="668">
        <f t="shared" si="17"/>
        <v>0.74626627751606078</v>
      </c>
      <c r="L68" s="662">
        <v>0.78025627436397849</v>
      </c>
      <c r="M68" s="662">
        <f t="shared" si="18"/>
        <v>7.4554845700159939E-2</v>
      </c>
      <c r="N68" s="662">
        <f t="shared" si="19"/>
        <v>4.0564848852242229E-2</v>
      </c>
      <c r="O68" s="667">
        <f t="shared" si="20"/>
        <v>0.25373372248393944</v>
      </c>
      <c r="P68" s="662">
        <v>0.2660244276590778</v>
      </c>
      <c r="Q68" s="662">
        <f t="shared" si="21"/>
        <v>2.6958861808036118E-2</v>
      </c>
      <c r="R68" s="661">
        <f t="shared" si="22"/>
        <v>1.4668156632897767E-2</v>
      </c>
      <c r="S68" s="676"/>
    </row>
    <row r="69" spans="1:19" hidden="1">
      <c r="A69" s="715">
        <v>1975</v>
      </c>
      <c r="B69" s="702">
        <f t="shared" si="12"/>
        <v>1427.6276602249643</v>
      </c>
      <c r="C69" s="701">
        <f t="shared" si="13"/>
        <v>0.95187553525948665</v>
      </c>
      <c r="D69" s="700">
        <v>1499.8049717033487</v>
      </c>
      <c r="E69" s="719">
        <v>112.69903773564704</v>
      </c>
      <c r="F69" s="719">
        <v>44.195273742737619</v>
      </c>
      <c r="G69" s="718">
        <v>84.716999999999999</v>
      </c>
      <c r="H69" s="697">
        <f t="shared" si="14"/>
        <v>1</v>
      </c>
      <c r="I69" s="665">
        <f t="shared" si="15"/>
        <v>0.74033726731896854</v>
      </c>
      <c r="J69" s="661">
        <f t="shared" si="16"/>
        <v>0.25966273268103141</v>
      </c>
      <c r="K69" s="668">
        <f t="shared" si="17"/>
        <v>0.74033726731896854</v>
      </c>
      <c r="L69" s="662">
        <v>0.77665333004160575</v>
      </c>
      <c r="M69" s="662">
        <f t="shared" si="18"/>
        <v>7.8941478142758897E-2</v>
      </c>
      <c r="N69" s="662">
        <f t="shared" si="19"/>
        <v>4.2625415420121646E-2</v>
      </c>
      <c r="O69" s="667">
        <f t="shared" si="20"/>
        <v>0.25966273268103141</v>
      </c>
      <c r="P69" s="662">
        <v>0.27390418820303997</v>
      </c>
      <c r="Q69" s="662">
        <f t="shared" si="21"/>
        <v>3.0957143080131529E-2</v>
      </c>
      <c r="R69" s="661">
        <f t="shared" si="22"/>
        <v>1.6715687558122961E-2</v>
      </c>
      <c r="S69" s="676"/>
    </row>
    <row r="70" spans="1:19" hidden="1">
      <c r="A70" s="715">
        <v>1976</v>
      </c>
      <c r="B70" s="702">
        <f t="shared" si="12"/>
        <v>1584.8037586131534</v>
      </c>
      <c r="C70" s="701">
        <f t="shared" si="13"/>
        <v>0.94877177947768587</v>
      </c>
      <c r="D70" s="700">
        <v>1670.3740487365817</v>
      </c>
      <c r="E70" s="719">
        <v>128.26415016609337</v>
      </c>
      <c r="F70" s="719">
        <v>52.911139957335173</v>
      </c>
      <c r="G70" s="718">
        <v>95.60499999999999</v>
      </c>
      <c r="H70" s="697">
        <f t="shared" si="14"/>
        <v>1</v>
      </c>
      <c r="I70" s="665">
        <f t="shared" si="15"/>
        <v>0.73513304076592911</v>
      </c>
      <c r="J70" s="661">
        <f t="shared" si="16"/>
        <v>0.26486695923407094</v>
      </c>
      <c r="K70" s="668">
        <f t="shared" si="17"/>
        <v>0.73513304076592911</v>
      </c>
      <c r="L70" s="662">
        <v>0.77335859882948388</v>
      </c>
      <c r="M70" s="662">
        <f t="shared" si="18"/>
        <v>8.0933774588177465E-2</v>
      </c>
      <c r="N70" s="662">
        <f t="shared" si="19"/>
        <v>4.2708216524622609E-2</v>
      </c>
      <c r="O70" s="667">
        <f t="shared" si="20"/>
        <v>0.26486695923407094</v>
      </c>
      <c r="P70" s="662">
        <v>0.28063565103165367</v>
      </c>
      <c r="Q70" s="662">
        <f t="shared" si="21"/>
        <v>3.3386556328991297E-2</v>
      </c>
      <c r="R70" s="661">
        <f t="shared" si="22"/>
        <v>1.7617864531408591E-2</v>
      </c>
      <c r="S70" s="676"/>
    </row>
    <row r="71" spans="1:19" hidden="1">
      <c r="A71" s="715">
        <v>1977</v>
      </c>
      <c r="B71" s="702">
        <f t="shared" ref="B71:B102" si="24">D71-E71-F71+G71</f>
        <v>1758.2579196657948</v>
      </c>
      <c r="C71" s="701">
        <f t="shared" ref="C71:C102" si="25">B71/D71</f>
        <v>0.94545525252922336</v>
      </c>
      <c r="D71" s="700">
        <v>1859.694485764622</v>
      </c>
      <c r="E71" s="719">
        <v>146.91962002488845</v>
      </c>
      <c r="F71" s="719">
        <v>62.065943674800664</v>
      </c>
      <c r="G71" s="718">
        <v>107.54899760086178</v>
      </c>
      <c r="H71" s="697">
        <f t="shared" ref="H71:H102" si="26">I71+J71</f>
        <v>0.99999999999999978</v>
      </c>
      <c r="I71" s="665">
        <f t="shared" ref="I71:I102" si="27">K71</f>
        <v>0.73260173932913053</v>
      </c>
      <c r="J71" s="661">
        <f t="shared" ref="J71:J102" si="28">O71</f>
        <v>0.2673982606708693</v>
      </c>
      <c r="K71" s="668">
        <f t="shared" ref="K71:K102" si="29">L71-M71+N71</f>
        <v>0.73260173932913053</v>
      </c>
      <c r="L71" s="662">
        <v>0.7731596398803634</v>
      </c>
      <c r="M71" s="662">
        <f t="shared" ref="M71:M102" si="30">E71/B71</f>
        <v>8.355976582367082E-2</v>
      </c>
      <c r="N71" s="662">
        <f t="shared" ref="N71:N102" si="31">(G71*E71/(E71+F71))/B71</f>
        <v>4.3001865272438017E-2</v>
      </c>
      <c r="O71" s="667">
        <f t="shared" ref="O71:O102" si="32">P71-Q71+R71</f>
        <v>0.2673982606708693</v>
      </c>
      <c r="P71" s="662">
        <v>0.28453187679888919</v>
      </c>
      <c r="Q71" s="662">
        <f t="shared" ref="Q71:Q102" si="33">F71/B71</f>
        <v>3.5299680997084887E-2</v>
      </c>
      <c r="R71" s="661">
        <f t="shared" ref="R71:R102" si="34">(G71*F71/(E71+F71))/B71</f>
        <v>1.8166064869065003E-2</v>
      </c>
      <c r="S71" s="676"/>
    </row>
    <row r="72" spans="1:19" hidden="1">
      <c r="A72" s="715">
        <v>1978</v>
      </c>
      <c r="B72" s="702">
        <f t="shared" si="24"/>
        <v>1981.1570373616178</v>
      </c>
      <c r="C72" s="701">
        <f t="shared" si="25"/>
        <v>0.94296851621139366</v>
      </c>
      <c r="D72" s="700">
        <v>2100.9789863625565</v>
      </c>
      <c r="E72" s="719">
        <v>162.78692242875991</v>
      </c>
      <c r="F72" s="719">
        <v>75.512974822795442</v>
      </c>
      <c r="G72" s="718">
        <v>118.47794825061663</v>
      </c>
      <c r="H72" s="697">
        <f t="shared" si="26"/>
        <v>1</v>
      </c>
      <c r="I72" s="665">
        <f t="shared" si="27"/>
        <v>0.7343564821200248</v>
      </c>
      <c r="J72" s="661">
        <f t="shared" si="28"/>
        <v>0.2656435178799752</v>
      </c>
      <c r="K72" s="668">
        <f t="shared" si="29"/>
        <v>0.7343564821200248</v>
      </c>
      <c r="L72" s="662">
        <v>0.77567199378695506</v>
      </c>
      <c r="M72" s="662">
        <f t="shared" si="30"/>
        <v>8.2167601739208646E-2</v>
      </c>
      <c r="N72" s="662">
        <f t="shared" si="31"/>
        <v>4.0852090072278448E-2</v>
      </c>
      <c r="O72" s="667">
        <f t="shared" si="32"/>
        <v>0.2656435178799752</v>
      </c>
      <c r="P72" s="662">
        <v>0.28480879937647346</v>
      </c>
      <c r="Q72" s="662">
        <f t="shared" si="33"/>
        <v>3.8115592756523202E-2</v>
      </c>
      <c r="R72" s="661">
        <f t="shared" si="34"/>
        <v>1.8950311260024933E-2</v>
      </c>
      <c r="S72" s="676"/>
    </row>
    <row r="73" spans="1:19" ht="12.75" hidden="1" customHeight="1">
      <c r="A73" s="715">
        <v>1979</v>
      </c>
      <c r="B73" s="702">
        <f t="shared" si="24"/>
        <v>2181.5054108522595</v>
      </c>
      <c r="C73" s="701">
        <f t="shared" si="25"/>
        <v>0.93813167553421239</v>
      </c>
      <c r="D73" s="700">
        <v>2325.3722987340948</v>
      </c>
      <c r="E73" s="719">
        <v>190.97129725198693</v>
      </c>
      <c r="F73" s="719">
        <v>86.456889322547013</v>
      </c>
      <c r="G73" s="718">
        <v>133.56129869269881</v>
      </c>
      <c r="H73" s="697">
        <f t="shared" si="26"/>
        <v>1.0000000000000002</v>
      </c>
      <c r="I73" s="665">
        <f t="shared" si="27"/>
        <v>0.74268069034219508</v>
      </c>
      <c r="J73" s="661">
        <f t="shared" si="28"/>
        <v>0.25731930965780508</v>
      </c>
      <c r="K73" s="668">
        <f t="shared" si="29"/>
        <v>0.74268069034219508</v>
      </c>
      <c r="L73" s="662">
        <v>0.78807715887726293</v>
      </c>
      <c r="M73" s="662">
        <f t="shared" si="30"/>
        <v>8.7541060545607008E-2</v>
      </c>
      <c r="N73" s="662">
        <f t="shared" si="31"/>
        <v>4.2144592010539085E-2</v>
      </c>
      <c r="O73" s="667">
        <f t="shared" si="32"/>
        <v>0.25731930965780508</v>
      </c>
      <c r="P73" s="662">
        <v>0.27787128533293509</v>
      </c>
      <c r="Q73" s="662">
        <f t="shared" si="33"/>
        <v>3.9631755618140078E-2</v>
      </c>
      <c r="R73" s="661">
        <f t="shared" si="34"/>
        <v>1.9079779943010081E-2</v>
      </c>
      <c r="S73" s="676"/>
    </row>
    <row r="74" spans="1:19" hidden="1">
      <c r="A74" s="717">
        <v>1980</v>
      </c>
      <c r="B74" s="713">
        <f t="shared" si="24"/>
        <v>2349.1285121973792</v>
      </c>
      <c r="C74" s="712">
        <f t="shared" si="25"/>
        <v>0.93548940806182301</v>
      </c>
      <c r="D74" s="711">
        <v>2511.1225118672151</v>
      </c>
      <c r="E74" s="710">
        <v>222.20288004230559</v>
      </c>
      <c r="F74" s="710">
        <v>94.944964818644152</v>
      </c>
      <c r="G74" s="709">
        <v>155.15384519111365</v>
      </c>
      <c r="H74" s="708">
        <f t="shared" si="26"/>
        <v>0.99999999999999978</v>
      </c>
      <c r="I74" s="707">
        <f t="shared" si="27"/>
        <v>0.75036353399488953</v>
      </c>
      <c r="J74" s="703">
        <f t="shared" si="28"/>
        <v>0.2496364660051103</v>
      </c>
      <c r="K74" s="706">
        <f t="shared" si="29"/>
        <v>0.75036353399488953</v>
      </c>
      <c r="L74" s="704">
        <v>0.79867832123539828</v>
      </c>
      <c r="M74" s="704">
        <f t="shared" si="30"/>
        <v>9.458949516323252E-2</v>
      </c>
      <c r="N74" s="704">
        <f t="shared" si="31"/>
        <v>4.6274707922723805E-2</v>
      </c>
      <c r="O74" s="705">
        <f t="shared" si="32"/>
        <v>0.2496364660051103</v>
      </c>
      <c r="P74" s="704">
        <v>0.27028086887647274</v>
      </c>
      <c r="Q74" s="704">
        <f t="shared" si="33"/>
        <v>4.0417101203983286E-2</v>
      </c>
      <c r="R74" s="703">
        <f t="shared" si="34"/>
        <v>1.9772698332620842E-2</v>
      </c>
      <c r="S74" s="676"/>
    </row>
    <row r="75" spans="1:19" hidden="1">
      <c r="A75" s="715">
        <v>1981</v>
      </c>
      <c r="B75" s="702">
        <f t="shared" si="24"/>
        <v>2634.4714197559115</v>
      </c>
      <c r="C75" s="701">
        <f t="shared" si="25"/>
        <v>0.93307164105098217</v>
      </c>
      <c r="D75" s="700">
        <v>2823.4395986877566</v>
      </c>
      <c r="E75" s="699">
        <v>253.34046481387935</v>
      </c>
      <c r="F75" s="699">
        <v>118.86234153470933</v>
      </c>
      <c r="G75" s="698">
        <v>183.23462741674348</v>
      </c>
      <c r="H75" s="697">
        <f t="shared" si="26"/>
        <v>1</v>
      </c>
      <c r="I75" s="665">
        <f t="shared" si="27"/>
        <v>0.74001320364819168</v>
      </c>
      <c r="J75" s="661">
        <f t="shared" si="28"/>
        <v>0.25998679635180832</v>
      </c>
      <c r="K75" s="668">
        <f t="shared" si="29"/>
        <v>0.74001320364819168</v>
      </c>
      <c r="L75" s="662">
        <v>0.78883571399054342</v>
      </c>
      <c r="M75" s="662">
        <f t="shared" si="30"/>
        <v>9.6163679330160207E-2</v>
      </c>
      <c r="N75" s="662">
        <f t="shared" si="31"/>
        <v>4.7341168987808512E-2</v>
      </c>
      <c r="O75" s="667">
        <f t="shared" si="32"/>
        <v>0.25998679635180832</v>
      </c>
      <c r="P75" s="662">
        <v>0.28289335375138469</v>
      </c>
      <c r="Q75" s="662">
        <f t="shared" si="33"/>
        <v>4.511809869841827E-2</v>
      </c>
      <c r="R75" s="661">
        <f t="shared" si="34"/>
        <v>2.2211541298841897E-2</v>
      </c>
      <c r="S75" s="676"/>
    </row>
    <row r="76" spans="1:19" hidden="1">
      <c r="A76" s="715">
        <v>1982</v>
      </c>
      <c r="B76" s="702">
        <f t="shared" si="24"/>
        <v>2729.7405915220625</v>
      </c>
      <c r="C76" s="701">
        <f t="shared" si="25"/>
        <v>0.92372469309312555</v>
      </c>
      <c r="D76" s="700">
        <v>2955.1451984913679</v>
      </c>
      <c r="E76" s="699">
        <v>294.70860967600584</v>
      </c>
      <c r="F76" s="699">
        <v>138.92589380552482</v>
      </c>
      <c r="G76" s="698">
        <v>208.22989651222528</v>
      </c>
      <c r="H76" s="697">
        <f t="shared" si="26"/>
        <v>1</v>
      </c>
      <c r="I76" s="665">
        <f t="shared" si="27"/>
        <v>0.74044239140305901</v>
      </c>
      <c r="J76" s="661">
        <f t="shared" si="28"/>
        <v>0.25955760859694105</v>
      </c>
      <c r="K76" s="668">
        <f t="shared" si="29"/>
        <v>0.74044239140305901</v>
      </c>
      <c r="L76" s="662">
        <v>0.7965614533619505</v>
      </c>
      <c r="M76" s="662">
        <f t="shared" si="30"/>
        <v>0.10796213039118151</v>
      </c>
      <c r="N76" s="662">
        <f t="shared" si="31"/>
        <v>5.1843068432290008E-2</v>
      </c>
      <c r="O76" s="667">
        <f t="shared" si="32"/>
        <v>0.25955760859694105</v>
      </c>
      <c r="P76" s="662">
        <v>0.28601218300091846</v>
      </c>
      <c r="Q76" s="662">
        <f t="shared" si="33"/>
        <v>5.0893441756698875E-2</v>
      </c>
      <c r="R76" s="661">
        <f t="shared" si="34"/>
        <v>2.4438867352721484E-2</v>
      </c>
      <c r="S76" s="676"/>
    </row>
    <row r="77" spans="1:19" hidden="1">
      <c r="A77" s="715">
        <v>1983</v>
      </c>
      <c r="B77" s="702">
        <f t="shared" si="24"/>
        <v>2921.6407109675315</v>
      </c>
      <c r="C77" s="701">
        <f t="shared" si="25"/>
        <v>0.9162272789504976</v>
      </c>
      <c r="D77" s="700">
        <v>3188.7728930251415</v>
      </c>
      <c r="E77" s="699">
        <v>328.01091531901312</v>
      </c>
      <c r="F77" s="699">
        <v>168.48520799946442</v>
      </c>
      <c r="G77" s="698">
        <v>229.36394126086776</v>
      </c>
      <c r="H77" s="697">
        <f t="shared" si="26"/>
        <v>1.0000000000000004</v>
      </c>
      <c r="I77" s="665">
        <f t="shared" si="27"/>
        <v>0.7326147955525032</v>
      </c>
      <c r="J77" s="661">
        <f t="shared" si="28"/>
        <v>0.26738520444749725</v>
      </c>
      <c r="K77" s="668">
        <f t="shared" si="29"/>
        <v>0.7326147955525032</v>
      </c>
      <c r="L77" s="662">
        <v>0.79301964948248238</v>
      </c>
      <c r="M77" s="662">
        <f t="shared" si="30"/>
        <v>0.11226942248158533</v>
      </c>
      <c r="N77" s="662">
        <f t="shared" si="31"/>
        <v>5.1864568551606156E-2</v>
      </c>
      <c r="O77" s="667">
        <f t="shared" si="32"/>
        <v>0.26738520444749725</v>
      </c>
      <c r="P77" s="662">
        <v>0.29841259988850466</v>
      </c>
      <c r="Q77" s="662">
        <f t="shared" si="33"/>
        <v>5.766801077455852E-2</v>
      </c>
      <c r="R77" s="661">
        <f t="shared" si="34"/>
        <v>2.6640615333551138E-2</v>
      </c>
      <c r="S77" s="676"/>
    </row>
    <row r="78" spans="1:19" hidden="1">
      <c r="A78" s="715">
        <v>1984</v>
      </c>
      <c r="B78" s="702">
        <f t="shared" si="24"/>
        <v>3276.620683918849</v>
      </c>
      <c r="C78" s="701">
        <f t="shared" si="25"/>
        <v>0.91221253925147339</v>
      </c>
      <c r="D78" s="700">
        <v>3591.948743225475</v>
      </c>
      <c r="E78" s="699">
        <v>377.99498097737313</v>
      </c>
      <c r="F78" s="699">
        <v>209.27407832925326</v>
      </c>
      <c r="G78" s="698">
        <v>271.94100000000003</v>
      </c>
      <c r="H78" s="697">
        <f t="shared" si="26"/>
        <v>0.99999999999999989</v>
      </c>
      <c r="I78" s="665">
        <f t="shared" si="27"/>
        <v>0.72391482257745166</v>
      </c>
      <c r="J78" s="661">
        <f t="shared" si="28"/>
        <v>0.27608517742254823</v>
      </c>
      <c r="K78" s="668">
        <f t="shared" si="29"/>
        <v>0.72391482257745166</v>
      </c>
      <c r="L78" s="662">
        <v>0.78585684234698039</v>
      </c>
      <c r="M78" s="662">
        <f t="shared" si="30"/>
        <v>0.11536122653211416</v>
      </c>
      <c r="N78" s="662">
        <f t="shared" si="31"/>
        <v>5.3419206762585332E-2</v>
      </c>
      <c r="O78" s="667">
        <f t="shared" si="32"/>
        <v>0.27608517742254823</v>
      </c>
      <c r="P78" s="662">
        <v>0.31037891080388247</v>
      </c>
      <c r="Q78" s="662">
        <f t="shared" si="33"/>
        <v>6.3868875441194115E-2</v>
      </c>
      <c r="R78" s="661">
        <f t="shared" si="34"/>
        <v>2.9575142059859921E-2</v>
      </c>
      <c r="S78" s="676"/>
    </row>
    <row r="79" spans="1:19" hidden="1">
      <c r="A79" s="715">
        <v>1985</v>
      </c>
      <c r="B79" s="702">
        <f t="shared" si="24"/>
        <v>3484.5358735940272</v>
      </c>
      <c r="C79" s="701">
        <f t="shared" si="25"/>
        <v>0.90652743907729161</v>
      </c>
      <c r="D79" s="700">
        <v>3843.8283535474225</v>
      </c>
      <c r="E79" s="699">
        <v>411.39402873073351</v>
      </c>
      <c r="F79" s="699">
        <v>243.04645122266163</v>
      </c>
      <c r="G79" s="698">
        <v>295.14800000000002</v>
      </c>
      <c r="H79" s="697">
        <f t="shared" si="26"/>
        <v>0.99999999999999989</v>
      </c>
      <c r="I79" s="665">
        <f t="shared" si="27"/>
        <v>0.72996788490967512</v>
      </c>
      <c r="J79" s="661">
        <f t="shared" si="28"/>
        <v>0.27003211509032476</v>
      </c>
      <c r="K79" s="668">
        <f t="shared" si="29"/>
        <v>0.72996788490967512</v>
      </c>
      <c r="L79" s="662">
        <v>0.79478519691542071</v>
      </c>
      <c r="M79" s="662">
        <f t="shared" si="30"/>
        <v>0.11806279047040277</v>
      </c>
      <c r="N79" s="662">
        <f t="shared" si="31"/>
        <v>5.3245478464657221E-2</v>
      </c>
      <c r="O79" s="667">
        <f t="shared" si="32"/>
        <v>0.27003211509032476</v>
      </c>
      <c r="P79" s="662">
        <v>0.30832537303914048</v>
      </c>
      <c r="Q79" s="662">
        <f t="shared" si="33"/>
        <v>6.9750021248017213E-2</v>
      </c>
      <c r="R79" s="661">
        <f t="shared" si="34"/>
        <v>3.1456763299201516E-2</v>
      </c>
      <c r="S79" s="676"/>
    </row>
    <row r="80" spans="1:19" hidden="1">
      <c r="A80" s="715">
        <v>1986</v>
      </c>
      <c r="B80" s="702">
        <f t="shared" si="24"/>
        <v>3652.0614008608973</v>
      </c>
      <c r="C80" s="701">
        <f t="shared" si="25"/>
        <v>0.90917438527180239</v>
      </c>
      <c r="D80" s="700">
        <v>4016.8986940487712</v>
      </c>
      <c r="E80" s="699">
        <v>433.37362184032634</v>
      </c>
      <c r="F80" s="699">
        <v>254.07667134754729</v>
      </c>
      <c r="G80" s="698">
        <v>322.61299999999994</v>
      </c>
      <c r="H80" s="697">
        <f t="shared" si="26"/>
        <v>1</v>
      </c>
      <c r="I80" s="665">
        <f t="shared" si="27"/>
        <v>0.74353223729314699</v>
      </c>
      <c r="J80" s="661">
        <f t="shared" si="28"/>
        <v>0.25646776270685301</v>
      </c>
      <c r="K80" s="668">
        <f t="shared" si="29"/>
        <v>0.74353223729314699</v>
      </c>
      <c r="L80" s="662">
        <v>0.80650928918845122</v>
      </c>
      <c r="M80" s="662">
        <f t="shared" si="30"/>
        <v>0.11866548074415385</v>
      </c>
      <c r="N80" s="662">
        <f t="shared" si="31"/>
        <v>5.56884288488496E-2</v>
      </c>
      <c r="O80" s="667">
        <f t="shared" si="32"/>
        <v>0.25646776270685301</v>
      </c>
      <c r="P80" s="662">
        <v>0.29338971390658736</v>
      </c>
      <c r="Q80" s="662">
        <f t="shared" si="33"/>
        <v>6.9570755652589522E-2</v>
      </c>
      <c r="R80" s="661">
        <f t="shared" si="34"/>
        <v>3.2648804452855201E-2</v>
      </c>
      <c r="S80" s="676"/>
    </row>
    <row r="81" spans="1:19" hidden="1">
      <c r="A81" s="715">
        <v>1987</v>
      </c>
      <c r="B81" s="702">
        <f t="shared" si="24"/>
        <v>3934.12251625828</v>
      </c>
      <c r="C81" s="701">
        <f t="shared" si="25"/>
        <v>0.91479883601544221</v>
      </c>
      <c r="D81" s="700">
        <v>4300.5329274291626</v>
      </c>
      <c r="E81" s="699">
        <v>428.83504117499592</v>
      </c>
      <c r="F81" s="699">
        <v>272.59503805178042</v>
      </c>
      <c r="G81" s="698">
        <v>335.01966805589416</v>
      </c>
      <c r="H81" s="697">
        <f t="shared" si="26"/>
        <v>1.0000000000000002</v>
      </c>
      <c r="I81" s="665">
        <f t="shared" si="27"/>
        <v>0.74510823241395918</v>
      </c>
      <c r="J81" s="661">
        <f t="shared" si="28"/>
        <v>0.25489176758604104</v>
      </c>
      <c r="K81" s="668">
        <f t="shared" si="29"/>
        <v>0.74510823241395918</v>
      </c>
      <c r="L81" s="662">
        <v>0.8020493260792303</v>
      </c>
      <c r="M81" s="662">
        <f t="shared" si="30"/>
        <v>0.10900398739560818</v>
      </c>
      <c r="N81" s="662">
        <f t="shared" si="31"/>
        <v>5.2062893730337005E-2</v>
      </c>
      <c r="O81" s="667">
        <f t="shared" si="32"/>
        <v>0.25489176758604104</v>
      </c>
      <c r="P81" s="662">
        <v>0.29108717631911735</v>
      </c>
      <c r="Q81" s="662">
        <f t="shared" si="33"/>
        <v>6.928992092270779E-2</v>
      </c>
      <c r="R81" s="661">
        <f t="shared" si="34"/>
        <v>3.3094512189631477E-2</v>
      </c>
      <c r="S81" s="676"/>
    </row>
    <row r="82" spans="1:19" hidden="1">
      <c r="A82" s="715">
        <v>1988</v>
      </c>
      <c r="B82" s="702">
        <f t="shared" si="24"/>
        <v>4291.3475852318506</v>
      </c>
      <c r="C82" s="701">
        <f t="shared" si="25"/>
        <v>0.91625906440974292</v>
      </c>
      <c r="D82" s="700">
        <v>4683.5526674940465</v>
      </c>
      <c r="E82" s="699">
        <v>453.39804009799752</v>
      </c>
      <c r="F82" s="699">
        <v>295.27780146885715</v>
      </c>
      <c r="G82" s="698">
        <v>356.47075930465815</v>
      </c>
      <c r="H82" s="697">
        <f t="shared" si="26"/>
        <v>0.99999999999999978</v>
      </c>
      <c r="I82" s="665">
        <f t="shared" si="27"/>
        <v>0.7436706759317353</v>
      </c>
      <c r="J82" s="661">
        <f t="shared" si="28"/>
        <v>0.25632932406826453</v>
      </c>
      <c r="K82" s="668">
        <f t="shared" si="29"/>
        <v>0.7436706759317353</v>
      </c>
      <c r="L82" s="662">
        <v>0.79901911069271969</v>
      </c>
      <c r="M82" s="662">
        <f t="shared" si="30"/>
        <v>0.10565400054246633</v>
      </c>
      <c r="N82" s="662">
        <f t="shared" si="31"/>
        <v>5.030556578148191E-2</v>
      </c>
      <c r="O82" s="667">
        <f t="shared" si="32"/>
        <v>0.25632932406826453</v>
      </c>
      <c r="P82" s="662">
        <v>0.29237527637858668</v>
      </c>
      <c r="Q82" s="662">
        <f t="shared" si="33"/>
        <v>6.8807710306436065E-2</v>
      </c>
      <c r="R82" s="661">
        <f t="shared" si="34"/>
        <v>3.2761757996113916E-2</v>
      </c>
      <c r="S82" s="676"/>
    </row>
    <row r="83" spans="1:19" hidden="1">
      <c r="A83" s="716">
        <v>1989</v>
      </c>
      <c r="B83" s="695">
        <f t="shared" si="24"/>
        <v>4570.7607994405607</v>
      </c>
      <c r="C83" s="694">
        <f t="shared" si="25"/>
        <v>0.91530233243826142</v>
      </c>
      <c r="D83" s="693">
        <v>4993.7169801201899</v>
      </c>
      <c r="E83" s="692">
        <v>481.79878695699011</v>
      </c>
      <c r="F83" s="692">
        <v>321.33936621850268</v>
      </c>
      <c r="G83" s="691">
        <v>380.18197249586325</v>
      </c>
      <c r="H83" s="690">
        <f t="shared" si="26"/>
        <v>0.99999999999999956</v>
      </c>
      <c r="I83" s="689">
        <f t="shared" si="27"/>
        <v>0.74398346365229073</v>
      </c>
      <c r="J83" s="685">
        <f t="shared" si="28"/>
        <v>0.25601653634770888</v>
      </c>
      <c r="K83" s="688">
        <f t="shared" si="29"/>
        <v>0.74398346365229073</v>
      </c>
      <c r="L83" s="686">
        <v>0.79949488229808685</v>
      </c>
      <c r="M83" s="686">
        <f t="shared" si="30"/>
        <v>0.1054088822622177</v>
      </c>
      <c r="N83" s="686">
        <f t="shared" si="31"/>
        <v>4.9897463616421535E-2</v>
      </c>
      <c r="O83" s="687">
        <f t="shared" si="32"/>
        <v>0.25601653634770888</v>
      </c>
      <c r="P83" s="686">
        <v>0.29304029931355979</v>
      </c>
      <c r="Q83" s="686">
        <f t="shared" si="33"/>
        <v>7.0303255917009061E-2</v>
      </c>
      <c r="R83" s="685">
        <f t="shared" si="34"/>
        <v>3.3279492951158139E-2</v>
      </c>
      <c r="S83" s="676"/>
    </row>
    <row r="84" spans="1:19" hidden="1">
      <c r="A84" s="715">
        <v>1990</v>
      </c>
      <c r="B84" s="702">
        <f t="shared" si="24"/>
        <v>4828.471843572057</v>
      </c>
      <c r="C84" s="701">
        <f t="shared" si="25"/>
        <v>0.91777683041799496</v>
      </c>
      <c r="D84" s="700">
        <v>5261.0522335511168</v>
      </c>
      <c r="E84" s="699">
        <v>503.69563599408167</v>
      </c>
      <c r="F84" s="699">
        <v>341.24491114710997</v>
      </c>
      <c r="G84" s="698">
        <v>412.36015716213075</v>
      </c>
      <c r="H84" s="697">
        <f t="shared" si="26"/>
        <v>1</v>
      </c>
      <c r="I84" s="665">
        <f t="shared" si="27"/>
        <v>0.74799933376274008</v>
      </c>
      <c r="J84" s="661">
        <f t="shared" si="28"/>
        <v>0.25200066623725992</v>
      </c>
      <c r="K84" s="668">
        <f t="shared" si="29"/>
        <v>0.74799933376274008</v>
      </c>
      <c r="L84" s="662">
        <v>0.8014064540142658</v>
      </c>
      <c r="M84" s="662">
        <f t="shared" si="30"/>
        <v>0.10431781572147525</v>
      </c>
      <c r="N84" s="662">
        <f t="shared" si="31"/>
        <v>5.0910695469949509E-2</v>
      </c>
      <c r="O84" s="667">
        <f t="shared" si="32"/>
        <v>0.25200066623725992</v>
      </c>
      <c r="P84" s="662">
        <v>0.28818304841908421</v>
      </c>
      <c r="Q84" s="662">
        <f t="shared" si="33"/>
        <v>7.06734805964324E-2</v>
      </c>
      <c r="R84" s="661">
        <f t="shared" si="34"/>
        <v>3.449109841460811E-2</v>
      </c>
      <c r="S84" s="676"/>
    </row>
    <row r="85" spans="1:19" hidden="1">
      <c r="A85" s="715">
        <v>1991</v>
      </c>
      <c r="B85" s="702">
        <f t="shared" si="24"/>
        <v>5000.2817813539314</v>
      </c>
      <c r="C85" s="701">
        <f t="shared" si="25"/>
        <v>0.91990889442018609</v>
      </c>
      <c r="D85" s="700">
        <v>5435.6271709989105</v>
      </c>
      <c r="E85" s="699">
        <v>528.50611416919901</v>
      </c>
      <c r="F85" s="699">
        <v>359.66812946098219</v>
      </c>
      <c r="G85" s="698">
        <v>452.82885398520193</v>
      </c>
      <c r="H85" s="697">
        <f t="shared" si="26"/>
        <v>1.0000000000000004</v>
      </c>
      <c r="I85" s="665">
        <f t="shared" si="27"/>
        <v>0.74624289097030372</v>
      </c>
      <c r="J85" s="661">
        <f t="shared" si="28"/>
        <v>0.25375710902969661</v>
      </c>
      <c r="K85" s="668">
        <f t="shared" si="29"/>
        <v>0.74624289097030372</v>
      </c>
      <c r="L85" s="662">
        <v>0.7980502330499718</v>
      </c>
      <c r="M85" s="662">
        <f t="shared" si="30"/>
        <v>0.1056952662427946</v>
      </c>
      <c r="N85" s="662">
        <f t="shared" si="31"/>
        <v>5.388792416312653E-2</v>
      </c>
      <c r="O85" s="667">
        <f t="shared" si="32"/>
        <v>0.25375710902969661</v>
      </c>
      <c r="P85" s="662">
        <v>0.28901393826700988</v>
      </c>
      <c r="Q85" s="662">
        <f t="shared" si="33"/>
        <v>7.1929572209747439E-2</v>
      </c>
      <c r="R85" s="661">
        <f t="shared" si="34"/>
        <v>3.6672742972434169E-2</v>
      </c>
      <c r="S85" s="676"/>
    </row>
    <row r="86" spans="1:19" hidden="1">
      <c r="A86" s="715">
        <v>1992</v>
      </c>
      <c r="B86" s="702">
        <f t="shared" si="24"/>
        <v>5313.4446867561028</v>
      </c>
      <c r="C86" s="701">
        <f t="shared" si="25"/>
        <v>0.92122187078253381</v>
      </c>
      <c r="D86" s="700">
        <v>5767.8229916996934</v>
      </c>
      <c r="E86" s="699">
        <v>558.62678539537069</v>
      </c>
      <c r="F86" s="699">
        <v>380.3261546944853</v>
      </c>
      <c r="G86" s="698">
        <v>484.574635146265</v>
      </c>
      <c r="H86" s="697">
        <f t="shared" si="26"/>
        <v>1</v>
      </c>
      <c r="I86" s="665">
        <f t="shared" si="27"/>
        <v>0.74893012317255048</v>
      </c>
      <c r="J86" s="661">
        <f t="shared" si="28"/>
        <v>0.25106987682744958</v>
      </c>
      <c r="K86" s="668">
        <f t="shared" si="29"/>
        <v>0.74893012317255048</v>
      </c>
      <c r="L86" s="662">
        <v>0.79980687221748625</v>
      </c>
      <c r="M86" s="662">
        <f t="shared" si="30"/>
        <v>0.10513458186320492</v>
      </c>
      <c r="N86" s="662">
        <f t="shared" si="31"/>
        <v>5.4257832818269104E-2</v>
      </c>
      <c r="O86" s="667">
        <f t="shared" si="32"/>
        <v>0.25106987682744958</v>
      </c>
      <c r="P86" s="662">
        <v>0.28570795511780916</v>
      </c>
      <c r="Q86" s="662">
        <f t="shared" si="33"/>
        <v>7.1578077333233181E-2</v>
      </c>
      <c r="R86" s="661">
        <f t="shared" si="34"/>
        <v>3.6939999042873581E-2</v>
      </c>
      <c r="S86" s="676"/>
    </row>
    <row r="87" spans="1:19" hidden="1">
      <c r="A87" s="715">
        <v>1993</v>
      </c>
      <c r="B87" s="702">
        <f t="shared" si="24"/>
        <v>5545.1734749914931</v>
      </c>
      <c r="C87" s="701">
        <f t="shared" si="25"/>
        <v>0.9197745350491483</v>
      </c>
      <c r="D87" s="700">
        <v>6028.8399642366549</v>
      </c>
      <c r="E87" s="699">
        <v>587.10591134949345</v>
      </c>
      <c r="F87" s="699">
        <v>403.9488493744347</v>
      </c>
      <c r="G87" s="698">
        <v>507.38827147876725</v>
      </c>
      <c r="H87" s="697">
        <f t="shared" si="26"/>
        <v>1</v>
      </c>
      <c r="I87" s="665">
        <f t="shared" si="27"/>
        <v>0.74704026873269813</v>
      </c>
      <c r="J87" s="661">
        <f t="shared" si="28"/>
        <v>0.25295973126730198</v>
      </c>
      <c r="K87" s="668">
        <f t="shared" si="29"/>
        <v>0.74704026873269813</v>
      </c>
      <c r="L87" s="662">
        <v>0.79871160135714314</v>
      </c>
      <c r="M87" s="662">
        <f t="shared" si="30"/>
        <v>0.10587692413904042</v>
      </c>
      <c r="N87" s="662">
        <f t="shared" si="31"/>
        <v>5.4205591514595343E-2</v>
      </c>
      <c r="O87" s="667">
        <f t="shared" si="32"/>
        <v>0.25295973126730198</v>
      </c>
      <c r="P87" s="662">
        <v>0.28851136676576183</v>
      </c>
      <c r="Q87" s="662">
        <f t="shared" si="33"/>
        <v>7.284692736777805E-2</v>
      </c>
      <c r="R87" s="661">
        <f t="shared" si="34"/>
        <v>3.7295291869318195E-2</v>
      </c>
      <c r="S87" s="676"/>
    </row>
    <row r="88" spans="1:19" hidden="1">
      <c r="A88" s="715">
        <v>1994</v>
      </c>
      <c r="B88" s="702">
        <f t="shared" si="24"/>
        <v>5906.5638060181318</v>
      </c>
      <c r="C88" s="701">
        <f t="shared" si="25"/>
        <v>0.9196709203863872</v>
      </c>
      <c r="D88" s="700">
        <v>6422.4753388272511</v>
      </c>
      <c r="E88" s="699">
        <v>599.95862901042642</v>
      </c>
      <c r="F88" s="699">
        <v>452.62661267880293</v>
      </c>
      <c r="G88" s="698">
        <v>536.67370888011055</v>
      </c>
      <c r="H88" s="697">
        <f t="shared" si="26"/>
        <v>1</v>
      </c>
      <c r="I88" s="665">
        <f t="shared" si="27"/>
        <v>0.73942191418253145</v>
      </c>
      <c r="J88" s="661">
        <f t="shared" si="28"/>
        <v>0.26057808581746855</v>
      </c>
      <c r="K88" s="668">
        <f t="shared" si="29"/>
        <v>0.73942191418253145</v>
      </c>
      <c r="L88" s="662">
        <v>0.78920758509250755</v>
      </c>
      <c r="M88" s="662">
        <f t="shared" si="30"/>
        <v>0.10157490018124164</v>
      </c>
      <c r="N88" s="662">
        <f t="shared" si="31"/>
        <v>5.1789229271265551E-2</v>
      </c>
      <c r="O88" s="667">
        <f t="shared" si="32"/>
        <v>0.26057808581746855</v>
      </c>
      <c r="P88" s="662">
        <v>0.2981378749334152</v>
      </c>
      <c r="Q88" s="662">
        <f t="shared" si="33"/>
        <v>7.6631122179299363E-2</v>
      </c>
      <c r="R88" s="661">
        <f t="shared" si="34"/>
        <v>3.9071333063352712E-2</v>
      </c>
      <c r="S88" s="676"/>
    </row>
    <row r="89" spans="1:19" hidden="1">
      <c r="A89" s="715">
        <v>1995</v>
      </c>
      <c r="B89" s="702">
        <f t="shared" si="24"/>
        <v>6210.2971447075342</v>
      </c>
      <c r="C89" s="701">
        <f t="shared" si="25"/>
        <v>0.91492152842316221</v>
      </c>
      <c r="D89" s="700">
        <v>6787.7921239986354</v>
      </c>
      <c r="E89" s="699">
        <v>629.77919477146725</v>
      </c>
      <c r="F89" s="699">
        <v>516.28383912003017</v>
      </c>
      <c r="G89" s="698">
        <v>568.56805460039573</v>
      </c>
      <c r="H89" s="697">
        <f t="shared" si="26"/>
        <v>1</v>
      </c>
      <c r="I89" s="665">
        <f t="shared" si="27"/>
        <v>0.7335341765216179</v>
      </c>
      <c r="J89" s="661">
        <f t="shared" si="28"/>
        <v>0.2664658234783821</v>
      </c>
      <c r="K89" s="668">
        <f t="shared" si="29"/>
        <v>0.7335341765216179</v>
      </c>
      <c r="L89" s="662">
        <v>0.78463355726462203</v>
      </c>
      <c r="M89" s="662">
        <f t="shared" si="30"/>
        <v>0.10140886661247284</v>
      </c>
      <c r="N89" s="662">
        <f t="shared" si="31"/>
        <v>5.0309485869468686E-2</v>
      </c>
      <c r="O89" s="667">
        <f t="shared" si="32"/>
        <v>0.2664658234783821</v>
      </c>
      <c r="P89" s="662">
        <v>0.3083563538193021</v>
      </c>
      <c r="Q89" s="662">
        <f t="shared" si="33"/>
        <v>8.3133516334240376E-2</v>
      </c>
      <c r="R89" s="661">
        <f t="shared" si="34"/>
        <v>4.1242985993320366E-2</v>
      </c>
      <c r="S89" s="676"/>
    </row>
    <row r="90" spans="1:19" hidden="1">
      <c r="A90" s="715">
        <v>1996</v>
      </c>
      <c r="B90" s="702">
        <f t="shared" si="24"/>
        <v>6570.59962752705</v>
      </c>
      <c r="C90" s="701">
        <f t="shared" si="25"/>
        <v>0.91268903798901702</v>
      </c>
      <c r="D90" s="700">
        <v>7199.1657114721675</v>
      </c>
      <c r="E90" s="699">
        <v>658.2404549537705</v>
      </c>
      <c r="F90" s="699">
        <v>576.59273162198338</v>
      </c>
      <c r="G90" s="698">
        <v>606.26710263063637</v>
      </c>
      <c r="H90" s="697">
        <f t="shared" si="26"/>
        <v>0.99999999999999978</v>
      </c>
      <c r="I90" s="665">
        <f t="shared" si="27"/>
        <v>0.73307691123876828</v>
      </c>
      <c r="J90" s="661">
        <f t="shared" si="28"/>
        <v>0.26692308876123155</v>
      </c>
      <c r="K90" s="668">
        <f t="shared" si="29"/>
        <v>0.73307691123876828</v>
      </c>
      <c r="L90" s="662">
        <v>0.78407127955480882</v>
      </c>
      <c r="M90" s="662">
        <f t="shared" si="30"/>
        <v>0.10017966278087009</v>
      </c>
      <c r="N90" s="662">
        <f t="shared" si="31"/>
        <v>4.9185294464829589E-2</v>
      </c>
      <c r="O90" s="667">
        <f t="shared" si="32"/>
        <v>0.26692308876123155</v>
      </c>
      <c r="P90" s="662">
        <v>0.31159214837828036</v>
      </c>
      <c r="Q90" s="662">
        <f t="shared" si="33"/>
        <v>8.7753441741662358E-2</v>
      </c>
      <c r="R90" s="661">
        <f t="shared" si="34"/>
        <v>4.3084382124613532E-2</v>
      </c>
      <c r="S90" s="676"/>
    </row>
    <row r="91" spans="1:19" hidden="1">
      <c r="A91" s="715">
        <v>1997</v>
      </c>
      <c r="B91" s="702">
        <f t="shared" si="24"/>
        <v>6988.564588335079</v>
      </c>
      <c r="C91" s="701">
        <f t="shared" si="25"/>
        <v>0.91036953713923907</v>
      </c>
      <c r="D91" s="700">
        <v>7676.6239458056398</v>
      </c>
      <c r="E91" s="699">
        <v>702.13273957888759</v>
      </c>
      <c r="F91" s="699">
        <v>636.4291350937749</v>
      </c>
      <c r="G91" s="698">
        <v>650.50251720210099</v>
      </c>
      <c r="H91" s="697">
        <f t="shared" si="26"/>
        <v>0.99999999999999967</v>
      </c>
      <c r="I91" s="665">
        <f t="shared" si="27"/>
        <v>0.73485362150894928</v>
      </c>
      <c r="J91" s="661">
        <f t="shared" si="28"/>
        <v>0.26514637849105038</v>
      </c>
      <c r="K91" s="668">
        <f t="shared" si="29"/>
        <v>0.73485362150894928</v>
      </c>
      <c r="L91" s="662">
        <v>0.78649748152327026</v>
      </c>
      <c r="M91" s="662">
        <f t="shared" si="30"/>
        <v>0.10046880596207815</v>
      </c>
      <c r="N91" s="662">
        <f t="shared" si="31"/>
        <v>4.8824945947757201E-2</v>
      </c>
      <c r="O91" s="667">
        <f t="shared" si="32"/>
        <v>0.26514637849105038</v>
      </c>
      <c r="P91" s="662">
        <v>0.31195755152014321</v>
      </c>
      <c r="Q91" s="662">
        <f t="shared" si="33"/>
        <v>9.1067218031592179E-2</v>
      </c>
      <c r="R91" s="661">
        <f t="shared" si="34"/>
        <v>4.425604500249937E-2</v>
      </c>
      <c r="S91" s="676"/>
    </row>
    <row r="92" spans="1:19" hidden="1">
      <c r="A92" s="715">
        <v>1998</v>
      </c>
      <c r="B92" s="702">
        <f t="shared" si="24"/>
        <v>7437.5885317245738</v>
      </c>
      <c r="C92" s="701">
        <f t="shared" si="25"/>
        <v>0.91388930953607084</v>
      </c>
      <c r="D92" s="700">
        <v>8138.3910000000005</v>
      </c>
      <c r="E92" s="699">
        <v>750.10886782258171</v>
      </c>
      <c r="F92" s="699">
        <v>651.67105851963902</v>
      </c>
      <c r="G92" s="698">
        <v>700.97745806679382</v>
      </c>
      <c r="H92" s="697">
        <f t="shared" si="26"/>
        <v>1</v>
      </c>
      <c r="I92" s="665">
        <f t="shared" si="27"/>
        <v>0.7462838644164127</v>
      </c>
      <c r="J92" s="661">
        <f t="shared" si="28"/>
        <v>0.25371613558358741</v>
      </c>
      <c r="K92" s="668">
        <f t="shared" si="29"/>
        <v>0.7462838644164127</v>
      </c>
      <c r="L92" s="662">
        <v>0.7967044560863572</v>
      </c>
      <c r="M92" s="662">
        <f t="shared" si="30"/>
        <v>0.10085377331954286</v>
      </c>
      <c r="N92" s="662">
        <f t="shared" si="31"/>
        <v>5.0433181649598327E-2</v>
      </c>
      <c r="O92" s="667">
        <f t="shared" si="32"/>
        <v>0.25371613558358741</v>
      </c>
      <c r="P92" s="662">
        <v>0.29751996427330613</v>
      </c>
      <c r="Q92" s="662">
        <f t="shared" si="33"/>
        <v>8.7618595158898138E-2</v>
      </c>
      <c r="R92" s="661">
        <f t="shared" si="34"/>
        <v>4.3814766469179402E-2</v>
      </c>
      <c r="S92" s="676"/>
    </row>
    <row r="93" spans="1:19" hidden="1">
      <c r="A93" s="658">
        <f t="shared" ref="A93:A101" si="35">A92+1</f>
        <v>1999</v>
      </c>
      <c r="B93" s="702">
        <f t="shared" si="24"/>
        <v>7867.3346925501455</v>
      </c>
      <c r="C93" s="701">
        <f t="shared" si="25"/>
        <v>0.91669710066531951</v>
      </c>
      <c r="D93" s="700">
        <v>8582.2619999999988</v>
      </c>
      <c r="E93" s="699">
        <v>795.65169711708268</v>
      </c>
      <c r="F93" s="699">
        <v>663.80247192328761</v>
      </c>
      <c r="G93" s="698">
        <v>744.52686159051621</v>
      </c>
      <c r="H93" s="697">
        <f t="shared" si="26"/>
        <v>1</v>
      </c>
      <c r="I93" s="665">
        <f t="shared" si="27"/>
        <v>0.75299836567143519</v>
      </c>
      <c r="J93" s="661">
        <f t="shared" si="28"/>
        <v>0.24700163432856481</v>
      </c>
      <c r="K93" s="668">
        <f t="shared" si="29"/>
        <v>0.75299836567143519</v>
      </c>
      <c r="L93" s="662">
        <v>0.80253959640542361</v>
      </c>
      <c r="M93" s="662">
        <f t="shared" si="30"/>
        <v>0.10113357677162421</v>
      </c>
      <c r="N93" s="662">
        <f t="shared" si="31"/>
        <v>5.1592346037635732E-2</v>
      </c>
      <c r="O93" s="667">
        <f t="shared" si="32"/>
        <v>0.24700163432856481</v>
      </c>
      <c r="P93" s="662">
        <v>0.28833327673252018</v>
      </c>
      <c r="Q93" s="662">
        <f t="shared" si="33"/>
        <v>8.4374505199564645E-2</v>
      </c>
      <c r="R93" s="661">
        <f t="shared" si="34"/>
        <v>4.3042862795609246E-2</v>
      </c>
      <c r="S93" s="676"/>
    </row>
    <row r="94" spans="1:19" hidden="1">
      <c r="A94" s="714">
        <f t="shared" si="35"/>
        <v>2000</v>
      </c>
      <c r="B94" s="713">
        <f t="shared" si="24"/>
        <v>8410.0628329293086</v>
      </c>
      <c r="C94" s="712">
        <f t="shared" si="25"/>
        <v>0.91974269629462491</v>
      </c>
      <c r="D94" s="711">
        <v>9143.9299999999985</v>
      </c>
      <c r="E94" s="710">
        <v>843.36919725647476</v>
      </c>
      <c r="F94" s="710">
        <v>686.30324411835602</v>
      </c>
      <c r="G94" s="709">
        <v>795.80527430414145</v>
      </c>
      <c r="H94" s="708">
        <f t="shared" si="26"/>
        <v>1.0000000000000002</v>
      </c>
      <c r="I94" s="707">
        <f t="shared" si="27"/>
        <v>0.76414709954647519</v>
      </c>
      <c r="J94" s="703">
        <f t="shared" si="28"/>
        <v>0.23585290045352506</v>
      </c>
      <c r="K94" s="706">
        <f t="shared" si="29"/>
        <v>0.76414709954647519</v>
      </c>
      <c r="L94" s="704">
        <v>0.81225733806386291</v>
      </c>
      <c r="M94" s="704">
        <f t="shared" si="30"/>
        <v>0.10028096270033703</v>
      </c>
      <c r="N94" s="704">
        <f t="shared" si="31"/>
        <v>5.2170724182949373E-2</v>
      </c>
      <c r="O94" s="705">
        <f t="shared" si="32"/>
        <v>0.23585290045352506</v>
      </c>
      <c r="P94" s="704">
        <v>0.27500326648206991</v>
      </c>
      <c r="Q94" s="704">
        <f t="shared" si="33"/>
        <v>8.1605007923503198E-2</v>
      </c>
      <c r="R94" s="703">
        <f t="shared" si="34"/>
        <v>4.2454641894958345E-2</v>
      </c>
      <c r="S94" s="676"/>
    </row>
    <row r="95" spans="1:19" hidden="1">
      <c r="A95" s="658">
        <f t="shared" si="35"/>
        <v>2001</v>
      </c>
      <c r="B95" s="702">
        <f t="shared" si="24"/>
        <v>8680.2918736252141</v>
      </c>
      <c r="C95" s="701">
        <f t="shared" si="25"/>
        <v>0.92120491181247599</v>
      </c>
      <c r="D95" s="700">
        <v>9422.759</v>
      </c>
      <c r="E95" s="699">
        <v>885.6818038772625</v>
      </c>
      <c r="F95" s="699">
        <v>684.57910311900639</v>
      </c>
      <c r="G95" s="698">
        <v>827.79378062148294</v>
      </c>
      <c r="H95" s="697">
        <f t="shared" si="26"/>
        <v>0.99999999999999989</v>
      </c>
      <c r="I95" s="665">
        <f t="shared" si="27"/>
        <v>0.76791372025403892</v>
      </c>
      <c r="J95" s="661">
        <f t="shared" si="28"/>
        <v>0.23208627974596099</v>
      </c>
      <c r="K95" s="668">
        <f t="shared" si="29"/>
        <v>0.76791372025403892</v>
      </c>
      <c r="L95" s="662">
        <v>0.81615833076450939</v>
      </c>
      <c r="M95" s="662">
        <f t="shared" si="30"/>
        <v>0.102033643196766</v>
      </c>
      <c r="N95" s="662">
        <f t="shared" si="31"/>
        <v>5.3789032686295535E-2</v>
      </c>
      <c r="O95" s="667">
        <f t="shared" si="32"/>
        <v>0.23208627974596099</v>
      </c>
      <c r="P95" s="662">
        <v>0.26937648041283679</v>
      </c>
      <c r="Q95" s="662">
        <f t="shared" si="33"/>
        <v>7.8865908322631156E-2</v>
      </c>
      <c r="R95" s="661">
        <f t="shared" si="34"/>
        <v>4.1575707655755356E-2</v>
      </c>
      <c r="S95" s="676"/>
    </row>
    <row r="96" spans="1:19" hidden="1">
      <c r="A96" s="658">
        <f t="shared" si="35"/>
        <v>2002</v>
      </c>
      <c r="B96" s="702">
        <f t="shared" si="24"/>
        <v>8880.2444926117805</v>
      </c>
      <c r="C96" s="701">
        <f t="shared" si="25"/>
        <v>0.91687398075296822</v>
      </c>
      <c r="D96" s="700">
        <v>9685.3490000000002</v>
      </c>
      <c r="E96" s="699">
        <v>952.00884055772997</v>
      </c>
      <c r="F96" s="699">
        <v>717.36900439848898</v>
      </c>
      <c r="G96" s="698">
        <v>864.2733375679984</v>
      </c>
      <c r="H96" s="697">
        <f t="shared" si="26"/>
        <v>0.99999999999999978</v>
      </c>
      <c r="I96" s="665">
        <f t="shared" si="27"/>
        <v>0.75810921834377487</v>
      </c>
      <c r="J96" s="661">
        <f t="shared" si="28"/>
        <v>0.24189078165622496</v>
      </c>
      <c r="K96" s="668">
        <f t="shared" si="29"/>
        <v>0.75810921834377487</v>
      </c>
      <c r="L96" s="662">
        <v>0.80981197163465868</v>
      </c>
      <c r="M96" s="662">
        <f t="shared" si="30"/>
        <v>0.10720525108850167</v>
      </c>
      <c r="N96" s="662">
        <f t="shared" si="31"/>
        <v>5.5502497797617872E-2</v>
      </c>
      <c r="O96" s="667">
        <f t="shared" si="32"/>
        <v>0.24189078165622496</v>
      </c>
      <c r="P96" s="662">
        <v>0.28085045416432164</v>
      </c>
      <c r="Q96" s="662">
        <f t="shared" si="33"/>
        <v>8.0782573609919001E-2</v>
      </c>
      <c r="R96" s="661">
        <f t="shared" si="34"/>
        <v>4.182290110182231E-2</v>
      </c>
      <c r="S96" s="676"/>
    </row>
    <row r="97" spans="1:19" hidden="1">
      <c r="A97" s="658">
        <f t="shared" si="35"/>
        <v>2003</v>
      </c>
      <c r="B97" s="702">
        <f t="shared" si="24"/>
        <v>9234.9978495925043</v>
      </c>
      <c r="C97" s="701">
        <f t="shared" si="25"/>
        <v>0.91104165474724363</v>
      </c>
      <c r="D97" s="700">
        <v>10136.746000000001</v>
      </c>
      <c r="E97" s="699">
        <v>1018.4878881316022</v>
      </c>
      <c r="F97" s="699">
        <v>781.3438270577941</v>
      </c>
      <c r="G97" s="698">
        <v>898.0835647818983</v>
      </c>
      <c r="H97" s="697">
        <f t="shared" si="26"/>
        <v>1</v>
      </c>
      <c r="I97" s="665">
        <f t="shared" si="27"/>
        <v>0.75192203858500095</v>
      </c>
      <c r="J97" s="661">
        <f t="shared" si="28"/>
        <v>0.24807796141499913</v>
      </c>
      <c r="K97" s="668">
        <f t="shared" si="29"/>
        <v>0.75192203858500095</v>
      </c>
      <c r="L97" s="662">
        <v>0.80717714631049353</v>
      </c>
      <c r="M97" s="662">
        <f t="shared" si="30"/>
        <v>0.11028566597625608</v>
      </c>
      <c r="N97" s="662">
        <f t="shared" si="31"/>
        <v>5.5030558250763577E-2</v>
      </c>
      <c r="O97" s="667">
        <f t="shared" si="32"/>
        <v>0.24807796141499913</v>
      </c>
      <c r="P97" s="662">
        <v>0.2904675055989045</v>
      </c>
      <c r="Q97" s="662">
        <f t="shared" si="33"/>
        <v>8.4606822847530058E-2</v>
      </c>
      <c r="R97" s="661">
        <f t="shared" si="34"/>
        <v>4.2217278663624715E-2</v>
      </c>
      <c r="S97" s="676"/>
    </row>
    <row r="98" spans="1:19" hidden="1">
      <c r="A98" s="658">
        <f t="shared" si="35"/>
        <v>2004</v>
      </c>
      <c r="B98" s="702">
        <f t="shared" si="24"/>
        <v>9872.2560150576064</v>
      </c>
      <c r="C98" s="701">
        <f t="shared" si="25"/>
        <v>0.91298554298782542</v>
      </c>
      <c r="D98" s="700">
        <v>10813.157000000001</v>
      </c>
      <c r="E98" s="699">
        <v>1049.2235258248591</v>
      </c>
      <c r="F98" s="699">
        <v>841.04162259750558</v>
      </c>
      <c r="G98" s="698">
        <v>949.3641634799701</v>
      </c>
      <c r="H98" s="697">
        <f t="shared" si="26"/>
        <v>1</v>
      </c>
      <c r="I98" s="665">
        <f t="shared" si="27"/>
        <v>0.74673047401214054</v>
      </c>
      <c r="J98" s="661">
        <f t="shared" si="28"/>
        <v>0.25326952598785946</v>
      </c>
      <c r="K98" s="668">
        <f t="shared" si="29"/>
        <v>0.74673047401214054</v>
      </c>
      <c r="L98" s="662">
        <v>0.79963256115214909</v>
      </c>
      <c r="M98" s="662">
        <f t="shared" si="30"/>
        <v>0.10628001585701753</v>
      </c>
      <c r="N98" s="662">
        <f t="shared" si="31"/>
        <v>5.3377928717008992E-2</v>
      </c>
      <c r="O98" s="667">
        <f t="shared" si="32"/>
        <v>0.25326952598785946</v>
      </c>
      <c r="P98" s="662">
        <v>0.29567503454910604</v>
      </c>
      <c r="Q98" s="662">
        <f t="shared" si="33"/>
        <v>8.5192444494420649E-2</v>
      </c>
      <c r="R98" s="661">
        <f t="shared" si="34"/>
        <v>4.278693593317405E-2</v>
      </c>
      <c r="S98" s="676"/>
    </row>
    <row r="99" spans="1:19" hidden="1">
      <c r="A99" s="658">
        <f t="shared" si="35"/>
        <v>2005</v>
      </c>
      <c r="B99" s="702">
        <f t="shared" si="24"/>
        <v>10503.286190353967</v>
      </c>
      <c r="C99" s="701">
        <f t="shared" si="25"/>
        <v>0.9109409053145936</v>
      </c>
      <c r="D99" s="700">
        <v>11530.151</v>
      </c>
      <c r="E99" s="699">
        <v>1105.8768191242345</v>
      </c>
      <c r="F99" s="699">
        <v>932.83212204664346</v>
      </c>
      <c r="G99" s="698">
        <v>1011.8441315248449</v>
      </c>
      <c r="H99" s="697">
        <f t="shared" si="26"/>
        <v>1</v>
      </c>
      <c r="I99" s="665">
        <f t="shared" si="27"/>
        <v>0.73851910750296457</v>
      </c>
      <c r="J99" s="661">
        <f t="shared" si="28"/>
        <v>0.26148089249703549</v>
      </c>
      <c r="K99" s="668">
        <f t="shared" si="29"/>
        <v>0.73851910750296457</v>
      </c>
      <c r="L99" s="662">
        <v>0.79155130200824975</v>
      </c>
      <c r="M99" s="662">
        <f t="shared" si="30"/>
        <v>0.10528864957901007</v>
      </c>
      <c r="N99" s="662">
        <f t="shared" si="31"/>
        <v>5.2256455073724874E-2</v>
      </c>
      <c r="O99" s="667">
        <f t="shared" si="32"/>
        <v>0.26148089249703549</v>
      </c>
      <c r="P99" s="662">
        <v>0.30621474863874565</v>
      </c>
      <c r="Q99" s="662">
        <f t="shared" si="33"/>
        <v>8.8813358518531088E-2</v>
      </c>
      <c r="R99" s="661">
        <f t="shared" si="34"/>
        <v>4.4079502376820921E-2</v>
      </c>
      <c r="S99" s="676"/>
    </row>
    <row r="100" spans="1:19" hidden="1">
      <c r="A100" s="658">
        <f t="shared" si="35"/>
        <v>2006</v>
      </c>
      <c r="B100" s="702">
        <f t="shared" si="24"/>
        <v>11157.529579366321</v>
      </c>
      <c r="C100" s="701">
        <f t="shared" si="25"/>
        <v>0.90702567088150221</v>
      </c>
      <c r="D100" s="700">
        <v>12301.228000000001</v>
      </c>
      <c r="E100" s="699">
        <v>1186.283006852238</v>
      </c>
      <c r="F100" s="699">
        <v>1026.1143742107263</v>
      </c>
      <c r="G100" s="698">
        <v>1068.6989604292839</v>
      </c>
      <c r="H100" s="697">
        <f t="shared" si="26"/>
        <v>1.0000000000000002</v>
      </c>
      <c r="I100" s="665">
        <f t="shared" si="27"/>
        <v>0.73543405331265377</v>
      </c>
      <c r="J100" s="661">
        <f t="shared" si="28"/>
        <v>0.26456594668734645</v>
      </c>
      <c r="K100" s="668">
        <f t="shared" si="29"/>
        <v>0.73543405331265377</v>
      </c>
      <c r="L100" s="662">
        <v>0.79039682787651522</v>
      </c>
      <c r="M100" s="662">
        <f t="shared" si="30"/>
        <v>0.106321296162731</v>
      </c>
      <c r="N100" s="662">
        <f t="shared" si="31"/>
        <v>5.1358521598869535E-2</v>
      </c>
      <c r="O100" s="667">
        <f t="shared" si="32"/>
        <v>0.26456594668734645</v>
      </c>
      <c r="P100" s="662">
        <v>0.31210780027600432</v>
      </c>
      <c r="Q100" s="662">
        <f t="shared" si="33"/>
        <v>9.1966090424561817E-2</v>
      </c>
      <c r="R100" s="661">
        <f t="shared" si="34"/>
        <v>4.4424236835903949E-2</v>
      </c>
      <c r="S100" s="676"/>
    </row>
    <row r="101" spans="1:19" hidden="1">
      <c r="A101" s="658">
        <f t="shared" si="35"/>
        <v>2007</v>
      </c>
      <c r="B101" s="702">
        <f t="shared" si="24"/>
        <v>11504.075468867954</v>
      </c>
      <c r="C101" s="701">
        <f t="shared" si="25"/>
        <v>0.91036230416283492</v>
      </c>
      <c r="D101" s="700">
        <v>12636.81</v>
      </c>
      <c r="E101" s="699">
        <v>1250.5998313079531</v>
      </c>
      <c r="F101" s="699">
        <v>1039.7546423661579</v>
      </c>
      <c r="G101" s="698">
        <v>1157.6199425420659</v>
      </c>
      <c r="H101" s="697">
        <f t="shared" si="26"/>
        <v>1.0000000000000002</v>
      </c>
      <c r="I101" s="665">
        <f t="shared" si="27"/>
        <v>0.74468677622659418</v>
      </c>
      <c r="J101" s="661">
        <f t="shared" si="28"/>
        <v>0.25531322377340604</v>
      </c>
      <c r="K101" s="668">
        <f t="shared" si="29"/>
        <v>0.74468677622659418</v>
      </c>
      <c r="L101" s="662">
        <v>0.79845083922229387</v>
      </c>
      <c r="M101" s="662">
        <f t="shared" si="30"/>
        <v>0.10870928608668255</v>
      </c>
      <c r="N101" s="662">
        <f t="shared" si="31"/>
        <v>5.4945223090982778E-2</v>
      </c>
      <c r="O101" s="667">
        <f t="shared" si="32"/>
        <v>0.25531322377340604</v>
      </c>
      <c r="P101" s="662">
        <v>0.30001292122481243</v>
      </c>
      <c r="Q101" s="662">
        <f t="shared" si="33"/>
        <v>9.0381417018683199E-2</v>
      </c>
      <c r="R101" s="661">
        <f t="shared" si="34"/>
        <v>4.568171956727677E-2</v>
      </c>
      <c r="S101" s="676"/>
    </row>
    <row r="102" spans="1:19" hidden="1">
      <c r="A102" s="658">
        <v>2008</v>
      </c>
      <c r="B102" s="702">
        <f t="shared" si="24"/>
        <v>11665.711374598217</v>
      </c>
      <c r="C102" s="701">
        <f t="shared" si="25"/>
        <v>0.91449118505407379</v>
      </c>
      <c r="D102" s="700">
        <v>12756.504999999999</v>
      </c>
      <c r="E102" s="699">
        <v>1335.6489651582428</v>
      </c>
      <c r="F102" s="699">
        <v>969.65357723882528</v>
      </c>
      <c r="G102" s="698">
        <v>1214.5089169952857</v>
      </c>
      <c r="H102" s="697">
        <f t="shared" si="26"/>
        <v>1</v>
      </c>
      <c r="I102" s="665">
        <f t="shared" si="27"/>
        <v>0.74919312917703162</v>
      </c>
      <c r="J102" s="661">
        <f t="shared" si="28"/>
        <v>0.25080687082296849</v>
      </c>
      <c r="K102" s="668">
        <f t="shared" si="29"/>
        <v>0.74919312917703162</v>
      </c>
      <c r="L102" s="662">
        <v>0.80336773584424559</v>
      </c>
      <c r="M102" s="662">
        <f t="shared" si="30"/>
        <v>0.11449357199652511</v>
      </c>
      <c r="N102" s="662">
        <f t="shared" si="31"/>
        <v>6.0318965329311108E-2</v>
      </c>
      <c r="O102" s="667">
        <f t="shared" si="32"/>
        <v>0.25080687082296849</v>
      </c>
      <c r="P102" s="662">
        <v>0.29013651695056963</v>
      </c>
      <c r="Q102" s="662">
        <f t="shared" si="33"/>
        <v>8.311996980743247E-2</v>
      </c>
      <c r="R102" s="661">
        <f t="shared" si="34"/>
        <v>4.3790323679831315E-2</v>
      </c>
      <c r="S102" s="676"/>
    </row>
    <row r="103" spans="1:19" hidden="1">
      <c r="A103" s="696">
        <v>2009</v>
      </c>
      <c r="B103" s="695">
        <f t="shared" ref="B103:B114" si="36">D103-E103-F103+G103</f>
        <v>11446.611213745658</v>
      </c>
      <c r="C103" s="694">
        <f t="shared" ref="C103:C114" si="37">B103/D103</f>
        <v>0.91679964574190742</v>
      </c>
      <c r="D103" s="693">
        <v>12485.401000000002</v>
      </c>
      <c r="E103" s="692">
        <v>1325.9826471268266</v>
      </c>
      <c r="F103" s="692">
        <v>979.15015707242196</v>
      </c>
      <c r="G103" s="691">
        <v>1266.3430179449033</v>
      </c>
      <c r="H103" s="690">
        <f t="shared" ref="H103:H114" si="38">I103+J103</f>
        <v>0.99999999999999978</v>
      </c>
      <c r="I103" s="689">
        <f t="shared" ref="I103:I114" si="39">K103</f>
        <v>0.73126150876642293</v>
      </c>
      <c r="J103" s="685">
        <f t="shared" ref="J103:J114" si="40">O103</f>
        <v>0.2687384912335769</v>
      </c>
      <c r="K103" s="688">
        <f t="shared" ref="K103:K114" si="41">L103-M103+N103</f>
        <v>0.73126150876642293</v>
      </c>
      <c r="L103" s="686">
        <v>0.7834641681538359</v>
      </c>
      <c r="M103" s="686">
        <f t="shared" ref="M103:M114" si="42">E103/B103</f>
        <v>0.11584062936762636</v>
      </c>
      <c r="N103" s="686">
        <f t="shared" ref="N103:N114" si="43">(G103*E103/(E103+F103))/B103</f>
        <v>6.3637969980213427E-2</v>
      </c>
      <c r="O103" s="687">
        <f t="shared" ref="O103:O114" si="44">P103-Q103+R103</f>
        <v>0.2687384912335769</v>
      </c>
      <c r="P103" s="686">
        <v>0.30728668962028971</v>
      </c>
      <c r="Q103" s="686">
        <f t="shared" ref="Q103:Q114" si="45">F103/B103</f>
        <v>8.5540614491790359E-2</v>
      </c>
      <c r="R103" s="685">
        <f t="shared" ref="R103:R114" si="46">(G103*F103/(E103+F103))/B103</f>
        <v>4.6992416105077553E-2</v>
      </c>
      <c r="S103" s="676"/>
    </row>
    <row r="104" spans="1:19" ht="74" customHeight="1">
      <c r="A104" s="570">
        <v>2010</v>
      </c>
      <c r="B104" s="683">
        <f t="shared" si="36"/>
        <v>12005.175183113968</v>
      </c>
      <c r="C104" s="682">
        <f t="shared" si="37"/>
        <v>0.91447705230176102</v>
      </c>
      <c r="D104" s="681">
        <v>13127.913</v>
      </c>
      <c r="E104" s="680">
        <v>1373.8285252455382</v>
      </c>
      <c r="F104" s="680">
        <v>1132.6899778425507</v>
      </c>
      <c r="G104" s="680">
        <v>1383.780686202057</v>
      </c>
      <c r="H104" s="679">
        <f t="shared" si="38"/>
        <v>1.0000000000000002</v>
      </c>
      <c r="I104" s="678">
        <f t="shared" si="39"/>
        <v>0.71378772932433932</v>
      </c>
      <c r="J104" s="677">
        <f t="shared" si="40"/>
        <v>0.28621227067566085</v>
      </c>
      <c r="K104" s="668">
        <f t="shared" si="41"/>
        <v>0.71378772932433932</v>
      </c>
      <c r="L104" s="662">
        <v>0.76504688684020072</v>
      </c>
      <c r="M104" s="662">
        <f t="shared" si="42"/>
        <v>0.11443635801149443</v>
      </c>
      <c r="N104" s="662">
        <f t="shared" si="43"/>
        <v>6.3177200495632968E-2</v>
      </c>
      <c r="O104" s="667">
        <f t="shared" si="44"/>
        <v>0.28621227067566085</v>
      </c>
      <c r="P104" s="662">
        <v>0.32847426547627978</v>
      </c>
      <c r="Q104" s="662">
        <f t="shared" si="45"/>
        <v>9.4350141548600649E-2</v>
      </c>
      <c r="R104" s="661">
        <f t="shared" si="46"/>
        <v>5.208814674798172E-2</v>
      </c>
      <c r="S104" s="676"/>
    </row>
    <row r="105" spans="1:19" ht="74" customHeight="1">
      <c r="A105" s="684">
        <v>2011</v>
      </c>
      <c r="B105" s="683">
        <f t="shared" si="36"/>
        <v>12702.594686337441</v>
      </c>
      <c r="C105" s="682">
        <f t="shared" si="37"/>
        <v>0.9215715408305527</v>
      </c>
      <c r="D105" s="681">
        <v>13783.622999999996</v>
      </c>
      <c r="E105" s="680">
        <v>1335.6859404398317</v>
      </c>
      <c r="F105" s="680">
        <v>1194.5559149975356</v>
      </c>
      <c r="G105" s="680">
        <v>1449.2135417748118</v>
      </c>
      <c r="H105" s="679">
        <f t="shared" si="38"/>
        <v>1</v>
      </c>
      <c r="I105" s="678">
        <f t="shared" si="39"/>
        <v>0.71012262618857147</v>
      </c>
      <c r="J105" s="677">
        <f t="shared" si="40"/>
        <v>0.28987737381142847</v>
      </c>
      <c r="K105" s="668">
        <f t="shared" si="41"/>
        <v>0.71012262618857147</v>
      </c>
      <c r="L105" s="662">
        <v>0.75504750838976431</v>
      </c>
      <c r="M105" s="662">
        <f t="shared" si="42"/>
        <v>0.10515063838701069</v>
      </c>
      <c r="N105" s="662">
        <f t="shared" si="43"/>
        <v>6.0225756185817846E-2</v>
      </c>
      <c r="O105" s="667">
        <f t="shared" si="44"/>
        <v>0.28987737381142847</v>
      </c>
      <c r="P105" s="662">
        <v>0.33005544422394689</v>
      </c>
      <c r="Q105" s="662">
        <f t="shared" si="45"/>
        <v>9.4040307865791137E-2</v>
      </c>
      <c r="R105" s="661">
        <f t="shared" si="46"/>
        <v>5.3862237453272746E-2</v>
      </c>
      <c r="S105" s="676"/>
    </row>
    <row r="106" spans="1:19" ht="74" customHeight="1">
      <c r="A106" s="570">
        <v>2012</v>
      </c>
      <c r="B106" s="683">
        <f t="shared" si="36"/>
        <v>13396.330845990935</v>
      </c>
      <c r="C106" s="682">
        <f t="shared" si="37"/>
        <v>0.92362557008931734</v>
      </c>
      <c r="D106" s="681">
        <v>14504.071</v>
      </c>
      <c r="E106" s="680">
        <v>1383.6432540102126</v>
      </c>
      <c r="F106" s="680">
        <v>1273.173771336074</v>
      </c>
      <c r="G106" s="680">
        <v>1549.0768713372208</v>
      </c>
      <c r="H106" s="679">
        <f t="shared" si="38"/>
        <v>0.99999999999999978</v>
      </c>
      <c r="I106" s="678">
        <f t="shared" si="39"/>
        <v>0.70539943325415955</v>
      </c>
      <c r="J106" s="677">
        <f t="shared" si="40"/>
        <v>0.29460056674584029</v>
      </c>
      <c r="K106" s="668">
        <f t="shared" si="41"/>
        <v>0.70539943325415955</v>
      </c>
      <c r="L106" s="662">
        <v>0.74846344827289601</v>
      </c>
      <c r="M106" s="662">
        <f t="shared" si="42"/>
        <v>0.10328524055706566</v>
      </c>
      <c r="N106" s="662">
        <f t="shared" si="43"/>
        <v>6.0221225538329148E-2</v>
      </c>
      <c r="O106" s="667">
        <f t="shared" si="44"/>
        <v>0.29460056674584029</v>
      </c>
      <c r="P106" s="662">
        <v>0.33422636931552013</v>
      </c>
      <c r="Q106" s="662">
        <f t="shared" si="45"/>
        <v>9.5038991345685636E-2</v>
      </c>
      <c r="R106" s="661">
        <f t="shared" si="46"/>
        <v>5.5413188776005776E-2</v>
      </c>
      <c r="S106" s="676"/>
    </row>
    <row r="107" spans="1:19" ht="74" customHeight="1">
      <c r="A107" s="684">
        <v>2013</v>
      </c>
      <c r="B107" s="683">
        <f t="shared" si="36"/>
        <v>13582.696911546793</v>
      </c>
      <c r="C107" s="682">
        <f t="shared" si="37"/>
        <v>0.91959183317791804</v>
      </c>
      <c r="D107" s="681">
        <v>14770.353999999998</v>
      </c>
      <c r="E107" s="680">
        <v>1532.8607344249726</v>
      </c>
      <c r="F107" s="680">
        <v>1245.6254552398032</v>
      </c>
      <c r="G107" s="680">
        <v>1590.8291012115715</v>
      </c>
      <c r="H107" s="679">
        <f t="shared" si="38"/>
        <v>1.0000000000000002</v>
      </c>
      <c r="I107" s="678">
        <f t="shared" si="39"/>
        <v>0.71187549827381402</v>
      </c>
      <c r="J107" s="677">
        <f t="shared" si="40"/>
        <v>0.28812450172618626</v>
      </c>
      <c r="K107" s="668">
        <f t="shared" si="41"/>
        <v>0.71187549827381402</v>
      </c>
      <c r="L107" s="662">
        <v>0.76011463335345131</v>
      </c>
      <c r="M107" s="662">
        <f t="shared" si="42"/>
        <v>0.1128539305858965</v>
      </c>
      <c r="N107" s="662">
        <f t="shared" si="43"/>
        <v>6.4614795506259204E-2</v>
      </c>
      <c r="O107" s="667">
        <f t="shared" si="44"/>
        <v>0.28812450172618626</v>
      </c>
      <c r="P107" s="662">
        <v>0.32732434111439301</v>
      </c>
      <c r="Q107" s="662">
        <f t="shared" si="45"/>
        <v>9.1706784252903698E-2</v>
      </c>
      <c r="R107" s="661">
        <f t="shared" si="46"/>
        <v>5.2506944864696946E-2</v>
      </c>
      <c r="S107" s="676"/>
    </row>
    <row r="108" spans="1:19" ht="74" customHeight="1">
      <c r="A108" s="570">
        <v>2014</v>
      </c>
      <c r="B108" s="683">
        <f t="shared" si="36"/>
        <v>14284.474377549897</v>
      </c>
      <c r="C108" s="682">
        <f t="shared" si="37"/>
        <v>0.91734123071392637</v>
      </c>
      <c r="D108" s="681">
        <v>15571.603999999999</v>
      </c>
      <c r="E108" s="680">
        <v>1591.2921553587689</v>
      </c>
      <c r="F108" s="680">
        <v>1348.521299677818</v>
      </c>
      <c r="G108" s="680">
        <v>1652.6838325864842</v>
      </c>
      <c r="H108" s="679">
        <f t="shared" si="38"/>
        <v>0.99999999999999978</v>
      </c>
      <c r="I108" s="678">
        <f t="shared" si="39"/>
        <v>0.70675452045705356</v>
      </c>
      <c r="J108" s="677">
        <f t="shared" si="40"/>
        <v>0.29324547954294627</v>
      </c>
      <c r="K108" s="668">
        <f t="shared" si="41"/>
        <v>0.70675452045705356</v>
      </c>
      <c r="L108" s="662">
        <v>0.75552849751026363</v>
      </c>
      <c r="M108" s="662">
        <f t="shared" si="42"/>
        <v>0.111400119689368</v>
      </c>
      <c r="N108" s="662">
        <f t="shared" si="43"/>
        <v>6.2626142636158011E-2</v>
      </c>
      <c r="O108" s="667">
        <f t="shared" si="44"/>
        <v>0.29324547954294627</v>
      </c>
      <c r="P108" s="662">
        <v>0.33457839676041468</v>
      </c>
      <c r="Q108" s="662">
        <f t="shared" si="45"/>
        <v>9.4404684697199134E-2</v>
      </c>
      <c r="R108" s="661">
        <f t="shared" si="46"/>
        <v>5.3071767479730768E-2</v>
      </c>
      <c r="S108" s="676"/>
    </row>
    <row r="109" spans="1:19" ht="74" customHeight="1">
      <c r="A109" s="684">
        <v>2015</v>
      </c>
      <c r="B109" s="683">
        <f t="shared" si="36"/>
        <v>14906.449896186679</v>
      </c>
      <c r="C109" s="682">
        <f t="shared" si="37"/>
        <v>0.92558869608449801</v>
      </c>
      <c r="D109" s="681">
        <v>16104.831399999999</v>
      </c>
      <c r="E109" s="680">
        <v>1639.5906097490692</v>
      </c>
      <c r="F109" s="680">
        <v>1315.7512589961673</v>
      </c>
      <c r="G109" s="680">
        <v>1756.9603649319176</v>
      </c>
      <c r="H109" s="679">
        <f t="shared" si="38"/>
        <v>1</v>
      </c>
      <c r="I109" s="678">
        <f t="shared" si="39"/>
        <v>0.71311926521621583</v>
      </c>
      <c r="J109" s="677">
        <f t="shared" si="40"/>
        <v>0.28688073478378423</v>
      </c>
      <c r="K109" s="668">
        <f t="shared" si="41"/>
        <v>0.71311926521621583</v>
      </c>
      <c r="L109" s="662">
        <v>0.75772067317159897</v>
      </c>
      <c r="M109" s="662">
        <f t="shared" si="42"/>
        <v>0.10999202500714164</v>
      </c>
      <c r="N109" s="662">
        <f t="shared" si="43"/>
        <v>6.539061705175854E-2</v>
      </c>
      <c r="O109" s="667">
        <f t="shared" si="44"/>
        <v>0.28688073478378423</v>
      </c>
      <c r="P109" s="662">
        <v>0.3226728150270825</v>
      </c>
      <c r="Q109" s="662">
        <f t="shared" si="45"/>
        <v>8.8267244592742267E-2</v>
      </c>
      <c r="R109" s="661">
        <f t="shared" si="46"/>
        <v>5.2475164349444006E-2</v>
      </c>
      <c r="S109" s="676"/>
    </row>
    <row r="110" spans="1:19" ht="74" customHeight="1">
      <c r="A110" s="570">
        <v>2016</v>
      </c>
      <c r="B110" s="683" t="e">
        <f t="shared" si="36"/>
        <v>#DIV/0!</v>
      </c>
      <c r="C110" s="682" t="e">
        <f t="shared" si="37"/>
        <v>#DIV/0!</v>
      </c>
      <c r="D110" s="681" t="e">
        <v>#DIV/0!</v>
      </c>
      <c r="E110" s="680" t="e">
        <v>#DIV/0!</v>
      </c>
      <c r="F110" s="680" t="e">
        <v>#DIV/0!</v>
      </c>
      <c r="G110" s="680">
        <v>0</v>
      </c>
      <c r="H110" s="679" t="e">
        <f t="shared" si="38"/>
        <v>#DIV/0!</v>
      </c>
      <c r="I110" s="678" t="e">
        <f t="shared" si="39"/>
        <v>#DIV/0!</v>
      </c>
      <c r="J110" s="677" t="e">
        <f t="shared" si="40"/>
        <v>#DIV/0!</v>
      </c>
      <c r="K110" s="668" t="e">
        <f t="shared" si="41"/>
        <v>#DIV/0!</v>
      </c>
      <c r="L110" s="662" t="e">
        <v>#DIV/0!</v>
      </c>
      <c r="M110" s="662" t="e">
        <f t="shared" si="42"/>
        <v>#DIV/0!</v>
      </c>
      <c r="N110" s="662" t="e">
        <f t="shared" si="43"/>
        <v>#DIV/0!</v>
      </c>
      <c r="O110" s="667" t="e">
        <f t="shared" si="44"/>
        <v>#DIV/0!</v>
      </c>
      <c r="P110" s="662" t="e">
        <v>#DIV/0!</v>
      </c>
      <c r="Q110" s="662" t="e">
        <f t="shared" si="45"/>
        <v>#DIV/0!</v>
      </c>
      <c r="R110" s="661" t="e">
        <f t="shared" si="46"/>
        <v>#DIV/0!</v>
      </c>
      <c r="S110" s="676"/>
    </row>
    <row r="111" spans="1:19" ht="74" customHeight="1">
      <c r="A111" s="684">
        <v>2017</v>
      </c>
      <c r="B111" s="683" t="e">
        <f t="shared" si="36"/>
        <v>#DIV/0!</v>
      </c>
      <c r="C111" s="682" t="e">
        <f t="shared" si="37"/>
        <v>#DIV/0!</v>
      </c>
      <c r="D111" s="681" t="e">
        <v>#DIV/0!</v>
      </c>
      <c r="E111" s="680" t="e">
        <v>#DIV/0!</v>
      </c>
      <c r="F111" s="680" t="e">
        <v>#DIV/0!</v>
      </c>
      <c r="G111" s="680">
        <v>0</v>
      </c>
      <c r="H111" s="679" t="e">
        <f t="shared" si="38"/>
        <v>#DIV/0!</v>
      </c>
      <c r="I111" s="678" t="e">
        <f t="shared" si="39"/>
        <v>#DIV/0!</v>
      </c>
      <c r="J111" s="677" t="e">
        <f t="shared" si="40"/>
        <v>#DIV/0!</v>
      </c>
      <c r="K111" s="668" t="e">
        <f t="shared" si="41"/>
        <v>#DIV/0!</v>
      </c>
      <c r="L111" s="662" t="e">
        <v>#DIV/0!</v>
      </c>
      <c r="M111" s="662" t="e">
        <f t="shared" si="42"/>
        <v>#DIV/0!</v>
      </c>
      <c r="N111" s="662" t="e">
        <f t="shared" si="43"/>
        <v>#DIV/0!</v>
      </c>
      <c r="O111" s="667" t="e">
        <f t="shared" si="44"/>
        <v>#DIV/0!</v>
      </c>
      <c r="P111" s="662" t="e">
        <v>#DIV/0!</v>
      </c>
      <c r="Q111" s="662" t="e">
        <f t="shared" si="45"/>
        <v>#DIV/0!</v>
      </c>
      <c r="R111" s="661" t="e">
        <f t="shared" si="46"/>
        <v>#DIV/0!</v>
      </c>
      <c r="S111" s="676"/>
    </row>
    <row r="112" spans="1:19" ht="74" customHeight="1">
      <c r="A112" s="570">
        <v>2018</v>
      </c>
      <c r="B112" s="683" t="e">
        <f t="shared" si="36"/>
        <v>#DIV/0!</v>
      </c>
      <c r="C112" s="682" t="e">
        <f t="shared" si="37"/>
        <v>#DIV/0!</v>
      </c>
      <c r="D112" s="681" t="e">
        <v>#DIV/0!</v>
      </c>
      <c r="E112" s="680">
        <v>0</v>
      </c>
      <c r="F112" s="680" t="e">
        <v>#DIV/0!</v>
      </c>
      <c r="G112" s="680">
        <v>0</v>
      </c>
      <c r="H112" s="679" t="e">
        <f t="shared" si="38"/>
        <v>#DIV/0!</v>
      </c>
      <c r="I112" s="678" t="e">
        <f t="shared" si="39"/>
        <v>#DIV/0!</v>
      </c>
      <c r="J112" s="677" t="e">
        <f t="shared" si="40"/>
        <v>#DIV/0!</v>
      </c>
      <c r="K112" s="668" t="e">
        <f t="shared" si="41"/>
        <v>#DIV/0!</v>
      </c>
      <c r="L112" s="662" t="e">
        <v>#DIV/0!</v>
      </c>
      <c r="M112" s="662" t="e">
        <f t="shared" si="42"/>
        <v>#DIV/0!</v>
      </c>
      <c r="N112" s="662" t="e">
        <f t="shared" si="43"/>
        <v>#DIV/0!</v>
      </c>
      <c r="O112" s="667" t="e">
        <f t="shared" si="44"/>
        <v>#DIV/0!</v>
      </c>
      <c r="P112" s="662" t="e">
        <v>#DIV/0!</v>
      </c>
      <c r="Q112" s="662" t="e">
        <f t="shared" si="45"/>
        <v>#DIV/0!</v>
      </c>
      <c r="R112" s="661" t="e">
        <f t="shared" si="46"/>
        <v>#DIV/0!</v>
      </c>
      <c r="S112" s="676"/>
    </row>
    <row r="113" spans="1:24" ht="74" customHeight="1">
      <c r="A113" s="684">
        <v>2019</v>
      </c>
      <c r="B113" s="683" t="e">
        <f t="shared" si="36"/>
        <v>#DIV/0!</v>
      </c>
      <c r="C113" s="682" t="e">
        <f t="shared" si="37"/>
        <v>#DIV/0!</v>
      </c>
      <c r="D113" s="681" t="e">
        <v>#DIV/0!</v>
      </c>
      <c r="E113" s="680">
        <v>0</v>
      </c>
      <c r="F113" s="680" t="e">
        <v>#DIV/0!</v>
      </c>
      <c r="G113" s="680">
        <v>0</v>
      </c>
      <c r="H113" s="679" t="e">
        <f t="shared" si="38"/>
        <v>#DIV/0!</v>
      </c>
      <c r="I113" s="678" t="e">
        <f t="shared" si="39"/>
        <v>#DIV/0!</v>
      </c>
      <c r="J113" s="677" t="e">
        <f t="shared" si="40"/>
        <v>#DIV/0!</v>
      </c>
      <c r="K113" s="668" t="e">
        <f t="shared" si="41"/>
        <v>#DIV/0!</v>
      </c>
      <c r="L113" s="662" t="e">
        <v>#DIV/0!</v>
      </c>
      <c r="M113" s="662" t="e">
        <f t="shared" si="42"/>
        <v>#DIV/0!</v>
      </c>
      <c r="N113" s="662" t="e">
        <f t="shared" si="43"/>
        <v>#DIV/0!</v>
      </c>
      <c r="O113" s="667" t="e">
        <f t="shared" si="44"/>
        <v>#DIV/0!</v>
      </c>
      <c r="P113" s="662" t="e">
        <v>#DIV/0!</v>
      </c>
      <c r="Q113" s="662" t="e">
        <f t="shared" si="45"/>
        <v>#DIV/0!</v>
      </c>
      <c r="R113" s="661" t="e">
        <f t="shared" si="46"/>
        <v>#DIV/0!</v>
      </c>
      <c r="S113" s="676"/>
    </row>
    <row r="114" spans="1:24" ht="74" customHeight="1" thickBot="1">
      <c r="A114" s="561">
        <v>2020</v>
      </c>
      <c r="B114" s="675" t="e">
        <f t="shared" si="36"/>
        <v>#DIV/0!</v>
      </c>
      <c r="C114" s="674" t="e">
        <f t="shared" si="37"/>
        <v>#DIV/0!</v>
      </c>
      <c r="D114" s="673" t="e">
        <v>#DIV/0!</v>
      </c>
      <c r="E114" s="672">
        <v>0</v>
      </c>
      <c r="F114" s="672" t="e">
        <v>#DIV/0!</v>
      </c>
      <c r="G114" s="672">
        <v>0</v>
      </c>
      <c r="H114" s="671" t="e">
        <f t="shared" si="38"/>
        <v>#DIV/0!</v>
      </c>
      <c r="I114" s="670" t="e">
        <f t="shared" si="39"/>
        <v>#DIV/0!</v>
      </c>
      <c r="J114" s="669" t="e">
        <f t="shared" si="40"/>
        <v>#DIV/0!</v>
      </c>
      <c r="K114" s="668" t="e">
        <f t="shared" si="41"/>
        <v>#DIV/0!</v>
      </c>
      <c r="L114" s="662" t="e">
        <v>#DIV/0!</v>
      </c>
      <c r="M114" s="662" t="e">
        <f t="shared" si="42"/>
        <v>#DIV/0!</v>
      </c>
      <c r="N114" s="662" t="e">
        <f t="shared" si="43"/>
        <v>#DIV/0!</v>
      </c>
      <c r="O114" s="667" t="e">
        <f t="shared" si="44"/>
        <v>#DIV/0!</v>
      </c>
      <c r="P114" s="662" t="e">
        <v>#DIV/0!</v>
      </c>
      <c r="Q114" s="662" t="e">
        <f t="shared" si="45"/>
        <v>#DIV/0!</v>
      </c>
      <c r="R114" s="661" t="e">
        <f t="shared" si="46"/>
        <v>#DIV/0!</v>
      </c>
    </row>
    <row r="115" spans="1:24" ht="13" hidden="1" thickTop="1">
      <c r="A115" s="658">
        <v>2014</v>
      </c>
      <c r="B115" s="657"/>
      <c r="C115" s="655"/>
      <c r="D115" s="656"/>
      <c r="E115" s="655"/>
      <c r="F115" s="655"/>
      <c r="G115" s="655"/>
      <c r="H115" s="666"/>
      <c r="I115" s="665"/>
      <c r="J115" s="664"/>
      <c r="K115" s="663"/>
      <c r="L115" s="662"/>
      <c r="M115" s="662"/>
      <c r="N115" s="662"/>
      <c r="O115" s="663"/>
      <c r="P115" s="662"/>
      <c r="Q115" s="662"/>
      <c r="R115" s="661"/>
    </row>
    <row r="116" spans="1:24" ht="13" hidden="1" thickTop="1">
      <c r="A116" s="658">
        <v>2015</v>
      </c>
      <c r="B116" s="657"/>
      <c r="C116" s="655"/>
      <c r="D116" s="656"/>
      <c r="E116" s="655"/>
      <c r="F116" s="655"/>
      <c r="G116" s="655"/>
      <c r="H116" s="654"/>
      <c r="I116" s="653"/>
      <c r="J116" s="652"/>
      <c r="K116" s="651"/>
      <c r="L116" s="650"/>
      <c r="M116" s="650"/>
      <c r="N116" s="650"/>
      <c r="O116" s="649"/>
      <c r="P116" s="648"/>
      <c r="Q116" s="648"/>
      <c r="R116" s="660"/>
    </row>
    <row r="117" spans="1:24" ht="13" hidden="1" thickTop="1">
      <c r="A117" s="658">
        <v>2016</v>
      </c>
      <c r="B117" s="657"/>
      <c r="C117" s="655"/>
      <c r="D117" s="656"/>
      <c r="E117" s="655"/>
      <c r="F117" s="655"/>
      <c r="G117" s="655"/>
      <c r="H117" s="654"/>
      <c r="I117" s="653"/>
      <c r="J117" s="652"/>
      <c r="K117" s="651"/>
      <c r="L117" s="650"/>
      <c r="M117" s="650"/>
      <c r="N117" s="650"/>
      <c r="O117" s="649"/>
      <c r="P117" s="648"/>
      <c r="Q117" s="648"/>
      <c r="R117" s="660"/>
    </row>
    <row r="118" spans="1:24" ht="13" hidden="1" thickTop="1">
      <c r="A118" s="658">
        <v>2017</v>
      </c>
      <c r="B118" s="657"/>
      <c r="C118" s="655"/>
      <c r="D118" s="656"/>
      <c r="E118" s="655"/>
      <c r="F118" s="655"/>
      <c r="G118" s="655"/>
      <c r="H118" s="654"/>
      <c r="I118" s="653"/>
      <c r="J118" s="652"/>
      <c r="K118" s="651"/>
      <c r="L118" s="650"/>
      <c r="M118" s="650"/>
      <c r="N118" s="650"/>
      <c r="O118" s="649"/>
      <c r="P118" s="648"/>
      <c r="Q118" s="648"/>
      <c r="R118" s="660"/>
    </row>
    <row r="119" spans="1:24" ht="13" hidden="1" thickTop="1">
      <c r="A119" s="658">
        <v>2018</v>
      </c>
      <c r="B119" s="657"/>
      <c r="C119" s="655"/>
      <c r="D119" s="656"/>
      <c r="E119" s="655"/>
      <c r="F119" s="655"/>
      <c r="G119" s="655"/>
      <c r="H119" s="654"/>
      <c r="I119" s="653"/>
      <c r="J119" s="652"/>
      <c r="K119" s="651"/>
      <c r="L119" s="650"/>
      <c r="M119" s="650"/>
      <c r="N119" s="650"/>
      <c r="O119" s="649"/>
      <c r="P119" s="648"/>
      <c r="Q119" s="648"/>
      <c r="R119" s="659"/>
    </row>
    <row r="120" spans="1:24" ht="13" hidden="1" thickTop="1">
      <c r="A120" s="658">
        <v>2019</v>
      </c>
      <c r="B120" s="657"/>
      <c r="C120" s="655"/>
      <c r="D120" s="656"/>
      <c r="E120" s="655"/>
      <c r="F120" s="655"/>
      <c r="G120" s="655"/>
      <c r="H120" s="654"/>
      <c r="I120" s="653"/>
      <c r="J120" s="652"/>
      <c r="K120" s="651"/>
      <c r="L120" s="650"/>
      <c r="M120" s="650"/>
      <c r="N120" s="650"/>
      <c r="O120" s="649"/>
      <c r="P120" s="648"/>
      <c r="Q120" s="648"/>
      <c r="R120" s="647"/>
    </row>
    <row r="121" spans="1:24" ht="14" hidden="1" thickTop="1" thickBot="1">
      <c r="A121" s="646">
        <v>2020</v>
      </c>
      <c r="B121" s="645"/>
      <c r="C121" s="643"/>
      <c r="D121" s="644"/>
      <c r="E121" s="643"/>
      <c r="F121" s="643"/>
      <c r="G121" s="643"/>
      <c r="H121" s="642"/>
      <c r="I121" s="641"/>
      <c r="J121" s="640"/>
      <c r="K121" s="639"/>
      <c r="L121" s="638"/>
      <c r="M121" s="638"/>
      <c r="N121" s="638"/>
      <c r="O121" s="637"/>
      <c r="P121" s="636"/>
      <c r="Q121" s="636"/>
      <c r="R121" s="635"/>
    </row>
    <row r="122" spans="1:24" ht="13" thickTop="1">
      <c r="B122" s="509"/>
      <c r="C122" s="509"/>
      <c r="D122" s="509"/>
      <c r="E122" s="509"/>
      <c r="F122" s="509"/>
      <c r="G122" s="509"/>
      <c r="H122" s="345"/>
      <c r="I122" s="345"/>
      <c r="J122" s="345"/>
      <c r="K122" s="345"/>
      <c r="L122" s="345"/>
      <c r="M122" s="345"/>
      <c r="N122" s="345"/>
      <c r="O122" s="348"/>
      <c r="P122" s="348"/>
      <c r="Q122" s="348"/>
      <c r="R122" s="634"/>
    </row>
    <row r="123" spans="1:24" ht="13" thickBot="1">
      <c r="B123" s="509"/>
      <c r="C123" s="509"/>
      <c r="D123" s="509"/>
      <c r="E123" s="509"/>
      <c r="F123" s="509"/>
      <c r="G123" s="509"/>
      <c r="H123" s="345"/>
      <c r="I123" s="345"/>
      <c r="J123" s="345"/>
      <c r="K123" s="345"/>
      <c r="L123" s="345"/>
      <c r="M123" s="345"/>
      <c r="N123" s="345"/>
      <c r="O123" s="348"/>
      <c r="P123" s="348"/>
      <c r="Q123" s="348"/>
    </row>
    <row r="124" spans="1:24" ht="31" customHeight="1" thickBot="1">
      <c r="A124" s="981" t="s">
        <v>302</v>
      </c>
      <c r="B124" s="982"/>
      <c r="C124" s="982"/>
      <c r="D124" s="982"/>
      <c r="E124" s="982"/>
      <c r="F124" s="982"/>
      <c r="G124" s="982"/>
      <c r="H124" s="982"/>
      <c r="I124" s="982"/>
      <c r="J124" s="982"/>
      <c r="K124" s="982"/>
      <c r="L124" s="982"/>
      <c r="M124" s="982"/>
      <c r="N124" s="982"/>
      <c r="O124" s="982"/>
      <c r="P124" s="982"/>
      <c r="Q124" s="982"/>
      <c r="R124" s="983"/>
      <c r="S124" s="515"/>
      <c r="T124" s="513"/>
      <c r="U124" s="513"/>
      <c r="V124" s="513"/>
      <c r="W124" s="513"/>
      <c r="X124" s="513"/>
    </row>
    <row r="125" spans="1:24">
      <c r="B125" s="509"/>
      <c r="C125" s="509"/>
      <c r="D125" s="509"/>
      <c r="E125" s="509"/>
      <c r="F125" s="509"/>
      <c r="G125" s="509"/>
      <c r="H125" s="345"/>
      <c r="I125" s="345"/>
      <c r="J125" s="345"/>
      <c r="K125" s="345"/>
      <c r="L125" s="345"/>
      <c r="M125" s="345"/>
      <c r="N125" s="345"/>
      <c r="O125" s="345"/>
      <c r="P125" s="345"/>
      <c r="Q125" s="345"/>
    </row>
    <row r="126" spans="1:24">
      <c r="B126" s="509"/>
      <c r="C126" s="509"/>
      <c r="D126" s="509"/>
      <c r="E126" s="509"/>
      <c r="F126" s="509"/>
      <c r="G126" s="509"/>
      <c r="H126" s="345"/>
      <c r="I126" s="345"/>
      <c r="J126" s="345"/>
      <c r="K126" s="345"/>
      <c r="L126" s="345"/>
      <c r="M126" s="345"/>
      <c r="N126" s="345"/>
      <c r="O126" s="345"/>
      <c r="P126" s="345"/>
      <c r="Q126" s="345"/>
    </row>
    <row r="127" spans="1:24">
      <c r="B127" s="509"/>
      <c r="C127" s="509"/>
      <c r="D127" s="509"/>
      <c r="E127" s="509"/>
      <c r="F127" s="509"/>
      <c r="G127" s="509"/>
      <c r="H127" s="345"/>
      <c r="I127" s="345"/>
      <c r="J127" s="345"/>
      <c r="K127" s="345"/>
      <c r="L127" s="345"/>
      <c r="M127" s="345"/>
      <c r="N127" s="345"/>
      <c r="O127" s="345"/>
      <c r="P127" s="345"/>
      <c r="Q127" s="345"/>
    </row>
    <row r="128" spans="1:24">
      <c r="B128" s="509"/>
      <c r="C128" s="509"/>
      <c r="D128" s="509"/>
      <c r="E128" s="509"/>
      <c r="F128" s="509"/>
      <c r="G128" s="509"/>
      <c r="H128" s="345"/>
      <c r="I128" s="345"/>
      <c r="J128" s="345"/>
      <c r="K128" s="345"/>
      <c r="L128" s="345"/>
      <c r="M128" s="345"/>
      <c r="N128" s="345"/>
      <c r="O128" s="345"/>
      <c r="P128" s="345"/>
      <c r="Q128" s="345"/>
    </row>
    <row r="129" spans="2:17">
      <c r="B129" s="509"/>
      <c r="C129" s="509"/>
      <c r="D129" s="509"/>
      <c r="E129" s="509"/>
      <c r="F129" s="509"/>
      <c r="G129" s="509"/>
      <c r="H129" s="345"/>
      <c r="I129" s="345"/>
      <c r="J129" s="345"/>
      <c r="K129" s="345"/>
      <c r="L129" s="345"/>
      <c r="M129" s="345"/>
      <c r="N129" s="345"/>
      <c r="O129" s="345"/>
      <c r="P129" s="345"/>
      <c r="Q129" s="345"/>
    </row>
    <row r="130" spans="2:17">
      <c r="B130" s="509"/>
      <c r="C130" s="509"/>
      <c r="D130" s="509"/>
      <c r="E130" s="509"/>
      <c r="F130" s="509"/>
      <c r="G130" s="509"/>
      <c r="H130" s="345"/>
      <c r="I130" s="345"/>
      <c r="J130" s="345"/>
      <c r="K130" s="345"/>
      <c r="L130" s="345"/>
      <c r="M130" s="345"/>
      <c r="N130" s="345"/>
      <c r="O130" s="345"/>
      <c r="P130" s="345"/>
      <c r="Q130" s="345"/>
    </row>
    <row r="131" spans="2:17">
      <c r="B131" s="509"/>
      <c r="C131" s="509"/>
      <c r="D131" s="509"/>
      <c r="E131" s="509"/>
      <c r="F131" s="509"/>
      <c r="G131" s="509"/>
      <c r="H131" s="345"/>
      <c r="I131" s="345"/>
      <c r="J131" s="345"/>
      <c r="K131" s="345"/>
      <c r="L131" s="345"/>
      <c r="M131" s="345"/>
      <c r="N131" s="345"/>
      <c r="O131" s="345"/>
      <c r="P131" s="345"/>
      <c r="Q131" s="345"/>
    </row>
    <row r="132" spans="2:17">
      <c r="B132" s="509"/>
      <c r="C132" s="509"/>
      <c r="D132" s="509"/>
      <c r="E132" s="509"/>
      <c r="F132" s="509"/>
      <c r="G132" s="509"/>
      <c r="H132" s="345"/>
      <c r="I132" s="345"/>
      <c r="J132" s="345"/>
      <c r="K132" s="345"/>
      <c r="L132" s="345"/>
      <c r="M132" s="345"/>
      <c r="N132" s="345"/>
      <c r="O132" s="345"/>
      <c r="P132" s="345"/>
      <c r="Q132" s="345"/>
    </row>
    <row r="133" spans="2:17">
      <c r="B133" s="509"/>
      <c r="C133" s="509"/>
      <c r="D133" s="509"/>
      <c r="E133" s="509"/>
      <c r="F133" s="509"/>
      <c r="G133" s="509"/>
      <c r="H133" s="345"/>
      <c r="I133" s="345"/>
      <c r="J133" s="345"/>
      <c r="K133" s="345"/>
      <c r="L133" s="345"/>
      <c r="M133" s="345"/>
      <c r="N133" s="345"/>
      <c r="O133" s="345"/>
      <c r="P133" s="345"/>
      <c r="Q133" s="345"/>
    </row>
    <row r="134" spans="2:17">
      <c r="B134" s="509"/>
      <c r="C134" s="509"/>
      <c r="D134" s="509"/>
      <c r="E134" s="509"/>
      <c r="F134" s="509"/>
      <c r="G134" s="509"/>
      <c r="H134" s="345"/>
      <c r="I134" s="345"/>
      <c r="J134" s="345"/>
      <c r="K134" s="345"/>
      <c r="L134" s="345"/>
      <c r="M134" s="345"/>
      <c r="N134" s="345"/>
      <c r="O134" s="345"/>
      <c r="P134" s="345"/>
      <c r="Q134" s="345"/>
    </row>
    <row r="135" spans="2:17">
      <c r="B135" s="509"/>
      <c r="C135" s="509"/>
      <c r="D135" s="509"/>
      <c r="E135" s="509"/>
      <c r="F135" s="509"/>
      <c r="G135" s="509"/>
      <c r="H135" s="345"/>
      <c r="I135" s="345"/>
      <c r="J135" s="345"/>
      <c r="K135" s="345"/>
      <c r="L135" s="345"/>
      <c r="M135" s="345"/>
      <c r="N135" s="345"/>
      <c r="O135" s="345"/>
      <c r="P135" s="345"/>
      <c r="Q135" s="345"/>
    </row>
    <row r="136" spans="2:17">
      <c r="B136" s="509"/>
      <c r="C136" s="509"/>
      <c r="D136" s="509"/>
      <c r="E136" s="509"/>
      <c r="F136" s="509"/>
      <c r="G136" s="509"/>
      <c r="H136" s="345"/>
      <c r="I136" s="345"/>
      <c r="J136" s="345"/>
      <c r="K136" s="345"/>
      <c r="L136" s="345"/>
      <c r="M136" s="345"/>
      <c r="N136" s="345"/>
      <c r="O136" s="345"/>
      <c r="P136" s="345"/>
      <c r="Q136" s="345"/>
    </row>
    <row r="137" spans="2:17">
      <c r="B137" s="509"/>
      <c r="C137" s="509"/>
      <c r="D137" s="509"/>
      <c r="E137" s="509"/>
      <c r="F137" s="509"/>
      <c r="G137" s="509"/>
      <c r="H137" s="345"/>
      <c r="I137" s="345"/>
      <c r="J137" s="345"/>
      <c r="K137" s="345"/>
      <c r="L137" s="345"/>
      <c r="M137" s="345"/>
      <c r="N137" s="345"/>
      <c r="O137" s="345"/>
      <c r="P137" s="345"/>
      <c r="Q137" s="345"/>
    </row>
    <row r="138" spans="2:17">
      <c r="B138" s="509"/>
      <c r="C138" s="509"/>
      <c r="D138" s="509"/>
      <c r="E138" s="509"/>
      <c r="F138" s="509"/>
      <c r="G138" s="509"/>
      <c r="H138" s="345"/>
      <c r="I138" s="345"/>
      <c r="J138" s="345"/>
      <c r="K138" s="345"/>
      <c r="L138" s="345"/>
      <c r="M138" s="345"/>
      <c r="N138" s="345"/>
      <c r="O138" s="345"/>
      <c r="P138" s="345"/>
      <c r="Q138" s="345"/>
    </row>
    <row r="139" spans="2:17">
      <c r="B139" s="509"/>
      <c r="C139" s="509"/>
      <c r="D139" s="509"/>
      <c r="E139" s="509"/>
      <c r="F139" s="509"/>
      <c r="G139" s="509"/>
      <c r="H139" s="345"/>
      <c r="I139" s="345"/>
      <c r="J139" s="345"/>
      <c r="K139" s="345"/>
      <c r="L139" s="345"/>
      <c r="M139" s="345"/>
      <c r="N139" s="345"/>
      <c r="O139" s="345"/>
      <c r="P139" s="345"/>
      <c r="Q139" s="345"/>
    </row>
    <row r="140" spans="2:17">
      <c r="B140" s="509"/>
      <c r="C140" s="509"/>
      <c r="D140" s="509"/>
      <c r="E140" s="509"/>
      <c r="F140" s="509"/>
      <c r="G140" s="509"/>
      <c r="H140" s="345"/>
      <c r="I140" s="345"/>
      <c r="J140" s="345"/>
      <c r="K140" s="345"/>
      <c r="L140" s="345"/>
      <c r="M140" s="345"/>
      <c r="N140" s="345"/>
      <c r="O140" s="345"/>
      <c r="P140" s="345"/>
      <c r="Q140" s="345"/>
    </row>
    <row r="141" spans="2:17">
      <c r="B141" s="509"/>
      <c r="C141" s="509"/>
      <c r="D141" s="509"/>
      <c r="E141" s="509"/>
      <c r="F141" s="509"/>
      <c r="G141" s="509"/>
      <c r="H141" s="345"/>
      <c r="I141" s="345"/>
      <c r="J141" s="345"/>
      <c r="K141" s="345"/>
      <c r="L141" s="345"/>
      <c r="M141" s="345"/>
      <c r="N141" s="345"/>
      <c r="O141" s="345"/>
      <c r="P141" s="345"/>
      <c r="Q141" s="345"/>
    </row>
    <row r="142" spans="2:17">
      <c r="B142" s="509"/>
      <c r="C142" s="509"/>
      <c r="D142" s="509"/>
      <c r="E142" s="509"/>
      <c r="F142" s="509"/>
      <c r="G142" s="509"/>
      <c r="H142" s="345"/>
      <c r="I142" s="345"/>
      <c r="J142" s="345"/>
      <c r="K142" s="345"/>
      <c r="L142" s="345"/>
      <c r="M142" s="345"/>
      <c r="N142" s="345"/>
      <c r="O142" s="345"/>
      <c r="P142" s="345"/>
      <c r="Q142" s="345"/>
    </row>
    <row r="143" spans="2:17">
      <c r="B143" s="509"/>
      <c r="C143" s="509"/>
      <c r="D143" s="509"/>
      <c r="E143" s="509"/>
      <c r="F143" s="509"/>
      <c r="G143" s="509"/>
      <c r="H143" s="345"/>
      <c r="I143" s="345"/>
      <c r="J143" s="345"/>
      <c r="K143" s="345"/>
      <c r="L143" s="345"/>
      <c r="M143" s="345"/>
      <c r="N143" s="345"/>
      <c r="O143" s="345"/>
      <c r="P143" s="345"/>
      <c r="Q143" s="345"/>
    </row>
    <row r="144" spans="2:17">
      <c r="B144" s="509"/>
      <c r="C144" s="509"/>
      <c r="D144" s="509"/>
      <c r="E144" s="509"/>
      <c r="F144" s="509"/>
      <c r="G144" s="509"/>
      <c r="H144" s="345"/>
      <c r="I144" s="345"/>
      <c r="J144" s="345"/>
      <c r="K144" s="345"/>
      <c r="L144" s="345"/>
      <c r="M144" s="345"/>
      <c r="N144" s="345"/>
      <c r="O144" s="345"/>
      <c r="P144" s="345"/>
      <c r="Q144" s="345"/>
    </row>
    <row r="145" spans="2:17">
      <c r="B145" s="509"/>
      <c r="C145" s="509"/>
      <c r="D145" s="509"/>
      <c r="E145" s="509"/>
      <c r="F145" s="509"/>
      <c r="G145" s="509"/>
      <c r="H145" s="345"/>
      <c r="I145" s="345"/>
      <c r="J145" s="345"/>
      <c r="K145" s="345"/>
      <c r="L145" s="345"/>
      <c r="M145" s="345"/>
      <c r="N145" s="345"/>
      <c r="O145" s="345"/>
      <c r="P145" s="345"/>
      <c r="Q145" s="345"/>
    </row>
    <row r="146" spans="2:17">
      <c r="B146" s="509"/>
      <c r="C146" s="509"/>
      <c r="D146" s="509"/>
      <c r="E146" s="509"/>
      <c r="F146" s="509"/>
      <c r="G146" s="509"/>
      <c r="H146" s="345"/>
      <c r="I146" s="345"/>
      <c r="J146" s="345"/>
      <c r="K146" s="345"/>
      <c r="L146" s="345"/>
      <c r="M146" s="345"/>
      <c r="N146" s="345"/>
      <c r="O146" s="345"/>
      <c r="P146" s="345"/>
      <c r="Q146" s="345"/>
    </row>
    <row r="147" spans="2:17">
      <c r="B147" s="509"/>
      <c r="C147" s="509"/>
      <c r="D147" s="509"/>
      <c r="E147" s="509"/>
      <c r="F147" s="509"/>
      <c r="G147" s="509"/>
      <c r="H147" s="345"/>
      <c r="I147" s="345"/>
      <c r="J147" s="345"/>
      <c r="K147" s="345"/>
      <c r="L147" s="345"/>
      <c r="M147" s="345"/>
      <c r="N147" s="345"/>
      <c r="O147" s="345"/>
      <c r="P147" s="345"/>
      <c r="Q147" s="345"/>
    </row>
    <row r="148" spans="2:17">
      <c r="B148" s="509"/>
      <c r="C148" s="509"/>
      <c r="D148" s="509"/>
      <c r="E148" s="509"/>
      <c r="F148" s="509"/>
      <c r="G148" s="509"/>
      <c r="H148" s="345"/>
      <c r="I148" s="345"/>
      <c r="J148" s="345"/>
      <c r="K148" s="345"/>
      <c r="L148" s="345"/>
      <c r="M148" s="345"/>
      <c r="N148" s="345"/>
      <c r="O148" s="345"/>
      <c r="P148" s="345"/>
      <c r="Q148" s="345"/>
    </row>
    <row r="149" spans="2:17">
      <c r="B149" s="509"/>
      <c r="C149" s="509"/>
      <c r="D149" s="509"/>
      <c r="E149" s="509"/>
      <c r="F149" s="509"/>
      <c r="G149" s="509"/>
      <c r="H149" s="345"/>
      <c r="I149" s="345"/>
      <c r="J149" s="345"/>
      <c r="K149" s="345"/>
      <c r="L149" s="345"/>
      <c r="M149" s="345"/>
      <c r="N149" s="345"/>
      <c r="O149" s="345"/>
      <c r="P149" s="345"/>
      <c r="Q149" s="345"/>
    </row>
    <row r="150" spans="2:17">
      <c r="B150" s="509"/>
      <c r="C150" s="509"/>
      <c r="D150" s="509"/>
      <c r="E150" s="509"/>
      <c r="F150" s="509"/>
      <c r="G150" s="509"/>
      <c r="H150" s="345"/>
      <c r="I150" s="345"/>
      <c r="J150" s="345"/>
      <c r="K150" s="345"/>
      <c r="L150" s="345"/>
      <c r="M150" s="345"/>
      <c r="N150" s="345"/>
      <c r="O150" s="345"/>
      <c r="P150" s="345"/>
      <c r="Q150" s="345"/>
    </row>
    <row r="151" spans="2:17">
      <c r="B151" s="509"/>
      <c r="C151" s="509"/>
      <c r="D151" s="509"/>
      <c r="E151" s="509"/>
      <c r="F151" s="509"/>
      <c r="G151" s="509"/>
      <c r="H151" s="345"/>
      <c r="I151" s="345"/>
      <c r="J151" s="345"/>
      <c r="K151" s="345"/>
      <c r="L151" s="345"/>
      <c r="M151" s="345"/>
      <c r="N151" s="345"/>
      <c r="O151" s="345"/>
      <c r="P151" s="345"/>
      <c r="Q151" s="345"/>
    </row>
    <row r="152" spans="2:17">
      <c r="B152" s="509"/>
      <c r="C152" s="509"/>
      <c r="D152" s="509"/>
      <c r="E152" s="509"/>
      <c r="F152" s="509"/>
      <c r="G152" s="509"/>
      <c r="H152" s="345"/>
      <c r="I152" s="345"/>
      <c r="J152" s="345"/>
      <c r="K152" s="345"/>
      <c r="L152" s="345"/>
      <c r="M152" s="345"/>
      <c r="N152" s="345"/>
      <c r="O152" s="345"/>
      <c r="P152" s="345"/>
      <c r="Q152" s="345"/>
    </row>
    <row r="153" spans="2:17">
      <c r="B153" s="509"/>
      <c r="C153" s="509"/>
      <c r="D153" s="509"/>
      <c r="E153" s="509"/>
      <c r="F153" s="509"/>
      <c r="G153" s="509"/>
      <c r="H153" s="345"/>
      <c r="I153" s="345"/>
      <c r="J153" s="345"/>
      <c r="K153" s="345"/>
      <c r="L153" s="345"/>
      <c r="M153" s="345"/>
      <c r="N153" s="345"/>
      <c r="O153" s="345"/>
      <c r="P153" s="345"/>
      <c r="Q153" s="345"/>
    </row>
    <row r="154" spans="2:17">
      <c r="B154" s="509"/>
      <c r="C154" s="509"/>
      <c r="D154" s="509"/>
      <c r="E154" s="509"/>
      <c r="F154" s="509"/>
      <c r="G154" s="509"/>
      <c r="H154" s="345"/>
      <c r="I154" s="345"/>
      <c r="J154" s="345"/>
      <c r="K154" s="345"/>
      <c r="L154" s="345"/>
      <c r="M154" s="345"/>
      <c r="N154" s="345"/>
      <c r="O154" s="345"/>
      <c r="P154" s="345"/>
      <c r="Q154" s="345"/>
    </row>
    <row r="155" spans="2:17">
      <c r="B155" s="509"/>
      <c r="C155" s="509"/>
      <c r="D155" s="509"/>
      <c r="E155" s="509"/>
      <c r="F155" s="509"/>
      <c r="G155" s="509"/>
      <c r="H155" s="345"/>
      <c r="I155" s="345"/>
      <c r="J155" s="345"/>
      <c r="K155" s="345"/>
      <c r="L155" s="345"/>
      <c r="M155" s="345"/>
      <c r="N155" s="345"/>
      <c r="O155" s="345"/>
      <c r="P155" s="345"/>
      <c r="Q155" s="345"/>
    </row>
    <row r="156" spans="2:17">
      <c r="B156" s="509"/>
      <c r="C156" s="509"/>
      <c r="D156" s="509"/>
      <c r="E156" s="509"/>
      <c r="F156" s="509"/>
      <c r="G156" s="509"/>
      <c r="H156" s="345"/>
      <c r="I156" s="345"/>
      <c r="J156" s="345"/>
      <c r="K156" s="345"/>
      <c r="L156" s="345"/>
      <c r="M156" s="345"/>
      <c r="N156" s="345"/>
      <c r="O156" s="345"/>
      <c r="P156" s="345"/>
      <c r="Q156" s="345"/>
    </row>
    <row r="157" spans="2:17">
      <c r="B157" s="509"/>
      <c r="C157" s="509"/>
      <c r="D157" s="509"/>
      <c r="E157" s="509"/>
      <c r="F157" s="509"/>
      <c r="G157" s="509"/>
      <c r="H157" s="345"/>
      <c r="I157" s="345"/>
      <c r="J157" s="345"/>
      <c r="K157" s="345"/>
      <c r="L157" s="345"/>
      <c r="M157" s="345"/>
      <c r="N157" s="345"/>
      <c r="O157" s="345"/>
      <c r="P157" s="345"/>
      <c r="Q157" s="345"/>
    </row>
    <row r="158" spans="2:17">
      <c r="B158" s="509"/>
      <c r="C158" s="509"/>
      <c r="D158" s="509"/>
      <c r="E158" s="509"/>
      <c r="F158" s="509"/>
      <c r="G158" s="509"/>
      <c r="H158" s="345"/>
      <c r="I158" s="345"/>
      <c r="J158" s="345"/>
      <c r="K158" s="345"/>
      <c r="L158" s="345"/>
      <c r="M158" s="345"/>
      <c r="N158" s="345"/>
      <c r="O158" s="345"/>
      <c r="P158" s="345"/>
      <c r="Q158" s="345"/>
    </row>
    <row r="159" spans="2:17">
      <c r="B159" s="509"/>
      <c r="C159" s="509"/>
      <c r="D159" s="509"/>
      <c r="E159" s="509"/>
      <c r="F159" s="509"/>
      <c r="G159" s="509"/>
      <c r="H159" s="345"/>
      <c r="I159" s="345"/>
      <c r="J159" s="345"/>
      <c r="K159" s="345"/>
      <c r="L159" s="345"/>
      <c r="M159" s="345"/>
      <c r="N159" s="345"/>
      <c r="O159" s="345"/>
      <c r="P159" s="345"/>
      <c r="Q159" s="345"/>
    </row>
    <row r="160" spans="2:17">
      <c r="B160" s="509"/>
      <c r="C160" s="509"/>
      <c r="D160" s="509"/>
      <c r="E160" s="509"/>
      <c r="F160" s="509"/>
      <c r="G160" s="509"/>
      <c r="H160" s="345"/>
      <c r="I160" s="345"/>
      <c r="J160" s="345"/>
      <c r="K160" s="345"/>
      <c r="L160" s="345"/>
      <c r="M160" s="345"/>
      <c r="N160" s="345"/>
      <c r="O160" s="345"/>
      <c r="P160" s="345"/>
      <c r="Q160" s="345"/>
    </row>
    <row r="161" spans="2:17">
      <c r="B161" s="509"/>
      <c r="C161" s="509"/>
      <c r="D161" s="509"/>
      <c r="E161" s="509"/>
      <c r="F161" s="509"/>
      <c r="G161" s="509"/>
      <c r="H161" s="345"/>
      <c r="I161" s="345"/>
      <c r="J161" s="345"/>
      <c r="K161" s="345"/>
      <c r="L161" s="345"/>
      <c r="M161" s="345"/>
      <c r="N161" s="345"/>
      <c r="O161" s="345"/>
      <c r="P161" s="345"/>
      <c r="Q161" s="345"/>
    </row>
    <row r="162" spans="2:17">
      <c r="B162" s="509"/>
      <c r="C162" s="509"/>
      <c r="D162" s="509"/>
      <c r="E162" s="509"/>
      <c r="F162" s="509"/>
      <c r="G162" s="509"/>
      <c r="H162" s="345"/>
      <c r="I162" s="345"/>
      <c r="J162" s="345"/>
      <c r="K162" s="345"/>
      <c r="L162" s="345"/>
      <c r="M162" s="345"/>
      <c r="N162" s="345"/>
      <c r="O162" s="345"/>
      <c r="P162" s="345"/>
      <c r="Q162" s="345"/>
    </row>
    <row r="163" spans="2:17">
      <c r="B163" s="509"/>
      <c r="C163" s="509"/>
      <c r="D163" s="509"/>
      <c r="E163" s="509"/>
      <c r="F163" s="509"/>
      <c r="G163" s="509"/>
      <c r="H163" s="345"/>
      <c r="I163" s="345"/>
      <c r="J163" s="345"/>
      <c r="K163" s="345"/>
      <c r="L163" s="345"/>
      <c r="M163" s="345"/>
      <c r="N163" s="345"/>
      <c r="O163" s="345"/>
      <c r="P163" s="345"/>
      <c r="Q163" s="345"/>
    </row>
    <row r="164" spans="2:17">
      <c r="B164" s="509"/>
      <c r="C164" s="509"/>
      <c r="D164" s="509"/>
      <c r="E164" s="509"/>
      <c r="F164" s="509"/>
      <c r="G164" s="509"/>
      <c r="H164" s="345"/>
      <c r="I164" s="345"/>
      <c r="J164" s="345"/>
      <c r="K164" s="345"/>
      <c r="L164" s="345"/>
      <c r="M164" s="345"/>
      <c r="N164" s="345"/>
      <c r="O164" s="345"/>
      <c r="P164" s="345"/>
      <c r="Q164" s="345"/>
    </row>
    <row r="165" spans="2:17">
      <c r="B165" s="509"/>
      <c r="C165" s="509"/>
      <c r="D165" s="509"/>
      <c r="E165" s="509"/>
      <c r="F165" s="509"/>
      <c r="G165" s="509"/>
      <c r="H165" s="345"/>
      <c r="I165" s="345"/>
      <c r="J165" s="345"/>
      <c r="K165" s="345"/>
      <c r="L165" s="345"/>
      <c r="M165" s="345"/>
      <c r="N165" s="345"/>
      <c r="O165" s="345"/>
      <c r="P165" s="345"/>
      <c r="Q165" s="345"/>
    </row>
    <row r="166" spans="2:17">
      <c r="B166" s="509"/>
      <c r="C166" s="509"/>
      <c r="D166" s="509"/>
      <c r="E166" s="509"/>
      <c r="F166" s="509"/>
      <c r="G166" s="509"/>
      <c r="H166" s="345"/>
      <c r="I166" s="345"/>
      <c r="J166" s="345"/>
      <c r="K166" s="345"/>
      <c r="L166" s="345"/>
      <c r="M166" s="345"/>
      <c r="N166" s="345"/>
      <c r="O166" s="345"/>
      <c r="P166" s="345"/>
      <c r="Q166" s="345"/>
    </row>
    <row r="167" spans="2:17">
      <c r="B167" s="509"/>
      <c r="C167" s="509"/>
      <c r="D167" s="509"/>
      <c r="E167" s="509"/>
      <c r="F167" s="509"/>
      <c r="G167" s="509"/>
      <c r="H167" s="345"/>
      <c r="I167" s="345"/>
      <c r="J167" s="345"/>
      <c r="K167" s="345"/>
      <c r="L167" s="345"/>
      <c r="M167" s="345"/>
      <c r="N167" s="345"/>
      <c r="O167" s="345"/>
      <c r="P167" s="345"/>
      <c r="Q167" s="345"/>
    </row>
    <row r="168" spans="2:17">
      <c r="B168" s="509"/>
      <c r="C168" s="509"/>
      <c r="D168" s="509"/>
      <c r="E168" s="509"/>
      <c r="F168" s="509"/>
      <c r="G168" s="509"/>
      <c r="H168" s="345"/>
      <c r="I168" s="345"/>
      <c r="J168" s="345"/>
      <c r="K168" s="345"/>
      <c r="L168" s="345"/>
      <c r="M168" s="345"/>
      <c r="N168" s="345"/>
      <c r="O168" s="345"/>
      <c r="P168" s="345"/>
      <c r="Q168" s="345"/>
    </row>
    <row r="169" spans="2:17">
      <c r="B169" s="509"/>
      <c r="C169" s="509"/>
      <c r="D169" s="509"/>
      <c r="E169" s="509"/>
      <c r="F169" s="509"/>
      <c r="G169" s="509"/>
      <c r="H169" s="345"/>
      <c r="I169" s="345"/>
      <c r="J169" s="345"/>
      <c r="K169" s="345"/>
      <c r="L169" s="345"/>
      <c r="M169" s="345"/>
      <c r="N169" s="345"/>
      <c r="O169" s="345"/>
      <c r="P169" s="345"/>
      <c r="Q169" s="345"/>
    </row>
    <row r="170" spans="2:17">
      <c r="B170" s="509"/>
      <c r="C170" s="509"/>
      <c r="D170" s="509"/>
      <c r="E170" s="509"/>
      <c r="F170" s="509"/>
      <c r="G170" s="509"/>
      <c r="H170" s="345"/>
      <c r="I170" s="345"/>
      <c r="J170" s="345"/>
      <c r="K170" s="345"/>
      <c r="L170" s="345"/>
      <c r="M170" s="345"/>
      <c r="N170" s="345"/>
      <c r="O170" s="345"/>
      <c r="P170" s="345"/>
      <c r="Q170" s="345"/>
    </row>
    <row r="171" spans="2:17">
      <c r="B171" s="509"/>
      <c r="C171" s="509"/>
      <c r="D171" s="509"/>
      <c r="E171" s="509"/>
      <c r="F171" s="509"/>
      <c r="G171" s="509"/>
      <c r="H171" s="345"/>
      <c r="I171" s="345"/>
      <c r="J171" s="345"/>
      <c r="K171" s="345"/>
      <c r="L171" s="345"/>
      <c r="M171" s="345"/>
      <c r="N171" s="345"/>
      <c r="O171" s="345"/>
      <c r="P171" s="345"/>
      <c r="Q171" s="345"/>
    </row>
    <row r="172" spans="2:17">
      <c r="B172" s="509"/>
      <c r="C172" s="509"/>
      <c r="D172" s="509"/>
      <c r="E172" s="509"/>
      <c r="F172" s="509"/>
      <c r="G172" s="509"/>
      <c r="H172" s="345"/>
      <c r="I172" s="345"/>
      <c r="J172" s="345"/>
      <c r="K172" s="345"/>
      <c r="L172" s="345"/>
      <c r="M172" s="345"/>
      <c r="N172" s="345"/>
      <c r="O172" s="345"/>
      <c r="P172" s="345"/>
      <c r="Q172" s="345"/>
    </row>
    <row r="173" spans="2:17">
      <c r="B173" s="509"/>
      <c r="C173" s="509"/>
      <c r="D173" s="509"/>
      <c r="E173" s="509"/>
      <c r="F173" s="509"/>
      <c r="G173" s="509"/>
      <c r="H173" s="345"/>
      <c r="I173" s="345"/>
      <c r="J173" s="345"/>
      <c r="K173" s="345"/>
      <c r="L173" s="345"/>
      <c r="M173" s="345"/>
      <c r="N173" s="345"/>
      <c r="O173" s="345"/>
      <c r="P173" s="345"/>
      <c r="Q173" s="345"/>
    </row>
    <row r="174" spans="2:17">
      <c r="B174" s="509"/>
      <c r="C174" s="509"/>
      <c r="D174" s="509"/>
      <c r="E174" s="509"/>
      <c r="F174" s="509"/>
      <c r="G174" s="509"/>
      <c r="H174" s="345"/>
      <c r="I174" s="345"/>
      <c r="J174" s="345"/>
      <c r="K174" s="345"/>
      <c r="L174" s="345"/>
      <c r="M174" s="345"/>
      <c r="N174" s="345"/>
      <c r="O174" s="345"/>
      <c r="P174" s="345"/>
      <c r="Q174" s="345"/>
    </row>
    <row r="175" spans="2:17">
      <c r="B175" s="509"/>
      <c r="C175" s="509"/>
      <c r="D175" s="509"/>
      <c r="E175" s="509"/>
      <c r="F175" s="509"/>
      <c r="G175" s="509"/>
      <c r="H175" s="345"/>
      <c r="I175" s="345"/>
      <c r="J175" s="345"/>
      <c r="K175" s="345"/>
      <c r="L175" s="345"/>
      <c r="M175" s="345"/>
      <c r="N175" s="345"/>
      <c r="O175" s="345"/>
      <c r="P175" s="345"/>
      <c r="Q175" s="345"/>
    </row>
    <row r="176" spans="2:17">
      <c r="B176" s="509"/>
      <c r="C176" s="509"/>
      <c r="D176" s="509"/>
      <c r="E176" s="509"/>
      <c r="F176" s="509"/>
      <c r="G176" s="509"/>
      <c r="H176" s="345"/>
      <c r="I176" s="345"/>
      <c r="J176" s="345"/>
      <c r="K176" s="345"/>
      <c r="L176" s="345"/>
      <c r="M176" s="345"/>
      <c r="N176" s="345"/>
      <c r="O176" s="345"/>
      <c r="P176" s="345"/>
      <c r="Q176" s="345"/>
    </row>
    <row r="177" spans="2:17">
      <c r="B177" s="509"/>
      <c r="C177" s="509"/>
      <c r="D177" s="509"/>
      <c r="E177" s="509"/>
      <c r="F177" s="509"/>
      <c r="G177" s="509"/>
      <c r="H177" s="345"/>
      <c r="I177" s="345"/>
      <c r="J177" s="345"/>
      <c r="K177" s="345"/>
      <c r="L177" s="345"/>
      <c r="M177" s="345"/>
      <c r="N177" s="345"/>
      <c r="O177" s="345"/>
      <c r="P177" s="345"/>
      <c r="Q177" s="345"/>
    </row>
    <row r="178" spans="2:17">
      <c r="B178" s="509"/>
      <c r="C178" s="509"/>
      <c r="D178" s="509"/>
      <c r="E178" s="509"/>
      <c r="F178" s="509"/>
      <c r="G178" s="509"/>
      <c r="H178" s="345"/>
      <c r="I178" s="345"/>
      <c r="J178" s="345"/>
      <c r="K178" s="345"/>
      <c r="L178" s="345"/>
      <c r="M178" s="345"/>
      <c r="N178" s="345"/>
      <c r="O178" s="345"/>
      <c r="P178" s="345"/>
      <c r="Q178" s="345"/>
    </row>
    <row r="179" spans="2:17">
      <c r="B179" s="509"/>
      <c r="C179" s="509"/>
      <c r="D179" s="509"/>
      <c r="E179" s="509"/>
      <c r="F179" s="509"/>
      <c r="G179" s="509"/>
      <c r="H179" s="345"/>
      <c r="I179" s="345"/>
      <c r="J179" s="345"/>
      <c r="K179" s="345"/>
      <c r="L179" s="345"/>
      <c r="M179" s="345"/>
      <c r="N179" s="345"/>
      <c r="O179" s="345"/>
      <c r="P179" s="345"/>
      <c r="Q179" s="345"/>
    </row>
    <row r="180" spans="2:17">
      <c r="B180" s="509"/>
      <c r="C180" s="509"/>
      <c r="D180" s="509"/>
      <c r="E180" s="509"/>
      <c r="F180" s="509"/>
      <c r="G180" s="509"/>
      <c r="H180" s="345"/>
      <c r="I180" s="345"/>
      <c r="J180" s="345"/>
      <c r="K180" s="345"/>
      <c r="L180" s="345"/>
      <c r="M180" s="345"/>
      <c r="N180" s="345"/>
      <c r="O180" s="345"/>
      <c r="P180" s="345"/>
      <c r="Q180" s="345"/>
    </row>
    <row r="181" spans="2:17">
      <c r="B181" s="509"/>
      <c r="C181" s="509"/>
      <c r="D181" s="509"/>
      <c r="E181" s="509"/>
      <c r="F181" s="509"/>
      <c r="G181" s="509"/>
      <c r="H181" s="345"/>
      <c r="I181" s="345"/>
      <c r="J181" s="345"/>
      <c r="K181" s="345"/>
      <c r="L181" s="345"/>
      <c r="M181" s="345"/>
      <c r="N181" s="345"/>
      <c r="O181" s="345"/>
      <c r="P181" s="345"/>
      <c r="Q181" s="345"/>
    </row>
    <row r="182" spans="2:17">
      <c r="B182" s="509"/>
      <c r="C182" s="509"/>
      <c r="D182" s="509"/>
      <c r="E182" s="509"/>
      <c r="F182" s="509"/>
      <c r="G182" s="509"/>
      <c r="H182" s="345"/>
      <c r="I182" s="345"/>
      <c r="J182" s="345"/>
      <c r="K182" s="345"/>
      <c r="L182" s="345"/>
      <c r="M182" s="345"/>
      <c r="N182" s="345"/>
      <c r="O182" s="345"/>
      <c r="P182" s="345"/>
      <c r="Q182" s="345"/>
    </row>
    <row r="183" spans="2:17">
      <c r="B183" s="509"/>
      <c r="C183" s="509"/>
      <c r="D183" s="509"/>
      <c r="E183" s="509"/>
      <c r="F183" s="509"/>
      <c r="G183" s="509"/>
      <c r="H183" s="345"/>
      <c r="I183" s="345"/>
      <c r="J183" s="345"/>
      <c r="K183" s="345"/>
      <c r="L183" s="345"/>
      <c r="M183" s="345"/>
      <c r="N183" s="345"/>
      <c r="O183" s="345"/>
      <c r="P183" s="345"/>
      <c r="Q183" s="345"/>
    </row>
    <row r="184" spans="2:17">
      <c r="B184" s="509"/>
      <c r="C184" s="509"/>
      <c r="D184" s="509"/>
      <c r="E184" s="509"/>
      <c r="F184" s="509"/>
      <c r="G184" s="509"/>
      <c r="H184" s="345"/>
      <c r="I184" s="345"/>
      <c r="J184" s="345"/>
      <c r="K184" s="345"/>
      <c r="L184" s="345"/>
      <c r="M184" s="345"/>
      <c r="N184" s="345"/>
      <c r="O184" s="345"/>
      <c r="P184" s="345"/>
      <c r="Q184" s="345"/>
    </row>
    <row r="185" spans="2:17">
      <c r="B185" s="509"/>
      <c r="C185" s="509"/>
      <c r="D185" s="509"/>
      <c r="E185" s="509"/>
      <c r="F185" s="509"/>
      <c r="G185" s="509"/>
      <c r="H185" s="345"/>
      <c r="I185" s="345"/>
      <c r="J185" s="345"/>
      <c r="K185" s="345"/>
      <c r="L185" s="345"/>
      <c r="M185" s="345"/>
      <c r="N185" s="345"/>
      <c r="O185" s="345"/>
      <c r="P185" s="345"/>
      <c r="Q185" s="345"/>
    </row>
    <row r="186" spans="2:17">
      <c r="B186" s="509"/>
      <c r="C186" s="509"/>
      <c r="D186" s="509"/>
      <c r="E186" s="509"/>
      <c r="F186" s="509"/>
      <c r="G186" s="509"/>
      <c r="H186" s="345"/>
      <c r="I186" s="345"/>
      <c r="J186" s="345"/>
      <c r="K186" s="345"/>
      <c r="L186" s="345"/>
      <c r="M186" s="345"/>
      <c r="N186" s="345"/>
      <c r="O186" s="345"/>
      <c r="P186" s="345"/>
      <c r="Q186" s="345"/>
    </row>
    <row r="187" spans="2:17">
      <c r="B187" s="509"/>
      <c r="C187" s="509"/>
      <c r="D187" s="509"/>
      <c r="E187" s="509"/>
      <c r="F187" s="509"/>
      <c r="G187" s="509"/>
      <c r="H187" s="345"/>
      <c r="I187" s="345"/>
      <c r="J187" s="345"/>
      <c r="K187" s="345"/>
      <c r="L187" s="345"/>
      <c r="M187" s="345"/>
      <c r="N187" s="345"/>
      <c r="O187" s="345"/>
      <c r="P187" s="345"/>
      <c r="Q187" s="345"/>
    </row>
    <row r="188" spans="2:17">
      <c r="B188" s="509"/>
      <c r="C188" s="509"/>
      <c r="D188" s="509"/>
      <c r="E188" s="509"/>
      <c r="F188" s="509"/>
      <c r="G188" s="509"/>
      <c r="H188" s="345"/>
      <c r="I188" s="345"/>
      <c r="J188" s="345"/>
      <c r="K188" s="345"/>
      <c r="L188" s="345"/>
      <c r="M188" s="345"/>
      <c r="N188" s="345"/>
      <c r="O188" s="345"/>
      <c r="P188" s="345"/>
      <c r="Q188" s="345"/>
    </row>
    <row r="189" spans="2:17">
      <c r="B189" s="509"/>
      <c r="C189" s="509"/>
      <c r="D189" s="509"/>
      <c r="E189" s="509"/>
      <c r="F189" s="509"/>
      <c r="G189" s="509"/>
      <c r="H189" s="345"/>
      <c r="I189" s="345"/>
      <c r="J189" s="345"/>
      <c r="K189" s="345"/>
      <c r="L189" s="345"/>
      <c r="M189" s="345"/>
      <c r="N189" s="345"/>
      <c r="O189" s="345"/>
      <c r="P189" s="345"/>
      <c r="Q189" s="345"/>
    </row>
    <row r="190" spans="2:17">
      <c r="B190" s="509"/>
      <c r="C190" s="509"/>
      <c r="D190" s="509"/>
      <c r="E190" s="509"/>
      <c r="F190" s="509"/>
      <c r="G190" s="509"/>
      <c r="H190" s="345"/>
      <c r="I190" s="345"/>
      <c r="J190" s="345"/>
      <c r="K190" s="345"/>
      <c r="L190" s="345"/>
      <c r="M190" s="345"/>
      <c r="N190" s="345"/>
      <c r="O190" s="345"/>
      <c r="P190" s="345"/>
      <c r="Q190" s="345"/>
    </row>
    <row r="191" spans="2:17">
      <c r="B191" s="509"/>
      <c r="C191" s="509"/>
      <c r="D191" s="509"/>
      <c r="E191" s="509"/>
      <c r="F191" s="509"/>
      <c r="G191" s="509"/>
      <c r="H191" s="345"/>
      <c r="I191" s="345"/>
      <c r="J191" s="345"/>
      <c r="K191" s="345"/>
      <c r="L191" s="345"/>
      <c r="M191" s="345"/>
      <c r="N191" s="345"/>
      <c r="O191" s="345"/>
      <c r="P191" s="345"/>
      <c r="Q191" s="345"/>
    </row>
    <row r="192" spans="2:17">
      <c r="B192" s="509"/>
      <c r="C192" s="509"/>
      <c r="D192" s="509"/>
      <c r="E192" s="509"/>
      <c r="F192" s="509"/>
      <c r="G192" s="509"/>
      <c r="H192" s="345"/>
      <c r="I192" s="345"/>
      <c r="J192" s="345"/>
      <c r="K192" s="345"/>
      <c r="L192" s="345"/>
      <c r="M192" s="345"/>
      <c r="N192" s="345"/>
      <c r="O192" s="345"/>
      <c r="P192" s="345"/>
      <c r="Q192" s="345"/>
    </row>
    <row r="193" spans="2:17">
      <c r="B193" s="509"/>
      <c r="C193" s="509"/>
      <c r="D193" s="509"/>
      <c r="E193" s="509"/>
      <c r="F193" s="509"/>
      <c r="G193" s="509"/>
      <c r="H193" s="345"/>
      <c r="I193" s="345"/>
      <c r="J193" s="345"/>
      <c r="K193" s="345"/>
      <c r="L193" s="345"/>
      <c r="M193" s="345"/>
      <c r="N193" s="345"/>
      <c r="O193" s="345"/>
      <c r="P193" s="345"/>
      <c r="Q193" s="345"/>
    </row>
    <row r="194" spans="2:17">
      <c r="B194" s="509"/>
      <c r="C194" s="509"/>
      <c r="D194" s="509"/>
      <c r="E194" s="509"/>
      <c r="F194" s="509"/>
      <c r="G194" s="509"/>
      <c r="H194" s="345"/>
      <c r="I194" s="345"/>
      <c r="J194" s="345"/>
      <c r="K194" s="345"/>
      <c r="L194" s="345"/>
      <c r="M194" s="345"/>
      <c r="N194" s="345"/>
      <c r="O194" s="345"/>
      <c r="P194" s="345"/>
      <c r="Q194" s="345"/>
    </row>
    <row r="195" spans="2:17">
      <c r="B195" s="509"/>
      <c r="C195" s="509"/>
      <c r="D195" s="509"/>
      <c r="E195" s="509"/>
      <c r="F195" s="509"/>
      <c r="G195" s="509"/>
      <c r="H195" s="345"/>
      <c r="I195" s="345"/>
      <c r="J195" s="345"/>
      <c r="K195" s="345"/>
      <c r="L195" s="345"/>
      <c r="M195" s="345"/>
      <c r="N195" s="345"/>
      <c r="O195" s="345"/>
      <c r="P195" s="345"/>
      <c r="Q195" s="345"/>
    </row>
    <row r="196" spans="2:17">
      <c r="B196" s="509"/>
      <c r="C196" s="509"/>
      <c r="D196" s="509"/>
      <c r="E196" s="509"/>
      <c r="F196" s="509"/>
      <c r="G196" s="509"/>
      <c r="H196" s="345"/>
      <c r="I196" s="345"/>
      <c r="J196" s="345"/>
      <c r="K196" s="345"/>
      <c r="L196" s="345"/>
      <c r="M196" s="345"/>
      <c r="N196" s="345"/>
      <c r="O196" s="345"/>
      <c r="P196" s="345"/>
      <c r="Q196" s="345"/>
    </row>
    <row r="197" spans="2:17">
      <c r="B197" s="509"/>
      <c r="C197" s="509"/>
      <c r="D197" s="509"/>
      <c r="E197" s="509"/>
      <c r="F197" s="509"/>
      <c r="G197" s="509"/>
      <c r="H197" s="345"/>
      <c r="I197" s="345"/>
      <c r="J197" s="345"/>
      <c r="K197" s="345"/>
      <c r="L197" s="345"/>
      <c r="M197" s="345"/>
      <c r="N197" s="345"/>
      <c r="O197" s="345"/>
      <c r="P197" s="345"/>
      <c r="Q197" s="345"/>
    </row>
    <row r="198" spans="2:17">
      <c r="B198" s="509"/>
      <c r="C198" s="509"/>
      <c r="D198" s="509"/>
      <c r="E198" s="509"/>
      <c r="F198" s="509"/>
      <c r="G198" s="509"/>
      <c r="H198" s="345"/>
      <c r="I198" s="345"/>
      <c r="J198" s="345"/>
      <c r="K198" s="345"/>
      <c r="L198" s="345"/>
      <c r="M198" s="345"/>
      <c r="N198" s="345"/>
      <c r="O198" s="345"/>
      <c r="P198" s="345"/>
      <c r="Q198" s="345"/>
    </row>
    <row r="199" spans="2:17">
      <c r="B199" s="509"/>
      <c r="C199" s="509"/>
      <c r="D199" s="509"/>
      <c r="E199" s="509"/>
      <c r="F199" s="509"/>
      <c r="G199" s="509"/>
      <c r="H199" s="345"/>
      <c r="I199" s="345"/>
      <c r="J199" s="345"/>
      <c r="K199" s="345"/>
      <c r="L199" s="345"/>
      <c r="M199" s="345"/>
      <c r="N199" s="345"/>
      <c r="O199" s="345"/>
      <c r="P199" s="345"/>
      <c r="Q199" s="345"/>
    </row>
    <row r="200" spans="2:17">
      <c r="B200" s="509"/>
      <c r="C200" s="509"/>
      <c r="D200" s="509"/>
      <c r="E200" s="509"/>
      <c r="F200" s="509"/>
      <c r="G200" s="509"/>
      <c r="H200" s="345"/>
      <c r="I200" s="345"/>
      <c r="J200" s="345"/>
      <c r="K200" s="345"/>
      <c r="L200" s="345"/>
      <c r="M200" s="345"/>
      <c r="N200" s="345"/>
      <c r="O200" s="345"/>
      <c r="P200" s="345"/>
      <c r="Q200" s="345"/>
    </row>
    <row r="201" spans="2:17">
      <c r="B201" s="509"/>
      <c r="C201" s="509"/>
      <c r="D201" s="509"/>
      <c r="E201" s="509"/>
      <c r="F201" s="509"/>
      <c r="G201" s="509"/>
      <c r="H201" s="345"/>
      <c r="I201" s="345"/>
      <c r="J201" s="345"/>
      <c r="K201" s="345"/>
      <c r="L201" s="345"/>
      <c r="M201" s="345"/>
      <c r="N201" s="345"/>
      <c r="O201" s="345"/>
      <c r="P201" s="345"/>
      <c r="Q201" s="345"/>
    </row>
    <row r="202" spans="2:17">
      <c r="B202" s="509"/>
      <c r="C202" s="509"/>
      <c r="D202" s="509"/>
      <c r="E202" s="509"/>
      <c r="F202" s="509"/>
      <c r="G202" s="509"/>
      <c r="H202" s="345"/>
      <c r="I202" s="345"/>
      <c r="J202" s="345"/>
      <c r="K202" s="345"/>
      <c r="L202" s="345"/>
      <c r="M202" s="345"/>
      <c r="N202" s="345"/>
      <c r="O202" s="345"/>
      <c r="P202" s="345"/>
      <c r="Q202" s="345"/>
    </row>
    <row r="203" spans="2:17">
      <c r="B203" s="509"/>
      <c r="C203" s="509"/>
      <c r="D203" s="509"/>
      <c r="E203" s="509"/>
      <c r="F203" s="509"/>
      <c r="G203" s="509"/>
      <c r="H203" s="345"/>
      <c r="I203" s="345"/>
      <c r="J203" s="345"/>
      <c r="K203" s="345"/>
      <c r="L203" s="345"/>
      <c r="M203" s="345"/>
      <c r="N203" s="345"/>
      <c r="O203" s="345"/>
      <c r="P203" s="345"/>
      <c r="Q203" s="345"/>
    </row>
    <row r="204" spans="2:17">
      <c r="B204" s="509"/>
      <c r="C204" s="509"/>
      <c r="D204" s="509"/>
      <c r="E204" s="509"/>
      <c r="F204" s="509"/>
      <c r="G204" s="509"/>
      <c r="H204" s="345"/>
      <c r="I204" s="345"/>
      <c r="J204" s="345"/>
      <c r="K204" s="345"/>
      <c r="L204" s="345"/>
      <c r="M204" s="345"/>
      <c r="N204" s="345"/>
      <c r="O204" s="345"/>
      <c r="P204" s="345"/>
      <c r="Q204" s="345"/>
    </row>
    <row r="205" spans="2:17">
      <c r="B205" s="509"/>
      <c r="C205" s="509"/>
      <c r="D205" s="509"/>
      <c r="E205" s="509"/>
      <c r="F205" s="509"/>
      <c r="G205" s="509"/>
      <c r="H205" s="345"/>
      <c r="I205" s="345"/>
      <c r="J205" s="345"/>
      <c r="K205" s="345"/>
      <c r="L205" s="345"/>
      <c r="M205" s="345"/>
      <c r="N205" s="345"/>
      <c r="O205" s="345"/>
      <c r="P205" s="345"/>
      <c r="Q205" s="345"/>
    </row>
    <row r="206" spans="2:17">
      <c r="B206" s="509"/>
      <c r="C206" s="509"/>
      <c r="D206" s="509"/>
      <c r="E206" s="509"/>
      <c r="F206" s="509"/>
      <c r="G206" s="509"/>
      <c r="H206" s="345"/>
      <c r="I206" s="345"/>
      <c r="J206" s="345"/>
      <c r="K206" s="345"/>
      <c r="L206" s="345"/>
      <c r="M206" s="345"/>
      <c r="N206" s="345"/>
      <c r="O206" s="345"/>
      <c r="P206" s="345"/>
      <c r="Q206" s="345"/>
    </row>
    <row r="207" spans="2:17">
      <c r="B207" s="509"/>
      <c r="C207" s="509"/>
      <c r="D207" s="509"/>
      <c r="E207" s="509"/>
      <c r="F207" s="509"/>
      <c r="G207" s="509"/>
      <c r="H207" s="345"/>
      <c r="I207" s="345"/>
      <c r="J207" s="345"/>
      <c r="K207" s="345"/>
      <c r="L207" s="345"/>
      <c r="M207" s="345"/>
      <c r="N207" s="345"/>
      <c r="O207" s="345"/>
      <c r="P207" s="345"/>
      <c r="Q207" s="345"/>
    </row>
    <row r="208" spans="2:17">
      <c r="B208" s="509"/>
      <c r="C208" s="509"/>
      <c r="D208" s="509"/>
      <c r="E208" s="509"/>
      <c r="F208" s="509"/>
      <c r="G208" s="509"/>
      <c r="H208" s="345"/>
      <c r="I208" s="345"/>
      <c r="J208" s="345"/>
      <c r="K208" s="345"/>
      <c r="L208" s="345"/>
      <c r="M208" s="345"/>
      <c r="N208" s="345"/>
      <c r="O208" s="345"/>
      <c r="P208" s="345"/>
      <c r="Q208" s="345"/>
    </row>
    <row r="209" spans="2:17">
      <c r="B209" s="509"/>
      <c r="C209" s="509"/>
      <c r="D209" s="509"/>
      <c r="E209" s="509"/>
      <c r="F209" s="509"/>
      <c r="G209" s="509"/>
      <c r="H209" s="345"/>
      <c r="I209" s="345"/>
      <c r="J209" s="345"/>
      <c r="K209" s="345"/>
      <c r="L209" s="345"/>
      <c r="M209" s="345"/>
      <c r="N209" s="345"/>
      <c r="O209" s="345"/>
      <c r="P209" s="345"/>
      <c r="Q209" s="345"/>
    </row>
    <row r="210" spans="2:17">
      <c r="B210" s="509"/>
      <c r="C210" s="509"/>
      <c r="D210" s="509"/>
      <c r="E210" s="509"/>
      <c r="F210" s="509"/>
      <c r="G210" s="509"/>
      <c r="H210" s="345"/>
      <c r="I210" s="345"/>
      <c r="J210" s="345"/>
      <c r="K210" s="345"/>
      <c r="L210" s="345"/>
      <c r="M210" s="345"/>
      <c r="N210" s="345"/>
      <c r="O210" s="345"/>
      <c r="P210" s="345"/>
      <c r="Q210" s="345"/>
    </row>
    <row r="211" spans="2:17">
      <c r="B211" s="509"/>
      <c r="C211" s="509"/>
      <c r="D211" s="509"/>
      <c r="E211" s="509"/>
      <c r="F211" s="509"/>
      <c r="G211" s="509"/>
      <c r="H211" s="345"/>
      <c r="I211" s="345"/>
      <c r="J211" s="345"/>
      <c r="K211" s="345"/>
      <c r="L211" s="345"/>
      <c r="M211" s="345"/>
      <c r="N211" s="345"/>
      <c r="O211" s="345"/>
      <c r="P211" s="345"/>
      <c r="Q211" s="345"/>
    </row>
    <row r="212" spans="2:17">
      <c r="B212" s="509"/>
      <c r="C212" s="509"/>
      <c r="D212" s="509"/>
      <c r="E212" s="509"/>
      <c r="F212" s="509"/>
      <c r="G212" s="509"/>
      <c r="H212" s="345"/>
      <c r="I212" s="345"/>
      <c r="J212" s="345"/>
      <c r="K212" s="345"/>
      <c r="L212" s="345"/>
      <c r="M212" s="345"/>
      <c r="N212" s="345"/>
      <c r="O212" s="345"/>
      <c r="P212" s="345"/>
      <c r="Q212" s="345"/>
    </row>
    <row r="213" spans="2:17">
      <c r="B213" s="509"/>
      <c r="C213" s="509"/>
      <c r="D213" s="509"/>
      <c r="E213" s="509"/>
      <c r="F213" s="509"/>
      <c r="G213" s="509"/>
      <c r="H213" s="345"/>
      <c r="I213" s="345"/>
      <c r="J213" s="345"/>
      <c r="K213" s="345"/>
      <c r="L213" s="345"/>
      <c r="M213" s="345"/>
      <c r="N213" s="345"/>
      <c r="O213" s="345"/>
      <c r="P213" s="345"/>
      <c r="Q213" s="345"/>
    </row>
    <row r="214" spans="2:17">
      <c r="B214" s="509"/>
      <c r="C214" s="509"/>
      <c r="D214" s="509"/>
      <c r="E214" s="509"/>
      <c r="F214" s="509"/>
      <c r="G214" s="509"/>
      <c r="H214" s="345"/>
      <c r="I214" s="345"/>
      <c r="J214" s="345"/>
      <c r="K214" s="345"/>
      <c r="L214" s="345"/>
      <c r="M214" s="345"/>
      <c r="N214" s="345"/>
      <c r="O214" s="345"/>
      <c r="P214" s="345"/>
      <c r="Q214" s="345"/>
    </row>
    <row r="215" spans="2:17">
      <c r="B215" s="509"/>
      <c r="C215" s="509"/>
      <c r="D215" s="509"/>
      <c r="E215" s="509"/>
      <c r="F215" s="509"/>
      <c r="G215" s="509"/>
      <c r="H215" s="345"/>
      <c r="I215" s="345"/>
      <c r="J215" s="345"/>
      <c r="K215" s="345"/>
      <c r="L215" s="345"/>
      <c r="M215" s="345"/>
      <c r="N215" s="345"/>
      <c r="O215" s="345"/>
      <c r="P215" s="345"/>
      <c r="Q215" s="345"/>
    </row>
    <row r="216" spans="2:17">
      <c r="B216" s="509"/>
      <c r="C216" s="509"/>
      <c r="D216" s="509"/>
      <c r="E216" s="509"/>
      <c r="F216" s="509"/>
      <c r="G216" s="509"/>
      <c r="H216" s="345"/>
      <c r="I216" s="345"/>
      <c r="J216" s="345"/>
      <c r="K216" s="345"/>
      <c r="L216" s="345"/>
      <c r="M216" s="345"/>
      <c r="N216" s="345"/>
      <c r="O216" s="345"/>
      <c r="P216" s="345"/>
      <c r="Q216" s="345"/>
    </row>
    <row r="217" spans="2:17">
      <c r="B217" s="509"/>
      <c r="C217" s="509"/>
      <c r="D217" s="509"/>
      <c r="E217" s="509"/>
      <c r="F217" s="509"/>
      <c r="G217" s="509"/>
      <c r="H217" s="345"/>
      <c r="I217" s="345"/>
      <c r="J217" s="345"/>
      <c r="K217" s="345"/>
      <c r="L217" s="345"/>
      <c r="M217" s="345"/>
      <c r="N217" s="345"/>
      <c r="O217" s="345"/>
      <c r="P217" s="345"/>
      <c r="Q217" s="345"/>
    </row>
    <row r="218" spans="2:17">
      <c r="B218" s="509"/>
      <c r="C218" s="509"/>
      <c r="D218" s="509"/>
      <c r="E218" s="509"/>
      <c r="F218" s="509"/>
      <c r="G218" s="509"/>
      <c r="H218" s="345"/>
      <c r="I218" s="345"/>
      <c r="J218" s="345"/>
      <c r="K218" s="345"/>
      <c r="L218" s="345"/>
      <c r="M218" s="345"/>
      <c r="N218" s="345"/>
      <c r="O218" s="345"/>
      <c r="P218" s="345"/>
      <c r="Q218" s="345"/>
    </row>
    <row r="219" spans="2:17">
      <c r="B219" s="509"/>
      <c r="C219" s="509"/>
      <c r="D219" s="509"/>
      <c r="E219" s="509"/>
      <c r="F219" s="509"/>
      <c r="G219" s="509"/>
      <c r="H219" s="345"/>
      <c r="I219" s="345"/>
      <c r="J219" s="345"/>
      <c r="K219" s="345"/>
      <c r="L219" s="345"/>
      <c r="M219" s="345"/>
      <c r="N219" s="345"/>
      <c r="O219" s="345"/>
      <c r="P219" s="345"/>
      <c r="Q219" s="345"/>
    </row>
    <row r="220" spans="2:17">
      <c r="B220" s="509"/>
      <c r="C220" s="509"/>
      <c r="D220" s="509"/>
      <c r="E220" s="509"/>
      <c r="F220" s="509"/>
      <c r="G220" s="509"/>
      <c r="H220" s="345"/>
      <c r="I220" s="345"/>
      <c r="J220" s="345"/>
      <c r="K220" s="345"/>
      <c r="L220" s="345"/>
      <c r="M220" s="345"/>
      <c r="N220" s="345"/>
      <c r="O220" s="345"/>
      <c r="P220" s="345"/>
      <c r="Q220" s="345"/>
    </row>
    <row r="221" spans="2:17">
      <c r="B221" s="509"/>
      <c r="C221" s="509"/>
      <c r="D221" s="509"/>
      <c r="E221" s="509"/>
      <c r="F221" s="509"/>
      <c r="G221" s="509"/>
      <c r="H221" s="345"/>
      <c r="I221" s="345"/>
      <c r="J221" s="345"/>
      <c r="K221" s="345"/>
      <c r="L221" s="345"/>
      <c r="M221" s="345"/>
      <c r="N221" s="345"/>
      <c r="O221" s="345"/>
      <c r="P221" s="345"/>
      <c r="Q221" s="345"/>
    </row>
    <row r="222" spans="2:17">
      <c r="B222" s="509"/>
      <c r="C222" s="509"/>
      <c r="D222" s="509"/>
      <c r="E222" s="509"/>
      <c r="F222" s="509"/>
      <c r="G222" s="509"/>
      <c r="H222" s="345"/>
      <c r="I222" s="345"/>
      <c r="J222" s="345"/>
      <c r="K222" s="345"/>
      <c r="L222" s="345"/>
      <c r="M222" s="345"/>
      <c r="N222" s="345"/>
      <c r="O222" s="345"/>
      <c r="P222" s="345"/>
      <c r="Q222" s="345"/>
    </row>
    <row r="223" spans="2:17">
      <c r="B223" s="509"/>
      <c r="C223" s="509"/>
      <c r="D223" s="509"/>
      <c r="E223" s="509"/>
      <c r="F223" s="509"/>
      <c r="G223" s="509"/>
      <c r="H223" s="345"/>
      <c r="I223" s="345"/>
      <c r="J223" s="345"/>
      <c r="K223" s="345"/>
      <c r="L223" s="345"/>
      <c r="M223" s="345"/>
      <c r="N223" s="345"/>
      <c r="O223" s="345"/>
      <c r="P223" s="345"/>
      <c r="Q223" s="345"/>
    </row>
    <row r="224" spans="2:17">
      <c r="B224" s="509"/>
      <c r="C224" s="509"/>
      <c r="D224" s="509"/>
      <c r="E224" s="509"/>
      <c r="F224" s="509"/>
      <c r="G224" s="509"/>
      <c r="H224" s="345"/>
      <c r="I224" s="345"/>
      <c r="J224" s="345"/>
      <c r="K224" s="345"/>
      <c r="L224" s="345"/>
      <c r="M224" s="345"/>
      <c r="N224" s="345"/>
      <c r="O224" s="345"/>
      <c r="P224" s="345"/>
      <c r="Q224" s="345"/>
    </row>
    <row r="225" spans="2:17">
      <c r="B225" s="509"/>
      <c r="C225" s="509"/>
      <c r="D225" s="509"/>
      <c r="E225" s="509"/>
      <c r="F225" s="509"/>
      <c r="G225" s="509"/>
      <c r="H225" s="345"/>
      <c r="I225" s="345"/>
      <c r="J225" s="345"/>
      <c r="K225" s="345"/>
      <c r="L225" s="345"/>
      <c r="M225" s="345"/>
      <c r="N225" s="345"/>
      <c r="O225" s="345"/>
      <c r="P225" s="345"/>
      <c r="Q225" s="345"/>
    </row>
    <row r="226" spans="2:17">
      <c r="B226" s="509"/>
      <c r="C226" s="509"/>
      <c r="D226" s="509"/>
      <c r="E226" s="509"/>
      <c r="F226" s="509"/>
      <c r="G226" s="509"/>
      <c r="H226" s="345"/>
      <c r="I226" s="345"/>
      <c r="J226" s="345"/>
      <c r="K226" s="345"/>
      <c r="L226" s="345"/>
      <c r="M226" s="345"/>
      <c r="N226" s="345"/>
      <c r="O226" s="345"/>
      <c r="P226" s="345"/>
      <c r="Q226" s="345"/>
    </row>
    <row r="227" spans="2:17">
      <c r="B227" s="509"/>
      <c r="C227" s="509"/>
      <c r="D227" s="509"/>
      <c r="E227" s="509"/>
      <c r="F227" s="509"/>
      <c r="G227" s="509"/>
      <c r="H227" s="345"/>
      <c r="I227" s="345"/>
      <c r="J227" s="345"/>
      <c r="K227" s="345"/>
      <c r="L227" s="345"/>
      <c r="M227" s="345"/>
      <c r="N227" s="345"/>
      <c r="O227" s="345"/>
      <c r="P227" s="345"/>
      <c r="Q227" s="345"/>
    </row>
    <row r="228" spans="2:17">
      <c r="B228" s="509"/>
      <c r="C228" s="509"/>
      <c r="D228" s="509"/>
      <c r="E228" s="509"/>
      <c r="F228" s="509"/>
      <c r="G228" s="509"/>
      <c r="H228" s="345"/>
      <c r="I228" s="345"/>
      <c r="J228" s="345"/>
      <c r="K228" s="345"/>
      <c r="L228" s="345"/>
      <c r="M228" s="345"/>
      <c r="N228" s="345"/>
      <c r="O228" s="345"/>
      <c r="P228" s="345"/>
      <c r="Q228" s="345"/>
    </row>
    <row r="229" spans="2:17">
      <c r="B229" s="509"/>
      <c r="C229" s="509"/>
      <c r="D229" s="509"/>
      <c r="E229" s="509"/>
      <c r="F229" s="509"/>
      <c r="G229" s="509"/>
      <c r="H229" s="345"/>
      <c r="I229" s="345"/>
      <c r="J229" s="345"/>
      <c r="K229" s="345"/>
      <c r="L229" s="345"/>
      <c r="M229" s="345"/>
      <c r="N229" s="345"/>
      <c r="O229" s="345"/>
      <c r="P229" s="345"/>
      <c r="Q229" s="345"/>
    </row>
    <row r="230" spans="2:17">
      <c r="B230" s="509"/>
      <c r="C230" s="509"/>
      <c r="D230" s="509"/>
      <c r="E230" s="509"/>
      <c r="F230" s="509"/>
      <c r="G230" s="509"/>
      <c r="H230" s="345"/>
      <c r="I230" s="345"/>
      <c r="J230" s="345"/>
      <c r="K230" s="345"/>
      <c r="L230" s="345"/>
      <c r="M230" s="345"/>
      <c r="N230" s="345"/>
      <c r="O230" s="345"/>
      <c r="P230" s="345"/>
      <c r="Q230" s="345"/>
    </row>
    <row r="231" spans="2:17">
      <c r="B231" s="509"/>
      <c r="C231" s="509"/>
      <c r="D231" s="509"/>
      <c r="E231" s="509"/>
      <c r="F231" s="509"/>
      <c r="G231" s="509"/>
      <c r="H231" s="345"/>
      <c r="I231" s="345"/>
      <c r="J231" s="345"/>
      <c r="K231" s="345"/>
      <c r="L231" s="345"/>
      <c r="M231" s="345"/>
      <c r="N231" s="345"/>
      <c r="O231" s="345"/>
      <c r="P231" s="345"/>
      <c r="Q231" s="345"/>
    </row>
    <row r="232" spans="2:17">
      <c r="B232" s="509"/>
      <c r="C232" s="509"/>
      <c r="D232" s="509"/>
      <c r="E232" s="509"/>
      <c r="F232" s="509"/>
      <c r="G232" s="509"/>
      <c r="H232" s="345"/>
      <c r="I232" s="345"/>
      <c r="J232" s="345"/>
      <c r="K232" s="345"/>
      <c r="L232" s="345"/>
      <c r="M232" s="345"/>
      <c r="N232" s="345"/>
      <c r="O232" s="345"/>
      <c r="P232" s="345"/>
      <c r="Q232" s="345"/>
    </row>
    <row r="233" spans="2:17">
      <c r="B233" s="509"/>
      <c r="C233" s="509"/>
      <c r="D233" s="509"/>
      <c r="E233" s="509"/>
      <c r="F233" s="509"/>
      <c r="G233" s="509"/>
      <c r="H233" s="345"/>
      <c r="I233" s="345"/>
      <c r="J233" s="345"/>
      <c r="K233" s="345"/>
      <c r="L233" s="345"/>
      <c r="M233" s="345"/>
      <c r="N233" s="345"/>
      <c r="O233" s="345"/>
      <c r="P233" s="345"/>
      <c r="Q233" s="345"/>
    </row>
    <row r="234" spans="2:17">
      <c r="B234" s="509"/>
      <c r="C234" s="509"/>
      <c r="D234" s="509"/>
      <c r="E234" s="509"/>
      <c r="F234" s="509"/>
      <c r="G234" s="509"/>
      <c r="H234" s="345"/>
      <c r="I234" s="345"/>
      <c r="J234" s="345"/>
      <c r="K234" s="345"/>
      <c r="L234" s="345"/>
      <c r="M234" s="345"/>
      <c r="N234" s="345"/>
      <c r="O234" s="345"/>
      <c r="P234" s="345"/>
      <c r="Q234" s="345"/>
    </row>
    <row r="235" spans="2:17">
      <c r="B235" s="509"/>
      <c r="C235" s="509"/>
      <c r="D235" s="509"/>
      <c r="E235" s="509"/>
      <c r="F235" s="509"/>
      <c r="G235" s="509"/>
      <c r="H235" s="345"/>
      <c r="I235" s="345"/>
      <c r="J235" s="345"/>
      <c r="K235" s="345"/>
      <c r="L235" s="345"/>
      <c r="M235" s="345"/>
      <c r="N235" s="345"/>
      <c r="O235" s="345"/>
      <c r="P235" s="345"/>
      <c r="Q235" s="345"/>
    </row>
    <row r="236" spans="2:17">
      <c r="B236" s="509"/>
      <c r="C236" s="509"/>
      <c r="D236" s="509"/>
      <c r="E236" s="509"/>
      <c r="F236" s="509"/>
      <c r="G236" s="509"/>
      <c r="H236" s="345"/>
      <c r="I236" s="345"/>
      <c r="J236" s="345"/>
      <c r="K236" s="345"/>
      <c r="L236" s="345"/>
      <c r="M236" s="345"/>
      <c r="N236" s="345"/>
      <c r="O236" s="345"/>
      <c r="P236" s="345"/>
      <c r="Q236" s="345"/>
    </row>
    <row r="237" spans="2:17">
      <c r="B237" s="509"/>
      <c r="C237" s="509"/>
      <c r="D237" s="509"/>
      <c r="E237" s="509"/>
      <c r="F237" s="509"/>
      <c r="G237" s="509"/>
      <c r="H237" s="345"/>
      <c r="I237" s="345"/>
      <c r="J237" s="345"/>
      <c r="K237" s="345"/>
      <c r="L237" s="345"/>
      <c r="M237" s="345"/>
      <c r="N237" s="345"/>
      <c r="O237" s="345"/>
      <c r="P237" s="345"/>
      <c r="Q237" s="345"/>
    </row>
    <row r="238" spans="2:17">
      <c r="B238" s="509"/>
      <c r="C238" s="509"/>
      <c r="D238" s="509"/>
      <c r="E238" s="509"/>
      <c r="F238" s="509"/>
      <c r="G238" s="509"/>
      <c r="H238" s="345"/>
      <c r="I238" s="345"/>
      <c r="J238" s="345"/>
      <c r="K238" s="345"/>
      <c r="L238" s="345"/>
      <c r="M238" s="345"/>
      <c r="N238" s="345"/>
      <c r="O238" s="345"/>
      <c r="P238" s="345"/>
      <c r="Q238" s="345"/>
    </row>
    <row r="239" spans="2:17">
      <c r="B239" s="509"/>
      <c r="C239" s="509"/>
      <c r="D239" s="509"/>
      <c r="E239" s="509"/>
      <c r="F239" s="509"/>
      <c r="G239" s="509"/>
      <c r="H239" s="345"/>
      <c r="I239" s="345"/>
      <c r="J239" s="345"/>
      <c r="K239" s="345"/>
      <c r="L239" s="345"/>
      <c r="M239" s="345"/>
      <c r="N239" s="345"/>
      <c r="O239" s="345"/>
      <c r="P239" s="345"/>
      <c r="Q239" s="345"/>
    </row>
    <row r="240" spans="2:17">
      <c r="B240" s="509"/>
      <c r="C240" s="509"/>
      <c r="D240" s="509"/>
      <c r="E240" s="509"/>
      <c r="F240" s="509"/>
      <c r="G240" s="509"/>
      <c r="H240" s="345"/>
      <c r="I240" s="345"/>
      <c r="J240" s="345"/>
      <c r="K240" s="345"/>
      <c r="L240" s="345"/>
      <c r="M240" s="345"/>
      <c r="N240" s="345"/>
      <c r="O240" s="345"/>
      <c r="P240" s="345"/>
      <c r="Q240" s="345"/>
    </row>
    <row r="241" spans="2:17">
      <c r="B241" s="509"/>
      <c r="C241" s="509"/>
      <c r="D241" s="509"/>
      <c r="E241" s="509"/>
      <c r="F241" s="509"/>
      <c r="G241" s="509"/>
      <c r="H241" s="345"/>
      <c r="I241" s="345"/>
      <c r="J241" s="345"/>
      <c r="K241" s="345"/>
      <c r="L241" s="345"/>
      <c r="M241" s="345"/>
      <c r="N241" s="345"/>
      <c r="O241" s="345"/>
      <c r="P241" s="345"/>
      <c r="Q241" s="345"/>
    </row>
    <row r="242" spans="2:17">
      <c r="B242" s="509"/>
      <c r="C242" s="509"/>
      <c r="D242" s="509"/>
      <c r="E242" s="509"/>
      <c r="F242" s="509"/>
      <c r="G242" s="509"/>
      <c r="H242" s="345"/>
      <c r="I242" s="345"/>
      <c r="J242" s="345"/>
      <c r="K242" s="345"/>
      <c r="L242" s="345"/>
      <c r="M242" s="345"/>
      <c r="N242" s="345"/>
      <c r="O242" s="345"/>
      <c r="P242" s="345"/>
      <c r="Q242" s="345"/>
    </row>
    <row r="243" spans="2:17">
      <c r="B243" s="509"/>
      <c r="C243" s="509"/>
      <c r="D243" s="509"/>
      <c r="E243" s="509"/>
      <c r="F243" s="509"/>
      <c r="G243" s="509"/>
      <c r="H243" s="345"/>
      <c r="I243" s="345"/>
      <c r="J243" s="345"/>
      <c r="K243" s="345"/>
      <c r="L243" s="345"/>
      <c r="M243" s="345"/>
      <c r="N243" s="345"/>
      <c r="O243" s="345"/>
      <c r="P243" s="345"/>
      <c r="Q243" s="345"/>
    </row>
    <row r="244" spans="2:17">
      <c r="B244" s="509"/>
      <c r="C244" s="509"/>
      <c r="D244" s="509"/>
      <c r="E244" s="509"/>
      <c r="F244" s="509"/>
      <c r="G244" s="509"/>
      <c r="H244" s="345"/>
      <c r="I244" s="345"/>
      <c r="J244" s="345"/>
      <c r="K244" s="345"/>
      <c r="L244" s="345"/>
      <c r="M244" s="345"/>
      <c r="N244" s="345"/>
      <c r="O244" s="345"/>
      <c r="P244" s="345"/>
      <c r="Q244" s="345"/>
    </row>
    <row r="245" spans="2:17">
      <c r="B245" s="509"/>
      <c r="C245" s="509"/>
      <c r="D245" s="509"/>
      <c r="E245" s="509"/>
      <c r="F245" s="509"/>
      <c r="G245" s="509"/>
      <c r="H245" s="345"/>
      <c r="I245" s="345"/>
      <c r="J245" s="345"/>
      <c r="K245" s="345"/>
      <c r="L245" s="345"/>
      <c r="M245" s="345"/>
      <c r="N245" s="345"/>
      <c r="O245" s="345"/>
      <c r="P245" s="345"/>
      <c r="Q245" s="345"/>
    </row>
    <row r="246" spans="2:17">
      <c r="B246" s="509"/>
      <c r="C246" s="509"/>
      <c r="D246" s="509"/>
      <c r="E246" s="509"/>
      <c r="F246" s="509"/>
      <c r="G246" s="509"/>
      <c r="H246" s="345"/>
      <c r="I246" s="345"/>
      <c r="J246" s="345"/>
      <c r="K246" s="345"/>
      <c r="L246" s="345"/>
      <c r="M246" s="345"/>
      <c r="N246" s="345"/>
      <c r="O246" s="345"/>
      <c r="P246" s="345"/>
      <c r="Q246" s="345"/>
    </row>
    <row r="247" spans="2:17">
      <c r="B247" s="509"/>
      <c r="C247" s="509"/>
      <c r="D247" s="509"/>
      <c r="E247" s="509"/>
      <c r="F247" s="509"/>
      <c r="G247" s="509"/>
      <c r="H247" s="345"/>
      <c r="I247" s="345"/>
      <c r="J247" s="345"/>
      <c r="K247" s="345"/>
      <c r="L247" s="345"/>
      <c r="M247" s="345"/>
      <c r="N247" s="345"/>
      <c r="O247" s="345"/>
      <c r="P247" s="345"/>
      <c r="Q247" s="345"/>
    </row>
    <row r="248" spans="2:17">
      <c r="B248" s="509"/>
      <c r="C248" s="509"/>
      <c r="D248" s="509"/>
      <c r="E248" s="509"/>
      <c r="F248" s="509"/>
      <c r="G248" s="509"/>
      <c r="H248" s="345"/>
      <c r="I248" s="345"/>
      <c r="J248" s="345"/>
      <c r="K248" s="345"/>
      <c r="L248" s="345"/>
      <c r="M248" s="345"/>
      <c r="N248" s="345"/>
      <c r="O248" s="345"/>
      <c r="P248" s="345"/>
      <c r="Q248" s="345"/>
    </row>
    <row r="249" spans="2:17">
      <c r="B249" s="509"/>
      <c r="C249" s="509"/>
      <c r="D249" s="509"/>
      <c r="E249" s="509"/>
      <c r="F249" s="509"/>
      <c r="G249" s="509"/>
      <c r="H249" s="345"/>
      <c r="I249" s="345"/>
      <c r="J249" s="345"/>
      <c r="K249" s="345"/>
      <c r="L249" s="345"/>
      <c r="M249" s="345"/>
      <c r="N249" s="345"/>
      <c r="O249" s="345"/>
      <c r="P249" s="345"/>
      <c r="Q249" s="345"/>
    </row>
    <row r="250" spans="2:17">
      <c r="B250" s="509"/>
      <c r="C250" s="509"/>
      <c r="D250" s="509"/>
      <c r="E250" s="509"/>
      <c r="F250" s="509"/>
      <c r="G250" s="509"/>
      <c r="H250" s="345"/>
      <c r="I250" s="345"/>
      <c r="J250" s="345"/>
      <c r="K250" s="345"/>
      <c r="L250" s="345"/>
      <c r="M250" s="345"/>
      <c r="N250" s="345"/>
      <c r="O250" s="345"/>
      <c r="P250" s="345"/>
      <c r="Q250" s="345"/>
    </row>
    <row r="251" spans="2:17">
      <c r="B251" s="509"/>
      <c r="C251" s="509"/>
      <c r="D251" s="509"/>
      <c r="E251" s="509"/>
      <c r="F251" s="509"/>
      <c r="G251" s="509"/>
      <c r="H251" s="345"/>
      <c r="I251" s="345"/>
      <c r="J251" s="345"/>
      <c r="K251" s="345"/>
      <c r="L251" s="345"/>
      <c r="M251" s="345"/>
      <c r="N251" s="345"/>
      <c r="O251" s="345"/>
      <c r="P251" s="345"/>
      <c r="Q251" s="345"/>
    </row>
    <row r="252" spans="2:17">
      <c r="B252" s="509"/>
      <c r="C252" s="509"/>
      <c r="D252" s="509"/>
      <c r="E252" s="509"/>
      <c r="F252" s="509"/>
      <c r="G252" s="509"/>
      <c r="H252" s="345"/>
      <c r="I252" s="345"/>
      <c r="J252" s="345"/>
      <c r="K252" s="345"/>
      <c r="L252" s="345"/>
      <c r="M252" s="345"/>
      <c r="N252" s="345"/>
      <c r="O252" s="345"/>
      <c r="P252" s="345"/>
      <c r="Q252" s="345"/>
    </row>
    <row r="253" spans="2:17">
      <c r="B253" s="509"/>
      <c r="C253" s="509"/>
      <c r="D253" s="509"/>
      <c r="E253" s="509"/>
      <c r="F253" s="509"/>
      <c r="G253" s="509"/>
      <c r="H253" s="345"/>
      <c r="I253" s="345"/>
      <c r="J253" s="345"/>
      <c r="K253" s="345"/>
      <c r="L253" s="345"/>
      <c r="M253" s="345"/>
      <c r="N253" s="345"/>
      <c r="O253" s="345"/>
      <c r="P253" s="345"/>
      <c r="Q253" s="345"/>
    </row>
    <row r="254" spans="2:17">
      <c r="B254" s="509"/>
      <c r="C254" s="509"/>
      <c r="D254" s="509"/>
      <c r="E254" s="509"/>
      <c r="F254" s="509"/>
      <c r="G254" s="509"/>
      <c r="H254" s="345"/>
      <c r="I254" s="345"/>
      <c r="J254" s="345"/>
      <c r="K254" s="345"/>
      <c r="L254" s="345"/>
      <c r="M254" s="345"/>
      <c r="N254" s="345"/>
      <c r="O254" s="345"/>
      <c r="P254" s="345"/>
      <c r="Q254" s="345"/>
    </row>
    <row r="255" spans="2:17">
      <c r="B255" s="509"/>
      <c r="C255" s="509"/>
      <c r="D255" s="509"/>
      <c r="E255" s="509"/>
      <c r="F255" s="509"/>
      <c r="G255" s="509"/>
      <c r="H255" s="345"/>
      <c r="I255" s="345"/>
      <c r="J255" s="345"/>
      <c r="K255" s="345"/>
      <c r="L255" s="345"/>
      <c r="M255" s="345"/>
      <c r="N255" s="345"/>
      <c r="O255" s="345"/>
      <c r="P255" s="345"/>
      <c r="Q255" s="345"/>
    </row>
    <row r="256" spans="2:17">
      <c r="B256" s="509"/>
      <c r="C256" s="509"/>
      <c r="D256" s="509"/>
      <c r="E256" s="509"/>
      <c r="F256" s="509"/>
      <c r="G256" s="509"/>
      <c r="H256" s="345"/>
      <c r="I256" s="345"/>
      <c r="J256" s="345"/>
      <c r="K256" s="345"/>
      <c r="L256" s="345"/>
      <c r="M256" s="345"/>
      <c r="N256" s="345"/>
      <c r="O256" s="345"/>
      <c r="P256" s="345"/>
      <c r="Q256" s="345"/>
    </row>
    <row r="257" spans="2:17">
      <c r="B257" s="509"/>
      <c r="C257" s="509"/>
      <c r="D257" s="509"/>
      <c r="E257" s="509"/>
      <c r="F257" s="509"/>
      <c r="G257" s="509"/>
      <c r="H257" s="345"/>
      <c r="I257" s="345"/>
      <c r="J257" s="345"/>
      <c r="K257" s="345"/>
      <c r="L257" s="345"/>
      <c r="M257" s="345"/>
      <c r="N257" s="345"/>
      <c r="O257" s="345"/>
      <c r="P257" s="345"/>
      <c r="Q257" s="345"/>
    </row>
    <row r="258" spans="2:17">
      <c r="B258" s="509"/>
      <c r="C258" s="509"/>
      <c r="D258" s="509"/>
      <c r="E258" s="509"/>
      <c r="F258" s="509"/>
      <c r="G258" s="509"/>
      <c r="H258" s="345"/>
      <c r="I258" s="345"/>
      <c r="J258" s="345"/>
      <c r="K258" s="345"/>
      <c r="L258" s="345"/>
      <c r="M258" s="345"/>
      <c r="N258" s="345"/>
      <c r="O258" s="345"/>
      <c r="P258" s="345"/>
      <c r="Q258" s="345"/>
    </row>
    <row r="259" spans="2:17">
      <c r="B259" s="509"/>
      <c r="C259" s="509"/>
      <c r="D259" s="509"/>
      <c r="E259" s="509"/>
      <c r="F259" s="509"/>
      <c r="G259" s="509"/>
      <c r="H259" s="345"/>
      <c r="I259" s="345"/>
      <c r="J259" s="345"/>
      <c r="K259" s="345"/>
      <c r="L259" s="345"/>
      <c r="M259" s="345"/>
      <c r="N259" s="345"/>
      <c r="O259" s="345"/>
      <c r="P259" s="345"/>
      <c r="Q259" s="345"/>
    </row>
    <row r="260" spans="2:17">
      <c r="B260" s="509"/>
      <c r="C260" s="509"/>
      <c r="D260" s="509"/>
      <c r="E260" s="509"/>
      <c r="F260" s="509"/>
      <c r="G260" s="509"/>
      <c r="H260" s="345"/>
      <c r="I260" s="345"/>
      <c r="J260" s="345"/>
      <c r="K260" s="345"/>
      <c r="L260" s="345"/>
      <c r="M260" s="345"/>
      <c r="N260" s="345"/>
      <c r="O260" s="345"/>
      <c r="P260" s="345"/>
      <c r="Q260" s="345"/>
    </row>
    <row r="261" spans="2:17">
      <c r="B261" s="509"/>
      <c r="C261" s="509"/>
      <c r="D261" s="509"/>
      <c r="E261" s="509"/>
      <c r="F261" s="509"/>
      <c r="G261" s="509"/>
      <c r="H261" s="345"/>
      <c r="I261" s="345"/>
      <c r="J261" s="345"/>
      <c r="K261" s="345"/>
      <c r="L261" s="345"/>
      <c r="M261" s="345"/>
      <c r="N261" s="345"/>
      <c r="O261" s="345"/>
      <c r="P261" s="345"/>
      <c r="Q261" s="345"/>
    </row>
    <row r="262" spans="2:17">
      <c r="B262" s="509"/>
      <c r="C262" s="509"/>
      <c r="D262" s="509"/>
      <c r="E262" s="509"/>
      <c r="F262" s="509"/>
      <c r="G262" s="509"/>
      <c r="H262" s="345"/>
      <c r="I262" s="345"/>
      <c r="J262" s="345"/>
      <c r="K262" s="345"/>
      <c r="L262" s="345"/>
      <c r="M262" s="345"/>
      <c r="N262" s="345"/>
      <c r="O262" s="345"/>
      <c r="P262" s="345"/>
      <c r="Q262" s="345"/>
    </row>
    <row r="263" spans="2:17">
      <c r="B263" s="509"/>
      <c r="C263" s="509"/>
      <c r="D263" s="509"/>
      <c r="E263" s="509"/>
      <c r="F263" s="509"/>
      <c r="G263" s="509"/>
      <c r="H263" s="345"/>
      <c r="I263" s="345"/>
      <c r="J263" s="345"/>
      <c r="K263" s="345"/>
      <c r="L263" s="345"/>
      <c r="M263" s="345"/>
      <c r="N263" s="345"/>
      <c r="O263" s="345"/>
      <c r="P263" s="345"/>
      <c r="Q263" s="345"/>
    </row>
    <row r="264" spans="2:17">
      <c r="B264" s="509"/>
      <c r="C264" s="509"/>
      <c r="D264" s="509"/>
      <c r="E264" s="509"/>
      <c r="F264" s="509"/>
      <c r="G264" s="509"/>
      <c r="H264" s="345"/>
      <c r="I264" s="345"/>
      <c r="J264" s="345"/>
      <c r="K264" s="345"/>
      <c r="L264" s="345"/>
      <c r="M264" s="345"/>
      <c r="N264" s="345"/>
      <c r="O264" s="345"/>
      <c r="P264" s="345"/>
      <c r="Q264" s="345"/>
    </row>
    <row r="265" spans="2:17">
      <c r="B265" s="509"/>
      <c r="C265" s="509"/>
      <c r="D265" s="509"/>
      <c r="E265" s="509"/>
      <c r="F265" s="509"/>
      <c r="G265" s="509"/>
      <c r="H265" s="345"/>
      <c r="I265" s="345"/>
      <c r="J265" s="345"/>
      <c r="K265" s="345"/>
      <c r="L265" s="345"/>
      <c r="M265" s="345"/>
      <c r="N265" s="345"/>
      <c r="O265" s="345"/>
      <c r="P265" s="345"/>
      <c r="Q265" s="345"/>
    </row>
    <row r="266" spans="2:17">
      <c r="B266" s="509"/>
      <c r="C266" s="509"/>
      <c r="D266" s="509"/>
      <c r="E266" s="509"/>
      <c r="F266" s="509"/>
      <c r="G266" s="509"/>
      <c r="H266" s="345"/>
      <c r="I266" s="345"/>
      <c r="J266" s="345"/>
      <c r="K266" s="345"/>
      <c r="L266" s="345"/>
      <c r="M266" s="345"/>
      <c r="N266" s="345"/>
      <c r="O266" s="345"/>
      <c r="P266" s="345"/>
      <c r="Q266" s="345"/>
    </row>
    <row r="267" spans="2:17">
      <c r="B267" s="509"/>
      <c r="C267" s="509"/>
      <c r="D267" s="509"/>
      <c r="E267" s="509"/>
      <c r="F267" s="509"/>
      <c r="G267" s="509"/>
      <c r="H267" s="345"/>
      <c r="I267" s="345"/>
      <c r="J267" s="345"/>
      <c r="K267" s="345"/>
      <c r="L267" s="345"/>
      <c r="M267" s="345"/>
      <c r="N267" s="345"/>
      <c r="O267" s="345"/>
      <c r="P267" s="345"/>
      <c r="Q267" s="345"/>
    </row>
    <row r="268" spans="2:17">
      <c r="B268" s="509"/>
      <c r="C268" s="509"/>
      <c r="D268" s="509"/>
      <c r="E268" s="509"/>
      <c r="F268" s="509"/>
      <c r="G268" s="509"/>
      <c r="H268" s="345"/>
      <c r="I268" s="345"/>
      <c r="J268" s="345"/>
      <c r="K268" s="345"/>
      <c r="L268" s="345"/>
      <c r="M268" s="345"/>
      <c r="N268" s="345"/>
      <c r="O268" s="345"/>
      <c r="P268" s="345"/>
      <c r="Q268" s="345"/>
    </row>
    <row r="269" spans="2:17">
      <c r="B269" s="509"/>
      <c r="C269" s="509"/>
      <c r="D269" s="509"/>
      <c r="E269" s="509"/>
      <c r="F269" s="509"/>
      <c r="G269" s="509"/>
      <c r="H269" s="345"/>
      <c r="I269" s="345"/>
      <c r="J269" s="345"/>
      <c r="K269" s="345"/>
      <c r="L269" s="345"/>
      <c r="M269" s="345"/>
      <c r="N269" s="345"/>
      <c r="O269" s="345"/>
      <c r="P269" s="345"/>
      <c r="Q269" s="345"/>
    </row>
    <row r="270" spans="2:17">
      <c r="B270" s="509"/>
      <c r="C270" s="509"/>
      <c r="D270" s="509"/>
      <c r="E270" s="509"/>
      <c r="F270" s="509"/>
      <c r="G270" s="509"/>
      <c r="H270" s="345"/>
      <c r="I270" s="345"/>
      <c r="J270" s="345"/>
      <c r="K270" s="345"/>
      <c r="L270" s="345"/>
      <c r="M270" s="345"/>
      <c r="N270" s="345"/>
      <c r="O270" s="345"/>
      <c r="P270" s="345"/>
      <c r="Q270" s="345"/>
    </row>
    <row r="271" spans="2:17">
      <c r="B271" s="509"/>
      <c r="C271" s="509"/>
      <c r="D271" s="509"/>
      <c r="E271" s="509"/>
      <c r="F271" s="509"/>
      <c r="G271" s="509"/>
      <c r="H271" s="345"/>
      <c r="I271" s="345"/>
      <c r="J271" s="345"/>
      <c r="K271" s="345"/>
      <c r="L271" s="345"/>
      <c r="M271" s="345"/>
      <c r="N271" s="345"/>
      <c r="O271" s="345"/>
      <c r="P271" s="345"/>
      <c r="Q271" s="345"/>
    </row>
    <row r="272" spans="2:17">
      <c r="B272" s="509"/>
      <c r="C272" s="509"/>
      <c r="D272" s="509"/>
      <c r="E272" s="509"/>
      <c r="F272" s="509"/>
      <c r="G272" s="509"/>
      <c r="H272" s="345"/>
      <c r="I272" s="345"/>
      <c r="J272" s="345"/>
      <c r="K272" s="345"/>
      <c r="L272" s="345"/>
      <c r="M272" s="345"/>
      <c r="N272" s="345"/>
      <c r="O272" s="345"/>
      <c r="P272" s="345"/>
      <c r="Q272" s="345"/>
    </row>
    <row r="273" spans="2:17">
      <c r="B273" s="509"/>
      <c r="C273" s="509"/>
      <c r="D273" s="509"/>
      <c r="E273" s="509"/>
      <c r="F273" s="509"/>
      <c r="G273" s="509"/>
      <c r="H273" s="345"/>
      <c r="I273" s="345"/>
      <c r="J273" s="345"/>
      <c r="K273" s="345"/>
      <c r="L273" s="345"/>
      <c r="M273" s="345"/>
      <c r="N273" s="345"/>
      <c r="O273" s="345"/>
      <c r="P273" s="345"/>
      <c r="Q273" s="345"/>
    </row>
    <row r="274" spans="2:17">
      <c r="B274" s="509"/>
      <c r="C274" s="509"/>
      <c r="D274" s="509"/>
      <c r="E274" s="509"/>
      <c r="F274" s="509"/>
      <c r="G274" s="509"/>
      <c r="H274" s="345"/>
      <c r="I274" s="345"/>
      <c r="J274" s="345"/>
      <c r="K274" s="345"/>
      <c r="L274" s="345"/>
      <c r="M274" s="345"/>
      <c r="N274" s="345"/>
      <c r="O274" s="345"/>
      <c r="P274" s="345"/>
      <c r="Q274" s="345"/>
    </row>
    <row r="275" spans="2:17">
      <c r="B275" s="509"/>
      <c r="C275" s="509"/>
      <c r="D275" s="509"/>
      <c r="E275" s="509"/>
      <c r="F275" s="509"/>
      <c r="G275" s="509"/>
      <c r="H275" s="345"/>
      <c r="I275" s="345"/>
      <c r="J275" s="345"/>
      <c r="K275" s="345"/>
      <c r="L275" s="345"/>
      <c r="M275" s="345"/>
      <c r="N275" s="345"/>
      <c r="O275" s="345"/>
      <c r="P275" s="345"/>
      <c r="Q275" s="345"/>
    </row>
    <row r="276" spans="2:17">
      <c r="B276" s="509"/>
      <c r="C276" s="509"/>
      <c r="D276" s="509"/>
      <c r="E276" s="509"/>
      <c r="F276" s="509"/>
      <c r="G276" s="509"/>
      <c r="H276" s="345"/>
      <c r="I276" s="345"/>
      <c r="J276" s="345"/>
      <c r="K276" s="345"/>
      <c r="L276" s="345"/>
      <c r="M276" s="345"/>
      <c r="N276" s="345"/>
      <c r="O276" s="345"/>
      <c r="P276" s="345"/>
      <c r="Q276" s="345"/>
    </row>
    <row r="277" spans="2:17">
      <c r="B277" s="509"/>
      <c r="C277" s="509"/>
      <c r="D277" s="509"/>
      <c r="E277" s="509"/>
      <c r="F277" s="509"/>
      <c r="G277" s="509"/>
      <c r="H277" s="345"/>
      <c r="I277" s="345"/>
      <c r="J277" s="345"/>
      <c r="K277" s="345"/>
      <c r="L277" s="345"/>
      <c r="M277" s="345"/>
      <c r="N277" s="345"/>
      <c r="O277" s="345"/>
      <c r="P277" s="345"/>
      <c r="Q277" s="345"/>
    </row>
    <row r="278" spans="2:17">
      <c r="B278" s="509"/>
      <c r="C278" s="509"/>
      <c r="D278" s="509"/>
      <c r="E278" s="509"/>
      <c r="F278" s="509"/>
      <c r="G278" s="509"/>
      <c r="H278" s="345"/>
      <c r="I278" s="345"/>
      <c r="J278" s="345"/>
      <c r="K278" s="345"/>
      <c r="L278" s="345"/>
      <c r="M278" s="345"/>
      <c r="N278" s="345"/>
      <c r="O278" s="345"/>
      <c r="P278" s="345"/>
      <c r="Q278" s="345"/>
    </row>
    <row r="279" spans="2:17">
      <c r="B279" s="509"/>
      <c r="C279" s="509"/>
      <c r="D279" s="509"/>
      <c r="E279" s="509"/>
      <c r="F279" s="509"/>
      <c r="G279" s="509"/>
      <c r="H279" s="345"/>
      <c r="I279" s="345"/>
      <c r="J279" s="345"/>
      <c r="K279" s="345"/>
      <c r="L279" s="345"/>
      <c r="M279" s="345"/>
      <c r="N279" s="345"/>
      <c r="O279" s="345"/>
      <c r="P279" s="345"/>
      <c r="Q279" s="345"/>
    </row>
    <row r="280" spans="2:17">
      <c r="B280" s="509"/>
      <c r="C280" s="509"/>
      <c r="D280" s="509"/>
      <c r="E280" s="509"/>
      <c r="F280" s="509"/>
      <c r="G280" s="509"/>
      <c r="H280" s="345"/>
      <c r="I280" s="345"/>
      <c r="J280" s="345"/>
      <c r="K280" s="345"/>
      <c r="L280" s="345"/>
      <c r="M280" s="345"/>
      <c r="N280" s="345"/>
      <c r="O280" s="345"/>
      <c r="P280" s="345"/>
      <c r="Q280" s="345"/>
    </row>
    <row r="281" spans="2:17">
      <c r="B281" s="509"/>
      <c r="C281" s="509"/>
      <c r="D281" s="509"/>
      <c r="E281" s="509"/>
      <c r="F281" s="509"/>
      <c r="G281" s="509"/>
      <c r="H281" s="345"/>
      <c r="I281" s="345"/>
      <c r="J281" s="345"/>
      <c r="K281" s="345"/>
      <c r="L281" s="345"/>
      <c r="M281" s="345"/>
      <c r="N281" s="345"/>
      <c r="O281" s="345"/>
      <c r="P281" s="345"/>
      <c r="Q281" s="345"/>
    </row>
    <row r="282" spans="2:17">
      <c r="B282" s="509"/>
      <c r="C282" s="509"/>
      <c r="D282" s="509"/>
      <c r="E282" s="509"/>
      <c r="F282" s="509"/>
      <c r="G282" s="509"/>
      <c r="H282" s="345"/>
      <c r="I282" s="345"/>
      <c r="J282" s="345"/>
      <c r="K282" s="345"/>
      <c r="L282" s="345"/>
      <c r="M282" s="345"/>
      <c r="N282" s="345"/>
      <c r="O282" s="345"/>
      <c r="P282" s="345"/>
      <c r="Q282" s="345"/>
    </row>
    <row r="283" spans="2:17">
      <c r="B283" s="509"/>
      <c r="C283" s="509"/>
      <c r="D283" s="509"/>
      <c r="E283" s="509"/>
      <c r="F283" s="509"/>
      <c r="G283" s="509"/>
      <c r="H283" s="345"/>
      <c r="I283" s="345"/>
      <c r="J283" s="345"/>
      <c r="K283" s="345"/>
      <c r="L283" s="345"/>
      <c r="M283" s="345"/>
      <c r="N283" s="345"/>
      <c r="O283" s="345"/>
      <c r="P283" s="345"/>
      <c r="Q283" s="345"/>
    </row>
    <row r="284" spans="2:17">
      <c r="B284" s="509"/>
      <c r="C284" s="509"/>
      <c r="D284" s="509"/>
      <c r="E284" s="509"/>
      <c r="F284" s="509"/>
      <c r="G284" s="509"/>
      <c r="H284" s="345"/>
      <c r="I284" s="345"/>
      <c r="J284" s="345"/>
      <c r="K284" s="345"/>
      <c r="L284" s="345"/>
      <c r="M284" s="345"/>
      <c r="N284" s="345"/>
      <c r="O284" s="345"/>
      <c r="P284" s="345"/>
      <c r="Q284" s="345"/>
    </row>
    <row r="285" spans="2:17">
      <c r="B285" s="509"/>
      <c r="C285" s="509"/>
      <c r="D285" s="509"/>
      <c r="E285" s="509"/>
      <c r="F285" s="509"/>
      <c r="G285" s="509"/>
      <c r="H285" s="345"/>
      <c r="I285" s="345"/>
      <c r="J285" s="345"/>
      <c r="K285" s="345"/>
      <c r="L285" s="345"/>
      <c r="M285" s="345"/>
      <c r="N285" s="345"/>
      <c r="O285" s="345"/>
      <c r="P285" s="345"/>
      <c r="Q285" s="345"/>
    </row>
    <row r="286" spans="2:17">
      <c r="B286" s="509"/>
      <c r="C286" s="509"/>
      <c r="D286" s="509"/>
      <c r="E286" s="509"/>
      <c r="F286" s="509"/>
      <c r="G286" s="509"/>
      <c r="H286" s="345"/>
      <c r="I286" s="345"/>
      <c r="J286" s="345"/>
      <c r="K286" s="345"/>
      <c r="L286" s="345"/>
      <c r="M286" s="345"/>
      <c r="N286" s="345"/>
      <c r="O286" s="345"/>
      <c r="P286" s="345"/>
      <c r="Q286" s="345"/>
    </row>
    <row r="287" spans="2:17">
      <c r="B287" s="509"/>
      <c r="C287" s="509"/>
      <c r="D287" s="509"/>
      <c r="E287" s="509"/>
      <c r="F287" s="509"/>
      <c r="G287" s="509"/>
      <c r="H287" s="345"/>
      <c r="I287" s="345"/>
      <c r="J287" s="345"/>
      <c r="K287" s="345"/>
      <c r="L287" s="345"/>
      <c r="M287" s="345"/>
      <c r="N287" s="345"/>
      <c r="O287" s="345"/>
      <c r="P287" s="345"/>
      <c r="Q287" s="345"/>
    </row>
    <row r="288" spans="2:17">
      <c r="B288" s="509"/>
      <c r="C288" s="509"/>
      <c r="D288" s="509"/>
      <c r="E288" s="509"/>
      <c r="F288" s="509"/>
      <c r="G288" s="509"/>
      <c r="H288" s="345"/>
      <c r="I288" s="345"/>
      <c r="J288" s="345"/>
      <c r="K288" s="345"/>
      <c r="L288" s="345"/>
      <c r="M288" s="345"/>
      <c r="N288" s="345"/>
      <c r="O288" s="345"/>
      <c r="P288" s="345"/>
      <c r="Q288" s="345"/>
    </row>
    <row r="289" spans="2:17">
      <c r="B289" s="509"/>
      <c r="C289" s="509"/>
      <c r="D289" s="509"/>
      <c r="E289" s="509"/>
      <c r="F289" s="509"/>
      <c r="G289" s="509"/>
      <c r="H289" s="345"/>
      <c r="I289" s="345"/>
      <c r="J289" s="345"/>
      <c r="K289" s="345"/>
      <c r="L289" s="345"/>
      <c r="M289" s="345"/>
      <c r="N289" s="345"/>
      <c r="O289" s="345"/>
      <c r="P289" s="345"/>
      <c r="Q289" s="345"/>
    </row>
    <row r="290" spans="2:17">
      <c r="B290" s="509"/>
      <c r="C290" s="509"/>
      <c r="D290" s="509"/>
      <c r="E290" s="509"/>
      <c r="F290" s="509"/>
      <c r="G290" s="509"/>
      <c r="H290" s="345"/>
      <c r="I290" s="345"/>
      <c r="J290" s="345"/>
      <c r="K290" s="345"/>
      <c r="L290" s="345"/>
      <c r="M290" s="345"/>
      <c r="N290" s="345"/>
      <c r="O290" s="345"/>
      <c r="P290" s="345"/>
      <c r="Q290" s="345"/>
    </row>
    <row r="291" spans="2:17">
      <c r="B291" s="509"/>
      <c r="C291" s="509"/>
      <c r="D291" s="509"/>
      <c r="E291" s="509"/>
      <c r="F291" s="509"/>
      <c r="G291" s="509"/>
      <c r="H291" s="345"/>
      <c r="I291" s="345"/>
      <c r="J291" s="345"/>
      <c r="K291" s="345"/>
      <c r="L291" s="345"/>
      <c r="M291" s="345"/>
      <c r="N291" s="345"/>
      <c r="O291" s="345"/>
      <c r="P291" s="345"/>
      <c r="Q291" s="345"/>
    </row>
    <row r="292" spans="2:17">
      <c r="B292" s="509"/>
      <c r="C292" s="509"/>
      <c r="D292" s="509"/>
      <c r="E292" s="509"/>
      <c r="F292" s="509"/>
      <c r="G292" s="509"/>
      <c r="H292" s="345"/>
      <c r="I292" s="345"/>
      <c r="J292" s="345"/>
      <c r="K292" s="345"/>
      <c r="L292" s="345"/>
      <c r="M292" s="345"/>
      <c r="N292" s="345"/>
      <c r="O292" s="345"/>
      <c r="P292" s="345"/>
      <c r="Q292" s="345"/>
    </row>
    <row r="293" spans="2:17">
      <c r="B293" s="509"/>
      <c r="C293" s="509"/>
      <c r="D293" s="509"/>
      <c r="E293" s="509"/>
      <c r="F293" s="509"/>
      <c r="G293" s="509"/>
      <c r="H293" s="345"/>
      <c r="I293" s="345"/>
      <c r="J293" s="345"/>
      <c r="K293" s="345"/>
      <c r="L293" s="345"/>
      <c r="M293" s="345"/>
      <c r="N293" s="345"/>
      <c r="O293" s="345"/>
      <c r="P293" s="345"/>
      <c r="Q293" s="345"/>
    </row>
    <row r="294" spans="2:17">
      <c r="B294" s="509"/>
      <c r="C294" s="509"/>
      <c r="D294" s="509"/>
      <c r="E294" s="509"/>
      <c r="F294" s="509"/>
      <c r="G294" s="509"/>
      <c r="H294" s="345"/>
      <c r="I294" s="345"/>
      <c r="J294" s="345"/>
      <c r="K294" s="345"/>
      <c r="L294" s="345"/>
      <c r="M294" s="345"/>
      <c r="N294" s="345"/>
      <c r="O294" s="345"/>
      <c r="P294" s="345"/>
      <c r="Q294" s="345"/>
    </row>
    <row r="295" spans="2:17">
      <c r="B295" s="509"/>
      <c r="C295" s="509"/>
      <c r="D295" s="509"/>
      <c r="E295" s="509"/>
      <c r="F295" s="509"/>
      <c r="G295" s="509"/>
      <c r="H295" s="345"/>
      <c r="I295" s="345"/>
      <c r="J295" s="345"/>
      <c r="K295" s="345"/>
      <c r="L295" s="345"/>
      <c r="M295" s="345"/>
      <c r="N295" s="345"/>
      <c r="O295" s="345"/>
      <c r="P295" s="345"/>
      <c r="Q295" s="345"/>
    </row>
    <row r="296" spans="2:17">
      <c r="B296" s="509"/>
      <c r="C296" s="509"/>
      <c r="D296" s="509"/>
      <c r="E296" s="509"/>
      <c r="F296" s="509"/>
      <c r="G296" s="509"/>
      <c r="H296" s="345"/>
      <c r="I296" s="345"/>
      <c r="J296" s="345"/>
      <c r="K296" s="345"/>
      <c r="L296" s="345"/>
      <c r="M296" s="345"/>
      <c r="N296" s="345"/>
      <c r="O296" s="345"/>
      <c r="P296" s="345"/>
      <c r="Q296" s="345"/>
    </row>
    <row r="297" spans="2:17">
      <c r="B297" s="509"/>
      <c r="C297" s="509"/>
      <c r="D297" s="509"/>
      <c r="E297" s="509"/>
      <c r="F297" s="509"/>
      <c r="G297" s="509"/>
      <c r="H297" s="345"/>
      <c r="I297" s="345"/>
      <c r="J297" s="345"/>
      <c r="K297" s="345"/>
      <c r="L297" s="345"/>
      <c r="M297" s="345"/>
      <c r="N297" s="345"/>
      <c r="O297" s="345"/>
      <c r="P297" s="345"/>
      <c r="Q297" s="345"/>
    </row>
    <row r="298" spans="2:17">
      <c r="B298" s="509"/>
      <c r="C298" s="509"/>
      <c r="D298" s="509"/>
      <c r="E298" s="509"/>
      <c r="F298" s="509"/>
      <c r="G298" s="509"/>
      <c r="H298" s="345"/>
      <c r="I298" s="345"/>
      <c r="J298" s="345"/>
      <c r="K298" s="345"/>
      <c r="L298" s="345"/>
      <c r="M298" s="345"/>
      <c r="N298" s="345"/>
      <c r="O298" s="345"/>
      <c r="P298" s="345"/>
      <c r="Q298" s="345"/>
    </row>
    <row r="299" spans="2:17">
      <c r="B299" s="509"/>
      <c r="C299" s="509"/>
      <c r="D299" s="509"/>
      <c r="E299" s="509"/>
      <c r="F299" s="509"/>
      <c r="G299" s="509"/>
      <c r="H299" s="345"/>
      <c r="I299" s="345"/>
      <c r="J299" s="345"/>
      <c r="K299" s="345"/>
      <c r="L299" s="345"/>
      <c r="M299" s="345"/>
      <c r="N299" s="345"/>
      <c r="O299" s="345"/>
      <c r="P299" s="345"/>
      <c r="Q299" s="345"/>
    </row>
    <row r="300" spans="2:17">
      <c r="B300" s="509"/>
      <c r="C300" s="509"/>
      <c r="D300" s="509"/>
      <c r="E300" s="509"/>
      <c r="F300" s="509"/>
      <c r="G300" s="509"/>
      <c r="H300" s="345"/>
      <c r="I300" s="345"/>
      <c r="J300" s="345"/>
      <c r="K300" s="345"/>
      <c r="L300" s="345"/>
      <c r="M300" s="345"/>
      <c r="N300" s="345"/>
      <c r="O300" s="345"/>
      <c r="P300" s="345"/>
      <c r="Q300" s="345"/>
    </row>
    <row r="301" spans="2:17">
      <c r="B301" s="509"/>
      <c r="C301" s="509"/>
      <c r="D301" s="509"/>
      <c r="E301" s="509"/>
      <c r="F301" s="509"/>
      <c r="G301" s="509"/>
      <c r="H301" s="345"/>
      <c r="I301" s="345"/>
      <c r="J301" s="345"/>
      <c r="K301" s="345"/>
      <c r="L301" s="345"/>
      <c r="M301" s="345"/>
      <c r="N301" s="345"/>
      <c r="O301" s="345"/>
      <c r="P301" s="345"/>
      <c r="Q301" s="345"/>
    </row>
    <row r="302" spans="2:17">
      <c r="B302" s="509"/>
      <c r="C302" s="509"/>
      <c r="D302" s="509"/>
      <c r="E302" s="509"/>
      <c r="F302" s="509"/>
      <c r="G302" s="509"/>
      <c r="H302" s="345"/>
      <c r="I302" s="345"/>
      <c r="J302" s="345"/>
      <c r="K302" s="345"/>
      <c r="L302" s="345"/>
      <c r="M302" s="345"/>
      <c r="N302" s="345"/>
      <c r="O302" s="345"/>
      <c r="P302" s="345"/>
      <c r="Q302" s="345"/>
    </row>
    <row r="303" spans="2:17">
      <c r="B303" s="509"/>
      <c r="C303" s="509"/>
      <c r="D303" s="509"/>
      <c r="E303" s="509"/>
      <c r="F303" s="509"/>
      <c r="G303" s="509"/>
      <c r="H303" s="345"/>
      <c r="I303" s="345"/>
      <c r="J303" s="345"/>
      <c r="K303" s="345"/>
      <c r="L303" s="345"/>
      <c r="M303" s="345"/>
      <c r="N303" s="345"/>
      <c r="O303" s="345"/>
      <c r="P303" s="345"/>
      <c r="Q303" s="345"/>
    </row>
    <row r="304" spans="2:17">
      <c r="B304" s="509"/>
      <c r="C304" s="509"/>
      <c r="D304" s="509"/>
      <c r="E304" s="509"/>
      <c r="F304" s="509"/>
      <c r="G304" s="509"/>
      <c r="H304" s="345"/>
      <c r="I304" s="345"/>
      <c r="J304" s="345"/>
      <c r="K304" s="345"/>
      <c r="L304" s="345"/>
      <c r="M304" s="345"/>
      <c r="N304" s="345"/>
      <c r="O304" s="345"/>
      <c r="P304" s="345"/>
      <c r="Q304" s="345"/>
    </row>
    <row r="305" spans="2:17">
      <c r="B305" s="509"/>
      <c r="C305" s="509"/>
      <c r="D305" s="509"/>
      <c r="E305" s="509"/>
      <c r="F305" s="509"/>
      <c r="G305" s="509"/>
      <c r="H305" s="345"/>
      <c r="I305" s="345"/>
      <c r="J305" s="345"/>
      <c r="K305" s="345"/>
      <c r="L305" s="345"/>
      <c r="M305" s="345"/>
      <c r="N305" s="345"/>
      <c r="O305" s="345"/>
      <c r="P305" s="345"/>
      <c r="Q305" s="345"/>
    </row>
    <row r="306" spans="2:17">
      <c r="B306" s="509"/>
      <c r="C306" s="509"/>
      <c r="D306" s="509"/>
      <c r="E306" s="509"/>
      <c r="F306" s="509"/>
      <c r="G306" s="509"/>
      <c r="H306" s="345"/>
      <c r="I306" s="345"/>
      <c r="J306" s="345"/>
      <c r="K306" s="345"/>
      <c r="L306" s="345"/>
      <c r="M306" s="345"/>
      <c r="N306" s="345"/>
      <c r="O306" s="345"/>
      <c r="P306" s="345"/>
      <c r="Q306" s="345"/>
    </row>
    <row r="307" spans="2:17">
      <c r="B307" s="509"/>
      <c r="C307" s="509"/>
      <c r="D307" s="509"/>
      <c r="E307" s="509"/>
      <c r="F307" s="509"/>
      <c r="G307" s="509"/>
      <c r="H307" s="345"/>
      <c r="I307" s="345"/>
      <c r="J307" s="345"/>
      <c r="K307" s="345"/>
      <c r="L307" s="345"/>
      <c r="M307" s="345"/>
      <c r="N307" s="345"/>
      <c r="O307" s="345"/>
      <c r="P307" s="345"/>
      <c r="Q307" s="345"/>
    </row>
    <row r="308" spans="2:17">
      <c r="B308" s="509"/>
      <c r="C308" s="509"/>
      <c r="D308" s="509"/>
      <c r="E308" s="509"/>
      <c r="F308" s="509"/>
      <c r="G308" s="509"/>
      <c r="H308" s="345"/>
      <c r="I308" s="345"/>
      <c r="J308" s="345"/>
      <c r="K308" s="345"/>
      <c r="L308" s="345"/>
      <c r="M308" s="345"/>
      <c r="N308" s="345"/>
      <c r="O308" s="345"/>
      <c r="P308" s="345"/>
      <c r="Q308" s="345"/>
    </row>
    <row r="309" spans="2:17">
      <c r="B309" s="509"/>
      <c r="C309" s="509"/>
      <c r="D309" s="509"/>
      <c r="E309" s="509"/>
      <c r="F309" s="509"/>
      <c r="G309" s="509"/>
      <c r="H309" s="345"/>
      <c r="I309" s="345"/>
      <c r="J309" s="345"/>
      <c r="K309" s="345"/>
      <c r="L309" s="345"/>
      <c r="M309" s="345"/>
      <c r="N309" s="345"/>
      <c r="O309" s="345"/>
      <c r="P309" s="345"/>
      <c r="Q309" s="345"/>
    </row>
    <row r="310" spans="2:17">
      <c r="B310" s="509"/>
      <c r="C310" s="509"/>
      <c r="D310" s="509"/>
      <c r="E310" s="509"/>
      <c r="F310" s="509"/>
      <c r="G310" s="509"/>
      <c r="H310" s="345"/>
      <c r="I310" s="345"/>
      <c r="J310" s="345"/>
      <c r="K310" s="345"/>
      <c r="L310" s="345"/>
      <c r="M310" s="345"/>
      <c r="N310" s="345"/>
      <c r="O310" s="345"/>
      <c r="P310" s="345"/>
      <c r="Q310" s="345"/>
    </row>
    <row r="311" spans="2:17">
      <c r="B311" s="509"/>
      <c r="C311" s="509"/>
      <c r="D311" s="509"/>
      <c r="E311" s="509"/>
      <c r="F311" s="509"/>
      <c r="G311" s="509"/>
      <c r="H311" s="345"/>
      <c r="I311" s="345"/>
      <c r="J311" s="345"/>
      <c r="K311" s="345"/>
      <c r="L311" s="345"/>
      <c r="M311" s="345"/>
      <c r="N311" s="345"/>
      <c r="O311" s="345"/>
      <c r="P311" s="345"/>
      <c r="Q311" s="345"/>
    </row>
    <row r="312" spans="2:17">
      <c r="B312" s="509"/>
      <c r="C312" s="509"/>
      <c r="D312" s="509"/>
      <c r="E312" s="509"/>
      <c r="F312" s="509"/>
      <c r="G312" s="509"/>
      <c r="H312" s="345"/>
      <c r="I312" s="345"/>
      <c r="J312" s="345"/>
      <c r="K312" s="345"/>
      <c r="L312" s="345"/>
      <c r="M312" s="345"/>
      <c r="N312" s="345"/>
      <c r="O312" s="345"/>
      <c r="P312" s="345"/>
      <c r="Q312" s="345"/>
    </row>
    <row r="313" spans="2:17">
      <c r="B313" s="509"/>
      <c r="C313" s="509"/>
      <c r="D313" s="509"/>
      <c r="E313" s="509"/>
      <c r="F313" s="509"/>
      <c r="G313" s="509"/>
      <c r="H313" s="345"/>
      <c r="I313" s="345"/>
      <c r="J313" s="345"/>
      <c r="K313" s="345"/>
      <c r="L313" s="345"/>
      <c r="M313" s="345"/>
      <c r="N313" s="345"/>
      <c r="O313" s="345"/>
      <c r="P313" s="345"/>
      <c r="Q313" s="345"/>
    </row>
    <row r="314" spans="2:17">
      <c r="B314" s="509"/>
      <c r="C314" s="509"/>
      <c r="D314" s="509"/>
      <c r="E314" s="509"/>
      <c r="F314" s="509"/>
      <c r="G314" s="509"/>
      <c r="H314" s="345"/>
      <c r="I314" s="345"/>
      <c r="J314" s="345"/>
      <c r="K314" s="345"/>
      <c r="L314" s="345"/>
      <c r="M314" s="345"/>
      <c r="N314" s="345"/>
      <c r="O314" s="345"/>
      <c r="P314" s="345"/>
      <c r="Q314" s="345"/>
    </row>
    <row r="315" spans="2:17">
      <c r="B315" s="509"/>
      <c r="C315" s="509"/>
      <c r="D315" s="509"/>
      <c r="E315" s="509"/>
      <c r="F315" s="509"/>
      <c r="G315" s="509"/>
      <c r="H315" s="345"/>
      <c r="I315" s="345"/>
      <c r="J315" s="345"/>
      <c r="K315" s="345"/>
      <c r="L315" s="345"/>
      <c r="M315" s="345"/>
      <c r="N315" s="345"/>
      <c r="O315" s="345"/>
      <c r="P315" s="345"/>
      <c r="Q315" s="345"/>
    </row>
    <row r="316" spans="2:17">
      <c r="B316" s="509"/>
      <c r="C316" s="509"/>
      <c r="D316" s="509"/>
      <c r="E316" s="509"/>
      <c r="F316" s="509"/>
      <c r="G316" s="509"/>
      <c r="H316" s="345"/>
      <c r="I316" s="345"/>
      <c r="J316" s="345"/>
      <c r="K316" s="345"/>
      <c r="L316" s="345"/>
      <c r="M316" s="345"/>
      <c r="N316" s="345"/>
      <c r="O316" s="345"/>
      <c r="P316" s="345"/>
      <c r="Q316" s="345"/>
    </row>
    <row r="317" spans="2:17">
      <c r="B317" s="509"/>
      <c r="C317" s="509"/>
      <c r="D317" s="509"/>
      <c r="E317" s="509"/>
      <c r="F317" s="509"/>
      <c r="G317" s="509"/>
      <c r="H317" s="345"/>
      <c r="I317" s="345"/>
      <c r="J317" s="345"/>
      <c r="K317" s="345"/>
      <c r="L317" s="345"/>
      <c r="M317" s="345"/>
      <c r="N317" s="345"/>
      <c r="O317" s="345"/>
      <c r="P317" s="345"/>
      <c r="Q317" s="345"/>
    </row>
    <row r="318" spans="2:17">
      <c r="B318" s="509"/>
      <c r="C318" s="509"/>
      <c r="D318" s="509"/>
      <c r="E318" s="509"/>
      <c r="F318" s="509"/>
      <c r="G318" s="509"/>
      <c r="H318" s="345"/>
      <c r="I318" s="345"/>
      <c r="J318" s="345"/>
      <c r="K318" s="345"/>
      <c r="L318" s="345"/>
      <c r="M318" s="345"/>
      <c r="N318" s="345"/>
      <c r="O318" s="345"/>
      <c r="P318" s="345"/>
      <c r="Q318" s="345"/>
    </row>
    <row r="319" spans="2:17">
      <c r="O319" s="345"/>
      <c r="P319" s="345"/>
      <c r="Q319" s="345"/>
    </row>
    <row r="320" spans="2:17">
      <c r="O320" s="345"/>
      <c r="P320" s="345"/>
      <c r="Q320" s="345"/>
    </row>
    <row r="321" spans="15:17">
      <c r="O321" s="345"/>
      <c r="P321" s="345"/>
      <c r="Q321" s="345"/>
    </row>
    <row r="322" spans="15:17">
      <c r="O322" s="345"/>
      <c r="P322" s="345"/>
      <c r="Q322" s="345"/>
    </row>
    <row r="323" spans="15:17">
      <c r="O323" s="345"/>
      <c r="P323" s="345"/>
      <c r="Q323" s="345"/>
    </row>
    <row r="324" spans="15:17">
      <c r="O324" s="345"/>
      <c r="P324" s="345"/>
      <c r="Q324" s="345"/>
    </row>
    <row r="325" spans="15:17">
      <c r="O325" s="345"/>
      <c r="P325" s="345"/>
      <c r="Q325" s="345"/>
    </row>
    <row r="326" spans="15:17">
      <c r="O326" s="345"/>
      <c r="P326" s="345"/>
      <c r="Q326" s="345"/>
    </row>
    <row r="327" spans="15:17">
      <c r="O327" s="345"/>
      <c r="P327" s="345"/>
      <c r="Q327" s="345"/>
    </row>
    <row r="328" spans="15:17">
      <c r="O328" s="345"/>
      <c r="P328" s="345"/>
      <c r="Q328" s="345"/>
    </row>
    <row r="329" spans="15:17">
      <c r="O329" s="345"/>
      <c r="P329" s="345"/>
      <c r="Q329" s="345"/>
    </row>
    <row r="330" spans="15:17">
      <c r="O330" s="345"/>
      <c r="P330" s="345"/>
      <c r="Q330" s="345"/>
    </row>
  </sheetData>
  <mergeCells count="16">
    <mergeCell ref="K5:K6"/>
    <mergeCell ref="O5:O6"/>
    <mergeCell ref="H4:J4"/>
    <mergeCell ref="A3:J3"/>
    <mergeCell ref="A124:R124"/>
    <mergeCell ref="D5:D6"/>
    <mergeCell ref="E5:E6"/>
    <mergeCell ref="F5:F6"/>
    <mergeCell ref="G5:G6"/>
    <mergeCell ref="I5:I6"/>
    <mergeCell ref="J5:J6"/>
    <mergeCell ref="B4:G4"/>
    <mergeCell ref="A5:A6"/>
    <mergeCell ref="B5:B6"/>
    <mergeCell ref="C5:C6"/>
    <mergeCell ref="H5:H6"/>
  </mergeCells>
  <hyperlinks>
    <hyperlink ref="A1" location="Index!A1" display="Back to index"/>
  </hyperlinks>
  <printOptions horizontalCentered="1"/>
  <pageMargins left="0.75" right="0.75" top="1" bottom="1" header="0.49" footer="0.49"/>
  <pageSetup paperSize="9" scale="61" orientation="landscape" horizontalDpi="4294967292" verticalDpi="4294967292"/>
  <drawing r:id="rId1"/>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theme="7" tint="0.39997558519241921"/>
    <pageSetUpPr fitToPage="1"/>
  </sheetPr>
  <dimension ref="A1:AB323"/>
  <sheetViews>
    <sheetView workbookViewId="0">
      <pane xSplit="1" ySplit="5" topLeftCell="B6" activePane="bottomRight" state="frozen"/>
      <selection activeCell="F106" sqref="F106"/>
      <selection pane="topRight" activeCell="F106" sqref="F106"/>
      <selection pane="bottomLeft" activeCell="F106" sqref="F106"/>
      <selection pane="bottomRight" activeCell="B5" sqref="B5"/>
    </sheetView>
  </sheetViews>
  <sheetFormatPr baseColWidth="10" defaultRowHeight="14" x14ac:dyDescent="0"/>
  <cols>
    <col min="1" max="1" width="12.5" style="344" customWidth="1"/>
    <col min="2" max="2" width="13.1640625" style="344" customWidth="1"/>
    <col min="3" max="5" width="12.33203125" style="346" customWidth="1"/>
    <col min="6" max="6" width="11.33203125" style="344" customWidth="1"/>
    <col min="7" max="12" width="10.83203125" style="344" hidden="1" customWidth="1"/>
    <col min="13" max="13" width="15" style="346" customWidth="1"/>
    <col min="14" max="14" width="15.1640625" style="344" customWidth="1"/>
    <col min="15" max="15" width="15.5" style="344" customWidth="1"/>
    <col min="16" max="17" width="10.83203125" style="344"/>
    <col min="18" max="27" width="10.83203125" style="32"/>
    <col min="28" max="28" width="20.33203125" style="344" customWidth="1"/>
    <col min="29" max="16384" width="10.83203125" style="344"/>
  </cols>
  <sheetData>
    <row r="1" spans="1:28" ht="12" customHeight="1">
      <c r="A1" s="507" t="s">
        <v>276</v>
      </c>
      <c r="C1" s="837"/>
      <c r="D1" s="837"/>
      <c r="E1" s="837"/>
      <c r="F1" s="507"/>
      <c r="G1" s="507"/>
      <c r="H1" s="507"/>
      <c r="I1" s="507"/>
      <c r="J1" s="507"/>
      <c r="K1" s="507"/>
      <c r="L1" s="32"/>
      <c r="M1" s="32"/>
      <c r="N1" s="32"/>
      <c r="O1" s="32"/>
      <c r="P1" s="32"/>
      <c r="Q1" s="32"/>
    </row>
    <row r="2" spans="1:28" ht="12" customHeight="1" thickBot="1">
      <c r="L2" s="32"/>
      <c r="M2" s="32"/>
      <c r="N2" s="32"/>
      <c r="O2" s="32"/>
      <c r="P2" s="32"/>
      <c r="Q2" s="32"/>
    </row>
    <row r="3" spans="1:28" ht="45" customHeight="1" thickTop="1">
      <c r="A3" s="969" t="s">
        <v>335</v>
      </c>
      <c r="B3" s="970"/>
      <c r="C3" s="970"/>
      <c r="D3" s="970"/>
      <c r="E3" s="970"/>
      <c r="F3" s="970"/>
      <c r="G3" s="970"/>
      <c r="H3" s="970"/>
      <c r="I3" s="970"/>
      <c r="J3" s="970"/>
      <c r="K3" s="970"/>
      <c r="L3" s="970"/>
      <c r="M3" s="970"/>
      <c r="N3" s="970"/>
      <c r="O3" s="971"/>
      <c r="AB3" s="506"/>
    </row>
    <row r="4" spans="1:28" ht="27" customHeight="1">
      <c r="A4" s="505"/>
      <c r="B4" s="1024" t="s">
        <v>317</v>
      </c>
      <c r="C4" s="1025"/>
      <c r="D4" s="1025"/>
      <c r="E4" s="1025"/>
      <c r="F4" s="1025"/>
      <c r="G4" s="1025"/>
      <c r="H4" s="1025"/>
      <c r="I4" s="1025"/>
      <c r="J4" s="1025"/>
      <c r="K4" s="1025"/>
      <c r="L4" s="1025"/>
      <c r="M4" s="1024" t="s">
        <v>334</v>
      </c>
      <c r="N4" s="1025"/>
      <c r="O4" s="1026"/>
      <c r="AB4" s="503"/>
    </row>
    <row r="5" spans="1:28" ht="185" customHeight="1">
      <c r="A5" s="502"/>
      <c r="B5" s="832" t="s">
        <v>333</v>
      </c>
      <c r="C5" s="836" t="s">
        <v>332</v>
      </c>
      <c r="D5" s="833" t="s">
        <v>331</v>
      </c>
      <c r="E5" s="833" t="s">
        <v>330</v>
      </c>
      <c r="F5" s="833" t="s">
        <v>329</v>
      </c>
      <c r="G5" s="834" t="s">
        <v>328</v>
      </c>
      <c r="H5" s="835" t="s">
        <v>327</v>
      </c>
      <c r="I5" s="833" t="s">
        <v>326</v>
      </c>
      <c r="J5" s="834" t="s">
        <v>325</v>
      </c>
      <c r="K5" s="833" t="s">
        <v>324</v>
      </c>
      <c r="L5" s="833" t="s">
        <v>323</v>
      </c>
      <c r="M5" s="832" t="s">
        <v>322</v>
      </c>
      <c r="N5" s="831" t="s">
        <v>321</v>
      </c>
      <c r="O5" s="830" t="s">
        <v>320</v>
      </c>
      <c r="AB5" s="492"/>
    </row>
    <row r="6" spans="1:28" ht="12" hidden="1" customHeight="1">
      <c r="A6" s="479">
        <v>1913</v>
      </c>
      <c r="B6" s="822">
        <f t="shared" ref="B6:B37" si="0">C6-D6-E6+F6</f>
        <v>28.915864637713526</v>
      </c>
      <c r="C6" s="821">
        <v>33.814718834157901</v>
      </c>
      <c r="D6" s="819">
        <v>2.4392611431465689</v>
      </c>
      <c r="E6" s="819">
        <v>2.6748219776930919</v>
      </c>
      <c r="F6" s="819">
        <v>0.21522892439528543</v>
      </c>
      <c r="G6" s="820">
        <f t="shared" ref="G6:G37" si="1">H6+I6</f>
        <v>28.951736125112738</v>
      </c>
      <c r="H6" s="819">
        <f t="shared" ref="H6:H37" si="2">B6</f>
        <v>28.915864637713526</v>
      </c>
      <c r="I6" s="819">
        <v>3.5871487399214259E-2</v>
      </c>
      <c r="J6" s="820">
        <f t="shared" ref="J6:J37" si="3">K6+L6</f>
        <v>31.398437290222766</v>
      </c>
      <c r="K6" s="819">
        <f t="shared" ref="K6:K37" si="4">G6</f>
        <v>28.951736125112738</v>
      </c>
      <c r="L6" s="819">
        <v>2.4467011651100261</v>
      </c>
      <c r="M6" s="818">
        <v>0.8557283008608032</v>
      </c>
      <c r="N6" s="817">
        <v>0.8567898719860686</v>
      </c>
      <c r="O6" s="816">
        <v>0.92919688650788324</v>
      </c>
      <c r="AB6" s="349"/>
    </row>
    <row r="7" spans="1:28" ht="12" hidden="1" customHeight="1">
      <c r="A7" s="479">
        <v>1914</v>
      </c>
      <c r="B7" s="822">
        <f t="shared" si="0"/>
        <v>27.054984233400539</v>
      </c>
      <c r="C7" s="821">
        <v>31.668938665742917</v>
      </c>
      <c r="D7" s="819">
        <v>2.2838993886642491</v>
      </c>
      <c r="E7" s="819">
        <v>2.5315755779720366</v>
      </c>
      <c r="F7" s="819">
        <v>0.20152053429390429</v>
      </c>
      <c r="G7" s="820">
        <f t="shared" si="1"/>
        <v>27.088570989116189</v>
      </c>
      <c r="H7" s="819">
        <f t="shared" si="2"/>
        <v>27.054984233400539</v>
      </c>
      <c r="I7" s="819">
        <v>3.3586755715650729E-2</v>
      </c>
      <c r="J7" s="820">
        <f t="shared" si="3"/>
        <v>29.39789749634653</v>
      </c>
      <c r="K7" s="819">
        <f t="shared" si="4"/>
        <v>27.088570989116189</v>
      </c>
      <c r="L7" s="819">
        <v>2.3093265072303435</v>
      </c>
      <c r="M7" s="818">
        <v>0.85512248637057786</v>
      </c>
      <c r="N7" s="817">
        <v>0.85618405749584325</v>
      </c>
      <c r="O7" s="816">
        <v>0.92917456481487437</v>
      </c>
      <c r="AB7" s="349"/>
    </row>
    <row r="8" spans="1:28" ht="12" hidden="1" customHeight="1">
      <c r="A8" s="479">
        <v>1915</v>
      </c>
      <c r="B8" s="822">
        <f t="shared" si="0"/>
        <v>28.743175526516517</v>
      </c>
      <c r="C8" s="821">
        <v>33.65694996579834</v>
      </c>
      <c r="D8" s="819">
        <v>2.4268653196481198</v>
      </c>
      <c r="E8" s="819">
        <v>2.701044294896775</v>
      </c>
      <c r="F8" s="819">
        <v>0.21413517526306933</v>
      </c>
      <c r="G8" s="820">
        <f t="shared" si="1"/>
        <v>28.778864722393696</v>
      </c>
      <c r="H8" s="819">
        <f t="shared" si="2"/>
        <v>28.743175526516517</v>
      </c>
      <c r="I8" s="819">
        <v>3.5689195877178233E-2</v>
      </c>
      <c r="J8" s="820">
        <f t="shared" si="3"/>
        <v>31.2356491564645</v>
      </c>
      <c r="K8" s="819">
        <f t="shared" si="4"/>
        <v>28.778864722393696</v>
      </c>
      <c r="L8" s="819">
        <v>2.4567844340708045</v>
      </c>
      <c r="M8" s="818">
        <v>0.85496252962361063</v>
      </c>
      <c r="N8" s="817">
        <v>0.85602410074887603</v>
      </c>
      <c r="O8" s="816">
        <v>0.92910087796701413</v>
      </c>
      <c r="AB8" s="349"/>
    </row>
    <row r="9" spans="1:28" ht="12" hidden="1" customHeight="1">
      <c r="A9" s="479">
        <v>1916</v>
      </c>
      <c r="B9" s="822">
        <f t="shared" si="0"/>
        <v>36.251297283451287</v>
      </c>
      <c r="C9" s="821">
        <v>42.528686439938319</v>
      </c>
      <c r="D9" s="819">
        <v>3.0679111199186528</v>
      </c>
      <c r="E9" s="819">
        <v>3.4801760765612029</v>
      </c>
      <c r="F9" s="819">
        <v>0.27069803999282221</v>
      </c>
      <c r="G9" s="820">
        <f t="shared" si="1"/>
        <v>36.296413623450093</v>
      </c>
      <c r="H9" s="819">
        <f t="shared" si="2"/>
        <v>36.251297283451287</v>
      </c>
      <c r="I9" s="819">
        <v>4.5116339998803719E-2</v>
      </c>
      <c r="J9" s="820">
        <f t="shared" si="3"/>
        <v>39.48583543911441</v>
      </c>
      <c r="K9" s="819">
        <f t="shared" si="4"/>
        <v>36.296413623450093</v>
      </c>
      <c r="L9" s="819">
        <v>3.1894218156643164</v>
      </c>
      <c r="M9" s="818">
        <v>0.85297988379695833</v>
      </c>
      <c r="N9" s="817">
        <v>0.85404145492222383</v>
      </c>
      <c r="O9" s="816">
        <v>0.92908739406291074</v>
      </c>
      <c r="AB9" s="349"/>
    </row>
    <row r="10" spans="1:28" ht="12" hidden="1" customHeight="1">
      <c r="A10" s="479">
        <v>1917</v>
      </c>
      <c r="B10" s="822">
        <f t="shared" si="0"/>
        <v>42.970877525725399</v>
      </c>
      <c r="C10" s="821">
        <v>50.83626997159913</v>
      </c>
      <c r="D10" s="819">
        <v>3.6658462283850266</v>
      </c>
      <c r="E10" s="819">
        <v>4.5230032376403262</v>
      </c>
      <c r="F10" s="819">
        <v>0.32345702015161987</v>
      </c>
      <c r="G10" s="820">
        <f t="shared" si="1"/>
        <v>43.024787029084003</v>
      </c>
      <c r="H10" s="819">
        <f t="shared" si="2"/>
        <v>42.970877525725399</v>
      </c>
      <c r="I10" s="819">
        <v>5.3909503358603339E-2</v>
      </c>
      <c r="J10" s="820">
        <f t="shared" si="3"/>
        <v>52.262103178046317</v>
      </c>
      <c r="K10" s="819">
        <f t="shared" si="4"/>
        <v>43.024787029084003</v>
      </c>
      <c r="L10" s="819">
        <v>9.2373161489623179</v>
      </c>
      <c r="M10" s="818">
        <v>0.84617071140845157</v>
      </c>
      <c r="N10" s="817">
        <v>0.84723228253371696</v>
      </c>
      <c r="O10" s="816">
        <v>1.0291309736319567</v>
      </c>
      <c r="AB10" s="349"/>
    </row>
    <row r="11" spans="1:28" ht="12" hidden="1" customHeight="1">
      <c r="A11" s="479">
        <v>1918</v>
      </c>
      <c r="B11" s="822">
        <f t="shared" si="0"/>
        <v>52.077184337073518</v>
      </c>
      <c r="C11" s="821">
        <v>62.860439484034089</v>
      </c>
      <c r="D11" s="819">
        <v>4.525157305068185</v>
      </c>
      <c r="E11" s="819">
        <v>6.6573764276336949</v>
      </c>
      <c r="F11" s="819">
        <v>0.39927858574131025</v>
      </c>
      <c r="G11" s="820">
        <f t="shared" si="1"/>
        <v>52.143730768030402</v>
      </c>
      <c r="H11" s="819">
        <f t="shared" si="2"/>
        <v>52.077184337073518</v>
      </c>
      <c r="I11" s="819">
        <v>6.6546430956885075E-2</v>
      </c>
      <c r="J11" s="820">
        <f t="shared" si="3"/>
        <v>66.385407458679623</v>
      </c>
      <c r="K11" s="819">
        <f t="shared" si="4"/>
        <v>52.143730768030402</v>
      </c>
      <c r="L11" s="819">
        <v>14.24167669064922</v>
      </c>
      <c r="M11" s="818">
        <v>0.83075281998486561</v>
      </c>
      <c r="N11" s="817">
        <v>0.83181439111013089</v>
      </c>
      <c r="O11" s="816">
        <v>1.0590024240784746</v>
      </c>
      <c r="AB11" s="349"/>
    </row>
    <row r="12" spans="1:28" ht="12" hidden="1" customHeight="1">
      <c r="A12" s="490">
        <v>1919</v>
      </c>
      <c r="B12" s="829">
        <f t="shared" si="0"/>
        <v>57.577402091415578</v>
      </c>
      <c r="C12" s="828">
        <v>69.651196136622914</v>
      </c>
      <c r="D12" s="826">
        <v>4.9951883701021647</v>
      </c>
      <c r="E12" s="826">
        <v>7.5193575901141845</v>
      </c>
      <c r="F12" s="826">
        <v>0.44075191500901439</v>
      </c>
      <c r="G12" s="827">
        <f t="shared" si="1"/>
        <v>57.650860743917079</v>
      </c>
      <c r="H12" s="826">
        <f t="shared" si="2"/>
        <v>57.577402091415578</v>
      </c>
      <c r="I12" s="826">
        <v>7.3458652501502422E-2</v>
      </c>
      <c r="J12" s="827">
        <f t="shared" si="3"/>
        <v>65.591559716194212</v>
      </c>
      <c r="K12" s="826">
        <f t="shared" si="4"/>
        <v>57.650860743917079</v>
      </c>
      <c r="L12" s="826">
        <v>7.9406989722771364</v>
      </c>
      <c r="M12" s="825">
        <v>0.83206682190082248</v>
      </c>
      <c r="N12" s="824">
        <v>0.83312839302608777</v>
      </c>
      <c r="O12" s="823">
        <v>0.94788161073888988</v>
      </c>
      <c r="AB12" s="349"/>
    </row>
    <row r="13" spans="1:28" ht="12" hidden="1" customHeight="1">
      <c r="A13" s="479">
        <v>1920</v>
      </c>
      <c r="B13" s="822">
        <f t="shared" si="0"/>
        <v>66.540055199154153</v>
      </c>
      <c r="C13" s="821">
        <v>80.401503465244843</v>
      </c>
      <c r="D13" s="819">
        <v>5.7647484209722286</v>
      </c>
      <c r="E13" s="819">
        <v>8.6053541175571961</v>
      </c>
      <c r="F13" s="819">
        <v>0.50865427243872585</v>
      </c>
      <c r="G13" s="820">
        <f t="shared" si="1"/>
        <v>66.624830911227278</v>
      </c>
      <c r="H13" s="819">
        <f t="shared" si="2"/>
        <v>66.540055199154153</v>
      </c>
      <c r="I13" s="819">
        <v>8.4775712073120998E-2</v>
      </c>
      <c r="J13" s="820">
        <f t="shared" si="3"/>
        <v>72.292625905233365</v>
      </c>
      <c r="K13" s="819">
        <f t="shared" si="4"/>
        <v>66.624830911227278</v>
      </c>
      <c r="L13" s="819">
        <v>5.6677949940060834</v>
      </c>
      <c r="M13" s="818">
        <v>0.83322215226056007</v>
      </c>
      <c r="N13" s="817">
        <v>0.83428372338582557</v>
      </c>
      <c r="O13" s="816">
        <v>0.9052564980452823</v>
      </c>
      <c r="AB13" s="349"/>
    </row>
    <row r="14" spans="1:28" ht="12" hidden="1" customHeight="1">
      <c r="A14" s="479">
        <v>1921</v>
      </c>
      <c r="B14" s="822">
        <f t="shared" si="0"/>
        <v>53.541207585512147</v>
      </c>
      <c r="C14" s="821">
        <v>64.505116772050954</v>
      </c>
      <c r="D14" s="819">
        <v>4.6134103238017321</v>
      </c>
      <c r="E14" s="819">
        <v>6.7575644795431122</v>
      </c>
      <c r="F14" s="819">
        <v>0.40706561680603504</v>
      </c>
      <c r="G14" s="820">
        <f t="shared" si="1"/>
        <v>53.609051854979818</v>
      </c>
      <c r="H14" s="819">
        <f t="shared" si="2"/>
        <v>53.541207585512147</v>
      </c>
      <c r="I14" s="819">
        <v>6.7844269467672524E-2</v>
      </c>
      <c r="J14" s="820">
        <f t="shared" si="3"/>
        <v>58.404450113610018</v>
      </c>
      <c r="K14" s="819">
        <f t="shared" si="4"/>
        <v>53.609051854979818</v>
      </c>
      <c r="L14" s="819">
        <v>4.7953982586301986</v>
      </c>
      <c r="M14" s="818">
        <v>0.83776861967248484</v>
      </c>
      <c r="N14" s="817">
        <v>0.83883019079775023</v>
      </c>
      <c r="O14" s="816">
        <v>0.91386462429453119</v>
      </c>
      <c r="AB14" s="349"/>
    </row>
    <row r="15" spans="1:28" ht="12" hidden="1" customHeight="1">
      <c r="A15" s="479">
        <v>1922</v>
      </c>
      <c r="B15" s="822">
        <f t="shared" si="0"/>
        <v>55.179370495329067</v>
      </c>
      <c r="C15" s="821">
        <v>65.976641554366154</v>
      </c>
      <c r="D15" s="819">
        <v>4.7174487827139258</v>
      </c>
      <c r="E15" s="819">
        <v>6.4960677571508576</v>
      </c>
      <c r="F15" s="819">
        <v>0.4162454808276993</v>
      </c>
      <c r="G15" s="820">
        <f t="shared" si="1"/>
        <v>55.248744742133681</v>
      </c>
      <c r="H15" s="819">
        <f t="shared" si="2"/>
        <v>55.179370495329067</v>
      </c>
      <c r="I15" s="819">
        <v>6.9374246804616568E-2</v>
      </c>
      <c r="J15" s="820">
        <f t="shared" si="3"/>
        <v>59.842784770747173</v>
      </c>
      <c r="K15" s="819">
        <f t="shared" si="4"/>
        <v>55.248744742133681</v>
      </c>
      <c r="L15" s="819">
        <v>4.5940400286134917</v>
      </c>
      <c r="M15" s="818">
        <v>0.84435981832186835</v>
      </c>
      <c r="N15" s="817">
        <v>0.84542138944713363</v>
      </c>
      <c r="O15" s="816">
        <v>0.91571981382390033</v>
      </c>
      <c r="AB15" s="349"/>
    </row>
    <row r="16" spans="1:28" ht="12" hidden="1" customHeight="1">
      <c r="A16" s="479">
        <v>1923</v>
      </c>
      <c r="B16" s="822">
        <f t="shared" si="0"/>
        <v>64.601853491425203</v>
      </c>
      <c r="C16" s="821">
        <v>77.706793285731649</v>
      </c>
      <c r="D16" s="819">
        <v>5.5670391740060747</v>
      </c>
      <c r="E16" s="819">
        <v>8.0291099591832591</v>
      </c>
      <c r="F16" s="819">
        <v>0.49120933888288881</v>
      </c>
      <c r="G16" s="820">
        <f t="shared" si="1"/>
        <v>64.683721714572357</v>
      </c>
      <c r="H16" s="819">
        <f t="shared" si="2"/>
        <v>64.601853491425203</v>
      </c>
      <c r="I16" s="819">
        <v>8.1868223147148159E-2</v>
      </c>
      <c r="J16" s="820">
        <f t="shared" si="3"/>
        <v>70.013154953641163</v>
      </c>
      <c r="K16" s="819">
        <f t="shared" si="4"/>
        <v>64.683721714572357</v>
      </c>
      <c r="L16" s="819">
        <v>5.3294332390688126</v>
      </c>
      <c r="M16" s="818">
        <v>0.83768108881341019</v>
      </c>
      <c r="N16" s="817">
        <v>0.83874265993867569</v>
      </c>
      <c r="O16" s="816">
        <v>0.90784850129126327</v>
      </c>
      <c r="AB16" s="349"/>
    </row>
    <row r="17" spans="1:28" ht="12" hidden="1" customHeight="1">
      <c r="A17" s="479">
        <v>1924</v>
      </c>
      <c r="B17" s="822">
        <f t="shared" si="0"/>
        <v>65.467985462028395</v>
      </c>
      <c r="C17" s="821">
        <v>78.386613093331988</v>
      </c>
      <c r="D17" s="819">
        <v>5.6194868038307524</v>
      </c>
      <c r="E17" s="819">
        <v>7.7949778983990763</v>
      </c>
      <c r="F17" s="819">
        <v>0.4958370709262428</v>
      </c>
      <c r="G17" s="820">
        <f t="shared" si="1"/>
        <v>65.550624973849438</v>
      </c>
      <c r="H17" s="819">
        <f t="shared" si="2"/>
        <v>65.467985462028395</v>
      </c>
      <c r="I17" s="819">
        <v>8.2639511821040484E-2</v>
      </c>
      <c r="J17" s="820">
        <f t="shared" si="3"/>
        <v>70.570549736627044</v>
      </c>
      <c r="K17" s="819">
        <f t="shared" si="4"/>
        <v>65.550624973849438</v>
      </c>
      <c r="L17" s="819">
        <v>5.0199247627776007</v>
      </c>
      <c r="M17" s="818">
        <v>0.84098903132785741</v>
      </c>
      <c r="N17" s="817">
        <v>0.84205060245312291</v>
      </c>
      <c r="O17" s="816">
        <v>0.90653558139043355</v>
      </c>
      <c r="AB17" s="349"/>
    </row>
    <row r="18" spans="1:28" ht="12" hidden="1" customHeight="1">
      <c r="A18" s="479">
        <v>1925</v>
      </c>
      <c r="B18" s="822">
        <f t="shared" si="0"/>
        <v>68.7604841914481</v>
      </c>
      <c r="C18" s="821">
        <v>82.589661532701726</v>
      </c>
      <c r="D18" s="819">
        <v>5.9243311536612024</v>
      </c>
      <c r="E18" s="819">
        <v>8.4275812893860493</v>
      </c>
      <c r="F18" s="819">
        <v>0.52273510179363547</v>
      </c>
      <c r="G18" s="820">
        <f t="shared" si="1"/>
        <v>68.847606708413707</v>
      </c>
      <c r="H18" s="819">
        <f t="shared" si="2"/>
        <v>68.7604841914481</v>
      </c>
      <c r="I18" s="819">
        <v>8.7122516965605939E-2</v>
      </c>
      <c r="J18" s="820">
        <f t="shared" si="3"/>
        <v>74.586518784195107</v>
      </c>
      <c r="K18" s="819">
        <f t="shared" si="4"/>
        <v>68.847606708413707</v>
      </c>
      <c r="L18" s="819">
        <v>5.7389120757813936</v>
      </c>
      <c r="M18" s="818">
        <v>0.837833284886906</v>
      </c>
      <c r="N18" s="817">
        <v>0.8388948560121714</v>
      </c>
      <c r="O18" s="816">
        <v>0.9088223967016984</v>
      </c>
      <c r="AB18" s="349"/>
    </row>
    <row r="19" spans="1:28" ht="12" hidden="1" customHeight="1">
      <c r="A19" s="479">
        <v>1926</v>
      </c>
      <c r="B19" s="822">
        <f t="shared" si="0"/>
        <v>73.238209150373436</v>
      </c>
      <c r="C19" s="821">
        <v>88.363976287971809</v>
      </c>
      <c r="D19" s="819">
        <v>6.3433982996861529</v>
      </c>
      <c r="E19" s="819">
        <v>9.3420804525904053</v>
      </c>
      <c r="F19" s="819">
        <v>0.55971161467818997</v>
      </c>
      <c r="G19" s="820">
        <f t="shared" si="1"/>
        <v>73.331494419486461</v>
      </c>
      <c r="H19" s="819">
        <f t="shared" si="2"/>
        <v>73.238209150373436</v>
      </c>
      <c r="I19" s="819">
        <v>9.3285269113031699E-2</v>
      </c>
      <c r="J19" s="820">
        <f t="shared" si="3"/>
        <v>79.431317639559623</v>
      </c>
      <c r="K19" s="819">
        <f t="shared" si="4"/>
        <v>73.331494419486461</v>
      </c>
      <c r="L19" s="819">
        <v>6.0998232200731639</v>
      </c>
      <c r="M19" s="818">
        <v>0.83343885738249979</v>
      </c>
      <c r="N19" s="817">
        <v>0.83450042850776507</v>
      </c>
      <c r="O19" s="816">
        <v>0.90391542040543482</v>
      </c>
      <c r="AB19" s="349"/>
    </row>
    <row r="20" spans="1:28" ht="12" hidden="1" customHeight="1">
      <c r="A20" s="479">
        <v>1927</v>
      </c>
      <c r="B20" s="822">
        <f t="shared" si="0"/>
        <v>72.163692126862429</v>
      </c>
      <c r="C20" s="821">
        <v>86.74950403099389</v>
      </c>
      <c r="D20" s="819">
        <v>6.2290177498618871</v>
      </c>
      <c r="E20" s="819">
        <v>8.9064133674926964</v>
      </c>
      <c r="F20" s="819">
        <v>0.54961921322310758</v>
      </c>
      <c r="G20" s="820">
        <f t="shared" si="1"/>
        <v>72.255295329066286</v>
      </c>
      <c r="H20" s="819">
        <f t="shared" si="2"/>
        <v>72.163692126862429</v>
      </c>
      <c r="I20" s="819">
        <v>9.1603202203851292E-2</v>
      </c>
      <c r="J20" s="820">
        <f t="shared" si="3"/>
        <v>77.799599802536505</v>
      </c>
      <c r="K20" s="819">
        <f t="shared" si="4"/>
        <v>72.255295329066286</v>
      </c>
      <c r="L20" s="819">
        <v>5.5443044734702172</v>
      </c>
      <c r="M20" s="818">
        <v>0.8362905445591281</v>
      </c>
      <c r="N20" s="817">
        <v>0.83735211568439361</v>
      </c>
      <c r="O20" s="816">
        <v>0.90160394746662664</v>
      </c>
      <c r="AB20" s="349"/>
    </row>
    <row r="21" spans="1:28" ht="12" hidden="1" customHeight="1">
      <c r="A21" s="479">
        <v>1928</v>
      </c>
      <c r="B21" s="822">
        <f t="shared" si="0"/>
        <v>73.641689962207167</v>
      </c>
      <c r="C21" s="821">
        <v>88.47682499785887</v>
      </c>
      <c r="D21" s="819">
        <v>6.3555436407559132</v>
      </c>
      <c r="E21" s="819">
        <v>9.0403746573154322</v>
      </c>
      <c r="F21" s="819">
        <v>0.56078326241963938</v>
      </c>
      <c r="G21" s="820">
        <f t="shared" si="1"/>
        <v>73.735153839277103</v>
      </c>
      <c r="H21" s="819">
        <f t="shared" si="2"/>
        <v>73.641689962207167</v>
      </c>
      <c r="I21" s="819">
        <v>9.3463877069939916E-2</v>
      </c>
      <c r="J21" s="820">
        <f t="shared" si="3"/>
        <v>79.812705353110346</v>
      </c>
      <c r="K21" s="819">
        <f t="shared" si="4"/>
        <v>73.735153839277103</v>
      </c>
      <c r="L21" s="819">
        <v>6.0775515138332441</v>
      </c>
      <c r="M21" s="818">
        <v>0.8364289405748242</v>
      </c>
      <c r="N21" s="817">
        <v>0.83749051170008959</v>
      </c>
      <c r="O21" s="816">
        <v>0.90651988862793131</v>
      </c>
      <c r="AB21" s="349"/>
    </row>
    <row r="22" spans="1:28" ht="12" hidden="1" customHeight="1">
      <c r="A22" s="715">
        <v>1929</v>
      </c>
      <c r="B22" s="815">
        <f t="shared" si="0"/>
        <v>78.287384515426396</v>
      </c>
      <c r="C22" s="802">
        <v>94.587384515426393</v>
      </c>
      <c r="D22" s="800">
        <v>6.8</v>
      </c>
      <c r="E22" s="800">
        <v>10.199999999999998</v>
      </c>
      <c r="F22" s="800">
        <v>0.7</v>
      </c>
      <c r="G22" s="801">
        <f t="shared" si="1"/>
        <v>78.38738451542639</v>
      </c>
      <c r="H22" s="800">
        <f t="shared" si="2"/>
        <v>78.287384515426396</v>
      </c>
      <c r="I22" s="800">
        <v>0.1</v>
      </c>
      <c r="J22" s="801">
        <f t="shared" si="3"/>
        <v>85.087384515426393</v>
      </c>
      <c r="K22" s="800">
        <f t="shared" si="4"/>
        <v>78.38738451542639</v>
      </c>
      <c r="L22" s="800">
        <v>6.7</v>
      </c>
      <c r="M22" s="799">
        <v>0.83107626874125684</v>
      </c>
      <c r="N22" s="798">
        <v>0.83213783986652212</v>
      </c>
      <c r="O22" s="797">
        <v>0.90326310525930353</v>
      </c>
      <c r="AB22" s="349"/>
    </row>
    <row r="23" spans="1:28" ht="12" hidden="1" customHeight="1">
      <c r="A23" s="717">
        <f t="shared" ref="A23:A41" si="5">A22+1</f>
        <v>1930</v>
      </c>
      <c r="B23" s="713">
        <f t="shared" si="0"/>
        <v>67.778305325996797</v>
      </c>
      <c r="C23" s="814">
        <v>83.4783053259968</v>
      </c>
      <c r="D23" s="812">
        <v>6.9</v>
      </c>
      <c r="E23" s="812">
        <v>9.6</v>
      </c>
      <c r="F23" s="812">
        <v>0.8</v>
      </c>
      <c r="G23" s="813">
        <f t="shared" si="1"/>
        <v>67.878305325996791</v>
      </c>
      <c r="H23" s="812">
        <f t="shared" si="2"/>
        <v>67.778305325996797</v>
      </c>
      <c r="I23" s="812">
        <v>0.1</v>
      </c>
      <c r="J23" s="813">
        <f t="shared" si="3"/>
        <v>74.878305325996791</v>
      </c>
      <c r="K23" s="812">
        <f t="shared" si="4"/>
        <v>67.878305325996791</v>
      </c>
      <c r="L23" s="812">
        <v>7</v>
      </c>
      <c r="M23" s="811">
        <v>0.81562340945844525</v>
      </c>
      <c r="N23" s="810">
        <v>0.81682677889286159</v>
      </c>
      <c r="O23" s="809">
        <v>0.90106263930200714</v>
      </c>
      <c r="AB23" s="349"/>
    </row>
    <row r="24" spans="1:28" ht="12" hidden="1" customHeight="1">
      <c r="A24" s="715">
        <f t="shared" si="5"/>
        <v>1931</v>
      </c>
      <c r="B24" s="702">
        <f t="shared" si="0"/>
        <v>55.155325477832264</v>
      </c>
      <c r="C24" s="802">
        <v>68.355325477832267</v>
      </c>
      <c r="D24" s="800">
        <v>6.6000000000000005</v>
      </c>
      <c r="E24" s="800">
        <v>8.4</v>
      </c>
      <c r="F24" s="800">
        <v>1.8</v>
      </c>
      <c r="G24" s="801">
        <f t="shared" si="1"/>
        <v>55.255325477832265</v>
      </c>
      <c r="H24" s="800">
        <f t="shared" si="2"/>
        <v>55.155325477832264</v>
      </c>
      <c r="I24" s="800">
        <v>0.1</v>
      </c>
      <c r="J24" s="801">
        <f t="shared" si="3"/>
        <v>62.355325477832267</v>
      </c>
      <c r="K24" s="800">
        <f t="shared" si="4"/>
        <v>55.255325477832265</v>
      </c>
      <c r="L24" s="800">
        <v>7.1</v>
      </c>
      <c r="M24" s="799">
        <v>0.81470200114966418</v>
      </c>
      <c r="N24" s="798">
        <v>0.81617910602411026</v>
      </c>
      <c r="O24" s="797">
        <v>0.92105355210978235</v>
      </c>
      <c r="AB24" s="349"/>
    </row>
    <row r="25" spans="1:28" ht="12" hidden="1" customHeight="1">
      <c r="A25" s="715">
        <f t="shared" si="5"/>
        <v>1932</v>
      </c>
      <c r="B25" s="702">
        <f t="shared" si="0"/>
        <v>38.91757596226401</v>
      </c>
      <c r="C25" s="802">
        <v>52.117575962264006</v>
      </c>
      <c r="D25" s="800">
        <v>6.5</v>
      </c>
      <c r="E25" s="800">
        <v>7.8999999999999995</v>
      </c>
      <c r="F25" s="800">
        <v>1.2000000000000002</v>
      </c>
      <c r="G25" s="801">
        <f t="shared" si="1"/>
        <v>39.017575962264011</v>
      </c>
      <c r="H25" s="800">
        <f t="shared" si="2"/>
        <v>38.91757596226401</v>
      </c>
      <c r="I25" s="800">
        <v>0.1</v>
      </c>
      <c r="J25" s="801">
        <f t="shared" si="3"/>
        <v>45.717575962264014</v>
      </c>
      <c r="K25" s="800">
        <f t="shared" si="4"/>
        <v>39.017575962264011</v>
      </c>
      <c r="L25" s="800">
        <v>6.7</v>
      </c>
      <c r="M25" s="799">
        <v>0.75862721174003922</v>
      </c>
      <c r="N25" s="798">
        <v>0.7605765294788307</v>
      </c>
      <c r="O25" s="797">
        <v>0.89118081797785609</v>
      </c>
      <c r="AB25" s="349"/>
    </row>
    <row r="26" spans="1:28" ht="12" hidden="1" customHeight="1">
      <c r="A26" s="715">
        <f t="shared" si="5"/>
        <v>1933</v>
      </c>
      <c r="B26" s="702">
        <f t="shared" si="0"/>
        <v>36.096604651701028</v>
      </c>
      <c r="C26" s="802">
        <v>49.896604651701026</v>
      </c>
      <c r="D26" s="800">
        <v>6.7</v>
      </c>
      <c r="E26" s="800">
        <v>8.2999999999999989</v>
      </c>
      <c r="F26" s="800">
        <v>1.2000000000000002</v>
      </c>
      <c r="G26" s="801">
        <f t="shared" si="1"/>
        <v>36.19660465170103</v>
      </c>
      <c r="H26" s="800">
        <f t="shared" si="2"/>
        <v>36.096604651701028</v>
      </c>
      <c r="I26" s="800">
        <v>0.1</v>
      </c>
      <c r="J26" s="801">
        <f t="shared" si="3"/>
        <v>43.096604651701028</v>
      </c>
      <c r="K26" s="800">
        <f t="shared" si="4"/>
        <v>36.19660465170103</v>
      </c>
      <c r="L26" s="800">
        <v>6.9</v>
      </c>
      <c r="M26" s="799">
        <v>0.73666540105512301</v>
      </c>
      <c r="N26" s="798">
        <v>0.73870621738165365</v>
      </c>
      <c r="O26" s="797">
        <v>0.87952254391226592</v>
      </c>
      <c r="AB26" s="349"/>
    </row>
    <row r="27" spans="1:28" ht="12" hidden="1" customHeight="1">
      <c r="A27" s="715">
        <f t="shared" si="5"/>
        <v>1934</v>
      </c>
      <c r="B27" s="702">
        <f t="shared" si="0"/>
        <v>44.295588151504901</v>
      </c>
      <c r="C27" s="802">
        <v>59.1955881515049</v>
      </c>
      <c r="D27" s="800">
        <v>7.1</v>
      </c>
      <c r="E27" s="800">
        <v>8.9999999999999982</v>
      </c>
      <c r="F27" s="800">
        <v>1.2000000000000002</v>
      </c>
      <c r="G27" s="801">
        <f t="shared" si="1"/>
        <v>44.395588151504903</v>
      </c>
      <c r="H27" s="800">
        <f t="shared" si="2"/>
        <v>44.295588151504901</v>
      </c>
      <c r="I27" s="800">
        <v>0.1</v>
      </c>
      <c r="J27" s="801">
        <f t="shared" si="3"/>
        <v>52.495588151504904</v>
      </c>
      <c r="K27" s="800">
        <f t="shared" si="4"/>
        <v>44.395588151504903</v>
      </c>
      <c r="L27" s="800">
        <v>8.1</v>
      </c>
      <c r="M27" s="799">
        <v>0.75978710379939796</v>
      </c>
      <c r="N27" s="798">
        <v>0.76150236966560725</v>
      </c>
      <c r="O27" s="797">
        <v>0.9004389048285576</v>
      </c>
      <c r="AB27" s="349"/>
    </row>
    <row r="28" spans="1:28" ht="12" hidden="1" customHeight="1">
      <c r="A28" s="715">
        <f t="shared" si="5"/>
        <v>1935</v>
      </c>
      <c r="B28" s="702">
        <f t="shared" si="0"/>
        <v>51.092514725095484</v>
      </c>
      <c r="C28" s="802">
        <v>67.092514725095484</v>
      </c>
      <c r="D28" s="800">
        <v>7.4</v>
      </c>
      <c r="E28" s="800">
        <v>10</v>
      </c>
      <c r="F28" s="800">
        <v>1.4000000000000001</v>
      </c>
      <c r="G28" s="801">
        <f t="shared" si="1"/>
        <v>51.192514725095485</v>
      </c>
      <c r="H28" s="800">
        <f t="shared" si="2"/>
        <v>51.092514725095484</v>
      </c>
      <c r="I28" s="800">
        <v>0.1</v>
      </c>
      <c r="J28" s="801">
        <f t="shared" si="3"/>
        <v>59.492514725095489</v>
      </c>
      <c r="K28" s="800">
        <f t="shared" si="4"/>
        <v>51.192514725095485</v>
      </c>
      <c r="L28" s="800">
        <v>8.3000000000000007</v>
      </c>
      <c r="M28" s="799">
        <v>0.76946558320926928</v>
      </c>
      <c r="N28" s="798">
        <v>0.77097160730565484</v>
      </c>
      <c r="O28" s="797">
        <v>0.89597160730565484</v>
      </c>
      <c r="AB28" s="349"/>
    </row>
    <row r="29" spans="1:28" ht="12" hidden="1" customHeight="1">
      <c r="A29" s="715">
        <f t="shared" si="5"/>
        <v>1936</v>
      </c>
      <c r="B29" s="702">
        <f t="shared" si="0"/>
        <v>58.290391472473644</v>
      </c>
      <c r="C29" s="802">
        <v>75.69039147247365</v>
      </c>
      <c r="D29" s="800">
        <v>8.1999999999999993</v>
      </c>
      <c r="E29" s="800">
        <v>11.7</v>
      </c>
      <c r="F29" s="800">
        <v>2.5</v>
      </c>
      <c r="G29" s="801">
        <f t="shared" si="1"/>
        <v>58.390391472473645</v>
      </c>
      <c r="H29" s="800">
        <f t="shared" si="2"/>
        <v>58.290391472473644</v>
      </c>
      <c r="I29" s="800">
        <v>0.1</v>
      </c>
      <c r="J29" s="801">
        <f t="shared" si="3"/>
        <v>67.590391472473641</v>
      </c>
      <c r="K29" s="800">
        <f t="shared" si="4"/>
        <v>58.390391472473645</v>
      </c>
      <c r="L29" s="800">
        <v>9.1999999999999993</v>
      </c>
      <c r="M29" s="799">
        <v>0.77513818447438354</v>
      </c>
      <c r="N29" s="798">
        <v>0.77646797170842607</v>
      </c>
      <c r="O29" s="797">
        <v>0.89880839724034089</v>
      </c>
      <c r="AB29" s="349"/>
    </row>
    <row r="30" spans="1:28" ht="12" hidden="1" customHeight="1">
      <c r="A30" s="715">
        <f t="shared" si="5"/>
        <v>1937</v>
      </c>
      <c r="B30" s="702">
        <f t="shared" si="0"/>
        <v>62.402834686091445</v>
      </c>
      <c r="C30" s="802">
        <v>83.602834686091441</v>
      </c>
      <c r="D30" s="800">
        <v>8.6</v>
      </c>
      <c r="E30" s="800">
        <v>14</v>
      </c>
      <c r="F30" s="800">
        <v>1.4</v>
      </c>
      <c r="G30" s="801">
        <f t="shared" si="1"/>
        <v>62.502834686091447</v>
      </c>
      <c r="H30" s="800">
        <f t="shared" si="2"/>
        <v>62.402834686091445</v>
      </c>
      <c r="I30" s="800">
        <v>0.1</v>
      </c>
      <c r="J30" s="801">
        <f t="shared" si="3"/>
        <v>71.802834686091444</v>
      </c>
      <c r="K30" s="800">
        <f t="shared" si="4"/>
        <v>62.502834686091447</v>
      </c>
      <c r="L30" s="800">
        <v>9.3000000000000007</v>
      </c>
      <c r="M30" s="799">
        <v>0.74555358047898979</v>
      </c>
      <c r="N30" s="798">
        <v>0.74674832360921684</v>
      </c>
      <c r="O30" s="797">
        <v>0.85785943472032788</v>
      </c>
      <c r="AB30" s="349"/>
    </row>
    <row r="31" spans="1:28" ht="12" hidden="1" customHeight="1">
      <c r="A31" s="715">
        <f t="shared" si="5"/>
        <v>1938</v>
      </c>
      <c r="B31" s="702">
        <f t="shared" si="0"/>
        <v>56.977581761737532</v>
      </c>
      <c r="C31" s="802">
        <v>77.277581761737537</v>
      </c>
      <c r="D31" s="800">
        <v>8.4</v>
      </c>
      <c r="E31" s="800">
        <v>13.4</v>
      </c>
      <c r="F31" s="800">
        <v>1.5</v>
      </c>
      <c r="G31" s="801">
        <f t="shared" si="1"/>
        <v>57.077581761737534</v>
      </c>
      <c r="H31" s="800">
        <f t="shared" si="2"/>
        <v>56.977581761737532</v>
      </c>
      <c r="I31" s="800">
        <v>0.1</v>
      </c>
      <c r="J31" s="801">
        <f t="shared" si="3"/>
        <v>66.97758176173754</v>
      </c>
      <c r="K31" s="800">
        <f t="shared" si="4"/>
        <v>57.077581761737534</v>
      </c>
      <c r="L31" s="800">
        <v>9.9</v>
      </c>
      <c r="M31" s="799">
        <v>0.73900884256468924</v>
      </c>
      <c r="N31" s="798">
        <v>0.74030585942590843</v>
      </c>
      <c r="O31" s="797">
        <v>0.86871052868660892</v>
      </c>
      <c r="AB31" s="349"/>
    </row>
    <row r="32" spans="1:28" ht="12" hidden="1" customHeight="1">
      <c r="A32" s="715">
        <f t="shared" si="5"/>
        <v>1939</v>
      </c>
      <c r="B32" s="702">
        <f t="shared" si="0"/>
        <v>62.519195929606717</v>
      </c>
      <c r="C32" s="802">
        <v>82.719195929606713</v>
      </c>
      <c r="D32" s="800">
        <v>8.2999999999999989</v>
      </c>
      <c r="E32" s="800">
        <v>13.5</v>
      </c>
      <c r="F32" s="800">
        <v>1.6</v>
      </c>
      <c r="G32" s="801">
        <f t="shared" si="1"/>
        <v>62.519195929606717</v>
      </c>
      <c r="H32" s="800">
        <f t="shared" si="2"/>
        <v>62.519195929606717</v>
      </c>
      <c r="I32" s="800">
        <v>0</v>
      </c>
      <c r="J32" s="801">
        <f t="shared" si="3"/>
        <v>73.119195929606718</v>
      </c>
      <c r="K32" s="800">
        <f t="shared" si="4"/>
        <v>62.519195929606717</v>
      </c>
      <c r="L32" s="800">
        <v>10.6</v>
      </c>
      <c r="M32" s="799">
        <v>0.75780843551038446</v>
      </c>
      <c r="N32" s="798">
        <v>0.75780843551038446</v>
      </c>
      <c r="O32" s="797">
        <v>0.88629328399523299</v>
      </c>
      <c r="AB32" s="349"/>
    </row>
    <row r="33" spans="1:28" ht="12" hidden="1" customHeight="1">
      <c r="A33" s="717">
        <f t="shared" si="5"/>
        <v>1940</v>
      </c>
      <c r="B33" s="713">
        <f t="shared" si="0"/>
        <v>68.77166136269723</v>
      </c>
      <c r="C33" s="814">
        <v>92.071661362697242</v>
      </c>
      <c r="D33" s="812">
        <v>9</v>
      </c>
      <c r="E33" s="812">
        <v>15.9</v>
      </c>
      <c r="F33" s="812">
        <v>1.6</v>
      </c>
      <c r="G33" s="813">
        <f t="shared" si="1"/>
        <v>68.77166136269723</v>
      </c>
      <c r="H33" s="812">
        <f t="shared" si="2"/>
        <v>68.77166136269723</v>
      </c>
      <c r="I33" s="812">
        <v>0</v>
      </c>
      <c r="J33" s="813">
        <f t="shared" si="3"/>
        <v>79.971661362697233</v>
      </c>
      <c r="K33" s="812">
        <f t="shared" si="4"/>
        <v>68.77166136269723</v>
      </c>
      <c r="L33" s="812">
        <v>11.2</v>
      </c>
      <c r="M33" s="811">
        <v>0.75078232928708777</v>
      </c>
      <c r="N33" s="810">
        <v>0.75078232928708777</v>
      </c>
      <c r="O33" s="809">
        <v>0.87305307164516632</v>
      </c>
      <c r="AB33" s="349"/>
    </row>
    <row r="34" spans="1:28" ht="12" hidden="1" customHeight="1">
      <c r="A34" s="715">
        <f t="shared" si="5"/>
        <v>1941</v>
      </c>
      <c r="B34" s="702">
        <f t="shared" si="0"/>
        <v>85.014866748960387</v>
      </c>
      <c r="C34" s="802">
        <v>117.31486674896038</v>
      </c>
      <c r="D34" s="800">
        <v>10.6</v>
      </c>
      <c r="E34" s="800">
        <v>23.3</v>
      </c>
      <c r="F34" s="800">
        <v>1.6</v>
      </c>
      <c r="G34" s="801">
        <f t="shared" si="1"/>
        <v>85.014866748960387</v>
      </c>
      <c r="H34" s="800">
        <f t="shared" si="2"/>
        <v>85.014866748960387</v>
      </c>
      <c r="I34" s="800">
        <v>0</v>
      </c>
      <c r="J34" s="801">
        <f t="shared" si="3"/>
        <v>102.1148667489604</v>
      </c>
      <c r="K34" s="800">
        <f t="shared" si="4"/>
        <v>85.014866748960387</v>
      </c>
      <c r="L34" s="800">
        <v>17.100000000000001</v>
      </c>
      <c r="M34" s="799">
        <v>0.72414707622623831</v>
      </c>
      <c r="N34" s="798">
        <v>0.72414707622623831</v>
      </c>
      <c r="O34" s="797">
        <v>0.86980295356865744</v>
      </c>
      <c r="AB34" s="349"/>
    </row>
    <row r="35" spans="1:28" ht="12" hidden="1" customHeight="1">
      <c r="A35" s="715">
        <f t="shared" si="5"/>
        <v>1942</v>
      </c>
      <c r="B35" s="702">
        <f t="shared" si="0"/>
        <v>112.20413667417039</v>
      </c>
      <c r="C35" s="802">
        <v>152.40413667417039</v>
      </c>
      <c r="D35" s="800">
        <v>11</v>
      </c>
      <c r="E35" s="800">
        <v>30.8</v>
      </c>
      <c r="F35" s="800">
        <v>1.6</v>
      </c>
      <c r="G35" s="801">
        <f t="shared" si="1"/>
        <v>112.30413667417038</v>
      </c>
      <c r="H35" s="800">
        <f t="shared" si="2"/>
        <v>112.20413667417039</v>
      </c>
      <c r="I35" s="800">
        <v>0.1</v>
      </c>
      <c r="J35" s="801">
        <f t="shared" si="3"/>
        <v>148.80413667417037</v>
      </c>
      <c r="K35" s="800">
        <f t="shared" si="4"/>
        <v>112.30413667417038</v>
      </c>
      <c r="L35" s="800">
        <v>36.5</v>
      </c>
      <c r="M35" s="799">
        <v>0.73624761597224664</v>
      </c>
      <c r="N35" s="798">
        <v>0.73690378395124922</v>
      </c>
      <c r="O35" s="797">
        <v>0.97640509628720706</v>
      </c>
      <c r="AB35" s="349"/>
    </row>
    <row r="36" spans="1:28" ht="12" hidden="1" customHeight="1">
      <c r="A36" s="715">
        <f t="shared" si="5"/>
        <v>1943</v>
      </c>
      <c r="B36" s="702">
        <f t="shared" si="0"/>
        <v>129.75331625960177</v>
      </c>
      <c r="C36" s="802">
        <v>187.15331625960178</v>
      </c>
      <c r="D36" s="800">
        <v>11.8</v>
      </c>
      <c r="E36" s="800">
        <v>46.999999999999993</v>
      </c>
      <c r="F36" s="800">
        <v>1.4</v>
      </c>
      <c r="G36" s="801">
        <f t="shared" si="1"/>
        <v>129.95331625960176</v>
      </c>
      <c r="H36" s="800">
        <f t="shared" si="2"/>
        <v>129.75331625960177</v>
      </c>
      <c r="I36" s="800">
        <v>0.2</v>
      </c>
      <c r="J36" s="801">
        <f t="shared" si="3"/>
        <v>188.15331625960175</v>
      </c>
      <c r="K36" s="800">
        <f t="shared" si="4"/>
        <v>129.95331625960176</v>
      </c>
      <c r="L36" s="800">
        <v>58.2</v>
      </c>
      <c r="M36" s="799">
        <v>0.69275662712013752</v>
      </c>
      <c r="N36" s="798">
        <v>0.69382443277950745</v>
      </c>
      <c r="O36" s="797">
        <v>1.0045558796561758</v>
      </c>
      <c r="AB36" s="349"/>
    </row>
    <row r="37" spans="1:28" ht="12" hidden="1" customHeight="1">
      <c r="A37" s="715">
        <f t="shared" si="5"/>
        <v>1944</v>
      </c>
      <c r="B37" s="702">
        <f t="shared" si="0"/>
        <v>142.03199898120141</v>
      </c>
      <c r="C37" s="802">
        <v>201.03199898120141</v>
      </c>
      <c r="D37" s="800">
        <v>12.7</v>
      </c>
      <c r="E37" s="800">
        <v>48.3</v>
      </c>
      <c r="F37" s="800">
        <v>2</v>
      </c>
      <c r="G37" s="801">
        <f t="shared" si="1"/>
        <v>142.33199898120142</v>
      </c>
      <c r="H37" s="800">
        <f t="shared" si="2"/>
        <v>142.03199898120141</v>
      </c>
      <c r="I37" s="800">
        <v>0.3</v>
      </c>
      <c r="J37" s="801">
        <f t="shared" si="3"/>
        <v>212.93199898120142</v>
      </c>
      <c r="K37" s="800">
        <f t="shared" si="4"/>
        <v>142.33199898120142</v>
      </c>
      <c r="L37" s="800">
        <v>70.599999999999994</v>
      </c>
      <c r="M37" s="799">
        <v>0.70662686060299207</v>
      </c>
      <c r="N37" s="798">
        <v>0.70811939791642498</v>
      </c>
      <c r="O37" s="797">
        <v>1.0593631790109523</v>
      </c>
      <c r="AB37" s="349"/>
    </row>
    <row r="38" spans="1:28" ht="12" hidden="1" customHeight="1">
      <c r="A38" s="715">
        <f t="shared" si="5"/>
        <v>1945</v>
      </c>
      <c r="B38" s="702">
        <f t="shared" ref="B38:B69" si="6">C38-D38-E38+F38</f>
        <v>142.68217820807507</v>
      </c>
      <c r="C38" s="802">
        <v>202.98217820807506</v>
      </c>
      <c r="D38" s="800">
        <v>14</v>
      </c>
      <c r="E38" s="800">
        <v>50.199999999999989</v>
      </c>
      <c r="F38" s="800">
        <v>3.9</v>
      </c>
      <c r="G38" s="801">
        <f t="shared" ref="G38:G69" si="7">H38+I38</f>
        <v>142.88217820807506</v>
      </c>
      <c r="H38" s="800">
        <f t="shared" ref="H38:H69" si="8">B38</f>
        <v>142.68217820807507</v>
      </c>
      <c r="I38" s="800">
        <v>0.2</v>
      </c>
      <c r="J38" s="801">
        <f t="shared" ref="J38:J69" si="9">K38+L38</f>
        <v>214.18217820807507</v>
      </c>
      <c r="K38" s="800">
        <f t="shared" ref="K38:K69" si="10">G38</f>
        <v>142.88217820807506</v>
      </c>
      <c r="L38" s="800">
        <v>71.3</v>
      </c>
      <c r="M38" s="799">
        <v>0.70845172893781072</v>
      </c>
      <c r="N38" s="798">
        <v>0.70944477759719493</v>
      </c>
      <c r="O38" s="797">
        <v>1.0634666246677014</v>
      </c>
      <c r="AB38" s="349"/>
    </row>
    <row r="39" spans="1:28" ht="12" hidden="1" customHeight="1">
      <c r="A39" s="715">
        <f t="shared" si="5"/>
        <v>1946</v>
      </c>
      <c r="B39" s="702">
        <f t="shared" si="6"/>
        <v>148.27934443503202</v>
      </c>
      <c r="C39" s="802">
        <v>205.95734443503201</v>
      </c>
      <c r="D39" s="800">
        <v>15.4</v>
      </c>
      <c r="E39" s="800">
        <v>49.199999999999996</v>
      </c>
      <c r="F39" s="800">
        <v>6.9220000000000006</v>
      </c>
      <c r="G39" s="801">
        <f t="shared" si="7"/>
        <v>148.37934443503201</v>
      </c>
      <c r="H39" s="800">
        <f t="shared" si="8"/>
        <v>148.27934443503202</v>
      </c>
      <c r="I39" s="800">
        <v>0.1</v>
      </c>
      <c r="J39" s="801">
        <f t="shared" si="9"/>
        <v>186.87934443503201</v>
      </c>
      <c r="K39" s="800">
        <f t="shared" si="10"/>
        <v>148.37934443503201</v>
      </c>
      <c r="L39" s="800">
        <v>38.5</v>
      </c>
      <c r="M39" s="799">
        <v>0.73587763987608945</v>
      </c>
      <c r="N39" s="798">
        <v>0.73637391779172212</v>
      </c>
      <c r="O39" s="797">
        <v>0.92744091531033257</v>
      </c>
      <c r="AB39" s="349"/>
    </row>
    <row r="40" spans="1:28" ht="12" hidden="1" customHeight="1">
      <c r="A40" s="715">
        <f t="shared" si="5"/>
        <v>1947</v>
      </c>
      <c r="B40" s="702">
        <f t="shared" si="6"/>
        <v>156.81796831246908</v>
      </c>
      <c r="C40" s="802">
        <v>221.68396831246906</v>
      </c>
      <c r="D40" s="800">
        <v>17.700000000000003</v>
      </c>
      <c r="E40" s="800">
        <v>55.400000000000006</v>
      </c>
      <c r="F40" s="800">
        <v>8.2340000000000018</v>
      </c>
      <c r="G40" s="801">
        <f t="shared" si="7"/>
        <v>157.11796831246909</v>
      </c>
      <c r="H40" s="800">
        <f t="shared" si="8"/>
        <v>156.81796831246908</v>
      </c>
      <c r="I40" s="800">
        <v>0.3</v>
      </c>
      <c r="J40" s="801">
        <f t="shared" si="9"/>
        <v>191.4179683124691</v>
      </c>
      <c r="K40" s="800">
        <f t="shared" si="10"/>
        <v>157.11796831246909</v>
      </c>
      <c r="L40" s="800">
        <v>34.299999999999997</v>
      </c>
      <c r="M40" s="799">
        <v>0.71606378224871725</v>
      </c>
      <c r="N40" s="798">
        <v>0.71743364526241593</v>
      </c>
      <c r="O40" s="797">
        <v>0.87405464982862602</v>
      </c>
      <c r="AB40" s="349"/>
    </row>
    <row r="41" spans="1:28" ht="12" hidden="1" customHeight="1">
      <c r="A41" s="715">
        <f t="shared" si="5"/>
        <v>1948</v>
      </c>
      <c r="B41" s="702">
        <f t="shared" si="6"/>
        <v>179.92007513927939</v>
      </c>
      <c r="C41" s="802">
        <v>247.37607513927938</v>
      </c>
      <c r="D41" s="800">
        <v>19.2</v>
      </c>
      <c r="E41" s="800">
        <v>56.5</v>
      </c>
      <c r="F41" s="800">
        <v>8.2439999999999998</v>
      </c>
      <c r="G41" s="801">
        <f t="shared" si="7"/>
        <v>180.2200751392794</v>
      </c>
      <c r="H41" s="800">
        <f t="shared" si="8"/>
        <v>179.92007513927939</v>
      </c>
      <c r="I41" s="800">
        <v>0.3</v>
      </c>
      <c r="J41" s="801">
        <f t="shared" si="9"/>
        <v>215.7200751392794</v>
      </c>
      <c r="K41" s="800">
        <f t="shared" si="10"/>
        <v>180.2200751392794</v>
      </c>
      <c r="L41" s="800">
        <v>35.5</v>
      </c>
      <c r="M41" s="799">
        <v>0.73406803402398779</v>
      </c>
      <c r="N41" s="798">
        <v>0.73529202423206608</v>
      </c>
      <c r="O41" s="797">
        <v>0.88013086552133579</v>
      </c>
      <c r="AB41" s="349"/>
    </row>
    <row r="42" spans="1:28" ht="12" hidden="1" customHeight="1">
      <c r="A42" s="716">
        <v>1949</v>
      </c>
      <c r="B42" s="695">
        <f t="shared" si="6"/>
        <v>177.21775223125076</v>
      </c>
      <c r="C42" s="808">
        <v>243.18475223125077</v>
      </c>
      <c r="D42" s="806">
        <v>20.399999999999999</v>
      </c>
      <c r="E42" s="806">
        <v>53.099999999999994</v>
      </c>
      <c r="F42" s="806">
        <v>7.5329999999999995</v>
      </c>
      <c r="G42" s="807">
        <f t="shared" si="7"/>
        <v>177.51775223125077</v>
      </c>
      <c r="H42" s="806">
        <f t="shared" si="8"/>
        <v>177.21775223125076</v>
      </c>
      <c r="I42" s="806">
        <v>0.3</v>
      </c>
      <c r="J42" s="807">
        <f t="shared" si="9"/>
        <v>216.21775223125076</v>
      </c>
      <c r="K42" s="806">
        <f t="shared" si="10"/>
        <v>177.51775223125077</v>
      </c>
      <c r="L42" s="806">
        <v>38.700000000000003</v>
      </c>
      <c r="M42" s="805">
        <v>0.73840730096354479</v>
      </c>
      <c r="N42" s="804">
        <v>0.73965730096354487</v>
      </c>
      <c r="O42" s="803">
        <v>0.90090730096354477</v>
      </c>
      <c r="AB42" s="349"/>
    </row>
    <row r="43" spans="1:28" ht="12" hidden="1" customHeight="1">
      <c r="A43" s="715">
        <f t="shared" ref="A43:A63" si="11">A42+1</f>
        <v>1950</v>
      </c>
      <c r="B43" s="702">
        <f t="shared" si="6"/>
        <v>191.72120551651886</v>
      </c>
      <c r="C43" s="802">
        <v>268.38220551651887</v>
      </c>
      <c r="D43" s="800">
        <v>22.2</v>
      </c>
      <c r="E43" s="800">
        <v>65.3</v>
      </c>
      <c r="F43" s="800">
        <v>10.839</v>
      </c>
      <c r="G43" s="801">
        <f t="shared" si="7"/>
        <v>192.12120551651887</v>
      </c>
      <c r="H43" s="800">
        <f t="shared" si="8"/>
        <v>191.72120551651886</v>
      </c>
      <c r="I43" s="800">
        <v>0.4</v>
      </c>
      <c r="J43" s="801">
        <f t="shared" si="9"/>
        <v>231.42120551651885</v>
      </c>
      <c r="K43" s="800">
        <f t="shared" si="10"/>
        <v>192.12120551651887</v>
      </c>
      <c r="L43" s="800">
        <v>39.299999999999997</v>
      </c>
      <c r="M43" s="799">
        <v>0.71805694950007071</v>
      </c>
      <c r="N43" s="798">
        <v>0.71955507684089459</v>
      </c>
      <c r="O43" s="797">
        <v>0.86674608807684961</v>
      </c>
      <c r="AB43" s="349"/>
    </row>
    <row r="44" spans="1:28" ht="12" hidden="1" customHeight="1">
      <c r="A44" s="715">
        <f t="shared" si="11"/>
        <v>1951</v>
      </c>
      <c r="B44" s="702">
        <f t="shared" si="6"/>
        <v>210.54662666642116</v>
      </c>
      <c r="C44" s="802">
        <v>308.13162666642114</v>
      </c>
      <c r="D44" s="800">
        <v>23.7</v>
      </c>
      <c r="E44" s="800">
        <v>81.000000000000014</v>
      </c>
      <c r="F44" s="800">
        <v>7.1149999999999993</v>
      </c>
      <c r="G44" s="801">
        <f t="shared" si="7"/>
        <v>210.84662666642117</v>
      </c>
      <c r="H44" s="800">
        <f t="shared" si="8"/>
        <v>210.54662666642116</v>
      </c>
      <c r="I44" s="800">
        <v>0.3</v>
      </c>
      <c r="J44" s="801">
        <f t="shared" si="9"/>
        <v>264.84662666642117</v>
      </c>
      <c r="K44" s="800">
        <f t="shared" si="10"/>
        <v>210.84662666642117</v>
      </c>
      <c r="L44" s="800">
        <v>54</v>
      </c>
      <c r="M44" s="799">
        <v>0.68359294372214663</v>
      </c>
      <c r="N44" s="798">
        <v>0.68456696969617259</v>
      </c>
      <c r="O44" s="797">
        <v>0.85989164502084792</v>
      </c>
      <c r="AB44" s="349"/>
    </row>
    <row r="45" spans="1:28" ht="12" hidden="1" customHeight="1">
      <c r="A45" s="715">
        <f t="shared" si="11"/>
        <v>1952</v>
      </c>
      <c r="B45" s="702">
        <f t="shared" si="6"/>
        <v>221.93569508783341</v>
      </c>
      <c r="C45" s="802">
        <v>326.92969508783341</v>
      </c>
      <c r="D45" s="800">
        <v>26.3</v>
      </c>
      <c r="E45" s="800">
        <v>85.7</v>
      </c>
      <c r="F45" s="800">
        <v>7.0060000000000002</v>
      </c>
      <c r="G45" s="801">
        <f t="shared" si="7"/>
        <v>222.1356950878334</v>
      </c>
      <c r="H45" s="800">
        <f t="shared" si="8"/>
        <v>221.93569508783341</v>
      </c>
      <c r="I45" s="800">
        <v>0.2</v>
      </c>
      <c r="J45" s="801">
        <f t="shared" si="9"/>
        <v>287.33569508783341</v>
      </c>
      <c r="K45" s="800">
        <f t="shared" si="10"/>
        <v>222.1356950878334</v>
      </c>
      <c r="L45" s="800">
        <v>65.2</v>
      </c>
      <c r="M45" s="799">
        <v>0.67974179199948981</v>
      </c>
      <c r="N45" s="798">
        <v>0.68035434942674855</v>
      </c>
      <c r="O45" s="797">
        <v>0.88004807071311919</v>
      </c>
      <c r="AB45" s="349"/>
    </row>
    <row r="46" spans="1:28" ht="12" hidden="1" customHeight="1">
      <c r="A46" s="715">
        <f t="shared" si="11"/>
        <v>1953</v>
      </c>
      <c r="B46" s="702">
        <f t="shared" si="6"/>
        <v>233.37447059848785</v>
      </c>
      <c r="C46" s="802">
        <v>345.48047059848784</v>
      </c>
      <c r="D46" s="800">
        <v>28.6</v>
      </c>
      <c r="E46" s="800">
        <v>90.299999999999983</v>
      </c>
      <c r="F46" s="800">
        <v>6.7939999999999996</v>
      </c>
      <c r="G46" s="801">
        <f t="shared" si="7"/>
        <v>233.57447059848784</v>
      </c>
      <c r="H46" s="800">
        <f t="shared" si="8"/>
        <v>233.37447059848785</v>
      </c>
      <c r="I46" s="800">
        <v>0.2</v>
      </c>
      <c r="J46" s="801">
        <f t="shared" si="9"/>
        <v>303.97447059848787</v>
      </c>
      <c r="K46" s="800">
        <f t="shared" si="10"/>
        <v>233.57447059848784</v>
      </c>
      <c r="L46" s="800">
        <v>70.400000000000006</v>
      </c>
      <c r="M46" s="799">
        <v>0.67762622124996474</v>
      </c>
      <c r="N46" s="798">
        <v>0.67820694134287995</v>
      </c>
      <c r="O46" s="797">
        <v>0.88262041404903568</v>
      </c>
      <c r="AB46" s="349"/>
    </row>
    <row r="47" spans="1:28" ht="12" hidden="1" customHeight="1">
      <c r="A47" s="715">
        <f t="shared" si="11"/>
        <v>1954</v>
      </c>
      <c r="B47" s="702">
        <f t="shared" si="6"/>
        <v>239.06666649166729</v>
      </c>
      <c r="C47" s="802">
        <v>346.63666649166731</v>
      </c>
      <c r="D47" s="800">
        <v>28.599999999999998</v>
      </c>
      <c r="E47" s="800">
        <v>85.699999999999989</v>
      </c>
      <c r="F47" s="800">
        <v>6.7299999999999995</v>
      </c>
      <c r="G47" s="801">
        <f t="shared" si="7"/>
        <v>239.16666649166729</v>
      </c>
      <c r="H47" s="800">
        <f t="shared" si="8"/>
        <v>239.06666649166729</v>
      </c>
      <c r="I47" s="800">
        <v>0.1</v>
      </c>
      <c r="J47" s="801">
        <f t="shared" si="9"/>
        <v>306.56666649166732</v>
      </c>
      <c r="K47" s="800">
        <f t="shared" si="10"/>
        <v>239.16666649166729</v>
      </c>
      <c r="L47" s="800">
        <v>67.400000000000006</v>
      </c>
      <c r="M47" s="799">
        <v>0.69415408388985866</v>
      </c>
      <c r="N47" s="798">
        <v>0.69444444393631621</v>
      </c>
      <c r="O47" s="797">
        <v>0.89014711524874368</v>
      </c>
      <c r="AB47" s="349"/>
    </row>
    <row r="48" spans="1:28" ht="12" hidden="1" customHeight="1">
      <c r="A48" s="715">
        <f t="shared" si="11"/>
        <v>1955</v>
      </c>
      <c r="B48" s="702">
        <f t="shared" si="6"/>
        <v>257.82133295042877</v>
      </c>
      <c r="C48" s="802">
        <v>378.5893329504288</v>
      </c>
      <c r="D48" s="800">
        <v>31.3</v>
      </c>
      <c r="E48" s="800">
        <v>96.6</v>
      </c>
      <c r="F48" s="800">
        <v>7.1320000000000006</v>
      </c>
      <c r="G48" s="801">
        <f t="shared" si="7"/>
        <v>257.92133295042879</v>
      </c>
      <c r="H48" s="800">
        <f t="shared" si="8"/>
        <v>257.82133295042877</v>
      </c>
      <c r="I48" s="800">
        <v>0.1</v>
      </c>
      <c r="J48" s="801">
        <f t="shared" si="9"/>
        <v>326.82133295042877</v>
      </c>
      <c r="K48" s="800">
        <f t="shared" si="10"/>
        <v>257.92133295042879</v>
      </c>
      <c r="L48" s="800">
        <v>68.900000000000006</v>
      </c>
      <c r="M48" s="799">
        <v>0.68278954700855077</v>
      </c>
      <c r="N48" s="798">
        <v>0.68305437751702536</v>
      </c>
      <c r="O48" s="797">
        <v>0.86552259785600838</v>
      </c>
      <c r="AB48" s="349"/>
    </row>
    <row r="49" spans="1:28" ht="12" hidden="1" customHeight="1">
      <c r="A49" s="715">
        <f t="shared" si="11"/>
        <v>1956</v>
      </c>
      <c r="B49" s="702">
        <f t="shared" si="6"/>
        <v>271.70913109063923</v>
      </c>
      <c r="C49" s="802">
        <v>401.82413109063924</v>
      </c>
      <c r="D49" s="800">
        <v>33.5</v>
      </c>
      <c r="E49" s="800">
        <v>103.69999999999999</v>
      </c>
      <c r="F49" s="800">
        <v>7.085</v>
      </c>
      <c r="G49" s="801">
        <f t="shared" si="7"/>
        <v>271.90913109063922</v>
      </c>
      <c r="H49" s="800">
        <f t="shared" si="8"/>
        <v>271.70913109063923</v>
      </c>
      <c r="I49" s="800">
        <v>0.2</v>
      </c>
      <c r="J49" s="801">
        <f t="shared" si="9"/>
        <v>343.3091310906392</v>
      </c>
      <c r="K49" s="800">
        <f t="shared" si="10"/>
        <v>271.90913109063922</v>
      </c>
      <c r="L49" s="800">
        <v>71.400000000000006</v>
      </c>
      <c r="M49" s="799">
        <v>0.67774789496293153</v>
      </c>
      <c r="N49" s="798">
        <v>0.67824677248849896</v>
      </c>
      <c r="O49" s="797">
        <v>0.8563460491160868</v>
      </c>
      <c r="AB49" s="349"/>
    </row>
    <row r="50" spans="1:28" ht="12" hidden="1" customHeight="1">
      <c r="A50" s="715">
        <f t="shared" si="11"/>
        <v>1957</v>
      </c>
      <c r="B50" s="702">
        <f t="shared" si="6"/>
        <v>284.21919116558308</v>
      </c>
      <c r="C50" s="802">
        <v>421.2231911655831</v>
      </c>
      <c r="D50" s="800">
        <v>35.5</v>
      </c>
      <c r="E50" s="800">
        <v>109</v>
      </c>
      <c r="F50" s="800">
        <v>7.4959999999999987</v>
      </c>
      <c r="G50" s="801">
        <f t="shared" si="7"/>
        <v>284.41919116558307</v>
      </c>
      <c r="H50" s="800">
        <f t="shared" si="8"/>
        <v>284.21919116558308</v>
      </c>
      <c r="I50" s="800">
        <v>0.2</v>
      </c>
      <c r="J50" s="801">
        <f t="shared" si="9"/>
        <v>361.71919116558308</v>
      </c>
      <c r="K50" s="800">
        <f t="shared" si="10"/>
        <v>284.41919116558307</v>
      </c>
      <c r="L50" s="800">
        <v>77.3</v>
      </c>
      <c r="M50" s="799">
        <v>0.67768047488217242</v>
      </c>
      <c r="N50" s="798">
        <v>0.67815734660367932</v>
      </c>
      <c r="O50" s="797">
        <v>0.86246826696610179</v>
      </c>
      <c r="AB50" s="349"/>
    </row>
    <row r="51" spans="1:28" ht="12" hidden="1" customHeight="1">
      <c r="A51" s="715">
        <f t="shared" si="11"/>
        <v>1958</v>
      </c>
      <c r="B51" s="702">
        <f t="shared" si="6"/>
        <v>291.61000156314873</v>
      </c>
      <c r="C51" s="802">
        <v>426.78600156314877</v>
      </c>
      <c r="D51" s="800">
        <v>36.300000000000004</v>
      </c>
      <c r="E51" s="800">
        <v>106.90000000000002</v>
      </c>
      <c r="F51" s="800">
        <v>8.0240000000000009</v>
      </c>
      <c r="G51" s="801">
        <f t="shared" si="7"/>
        <v>291.91000156314874</v>
      </c>
      <c r="H51" s="800">
        <f t="shared" si="8"/>
        <v>291.61000156314873</v>
      </c>
      <c r="I51" s="800">
        <v>0.30000000000000004</v>
      </c>
      <c r="J51" s="801">
        <f t="shared" si="9"/>
        <v>373.81000156314872</v>
      </c>
      <c r="K51" s="800">
        <f t="shared" si="10"/>
        <v>291.91000156314874</v>
      </c>
      <c r="L51" s="800">
        <v>81.900000000000006</v>
      </c>
      <c r="M51" s="799">
        <v>0.69167457676268673</v>
      </c>
      <c r="N51" s="798">
        <v>0.69238615171524842</v>
      </c>
      <c r="O51" s="797">
        <v>0.88664611376458424</v>
      </c>
      <c r="AB51" s="349"/>
    </row>
    <row r="52" spans="1:28" ht="12" hidden="1" customHeight="1">
      <c r="A52" s="715">
        <f t="shared" si="11"/>
        <v>1959</v>
      </c>
      <c r="B52" s="702">
        <f t="shared" si="6"/>
        <v>308.26670767525064</v>
      </c>
      <c r="C52" s="802">
        <v>462.86570767525063</v>
      </c>
      <c r="D52" s="800">
        <v>40.5</v>
      </c>
      <c r="E52" s="800">
        <v>122.2</v>
      </c>
      <c r="F52" s="800">
        <v>8.1009999999999991</v>
      </c>
      <c r="G52" s="801">
        <f t="shared" si="7"/>
        <v>309.06670767525065</v>
      </c>
      <c r="H52" s="800">
        <f t="shared" si="8"/>
        <v>308.26670767525064</v>
      </c>
      <c r="I52" s="800">
        <v>0.8</v>
      </c>
      <c r="J52" s="801">
        <f t="shared" si="9"/>
        <v>392.06670767525065</v>
      </c>
      <c r="K52" s="800">
        <f t="shared" si="10"/>
        <v>309.06670767525065</v>
      </c>
      <c r="L52" s="800">
        <v>83</v>
      </c>
      <c r="M52" s="799">
        <v>0.67072825864937036</v>
      </c>
      <c r="N52" s="798">
        <v>0.67246890268766457</v>
      </c>
      <c r="O52" s="797">
        <v>0.85306072166068458</v>
      </c>
      <c r="AB52" s="349"/>
    </row>
    <row r="53" spans="1:28" ht="12" hidden="1" customHeight="1">
      <c r="A53" s="717">
        <f t="shared" si="11"/>
        <v>1960</v>
      </c>
      <c r="B53" s="713">
        <f t="shared" si="6"/>
        <v>314.90516689934043</v>
      </c>
      <c r="C53" s="814">
        <v>481.95016689934039</v>
      </c>
      <c r="D53" s="812">
        <v>43.9</v>
      </c>
      <c r="E53" s="812">
        <v>131.49999999999997</v>
      </c>
      <c r="F53" s="812">
        <v>8.3550000000000004</v>
      </c>
      <c r="G53" s="813">
        <f t="shared" si="7"/>
        <v>315.70516689934044</v>
      </c>
      <c r="H53" s="812">
        <f t="shared" si="8"/>
        <v>314.90516689934043</v>
      </c>
      <c r="I53" s="812">
        <v>0.8</v>
      </c>
      <c r="J53" s="813">
        <f t="shared" si="9"/>
        <v>400.70516689934044</v>
      </c>
      <c r="K53" s="812">
        <f t="shared" si="10"/>
        <v>315.70516689934044</v>
      </c>
      <c r="L53" s="812">
        <v>85</v>
      </c>
      <c r="M53" s="811">
        <v>0.65618913711052396</v>
      </c>
      <c r="N53" s="810">
        <v>0.65785615107176587</v>
      </c>
      <c r="O53" s="809">
        <v>0.83497638445372047</v>
      </c>
      <c r="AB53" s="349"/>
    </row>
    <row r="54" spans="1:28" ht="12" hidden="1" customHeight="1">
      <c r="A54" s="715">
        <f t="shared" si="11"/>
        <v>1961</v>
      </c>
      <c r="B54" s="702">
        <f t="shared" si="6"/>
        <v>329.17333645519085</v>
      </c>
      <c r="C54" s="802">
        <v>500.5223364551909</v>
      </c>
      <c r="D54" s="800">
        <v>45.3</v>
      </c>
      <c r="E54" s="800">
        <v>135.1</v>
      </c>
      <c r="F54" s="800">
        <v>9.0509999999999984</v>
      </c>
      <c r="G54" s="801">
        <f t="shared" si="7"/>
        <v>330.27333645519087</v>
      </c>
      <c r="H54" s="800">
        <f t="shared" si="8"/>
        <v>329.17333645519085</v>
      </c>
      <c r="I54" s="800">
        <v>1.0999999999999999</v>
      </c>
      <c r="J54" s="801">
        <f t="shared" si="9"/>
        <v>420.17333645519091</v>
      </c>
      <c r="K54" s="800">
        <f t="shared" si="10"/>
        <v>330.27333645519087</v>
      </c>
      <c r="L54" s="800">
        <v>89.9</v>
      </c>
      <c r="M54" s="799">
        <v>0.66205417629764851</v>
      </c>
      <c r="N54" s="798">
        <v>0.66426656567817954</v>
      </c>
      <c r="O54" s="797">
        <v>0.84507911595975649</v>
      </c>
      <c r="AB54" s="349"/>
    </row>
    <row r="55" spans="1:28" ht="12" hidden="1" customHeight="1">
      <c r="A55" s="715">
        <f t="shared" si="11"/>
        <v>1962</v>
      </c>
      <c r="B55" s="702">
        <f t="shared" si="6"/>
        <v>351.50373528372126</v>
      </c>
      <c r="C55" s="802">
        <v>537.06473528372123</v>
      </c>
      <c r="D55" s="800">
        <v>48.5</v>
      </c>
      <c r="E55" s="800">
        <v>145.99999999999997</v>
      </c>
      <c r="F55" s="800">
        <v>8.9390000000000001</v>
      </c>
      <c r="G55" s="801">
        <f t="shared" si="7"/>
        <v>352.90373528372123</v>
      </c>
      <c r="H55" s="800">
        <f t="shared" si="8"/>
        <v>351.50373528372126</v>
      </c>
      <c r="I55" s="800">
        <v>1.4</v>
      </c>
      <c r="J55" s="801">
        <f t="shared" si="9"/>
        <v>451.20373528372124</v>
      </c>
      <c r="K55" s="800">
        <f t="shared" si="10"/>
        <v>352.90373528372123</v>
      </c>
      <c r="L55" s="800">
        <v>98.3</v>
      </c>
      <c r="M55" s="799">
        <v>0.65677080583654934</v>
      </c>
      <c r="N55" s="798">
        <v>0.65938665038064503</v>
      </c>
      <c r="O55" s="797">
        <v>0.84305630658393349</v>
      </c>
      <c r="AB55" s="349"/>
    </row>
    <row r="56" spans="1:28" ht="12" hidden="1" customHeight="1">
      <c r="A56" s="715">
        <f t="shared" si="11"/>
        <v>1963</v>
      </c>
      <c r="B56" s="702">
        <f t="shared" si="6"/>
        <v>366.38509620026753</v>
      </c>
      <c r="C56" s="802">
        <v>566.71209620026752</v>
      </c>
      <c r="D56" s="800">
        <v>51.999999999999993</v>
      </c>
      <c r="E56" s="800">
        <v>157.6</v>
      </c>
      <c r="F56" s="800">
        <v>9.2729999999999997</v>
      </c>
      <c r="G56" s="801">
        <f t="shared" si="7"/>
        <v>368.08509620026751</v>
      </c>
      <c r="H56" s="800">
        <f t="shared" si="8"/>
        <v>366.38509620026753</v>
      </c>
      <c r="I56" s="800">
        <v>1.7000000000000002</v>
      </c>
      <c r="J56" s="801">
        <f t="shared" si="9"/>
        <v>471.48509620026755</v>
      </c>
      <c r="K56" s="800">
        <f t="shared" si="10"/>
        <v>368.08509620026751</v>
      </c>
      <c r="L56" s="800">
        <v>103.4</v>
      </c>
      <c r="M56" s="799">
        <v>0.64663800953100514</v>
      </c>
      <c r="N56" s="798">
        <v>0.64963836251370899</v>
      </c>
      <c r="O56" s="797">
        <v>0.83213042040287244</v>
      </c>
      <c r="AB56" s="349"/>
    </row>
    <row r="57" spans="1:28" ht="12" hidden="1" customHeight="1">
      <c r="A57" s="715">
        <f t="shared" si="11"/>
        <v>1964</v>
      </c>
      <c r="B57" s="702">
        <f t="shared" si="6"/>
        <v>399.5674274045835</v>
      </c>
      <c r="C57" s="802">
        <v>607.19042740458349</v>
      </c>
      <c r="D57" s="800">
        <v>55.399999999999991</v>
      </c>
      <c r="E57" s="800">
        <v>161.5</v>
      </c>
      <c r="F57" s="800">
        <v>9.277000000000001</v>
      </c>
      <c r="G57" s="801">
        <f t="shared" si="7"/>
        <v>401.66742740458352</v>
      </c>
      <c r="H57" s="800">
        <f t="shared" si="8"/>
        <v>399.5674274045835</v>
      </c>
      <c r="I57" s="800">
        <v>2.1</v>
      </c>
      <c r="J57" s="801">
        <f t="shared" si="9"/>
        <v>510.76742740458349</v>
      </c>
      <c r="K57" s="800">
        <f t="shared" si="10"/>
        <v>401.66742740458352</v>
      </c>
      <c r="L57" s="800">
        <v>109.1</v>
      </c>
      <c r="M57" s="799">
        <v>0.65685916061907534</v>
      </c>
      <c r="N57" s="798">
        <v>0.66031140457764848</v>
      </c>
      <c r="O57" s="797">
        <v>0.83966369785399231</v>
      </c>
      <c r="AB57" s="349"/>
    </row>
    <row r="58" spans="1:28" ht="12" hidden="1" customHeight="1">
      <c r="A58" s="715">
        <f t="shared" si="11"/>
        <v>1965</v>
      </c>
      <c r="B58" s="702">
        <f t="shared" si="6"/>
        <v>435.95074364644358</v>
      </c>
      <c r="C58" s="802">
        <v>658.76074364644353</v>
      </c>
      <c r="D58" s="800">
        <v>58.400000000000006</v>
      </c>
      <c r="E58" s="800">
        <v>174.29999999999998</v>
      </c>
      <c r="F58" s="800">
        <v>9.8900000000000023</v>
      </c>
      <c r="G58" s="801">
        <f t="shared" si="7"/>
        <v>438.35074364644356</v>
      </c>
      <c r="H58" s="800">
        <f t="shared" si="8"/>
        <v>435.95074364644358</v>
      </c>
      <c r="I58" s="800">
        <v>2.4</v>
      </c>
      <c r="J58" s="801">
        <f t="shared" si="9"/>
        <v>555.35074364644356</v>
      </c>
      <c r="K58" s="800">
        <f t="shared" si="10"/>
        <v>438.35074364644356</v>
      </c>
      <c r="L58" s="800">
        <v>117</v>
      </c>
      <c r="M58" s="799">
        <v>0.6602313246197844</v>
      </c>
      <c r="N58" s="798">
        <v>0.66386603611455941</v>
      </c>
      <c r="O58" s="797">
        <v>0.84105822148484566</v>
      </c>
      <c r="AB58" s="349"/>
    </row>
    <row r="59" spans="1:28" ht="12" hidden="1" customHeight="1">
      <c r="A59" s="715">
        <f t="shared" si="11"/>
        <v>1966</v>
      </c>
      <c r="B59" s="702">
        <f t="shared" si="6"/>
        <v>468.34354734918895</v>
      </c>
      <c r="C59" s="802">
        <v>712.894547349189</v>
      </c>
      <c r="D59" s="800">
        <v>59.6</v>
      </c>
      <c r="E59" s="800">
        <v>195.20000000000002</v>
      </c>
      <c r="F59" s="800">
        <v>10.249000000000002</v>
      </c>
      <c r="G59" s="801">
        <f t="shared" si="7"/>
        <v>472.64354734918896</v>
      </c>
      <c r="H59" s="800">
        <f t="shared" si="8"/>
        <v>468.34354734918895</v>
      </c>
      <c r="I59" s="800">
        <v>4.3</v>
      </c>
      <c r="J59" s="801">
        <f t="shared" si="9"/>
        <v>605.44354734918898</v>
      </c>
      <c r="K59" s="800">
        <f t="shared" si="10"/>
        <v>472.64354734918896</v>
      </c>
      <c r="L59" s="800">
        <v>132.80000000000001</v>
      </c>
      <c r="M59" s="799">
        <v>0.65074829421868685</v>
      </c>
      <c r="N59" s="798">
        <v>0.65672300590411137</v>
      </c>
      <c r="O59" s="797">
        <v>0.84124433423536049</v>
      </c>
      <c r="AB59" s="349"/>
    </row>
    <row r="60" spans="1:28" ht="12" hidden="1" customHeight="1">
      <c r="A60" s="715">
        <f t="shared" si="11"/>
        <v>1967</v>
      </c>
      <c r="B60" s="702">
        <f t="shared" si="6"/>
        <v>490.61559901614208</v>
      </c>
      <c r="C60" s="802">
        <v>752.23359901614219</v>
      </c>
      <c r="D60" s="800">
        <v>64.300000000000011</v>
      </c>
      <c r="E60" s="800">
        <v>209.20000000000002</v>
      </c>
      <c r="F60" s="800">
        <v>11.882000000000001</v>
      </c>
      <c r="G60" s="801">
        <f t="shared" si="7"/>
        <v>499.9155990161421</v>
      </c>
      <c r="H60" s="800">
        <f t="shared" si="8"/>
        <v>490.61559901614208</v>
      </c>
      <c r="I60" s="800">
        <v>9.3000000000000007</v>
      </c>
      <c r="J60" s="801">
        <f t="shared" si="9"/>
        <v>650.31559901614207</v>
      </c>
      <c r="K60" s="800">
        <f t="shared" si="10"/>
        <v>499.9155990161421</v>
      </c>
      <c r="L60" s="800">
        <v>150.4</v>
      </c>
      <c r="M60" s="799">
        <v>0.64537700475682991</v>
      </c>
      <c r="N60" s="798">
        <v>0.65761062748769017</v>
      </c>
      <c r="O60" s="797">
        <v>0.85545330046848467</v>
      </c>
      <c r="AB60" s="349"/>
    </row>
    <row r="61" spans="1:28" ht="12" hidden="1" customHeight="1">
      <c r="A61" s="715">
        <f t="shared" si="11"/>
        <v>1968</v>
      </c>
      <c r="B61" s="702">
        <f t="shared" si="6"/>
        <v>522.89704928566493</v>
      </c>
      <c r="C61" s="802">
        <v>824.55104928566493</v>
      </c>
      <c r="D61" s="800">
        <v>72.5</v>
      </c>
      <c r="E61" s="800">
        <v>242.1</v>
      </c>
      <c r="F61" s="800">
        <v>12.946000000000002</v>
      </c>
      <c r="G61" s="801">
        <f t="shared" si="7"/>
        <v>534.89704928566493</v>
      </c>
      <c r="H61" s="800">
        <f t="shared" si="8"/>
        <v>522.89704928566493</v>
      </c>
      <c r="I61" s="800">
        <v>12</v>
      </c>
      <c r="J61" s="801">
        <f t="shared" si="9"/>
        <v>702.39704928566493</v>
      </c>
      <c r="K61" s="800">
        <f t="shared" si="10"/>
        <v>534.89704928566493</v>
      </c>
      <c r="L61" s="800">
        <v>167.5</v>
      </c>
      <c r="M61" s="799">
        <v>0.62840650076392857</v>
      </c>
      <c r="N61" s="798">
        <v>0.64282784435243956</v>
      </c>
      <c r="O61" s="797">
        <v>0.8441257652754055</v>
      </c>
      <c r="AB61" s="349"/>
    </row>
    <row r="62" spans="1:28" ht="12" hidden="1" customHeight="1">
      <c r="A62" s="716">
        <f t="shared" si="11"/>
        <v>1969</v>
      </c>
      <c r="B62" s="695">
        <f t="shared" si="6"/>
        <v>551.37962152545902</v>
      </c>
      <c r="C62" s="808">
        <v>888.94662152545902</v>
      </c>
      <c r="D62" s="806">
        <v>79.400000000000006</v>
      </c>
      <c r="E62" s="806">
        <v>272.90000000000003</v>
      </c>
      <c r="F62" s="806">
        <v>14.732999999999999</v>
      </c>
      <c r="G62" s="807">
        <f t="shared" si="7"/>
        <v>565.27962152545899</v>
      </c>
      <c r="H62" s="806">
        <f t="shared" si="8"/>
        <v>551.37962152545902</v>
      </c>
      <c r="I62" s="806">
        <v>13.9</v>
      </c>
      <c r="J62" s="807">
        <f t="shared" si="9"/>
        <v>746.17962152545897</v>
      </c>
      <c r="K62" s="806">
        <f t="shared" si="10"/>
        <v>565.27962152545899</v>
      </c>
      <c r="L62" s="806">
        <v>180.9</v>
      </c>
      <c r="M62" s="805">
        <v>0.61298457090101055</v>
      </c>
      <c r="N62" s="804">
        <v>0.62843760036182217</v>
      </c>
      <c r="O62" s="803">
        <v>0.82954932910001</v>
      </c>
      <c r="AB62" s="349"/>
    </row>
    <row r="63" spans="1:28" ht="12" hidden="1" customHeight="1">
      <c r="A63" s="715">
        <f t="shared" si="11"/>
        <v>1970</v>
      </c>
      <c r="B63" s="702">
        <f t="shared" si="6"/>
        <v>595.35660099282018</v>
      </c>
      <c r="C63" s="802">
        <v>937.23960099282021</v>
      </c>
      <c r="D63" s="800">
        <v>85.4</v>
      </c>
      <c r="E63" s="800">
        <v>274.70000000000005</v>
      </c>
      <c r="F63" s="800">
        <v>18.216999999999999</v>
      </c>
      <c r="G63" s="801">
        <f t="shared" si="7"/>
        <v>611.4566009928202</v>
      </c>
      <c r="H63" s="800">
        <f t="shared" si="8"/>
        <v>595.35660099282018</v>
      </c>
      <c r="I63" s="800">
        <v>16.100000000000001</v>
      </c>
      <c r="J63" s="801">
        <f t="shared" si="9"/>
        <v>805.85660099282018</v>
      </c>
      <c r="K63" s="800">
        <f t="shared" si="10"/>
        <v>611.4566009928202</v>
      </c>
      <c r="L63" s="800">
        <v>194.4</v>
      </c>
      <c r="M63" s="799">
        <v>0.63329071480993526</v>
      </c>
      <c r="N63" s="798">
        <v>0.65041655248677821</v>
      </c>
      <c r="O63" s="797">
        <v>0.85720306455996187</v>
      </c>
      <c r="AB63" s="349"/>
    </row>
    <row r="64" spans="1:28" ht="12" hidden="1" customHeight="1">
      <c r="A64" s="715">
        <v>1971</v>
      </c>
      <c r="B64" s="702">
        <f t="shared" si="6"/>
        <v>650.02645237641832</v>
      </c>
      <c r="C64" s="802">
        <v>1013.6234523764183</v>
      </c>
      <c r="D64" s="800">
        <v>94.1</v>
      </c>
      <c r="E64" s="800">
        <v>291.2</v>
      </c>
      <c r="F64" s="800">
        <v>21.702999999999996</v>
      </c>
      <c r="G64" s="801">
        <f t="shared" si="7"/>
        <v>668.82645237641827</v>
      </c>
      <c r="H64" s="800">
        <f t="shared" si="8"/>
        <v>650.02645237641832</v>
      </c>
      <c r="I64" s="800">
        <v>18.799999999999997</v>
      </c>
      <c r="J64" s="801">
        <f t="shared" si="9"/>
        <v>879.62645237641823</v>
      </c>
      <c r="K64" s="800">
        <f t="shared" si="10"/>
        <v>668.82645237641827</v>
      </c>
      <c r="L64" s="800">
        <v>210.8</v>
      </c>
      <c r="M64" s="799">
        <v>0.63916072013413794</v>
      </c>
      <c r="N64" s="798">
        <v>0.65764646251368564</v>
      </c>
      <c r="O64" s="797">
        <v>0.86492276536520962</v>
      </c>
      <c r="AB64" s="349"/>
    </row>
    <row r="65" spans="1:28" ht="12" hidden="1" customHeight="1">
      <c r="A65" s="715">
        <v>1972</v>
      </c>
      <c r="B65" s="702">
        <f t="shared" si="6"/>
        <v>705.34875876555736</v>
      </c>
      <c r="C65" s="802">
        <v>1113.8747587655573</v>
      </c>
      <c r="D65" s="800">
        <v>100.10000000000001</v>
      </c>
      <c r="E65" s="800">
        <v>332.40000000000003</v>
      </c>
      <c r="F65" s="800">
        <v>23.973999999999997</v>
      </c>
      <c r="G65" s="801">
        <f t="shared" si="7"/>
        <v>727.04875876555741</v>
      </c>
      <c r="H65" s="800">
        <f t="shared" si="8"/>
        <v>705.34875876555736</v>
      </c>
      <c r="I65" s="800">
        <v>21.7</v>
      </c>
      <c r="J65" s="801">
        <f t="shared" si="9"/>
        <v>954.64875876555743</v>
      </c>
      <c r="K65" s="800">
        <f t="shared" si="10"/>
        <v>727.04875876555741</v>
      </c>
      <c r="L65" s="800">
        <v>227.6</v>
      </c>
      <c r="M65" s="799">
        <v>0.62809328474225945</v>
      </c>
      <c r="N65" s="798">
        <v>0.64741652606015798</v>
      </c>
      <c r="O65" s="797">
        <v>0.8500879419105587</v>
      </c>
      <c r="AB65" s="349"/>
    </row>
    <row r="66" spans="1:28" ht="12" hidden="1" customHeight="1">
      <c r="A66" s="715">
        <v>1973</v>
      </c>
      <c r="B66" s="702">
        <f t="shared" si="6"/>
        <v>784.9406563530938</v>
      </c>
      <c r="C66" s="802">
        <v>1243.5496563530937</v>
      </c>
      <c r="D66" s="800">
        <v>109.8</v>
      </c>
      <c r="E66" s="800">
        <v>374.5</v>
      </c>
      <c r="F66" s="800">
        <v>25.690999999999999</v>
      </c>
      <c r="G66" s="801">
        <f t="shared" si="7"/>
        <v>810.04065635309382</v>
      </c>
      <c r="H66" s="800">
        <f t="shared" si="8"/>
        <v>784.9406563530938</v>
      </c>
      <c r="I66" s="800">
        <v>25.099999999999998</v>
      </c>
      <c r="J66" s="801">
        <f t="shared" si="9"/>
        <v>1050.7406563530938</v>
      </c>
      <c r="K66" s="800">
        <f t="shared" si="10"/>
        <v>810.04065635309382</v>
      </c>
      <c r="L66" s="800">
        <v>240.7</v>
      </c>
      <c r="M66" s="799">
        <v>0.62445557386880968</v>
      </c>
      <c r="N66" s="798">
        <v>0.6444237520708781</v>
      </c>
      <c r="O66" s="797">
        <v>0.8359114211241796</v>
      </c>
      <c r="AB66" s="349"/>
    </row>
    <row r="67" spans="1:28" ht="12" hidden="1" customHeight="1">
      <c r="A67" s="715">
        <v>1974</v>
      </c>
      <c r="B67" s="702">
        <f t="shared" si="6"/>
        <v>831.50570588384892</v>
      </c>
      <c r="C67" s="802">
        <v>1332.9857058838491</v>
      </c>
      <c r="D67" s="800">
        <v>118.9</v>
      </c>
      <c r="E67" s="800">
        <v>414.20000000000005</v>
      </c>
      <c r="F67" s="800">
        <v>31.620000000000005</v>
      </c>
      <c r="G67" s="801">
        <f t="shared" si="7"/>
        <v>861.20570588384896</v>
      </c>
      <c r="H67" s="800">
        <f t="shared" si="8"/>
        <v>831.50570588384892</v>
      </c>
      <c r="I67" s="800">
        <v>29.7</v>
      </c>
      <c r="J67" s="801">
        <f t="shared" si="9"/>
        <v>1128.2057058838491</v>
      </c>
      <c r="K67" s="800">
        <f t="shared" si="10"/>
        <v>861.20570588384896</v>
      </c>
      <c r="L67" s="800">
        <v>267</v>
      </c>
      <c r="M67" s="799">
        <v>0.61556537302624292</v>
      </c>
      <c r="N67" s="798">
        <v>0.63755234371028202</v>
      </c>
      <c r="O67" s="797">
        <v>0.83521298925366383</v>
      </c>
      <c r="AB67" s="349"/>
    </row>
    <row r="68" spans="1:28" ht="12" hidden="1" customHeight="1">
      <c r="A68" s="715">
        <v>1975</v>
      </c>
      <c r="B68" s="702">
        <f t="shared" si="6"/>
        <v>930.34680469392481</v>
      </c>
      <c r="C68" s="802">
        <v>1439.6688046939248</v>
      </c>
      <c r="D68" s="800">
        <v>126.4</v>
      </c>
      <c r="E68" s="800">
        <v>421.69999999999993</v>
      </c>
      <c r="F68" s="800">
        <v>38.777999999999999</v>
      </c>
      <c r="G68" s="801">
        <f t="shared" si="7"/>
        <v>968.14680469392476</v>
      </c>
      <c r="H68" s="800">
        <f t="shared" si="8"/>
        <v>930.34680469392481</v>
      </c>
      <c r="I68" s="800">
        <v>37.799999999999997</v>
      </c>
      <c r="J68" s="801">
        <f t="shared" si="9"/>
        <v>1266.6468046939249</v>
      </c>
      <c r="K68" s="800">
        <f t="shared" si="10"/>
        <v>968.14680469392476</v>
      </c>
      <c r="L68" s="800">
        <v>298.5</v>
      </c>
      <c r="M68" s="799">
        <v>0.64113210991242842</v>
      </c>
      <c r="N68" s="798">
        <v>0.66718131396452685</v>
      </c>
      <c r="O68" s="797">
        <v>0.87288733009022468</v>
      </c>
      <c r="AB68" s="349"/>
    </row>
    <row r="69" spans="1:28" ht="12" hidden="1" customHeight="1">
      <c r="A69" s="715">
        <v>1976</v>
      </c>
      <c r="B69" s="702">
        <f t="shared" si="6"/>
        <v>1010.7200345912576</v>
      </c>
      <c r="C69" s="802">
        <v>1592.6800345912577</v>
      </c>
      <c r="D69" s="800">
        <v>138.60000000000002</v>
      </c>
      <c r="E69" s="800">
        <v>485.4</v>
      </c>
      <c r="F69" s="800">
        <v>42.040000000000006</v>
      </c>
      <c r="G69" s="801">
        <f t="shared" si="7"/>
        <v>1052.7200345912574</v>
      </c>
      <c r="H69" s="800">
        <f t="shared" si="8"/>
        <v>1010.7200345912576</v>
      </c>
      <c r="I69" s="800">
        <v>42</v>
      </c>
      <c r="J69" s="801">
        <f t="shared" si="9"/>
        <v>1368.9200345912575</v>
      </c>
      <c r="K69" s="800">
        <f t="shared" si="10"/>
        <v>1052.7200345912574</v>
      </c>
      <c r="L69" s="800">
        <v>316.2</v>
      </c>
      <c r="M69" s="799">
        <v>0.62591035087395197</v>
      </c>
      <c r="N69" s="798">
        <v>0.65191976380434569</v>
      </c>
      <c r="O69" s="797">
        <v>0.84773348686602523</v>
      </c>
      <c r="AB69" s="349"/>
    </row>
    <row r="70" spans="1:28" ht="12" hidden="1" customHeight="1">
      <c r="A70" s="715">
        <v>1977</v>
      </c>
      <c r="B70" s="702">
        <f t="shared" ref="B70:B101" si="12">C70-D70-E70+F70</f>
        <v>1110.7825332460002</v>
      </c>
      <c r="C70" s="802">
        <v>1761.4505332460001</v>
      </c>
      <c r="D70" s="800">
        <v>149.29999999999998</v>
      </c>
      <c r="E70" s="800">
        <v>544.09999999999991</v>
      </c>
      <c r="F70" s="800">
        <v>42.732000000000014</v>
      </c>
      <c r="G70" s="801">
        <f t="shared" ref="G70:G101" si="13">H70+I70</f>
        <v>1158.0825332460001</v>
      </c>
      <c r="H70" s="800">
        <f t="shared" ref="H70:H101" si="14">B70</f>
        <v>1110.7825332460002</v>
      </c>
      <c r="I70" s="800">
        <v>47.3</v>
      </c>
      <c r="J70" s="801">
        <f t="shared" ref="J70:J101" si="15">K70+L70</f>
        <v>1500.6825332460003</v>
      </c>
      <c r="K70" s="800">
        <f t="shared" ref="K70:K101" si="16">G70</f>
        <v>1158.0825332460001</v>
      </c>
      <c r="L70" s="800">
        <v>342.6</v>
      </c>
      <c r="M70" s="799">
        <v>0.61754741382442879</v>
      </c>
      <c r="N70" s="798">
        <v>0.64384418371379337</v>
      </c>
      <c r="O70" s="797">
        <v>0.83431507936064953</v>
      </c>
      <c r="AB70" s="349"/>
    </row>
    <row r="71" spans="1:28" ht="12" hidden="1" customHeight="1">
      <c r="A71" s="715">
        <v>1978</v>
      </c>
      <c r="B71" s="702">
        <f t="shared" si="12"/>
        <v>1247.4680475096759</v>
      </c>
      <c r="C71" s="802">
        <v>1974.5280475096758</v>
      </c>
      <c r="D71" s="800">
        <v>159.19999999999999</v>
      </c>
      <c r="E71" s="800">
        <v>612.6</v>
      </c>
      <c r="F71" s="800">
        <v>44.739999999999995</v>
      </c>
      <c r="G71" s="801">
        <f t="shared" si="13"/>
        <v>1301.7680475096759</v>
      </c>
      <c r="H71" s="800">
        <f t="shared" si="14"/>
        <v>1247.4680475096759</v>
      </c>
      <c r="I71" s="800">
        <v>54.3</v>
      </c>
      <c r="J71" s="801">
        <f t="shared" si="15"/>
        <v>1673.5680475096758</v>
      </c>
      <c r="K71" s="800">
        <f t="shared" si="16"/>
        <v>1301.7680475096759</v>
      </c>
      <c r="L71" s="800">
        <v>371.8</v>
      </c>
      <c r="M71" s="799">
        <v>0.61454655279061821</v>
      </c>
      <c r="N71" s="798">
        <v>0.64129663900176159</v>
      </c>
      <c r="O71" s="797">
        <v>0.82445837110679132</v>
      </c>
      <c r="AB71" s="349"/>
    </row>
    <row r="72" spans="1:28" ht="12" hidden="1" customHeight="1">
      <c r="A72" s="715">
        <v>1979</v>
      </c>
      <c r="B72" s="702">
        <f t="shared" si="12"/>
        <v>1366.0280362234919</v>
      </c>
      <c r="C72" s="802">
        <v>2173.4870362234919</v>
      </c>
      <c r="D72" s="800">
        <v>168.4</v>
      </c>
      <c r="E72" s="800">
        <v>687.59999999999991</v>
      </c>
      <c r="F72" s="800">
        <v>48.540999999999997</v>
      </c>
      <c r="G72" s="801">
        <f t="shared" si="13"/>
        <v>1428.7280362234919</v>
      </c>
      <c r="H72" s="800">
        <f t="shared" si="14"/>
        <v>1366.0280362234919</v>
      </c>
      <c r="I72" s="800">
        <v>62.7</v>
      </c>
      <c r="J72" s="801">
        <f t="shared" si="15"/>
        <v>1834.128036223492</v>
      </c>
      <c r="K72" s="800">
        <f t="shared" si="16"/>
        <v>1428.7280362234919</v>
      </c>
      <c r="L72" s="800">
        <v>405.4</v>
      </c>
      <c r="M72" s="799">
        <v>0.6076096593823912</v>
      </c>
      <c r="N72" s="798">
        <v>0.63549863723133704</v>
      </c>
      <c r="O72" s="797">
        <v>0.81582067263743985</v>
      </c>
      <c r="AB72" s="349"/>
    </row>
    <row r="73" spans="1:28" ht="12" hidden="1" customHeight="1">
      <c r="A73" s="717">
        <v>1980</v>
      </c>
      <c r="B73" s="713">
        <f t="shared" si="12"/>
        <v>1474.5362756405468</v>
      </c>
      <c r="C73" s="814">
        <v>2351.2342756405469</v>
      </c>
      <c r="D73" s="812">
        <v>185.4</v>
      </c>
      <c r="E73" s="812">
        <v>747.3</v>
      </c>
      <c r="F73" s="812">
        <v>56.001999999999995</v>
      </c>
      <c r="G73" s="813">
        <f t="shared" si="13"/>
        <v>1551.2362756405469</v>
      </c>
      <c r="H73" s="812">
        <f t="shared" si="14"/>
        <v>1474.5362756405468</v>
      </c>
      <c r="I73" s="812">
        <v>76.7</v>
      </c>
      <c r="J73" s="813">
        <f t="shared" si="15"/>
        <v>2006.136275640547</v>
      </c>
      <c r="K73" s="812">
        <f t="shared" si="16"/>
        <v>1551.2362756405469</v>
      </c>
      <c r="L73" s="812">
        <v>454.9</v>
      </c>
      <c r="M73" s="811">
        <v>0.6076051902260371</v>
      </c>
      <c r="N73" s="810">
        <v>0.63921059652239443</v>
      </c>
      <c r="O73" s="809">
        <v>0.8266590883635021</v>
      </c>
      <c r="AB73" s="349"/>
    </row>
    <row r="74" spans="1:28" ht="12" hidden="1" customHeight="1">
      <c r="A74" s="715">
        <v>1981</v>
      </c>
      <c r="B74" s="702">
        <f t="shared" si="12"/>
        <v>1623.5465834838944</v>
      </c>
      <c r="C74" s="802">
        <v>2634.5415834838946</v>
      </c>
      <c r="D74" s="800">
        <v>218.9</v>
      </c>
      <c r="E74" s="800">
        <v>853.49999999999989</v>
      </c>
      <c r="F74" s="800">
        <v>61.404999999999987</v>
      </c>
      <c r="G74" s="801">
        <f t="shared" si="13"/>
        <v>1710.9465834838945</v>
      </c>
      <c r="H74" s="800">
        <f t="shared" si="14"/>
        <v>1623.5465834838944</v>
      </c>
      <c r="I74" s="800">
        <v>87.4</v>
      </c>
      <c r="J74" s="801">
        <f t="shared" si="15"/>
        <v>2218.3465834838944</v>
      </c>
      <c r="K74" s="800">
        <f t="shared" si="16"/>
        <v>1710.9465834838945</v>
      </c>
      <c r="L74" s="800">
        <v>507.4</v>
      </c>
      <c r="M74" s="799">
        <v>0.59643164596594334</v>
      </c>
      <c r="N74" s="798">
        <v>0.62853920997902157</v>
      </c>
      <c r="O74" s="797">
        <v>0.8149394157025438</v>
      </c>
      <c r="AB74" s="349"/>
    </row>
    <row r="75" spans="1:28" ht="12" hidden="1" customHeight="1">
      <c r="A75" s="715">
        <v>1982</v>
      </c>
      <c r="B75" s="702">
        <f t="shared" si="12"/>
        <v>1712.2414993559698</v>
      </c>
      <c r="C75" s="802">
        <v>2732.9234993559699</v>
      </c>
      <c r="D75" s="800">
        <v>222.1</v>
      </c>
      <c r="E75" s="800">
        <v>861.5</v>
      </c>
      <c r="F75" s="800">
        <v>62.917999999999971</v>
      </c>
      <c r="G75" s="801">
        <f t="shared" si="13"/>
        <v>1808.3414993559697</v>
      </c>
      <c r="H75" s="800">
        <f t="shared" si="14"/>
        <v>1712.2414993559698</v>
      </c>
      <c r="I75" s="800">
        <v>96.1</v>
      </c>
      <c r="J75" s="801">
        <f t="shared" si="15"/>
        <v>2361.4414993559699</v>
      </c>
      <c r="K75" s="800">
        <f t="shared" si="16"/>
        <v>1808.3414993559697</v>
      </c>
      <c r="L75" s="800">
        <v>553.1</v>
      </c>
      <c r="M75" s="799">
        <v>0.60281703258554065</v>
      </c>
      <c r="N75" s="798">
        <v>0.63665029550625607</v>
      </c>
      <c r="O75" s="797">
        <v>0.83137639042246503</v>
      </c>
      <c r="AB75" s="349"/>
    </row>
    <row r="76" spans="1:28" ht="12" hidden="1" customHeight="1">
      <c r="A76" s="715">
        <v>1983</v>
      </c>
      <c r="B76" s="702">
        <f t="shared" si="12"/>
        <v>1846.1742223203339</v>
      </c>
      <c r="C76" s="802">
        <v>2926.3192223203337</v>
      </c>
      <c r="D76" s="800">
        <v>239.7</v>
      </c>
      <c r="E76" s="800">
        <v>906.5</v>
      </c>
      <c r="F76" s="800">
        <v>66.054999999999993</v>
      </c>
      <c r="G76" s="801">
        <f t="shared" si="13"/>
        <v>1954.074222320334</v>
      </c>
      <c r="H76" s="800">
        <f t="shared" si="14"/>
        <v>1846.1742223203339</v>
      </c>
      <c r="I76" s="800">
        <v>107.89999999999999</v>
      </c>
      <c r="J76" s="801">
        <f t="shared" si="15"/>
        <v>2548.6742223203341</v>
      </c>
      <c r="K76" s="800">
        <f t="shared" si="16"/>
        <v>1954.074222320334</v>
      </c>
      <c r="L76" s="800">
        <v>594.6</v>
      </c>
      <c r="M76" s="799">
        <v>0.60322634285911902</v>
      </c>
      <c r="N76" s="798">
        <v>0.63848202003605092</v>
      </c>
      <c r="O76" s="797">
        <v>0.83276400010466722</v>
      </c>
      <c r="AB76" s="349"/>
    </row>
    <row r="77" spans="1:28" ht="12" hidden="1" customHeight="1">
      <c r="A77" s="715">
        <v>1984</v>
      </c>
      <c r="B77" s="702">
        <f t="shared" si="12"/>
        <v>2061.0202844761993</v>
      </c>
      <c r="C77" s="802">
        <v>3268.9592844761992</v>
      </c>
      <c r="D77" s="800">
        <v>267.3</v>
      </c>
      <c r="E77" s="800">
        <v>1007.6999999999999</v>
      </c>
      <c r="F77" s="800">
        <v>67.060999999999993</v>
      </c>
      <c r="G77" s="801">
        <f t="shared" si="13"/>
        <v>2179.5202844761993</v>
      </c>
      <c r="H77" s="800">
        <f t="shared" si="14"/>
        <v>2061.0202844761993</v>
      </c>
      <c r="I77" s="800">
        <v>118.50000000000001</v>
      </c>
      <c r="J77" s="801">
        <f t="shared" si="15"/>
        <v>2811.5202844761993</v>
      </c>
      <c r="K77" s="800">
        <f t="shared" si="16"/>
        <v>2179.5202844761993</v>
      </c>
      <c r="L77" s="800">
        <v>632</v>
      </c>
      <c r="M77" s="799">
        <v>0.5984379455505805</v>
      </c>
      <c r="N77" s="798">
        <v>0.63284561105580706</v>
      </c>
      <c r="O77" s="797">
        <v>0.81635316041701489</v>
      </c>
      <c r="AB77" s="349"/>
    </row>
    <row r="78" spans="1:28" ht="12" hidden="1" customHeight="1">
      <c r="A78" s="715">
        <v>1985</v>
      </c>
      <c r="B78" s="702">
        <f t="shared" si="12"/>
        <v>2162.1371281222646</v>
      </c>
      <c r="C78" s="802">
        <v>3476.1121281222645</v>
      </c>
      <c r="D78" s="800">
        <v>288.00000000000006</v>
      </c>
      <c r="E78" s="800">
        <v>1095.9000000000001</v>
      </c>
      <c r="F78" s="800">
        <v>69.925000000000026</v>
      </c>
      <c r="G78" s="801">
        <f t="shared" si="13"/>
        <v>2289.8371281222644</v>
      </c>
      <c r="H78" s="800">
        <f t="shared" si="14"/>
        <v>2162.1371281222646</v>
      </c>
      <c r="I78" s="800">
        <v>127.7</v>
      </c>
      <c r="J78" s="801">
        <f t="shared" si="15"/>
        <v>2978.4371281222643</v>
      </c>
      <c r="K78" s="800">
        <f t="shared" si="16"/>
        <v>2289.8371281222644</v>
      </c>
      <c r="L78" s="800">
        <v>688.6</v>
      </c>
      <c r="M78" s="799">
        <v>0.58686746868309669</v>
      </c>
      <c r="N78" s="798">
        <v>0.62152899628746117</v>
      </c>
      <c r="O78" s="797">
        <v>0.80843524459102778</v>
      </c>
      <c r="AB78" s="349"/>
    </row>
    <row r="79" spans="1:28" ht="12" hidden="1" customHeight="1">
      <c r="A79" s="715">
        <v>1986</v>
      </c>
      <c r="B79" s="702">
        <f t="shared" si="12"/>
        <v>2256.2595324776526</v>
      </c>
      <c r="C79" s="802">
        <v>3645.1255324776525</v>
      </c>
      <c r="D79" s="800">
        <v>300.5</v>
      </c>
      <c r="E79" s="800">
        <v>1161.4000000000001</v>
      </c>
      <c r="F79" s="800">
        <v>73.033999999999992</v>
      </c>
      <c r="G79" s="801">
        <f t="shared" si="13"/>
        <v>2394.8595324776525</v>
      </c>
      <c r="H79" s="800">
        <f t="shared" si="14"/>
        <v>2256.2595324776526</v>
      </c>
      <c r="I79" s="800">
        <v>138.6</v>
      </c>
      <c r="J79" s="801">
        <f t="shared" si="15"/>
        <v>3131.2595324776526</v>
      </c>
      <c r="K79" s="800">
        <f t="shared" si="16"/>
        <v>2394.8595324776525</v>
      </c>
      <c r="L79" s="800">
        <v>736.4</v>
      </c>
      <c r="M79" s="799">
        <v>0.58631555856703199</v>
      </c>
      <c r="N79" s="798">
        <v>0.62233239760866188</v>
      </c>
      <c r="O79" s="797">
        <v>0.81369459292075585</v>
      </c>
      <c r="AB79" s="349"/>
    </row>
    <row r="80" spans="1:28" ht="12" hidden="1" customHeight="1">
      <c r="A80" s="715">
        <v>1987</v>
      </c>
      <c r="B80" s="702">
        <f t="shared" si="12"/>
        <v>2406.9231681688707</v>
      </c>
      <c r="C80" s="802">
        <v>3924.7291681688707</v>
      </c>
      <c r="D80" s="800">
        <v>319.39999999999998</v>
      </c>
      <c r="E80" s="800">
        <v>1273.3</v>
      </c>
      <c r="F80" s="800">
        <v>74.894000000000005</v>
      </c>
      <c r="G80" s="801">
        <f t="shared" si="13"/>
        <v>2557.0231681688706</v>
      </c>
      <c r="H80" s="800">
        <f t="shared" si="14"/>
        <v>2406.9231681688707</v>
      </c>
      <c r="I80" s="800">
        <v>150.09999999999997</v>
      </c>
      <c r="J80" s="801">
        <f t="shared" si="15"/>
        <v>3333.1231681688705</v>
      </c>
      <c r="K80" s="800">
        <f t="shared" si="16"/>
        <v>2557.0231681688706</v>
      </c>
      <c r="L80" s="800">
        <v>776.1</v>
      </c>
      <c r="M80" s="799">
        <v>0.58431811229580277</v>
      </c>
      <c r="N80" s="798">
        <v>0.62075722668694666</v>
      </c>
      <c r="O80" s="797">
        <v>0.80916759763276136</v>
      </c>
      <c r="AB80" s="349"/>
    </row>
    <row r="81" spans="1:28" ht="12" hidden="1" customHeight="1">
      <c r="A81" s="715">
        <v>1988</v>
      </c>
      <c r="B81" s="702">
        <f t="shared" si="12"/>
        <v>2639.5314756482976</v>
      </c>
      <c r="C81" s="802">
        <v>4278.4804756482972</v>
      </c>
      <c r="D81" s="800">
        <v>350</v>
      </c>
      <c r="E81" s="800">
        <v>1369.7999999999997</v>
      </c>
      <c r="F81" s="800">
        <v>80.850999999999999</v>
      </c>
      <c r="G81" s="801">
        <f t="shared" si="13"/>
        <v>2800.8314756482978</v>
      </c>
      <c r="H81" s="800">
        <f t="shared" si="14"/>
        <v>2639.5314756482976</v>
      </c>
      <c r="I81" s="800">
        <v>161.30000000000001</v>
      </c>
      <c r="J81" s="801">
        <f t="shared" si="15"/>
        <v>3620.631475648298</v>
      </c>
      <c r="K81" s="800">
        <f t="shared" si="16"/>
        <v>2800.8314756482978</v>
      </c>
      <c r="L81" s="800">
        <v>819.8</v>
      </c>
      <c r="M81" s="799">
        <v>0.58742410549879776</v>
      </c>
      <c r="N81" s="798">
        <v>0.62332119901373084</v>
      </c>
      <c r="O81" s="797">
        <v>0.80576656332583307</v>
      </c>
      <c r="AB81" s="349"/>
    </row>
    <row r="82" spans="1:28" ht="12" hidden="1" customHeight="1">
      <c r="A82" s="716">
        <v>1989</v>
      </c>
      <c r="B82" s="695">
        <f t="shared" si="12"/>
        <v>2781.2708613408081</v>
      </c>
      <c r="C82" s="808">
        <v>4561.352861340808</v>
      </c>
      <c r="D82" s="806">
        <v>378.2</v>
      </c>
      <c r="E82" s="806">
        <v>1489.4</v>
      </c>
      <c r="F82" s="806">
        <v>87.518000000000001</v>
      </c>
      <c r="G82" s="807">
        <f t="shared" si="13"/>
        <v>2965.370861340808</v>
      </c>
      <c r="H82" s="806">
        <f t="shared" si="14"/>
        <v>2781.2708613408081</v>
      </c>
      <c r="I82" s="806">
        <v>184.1</v>
      </c>
      <c r="J82" s="807">
        <f t="shared" si="15"/>
        <v>3846.870861340808</v>
      </c>
      <c r="K82" s="806">
        <f t="shared" si="16"/>
        <v>2965.370861340808</v>
      </c>
      <c r="L82" s="806">
        <v>881.5</v>
      </c>
      <c r="M82" s="805">
        <v>0.58158815217699134</v>
      </c>
      <c r="N82" s="804">
        <v>0.62008507827794912</v>
      </c>
      <c r="O82" s="803">
        <v>0.8044144664256635</v>
      </c>
      <c r="AB82" s="349"/>
    </row>
    <row r="83" spans="1:28" ht="12" hidden="1" customHeight="1">
      <c r="A83" s="715">
        <v>1990</v>
      </c>
      <c r="B83" s="702">
        <f t="shared" si="12"/>
        <v>2950.2248683580187</v>
      </c>
      <c r="C83" s="802">
        <v>4821.3408683580183</v>
      </c>
      <c r="D83" s="800">
        <v>401.2</v>
      </c>
      <c r="E83" s="800">
        <v>1567.3999999999999</v>
      </c>
      <c r="F83" s="800">
        <v>97.484000000000009</v>
      </c>
      <c r="G83" s="801">
        <f t="shared" si="13"/>
        <v>3157.6248683580188</v>
      </c>
      <c r="H83" s="800">
        <f t="shared" si="14"/>
        <v>2950.2248683580187</v>
      </c>
      <c r="I83" s="800">
        <v>207.39999999999998</v>
      </c>
      <c r="J83" s="801">
        <f t="shared" si="15"/>
        <v>4105.6248683580188</v>
      </c>
      <c r="K83" s="800">
        <f t="shared" si="16"/>
        <v>3157.6248683580188</v>
      </c>
      <c r="L83" s="800">
        <v>948</v>
      </c>
      <c r="M83" s="799">
        <v>0.58581538658049259</v>
      </c>
      <c r="N83" s="798">
        <v>0.62699804776672796</v>
      </c>
      <c r="O83" s="797">
        <v>0.81523894846369582</v>
      </c>
      <c r="AB83" s="349"/>
    </row>
    <row r="84" spans="1:28" ht="12" hidden="1" customHeight="1">
      <c r="A84" s="715">
        <v>1991</v>
      </c>
      <c r="B84" s="702">
        <f t="shared" si="12"/>
        <v>3064.5262673158659</v>
      </c>
      <c r="C84" s="802">
        <v>5004.0882673158658</v>
      </c>
      <c r="D84" s="800">
        <v>437.40000000000003</v>
      </c>
      <c r="E84" s="800">
        <v>1610.3</v>
      </c>
      <c r="F84" s="800">
        <v>108.13799999999995</v>
      </c>
      <c r="G84" s="801">
        <f t="shared" si="13"/>
        <v>3307.6262673158658</v>
      </c>
      <c r="H84" s="800">
        <f t="shared" si="14"/>
        <v>3064.5262673158659</v>
      </c>
      <c r="I84" s="800">
        <v>243.1</v>
      </c>
      <c r="J84" s="801">
        <f t="shared" si="15"/>
        <v>4311.7262673158657</v>
      </c>
      <c r="K84" s="800">
        <f t="shared" si="16"/>
        <v>3307.6262673158658</v>
      </c>
      <c r="L84" s="800">
        <v>1004.1</v>
      </c>
      <c r="M84" s="799">
        <v>0.59091152644875067</v>
      </c>
      <c r="N84" s="798">
        <v>0.63778682773488082</v>
      </c>
      <c r="O84" s="797">
        <v>0.83140052588956348</v>
      </c>
      <c r="AB84" s="349"/>
    </row>
    <row r="85" spans="1:28" ht="12" hidden="1" customHeight="1">
      <c r="A85" s="715">
        <v>1992</v>
      </c>
      <c r="B85" s="702">
        <f t="shared" si="12"/>
        <v>3291.8745997637247</v>
      </c>
      <c r="C85" s="802">
        <v>5328.069599763724</v>
      </c>
      <c r="D85" s="800">
        <v>463.19999999999993</v>
      </c>
      <c r="E85" s="800">
        <v>1694.5999999999997</v>
      </c>
      <c r="F85" s="800">
        <v>121.605</v>
      </c>
      <c r="G85" s="801">
        <f t="shared" si="13"/>
        <v>3571.3745997637247</v>
      </c>
      <c r="H85" s="800">
        <f t="shared" si="14"/>
        <v>3291.8745997637247</v>
      </c>
      <c r="I85" s="800">
        <v>279.5</v>
      </c>
      <c r="J85" s="801">
        <f t="shared" si="15"/>
        <v>4620.6745997637245</v>
      </c>
      <c r="K85" s="800">
        <f t="shared" si="16"/>
        <v>3571.3745997637247</v>
      </c>
      <c r="L85" s="800">
        <v>1049.3</v>
      </c>
      <c r="M85" s="799">
        <v>0.59855530297356674</v>
      </c>
      <c r="N85" s="798">
        <v>0.64937625684377787</v>
      </c>
      <c r="O85" s="797">
        <v>0.84016848187423399</v>
      </c>
      <c r="AB85" s="349"/>
    </row>
    <row r="86" spans="1:28" ht="12" hidden="1" customHeight="1">
      <c r="A86" s="715">
        <v>1993</v>
      </c>
      <c r="B86" s="702">
        <f t="shared" si="12"/>
        <v>3414.0985149148332</v>
      </c>
      <c r="C86" s="802">
        <v>5554.166514914833</v>
      </c>
      <c r="D86" s="800">
        <v>477.20000000000005</v>
      </c>
      <c r="E86" s="800">
        <v>1791.2999999999997</v>
      </c>
      <c r="F86" s="800">
        <v>128.43199999999999</v>
      </c>
      <c r="G86" s="801">
        <f t="shared" si="13"/>
        <v>3722.798514914833</v>
      </c>
      <c r="H86" s="800">
        <f t="shared" si="14"/>
        <v>3414.0985149148332</v>
      </c>
      <c r="I86" s="800">
        <v>308.7</v>
      </c>
      <c r="J86" s="801">
        <f t="shared" si="15"/>
        <v>4796.9985149148333</v>
      </c>
      <c r="K86" s="800">
        <f t="shared" si="16"/>
        <v>3722.798514914833</v>
      </c>
      <c r="L86" s="800">
        <v>1074.2</v>
      </c>
      <c r="M86" s="799">
        <v>0.59326101948196863</v>
      </c>
      <c r="N86" s="798">
        <v>0.64690319644728456</v>
      </c>
      <c r="O86" s="797">
        <v>0.83356476591972495</v>
      </c>
      <c r="AB86" s="349"/>
    </row>
    <row r="87" spans="1:28" ht="12" hidden="1" customHeight="1">
      <c r="A87" s="715">
        <v>1994</v>
      </c>
      <c r="B87" s="702">
        <f t="shared" si="12"/>
        <v>3559.8740124836986</v>
      </c>
      <c r="C87" s="802">
        <v>5887.4860124836987</v>
      </c>
      <c r="D87" s="800">
        <v>524.5</v>
      </c>
      <c r="E87" s="800">
        <v>1938.3000000000002</v>
      </c>
      <c r="F87" s="800">
        <v>135.18799999999996</v>
      </c>
      <c r="G87" s="801">
        <f t="shared" si="13"/>
        <v>3896.0740124836984</v>
      </c>
      <c r="H87" s="800">
        <f t="shared" si="14"/>
        <v>3559.8740124836986</v>
      </c>
      <c r="I87" s="800">
        <v>336.2</v>
      </c>
      <c r="J87" s="801">
        <f t="shared" si="15"/>
        <v>5005.6740124836979</v>
      </c>
      <c r="K87" s="800">
        <f t="shared" si="16"/>
        <v>3896.0740124836984</v>
      </c>
      <c r="L87" s="800">
        <v>1109.5999999999999</v>
      </c>
      <c r="M87" s="799">
        <v>0.57976515626261338</v>
      </c>
      <c r="N87" s="798">
        <v>0.6345190730731407</v>
      </c>
      <c r="O87" s="797">
        <v>0.81522979910812321</v>
      </c>
      <c r="AB87" s="349"/>
    </row>
    <row r="88" spans="1:28" ht="12" hidden="1" customHeight="1">
      <c r="A88" s="715">
        <v>1995</v>
      </c>
      <c r="B88" s="702">
        <f t="shared" si="12"/>
        <v>3734.843647118556</v>
      </c>
      <c r="C88" s="802">
        <v>6188.696647118556</v>
      </c>
      <c r="D88" s="800">
        <v>538.70000000000005</v>
      </c>
      <c r="E88" s="800">
        <v>2057.5</v>
      </c>
      <c r="F88" s="800">
        <v>142.34699999999998</v>
      </c>
      <c r="G88" s="801">
        <f t="shared" si="13"/>
        <v>4098.9436471185563</v>
      </c>
      <c r="H88" s="800">
        <f t="shared" si="14"/>
        <v>3734.843647118556</v>
      </c>
      <c r="I88" s="800">
        <v>364.09999999999997</v>
      </c>
      <c r="J88" s="801">
        <f t="shared" si="15"/>
        <v>5243.4436471185563</v>
      </c>
      <c r="K88" s="800">
        <f t="shared" si="16"/>
        <v>4098.9436471185563</v>
      </c>
      <c r="L88" s="800">
        <v>1144.5</v>
      </c>
      <c r="M88" s="799">
        <v>0.57640923637912744</v>
      </c>
      <c r="N88" s="798">
        <v>0.63260184383340634</v>
      </c>
      <c r="O88" s="797">
        <v>0.80923584337040766</v>
      </c>
      <c r="AB88" s="349"/>
    </row>
    <row r="89" spans="1:28" ht="12" hidden="1" customHeight="1">
      <c r="A89" s="715">
        <v>1996</v>
      </c>
      <c r="B89" s="702">
        <f t="shared" si="12"/>
        <v>3925.6697249523791</v>
      </c>
      <c r="C89" s="802">
        <v>6550.6197249523793</v>
      </c>
      <c r="D89" s="800">
        <v>562.49999999999989</v>
      </c>
      <c r="E89" s="800">
        <v>2209.4</v>
      </c>
      <c r="F89" s="800">
        <v>146.95000000000002</v>
      </c>
      <c r="G89" s="801">
        <f t="shared" si="13"/>
        <v>4312.6697249523786</v>
      </c>
      <c r="H89" s="800">
        <f t="shared" si="14"/>
        <v>3925.6697249523791</v>
      </c>
      <c r="I89" s="800">
        <v>387</v>
      </c>
      <c r="J89" s="801">
        <f t="shared" si="15"/>
        <v>5489.1697249523786</v>
      </c>
      <c r="K89" s="800">
        <f t="shared" si="16"/>
        <v>4312.6697249523786</v>
      </c>
      <c r="L89" s="800">
        <v>1176.5</v>
      </c>
      <c r="M89" s="799">
        <v>0.56898711843818006</v>
      </c>
      <c r="N89" s="798">
        <v>0.625078952510708</v>
      </c>
      <c r="O89" s="797">
        <v>0.79560102689398771</v>
      </c>
      <c r="AB89" s="349"/>
    </row>
    <row r="90" spans="1:28" ht="12" hidden="1" customHeight="1">
      <c r="A90" s="715">
        <v>1997</v>
      </c>
      <c r="B90" s="702">
        <f t="shared" si="12"/>
        <v>4134.7917264835214</v>
      </c>
      <c r="C90" s="802">
        <v>6970.2437264835207</v>
      </c>
      <c r="D90" s="800">
        <v>595.30000000000007</v>
      </c>
      <c r="E90" s="800">
        <v>2386.5999999999995</v>
      </c>
      <c r="F90" s="800">
        <v>146.44800000000004</v>
      </c>
      <c r="G90" s="801">
        <f t="shared" si="13"/>
        <v>4538.8917264835218</v>
      </c>
      <c r="H90" s="800">
        <f t="shared" si="14"/>
        <v>4134.7917264835214</v>
      </c>
      <c r="I90" s="800">
        <v>404.1</v>
      </c>
      <c r="J90" s="801">
        <f t="shared" si="15"/>
        <v>5763.4917264835221</v>
      </c>
      <c r="K90" s="800">
        <f t="shared" si="16"/>
        <v>4538.8917264835218</v>
      </c>
      <c r="L90" s="800">
        <v>1224.5999999999999</v>
      </c>
      <c r="M90" s="799">
        <v>0.5602395163518944</v>
      </c>
      <c r="N90" s="798">
        <v>0.61499264626355243</v>
      </c>
      <c r="O90" s="797">
        <v>0.78091861233585202</v>
      </c>
      <c r="AB90" s="349"/>
    </row>
    <row r="91" spans="1:28" ht="12" hidden="1" customHeight="1">
      <c r="A91" s="715">
        <v>1998</v>
      </c>
      <c r="B91" s="702">
        <f t="shared" si="12"/>
        <v>4390.7356168984352</v>
      </c>
      <c r="C91" s="802">
        <v>7418.8046168984347</v>
      </c>
      <c r="D91" s="800">
        <v>619.4</v>
      </c>
      <c r="E91" s="800">
        <v>2556.9</v>
      </c>
      <c r="F91" s="800">
        <v>148.23099999999999</v>
      </c>
      <c r="G91" s="801">
        <f t="shared" si="13"/>
        <v>4803.2356168984352</v>
      </c>
      <c r="H91" s="800">
        <f t="shared" si="14"/>
        <v>4390.7356168984352</v>
      </c>
      <c r="I91" s="800">
        <v>412.49999999999994</v>
      </c>
      <c r="J91" s="801">
        <f t="shared" si="15"/>
        <v>6075.3356168984355</v>
      </c>
      <c r="K91" s="800">
        <f t="shared" si="16"/>
        <v>4803.2356168984352</v>
      </c>
      <c r="L91" s="800">
        <v>1272.0999999999999</v>
      </c>
      <c r="M91" s="799">
        <v>0.55880972050175448</v>
      </c>
      <c r="N91" s="798">
        <v>0.61130867052275406</v>
      </c>
      <c r="O91" s="797">
        <v>0.77320906887842333</v>
      </c>
      <c r="AB91" s="349"/>
    </row>
    <row r="92" spans="1:28" ht="12" hidden="1" customHeight="1">
      <c r="A92" s="658">
        <v>1999</v>
      </c>
      <c r="B92" s="702">
        <f t="shared" si="12"/>
        <v>4644.0185331931334</v>
      </c>
      <c r="C92" s="790">
        <v>7849.2825331931335</v>
      </c>
      <c r="D92" s="757">
        <v>644.6</v>
      </c>
      <c r="E92" s="757">
        <v>2712.7</v>
      </c>
      <c r="F92" s="757">
        <v>152.03599999999997</v>
      </c>
      <c r="G92" s="789">
        <f t="shared" si="13"/>
        <v>5075.2185331931332</v>
      </c>
      <c r="H92" s="757">
        <f t="shared" si="14"/>
        <v>4644.0185331931334</v>
      </c>
      <c r="I92" s="757">
        <v>431.19999999999993</v>
      </c>
      <c r="J92" s="789">
        <f t="shared" si="15"/>
        <v>6432.8185331931327</v>
      </c>
      <c r="K92" s="757">
        <f t="shared" si="16"/>
        <v>5075.2185331931332</v>
      </c>
      <c r="L92" s="757">
        <v>1357.6</v>
      </c>
      <c r="M92" s="788">
        <v>0.55788027163436804</v>
      </c>
      <c r="N92" s="787">
        <v>0.60967980072955807</v>
      </c>
      <c r="O92" s="786">
        <v>0.77276662981033262</v>
      </c>
      <c r="AB92" s="349"/>
    </row>
    <row r="93" spans="1:28" ht="12" hidden="1" customHeight="1">
      <c r="A93" s="714">
        <v>2000</v>
      </c>
      <c r="B93" s="713">
        <f t="shared" si="12"/>
        <v>4952.417319151572</v>
      </c>
      <c r="C93" s="796">
        <v>8387.9523191515727</v>
      </c>
      <c r="D93" s="794">
        <v>673.50000000000011</v>
      </c>
      <c r="E93" s="794">
        <v>2917.1</v>
      </c>
      <c r="F93" s="794">
        <v>155.06499999999997</v>
      </c>
      <c r="G93" s="795">
        <f t="shared" si="13"/>
        <v>5411.3173191515716</v>
      </c>
      <c r="H93" s="794">
        <f t="shared" si="14"/>
        <v>4952.417319151572</v>
      </c>
      <c r="I93" s="794">
        <v>458.90000000000003</v>
      </c>
      <c r="J93" s="795">
        <f t="shared" si="15"/>
        <v>6855.5173191515714</v>
      </c>
      <c r="K93" s="794">
        <f t="shared" si="16"/>
        <v>5411.3173191515716</v>
      </c>
      <c r="L93" s="794">
        <v>1444.2</v>
      </c>
      <c r="M93" s="793">
        <v>0.55601406973746181</v>
      </c>
      <c r="N93" s="792">
        <v>0.60753534513883145</v>
      </c>
      <c r="O93" s="791">
        <v>0.7696774805379557</v>
      </c>
      <c r="AB93" s="349"/>
    </row>
    <row r="94" spans="1:28" ht="12" hidden="1" customHeight="1">
      <c r="A94" s="658">
        <v>2001</v>
      </c>
      <c r="B94" s="702">
        <f t="shared" si="12"/>
        <v>5272.178955528183</v>
      </c>
      <c r="C94" s="790">
        <v>8672.0089555281829</v>
      </c>
      <c r="D94" s="757">
        <v>674.2</v>
      </c>
      <c r="E94" s="757">
        <v>2887.2999999999997</v>
      </c>
      <c r="F94" s="757">
        <v>161.67000000000002</v>
      </c>
      <c r="G94" s="789">
        <f t="shared" si="13"/>
        <v>5790.178955528183</v>
      </c>
      <c r="H94" s="757">
        <f t="shared" si="14"/>
        <v>5272.178955528183</v>
      </c>
      <c r="I94" s="757">
        <v>518</v>
      </c>
      <c r="J94" s="789">
        <f t="shared" si="15"/>
        <v>7335.2789555281834</v>
      </c>
      <c r="K94" s="757">
        <f t="shared" si="16"/>
        <v>5790.178955528183</v>
      </c>
      <c r="L94" s="757">
        <v>1545.1</v>
      </c>
      <c r="M94" s="788">
        <v>0.57402379586788566</v>
      </c>
      <c r="N94" s="787">
        <v>0.63042255030466032</v>
      </c>
      <c r="O94" s="786">
        <v>0.79864980026655308</v>
      </c>
      <c r="AB94" s="349"/>
    </row>
    <row r="95" spans="1:28" ht="12" hidden="1" customHeight="1">
      <c r="A95" s="658">
        <v>2002</v>
      </c>
      <c r="B95" s="702">
        <f t="shared" si="12"/>
        <v>5586.5753110076666</v>
      </c>
      <c r="C95" s="790">
        <v>8896.996311007666</v>
      </c>
      <c r="D95" s="757">
        <v>728.2</v>
      </c>
      <c r="E95" s="757">
        <v>2759.6</v>
      </c>
      <c r="F95" s="757">
        <v>177.37899999999991</v>
      </c>
      <c r="G95" s="789">
        <f t="shared" si="13"/>
        <v>6148.7753110076665</v>
      </c>
      <c r="H95" s="757">
        <f t="shared" si="14"/>
        <v>5586.5753110076666</v>
      </c>
      <c r="I95" s="757">
        <v>562.20000000000005</v>
      </c>
      <c r="J95" s="789">
        <f t="shared" si="15"/>
        <v>7800.1753110076661</v>
      </c>
      <c r="K95" s="757">
        <f t="shared" si="16"/>
        <v>6148.7753110076665</v>
      </c>
      <c r="L95" s="757">
        <v>1651.4</v>
      </c>
      <c r="M95" s="788">
        <v>0.59199890969477653</v>
      </c>
      <c r="N95" s="787">
        <v>0.65157418945062595</v>
      </c>
      <c r="O95" s="786">
        <v>0.82656995072563444</v>
      </c>
      <c r="AB95" s="349"/>
    </row>
    <row r="96" spans="1:28" ht="12" hidden="1" customHeight="1">
      <c r="A96" s="658">
        <v>2003</v>
      </c>
      <c r="B96" s="702">
        <f t="shared" si="12"/>
        <v>5860.8471436834316</v>
      </c>
      <c r="C96" s="790">
        <v>9250.5251436834315</v>
      </c>
      <c r="D96" s="757">
        <v>762.8</v>
      </c>
      <c r="E96" s="757">
        <v>2820.1</v>
      </c>
      <c r="F96" s="757">
        <v>193.22199999999998</v>
      </c>
      <c r="G96" s="789">
        <f t="shared" si="13"/>
        <v>6460.2471436834312</v>
      </c>
      <c r="H96" s="757">
        <f t="shared" si="14"/>
        <v>5860.8471436834316</v>
      </c>
      <c r="I96" s="757">
        <v>599.40000000000009</v>
      </c>
      <c r="J96" s="789">
        <f t="shared" si="15"/>
        <v>8215.8471436834316</v>
      </c>
      <c r="K96" s="757">
        <f t="shared" si="16"/>
        <v>6460.2471436834312</v>
      </c>
      <c r="L96" s="757">
        <v>1755.6</v>
      </c>
      <c r="M96" s="788">
        <v>0.5941533164051247</v>
      </c>
      <c r="N96" s="787">
        <v>0.65491850770294913</v>
      </c>
      <c r="O96" s="786">
        <v>0.8328954343670476</v>
      </c>
      <c r="AB96" s="349"/>
    </row>
    <row r="97" spans="1:28" ht="12" hidden="1" customHeight="1">
      <c r="A97" s="658">
        <v>2004</v>
      </c>
      <c r="B97" s="702">
        <f t="shared" si="12"/>
        <v>6228.1782016166781</v>
      </c>
      <c r="C97" s="790">
        <v>9868.5412016166792</v>
      </c>
      <c r="D97" s="757">
        <v>815.7</v>
      </c>
      <c r="E97" s="757">
        <v>3032.2000000000003</v>
      </c>
      <c r="F97" s="757">
        <v>207.53700000000003</v>
      </c>
      <c r="G97" s="789">
        <f t="shared" si="13"/>
        <v>6890.7782016166784</v>
      </c>
      <c r="H97" s="757">
        <f t="shared" si="14"/>
        <v>6228.1782016166781</v>
      </c>
      <c r="I97" s="757">
        <v>662.6</v>
      </c>
      <c r="J97" s="789">
        <f t="shared" si="15"/>
        <v>8759.6782016166781</v>
      </c>
      <c r="K97" s="757">
        <f t="shared" si="16"/>
        <v>6890.7782016166784</v>
      </c>
      <c r="L97" s="757">
        <v>1868.9</v>
      </c>
      <c r="M97" s="788">
        <v>0.59085829498588149</v>
      </c>
      <c r="N97" s="787">
        <v>0.65371820258390445</v>
      </c>
      <c r="O97" s="786">
        <v>0.83101805364026582</v>
      </c>
      <c r="AB97" s="349"/>
    </row>
    <row r="98" spans="1:28" ht="12" hidden="1" customHeight="1">
      <c r="A98" s="658">
        <v>2005</v>
      </c>
      <c r="B98" s="702">
        <f t="shared" si="12"/>
        <v>6458.668317399547</v>
      </c>
      <c r="C98" s="790">
        <v>10495.416317399548</v>
      </c>
      <c r="D98" s="757">
        <v>867.2</v>
      </c>
      <c r="E98" s="757">
        <v>3396.7</v>
      </c>
      <c r="F98" s="757">
        <v>227.15200000000013</v>
      </c>
      <c r="G98" s="789">
        <f t="shared" si="13"/>
        <v>7165.3683173995469</v>
      </c>
      <c r="H98" s="757">
        <f t="shared" si="14"/>
        <v>6458.668317399547</v>
      </c>
      <c r="I98" s="757">
        <v>706.69999999999993</v>
      </c>
      <c r="J98" s="789">
        <f t="shared" si="15"/>
        <v>9145.3683173995469</v>
      </c>
      <c r="K98" s="757">
        <f t="shared" si="16"/>
        <v>7165.3683173995469</v>
      </c>
      <c r="L98" s="757">
        <v>1980</v>
      </c>
      <c r="M98" s="788">
        <v>0.57462484362707056</v>
      </c>
      <c r="N98" s="787">
        <v>0.63749962787590053</v>
      </c>
      <c r="O98" s="786">
        <v>0.81365934602035161</v>
      </c>
      <c r="AB98" s="349"/>
    </row>
    <row r="99" spans="1:28" ht="12" hidden="1" customHeight="1">
      <c r="A99" s="658">
        <v>2006</v>
      </c>
      <c r="B99" s="702">
        <f t="shared" si="12"/>
        <v>6743.2723731655769</v>
      </c>
      <c r="C99" s="790">
        <v>11150.909373165578</v>
      </c>
      <c r="D99" s="757">
        <v>931.1</v>
      </c>
      <c r="E99" s="757">
        <v>3717.2000000000003</v>
      </c>
      <c r="F99" s="757">
        <v>240.66300000000004</v>
      </c>
      <c r="G99" s="789">
        <f t="shared" si="13"/>
        <v>7514.6723731655766</v>
      </c>
      <c r="H99" s="757">
        <f t="shared" si="14"/>
        <v>6743.2723731655769</v>
      </c>
      <c r="I99" s="757">
        <v>771.4</v>
      </c>
      <c r="J99" s="789">
        <f t="shared" si="15"/>
        <v>9604.4723731655758</v>
      </c>
      <c r="K99" s="757">
        <f t="shared" si="16"/>
        <v>7514.6723731655766</v>
      </c>
      <c r="L99" s="757">
        <v>2089.8000000000002</v>
      </c>
      <c r="M99" s="788">
        <v>0.56171467855904111</v>
      </c>
      <c r="N99" s="787">
        <v>0.625972308840262</v>
      </c>
      <c r="O99" s="786">
        <v>0.80005267669312075</v>
      </c>
      <c r="AB99" s="349"/>
    </row>
    <row r="100" spans="1:28" ht="12" hidden="1" customHeight="1">
      <c r="A100" s="658">
        <v>2007</v>
      </c>
      <c r="B100" s="702">
        <f t="shared" si="12"/>
        <v>6894.9950075767147</v>
      </c>
      <c r="C100" s="790">
        <v>11502.134007576715</v>
      </c>
      <c r="D100" s="757">
        <v>963.59999999999991</v>
      </c>
      <c r="E100" s="757">
        <v>3890.4</v>
      </c>
      <c r="F100" s="757">
        <v>246.86100000000008</v>
      </c>
      <c r="G100" s="789">
        <f t="shared" si="13"/>
        <v>7724.095007576715</v>
      </c>
      <c r="H100" s="757">
        <f t="shared" si="14"/>
        <v>6894.9950075767147</v>
      </c>
      <c r="I100" s="757">
        <v>829.1</v>
      </c>
      <c r="J100" s="789">
        <f t="shared" si="15"/>
        <v>9933.7950075767149</v>
      </c>
      <c r="K100" s="757">
        <f t="shared" si="16"/>
        <v>7724.095007576715</v>
      </c>
      <c r="L100" s="757">
        <v>2209.6999999999998</v>
      </c>
      <c r="M100" s="788">
        <v>0.5595950953281863</v>
      </c>
      <c r="N100" s="787">
        <v>0.62688452672396933</v>
      </c>
      <c r="O100" s="786">
        <v>0.80622291359559106</v>
      </c>
      <c r="AB100" s="349"/>
    </row>
    <row r="101" spans="1:28" ht="12" hidden="1" customHeight="1">
      <c r="A101" s="658">
        <v>2008</v>
      </c>
      <c r="B101" s="702">
        <f t="shared" si="12"/>
        <v>7285.7238450548411</v>
      </c>
      <c r="C101" s="790">
        <v>11691.567845054842</v>
      </c>
      <c r="D101" s="757">
        <v>968.1</v>
      </c>
      <c r="E101" s="757">
        <v>3802.8</v>
      </c>
      <c r="F101" s="757">
        <v>365.05599999999998</v>
      </c>
      <c r="G101" s="789">
        <f t="shared" si="13"/>
        <v>8172.1238450548408</v>
      </c>
      <c r="H101" s="757">
        <f t="shared" si="14"/>
        <v>7285.7238450548411</v>
      </c>
      <c r="I101" s="757">
        <v>886.40000000000009</v>
      </c>
      <c r="J101" s="789">
        <f t="shared" si="15"/>
        <v>10540.723845054841</v>
      </c>
      <c r="K101" s="757">
        <f t="shared" si="16"/>
        <v>8172.1238450548408</v>
      </c>
      <c r="L101" s="757">
        <v>2368.6</v>
      </c>
      <c r="M101" s="788">
        <v>0.58624405325599394</v>
      </c>
      <c r="N101" s="787">
        <v>0.65756802049074181</v>
      </c>
      <c r="O101" s="786">
        <v>0.84815686163720383</v>
      </c>
      <c r="AB101" s="349"/>
    </row>
    <row r="102" spans="1:28" ht="12" hidden="1" customHeight="1">
      <c r="A102" s="658">
        <v>2009</v>
      </c>
      <c r="B102" s="702">
        <f t="shared" ref="B102:B113" si="17">C102-D102-E102+F102</f>
        <v>7578.628712774841</v>
      </c>
      <c r="C102" s="790">
        <v>11567.209712774842</v>
      </c>
      <c r="D102" s="757">
        <v>947.19999999999993</v>
      </c>
      <c r="E102" s="757">
        <v>3354.6</v>
      </c>
      <c r="F102" s="757">
        <v>313.21899999999999</v>
      </c>
      <c r="G102" s="789">
        <f t="shared" ref="G102:G113" si="18">H102+I102</f>
        <v>8565.5287127748416</v>
      </c>
      <c r="H102" s="757">
        <f t="shared" ref="H102:H113" si="19">B102</f>
        <v>7578.628712774841</v>
      </c>
      <c r="I102" s="757">
        <v>986.9</v>
      </c>
      <c r="J102" s="789">
        <f t="shared" ref="J102:J113" si="20">K102+L102</f>
        <v>11007.628712774842</v>
      </c>
      <c r="K102" s="757">
        <f t="shared" ref="K102:K113" si="21">G102</f>
        <v>8565.5287127748416</v>
      </c>
      <c r="L102" s="757">
        <v>2442.1</v>
      </c>
      <c r="M102" s="788">
        <v>0.62498484366571616</v>
      </c>
      <c r="N102" s="787">
        <v>0.70637127458744697</v>
      </c>
      <c r="O102" s="786">
        <v>0.9077633132478572</v>
      </c>
      <c r="AB102" s="349"/>
    </row>
    <row r="103" spans="1:28" ht="74" customHeight="1">
      <c r="A103" s="785">
        <v>2010</v>
      </c>
      <c r="B103" s="784">
        <f t="shared" si="17"/>
        <v>7965.7332385009349</v>
      </c>
      <c r="C103" s="783">
        <v>12129.342238500934</v>
      </c>
      <c r="D103" s="782">
        <v>978.3</v>
      </c>
      <c r="E103" s="782">
        <v>3588.1</v>
      </c>
      <c r="F103" s="782">
        <v>402.791</v>
      </c>
      <c r="G103" s="781">
        <f t="shared" si="18"/>
        <v>9001.9332385009347</v>
      </c>
      <c r="H103" s="780">
        <f t="shared" si="19"/>
        <v>7965.7332385009349</v>
      </c>
      <c r="I103" s="780">
        <v>1036.2</v>
      </c>
      <c r="J103" s="781">
        <f t="shared" si="20"/>
        <v>11524.133238500934</v>
      </c>
      <c r="K103" s="780">
        <f t="shared" si="21"/>
        <v>9001.9332385009347</v>
      </c>
      <c r="L103" s="780">
        <v>2522.1999999999998</v>
      </c>
      <c r="M103" s="779">
        <v>0.62527832634726122</v>
      </c>
      <c r="N103" s="778">
        <v>0.70661589846547623</v>
      </c>
      <c r="O103" s="777">
        <v>0.90459855084586782</v>
      </c>
      <c r="AB103" s="349"/>
    </row>
    <row r="104" spans="1:28" ht="74" customHeight="1">
      <c r="A104" s="684">
        <v>2011</v>
      </c>
      <c r="B104" s="683">
        <f t="shared" si="17"/>
        <v>8432.1239605031042</v>
      </c>
      <c r="C104" s="776">
        <v>12804.026960503104</v>
      </c>
      <c r="D104" s="775">
        <v>1018</v>
      </c>
      <c r="E104" s="775">
        <v>3774.1</v>
      </c>
      <c r="F104" s="775">
        <v>420.197</v>
      </c>
      <c r="G104" s="774">
        <f t="shared" si="18"/>
        <v>9488.3239605031049</v>
      </c>
      <c r="H104" s="773">
        <f t="shared" si="19"/>
        <v>8432.1239605031042</v>
      </c>
      <c r="I104" s="773">
        <v>1056.2</v>
      </c>
      <c r="J104" s="774">
        <f t="shared" si="20"/>
        <v>12019.223960503105</v>
      </c>
      <c r="K104" s="773">
        <f t="shared" si="21"/>
        <v>9488.3239605031049</v>
      </c>
      <c r="L104" s="773">
        <v>2530.9</v>
      </c>
      <c r="M104" s="772">
        <v>0.63151097267909684</v>
      </c>
      <c r="N104" s="771">
        <v>0.71061344940595295</v>
      </c>
      <c r="O104" s="770">
        <v>0.90016131756349882</v>
      </c>
      <c r="AB104" s="349"/>
    </row>
    <row r="105" spans="1:28" ht="74" customHeight="1">
      <c r="A105" s="684">
        <v>2012</v>
      </c>
      <c r="B105" s="683">
        <f t="shared" si="17"/>
        <v>8822.9602881959272</v>
      </c>
      <c r="C105" s="776">
        <v>13476.951288195927</v>
      </c>
      <c r="D105" s="775">
        <v>1054.8</v>
      </c>
      <c r="E105" s="775">
        <v>3975.2</v>
      </c>
      <c r="F105" s="775">
        <v>376.00900000000007</v>
      </c>
      <c r="G105" s="774">
        <f t="shared" si="18"/>
        <v>9910.6602881959261</v>
      </c>
      <c r="H105" s="773">
        <f t="shared" si="19"/>
        <v>8822.9602881959272</v>
      </c>
      <c r="I105" s="773">
        <v>1087.6999999999998</v>
      </c>
      <c r="J105" s="774">
        <f t="shared" si="20"/>
        <v>12454.860288195927</v>
      </c>
      <c r="K105" s="773">
        <f t="shared" si="21"/>
        <v>9910.6602881959261</v>
      </c>
      <c r="L105" s="773">
        <v>2544.1999999999998</v>
      </c>
      <c r="M105" s="772">
        <v>0.62743728004010324</v>
      </c>
      <c r="N105" s="771">
        <v>0.70478813589884204</v>
      </c>
      <c r="O105" s="770">
        <v>0.88571674440836068</v>
      </c>
      <c r="AB105" s="349"/>
    </row>
    <row r="106" spans="1:28" ht="74" customHeight="1">
      <c r="A106" s="684">
        <v>2013</v>
      </c>
      <c r="B106" s="683">
        <f t="shared" si="17"/>
        <v>8556.2594362932323</v>
      </c>
      <c r="C106" s="776">
        <v>13627.218436293235</v>
      </c>
      <c r="D106" s="775">
        <v>1094.7</v>
      </c>
      <c r="E106" s="775">
        <v>4361.3000000000011</v>
      </c>
      <c r="F106" s="775">
        <v>385.041</v>
      </c>
      <c r="G106" s="774">
        <f t="shared" si="18"/>
        <v>9683.3594362932326</v>
      </c>
      <c r="H106" s="773">
        <f t="shared" si="19"/>
        <v>8556.2594362932323</v>
      </c>
      <c r="I106" s="773">
        <v>1127.1000000000001</v>
      </c>
      <c r="J106" s="774">
        <f t="shared" si="20"/>
        <v>12207.059436293232</v>
      </c>
      <c r="K106" s="773">
        <f t="shared" si="21"/>
        <v>9683.3594362932326</v>
      </c>
      <c r="L106" s="773">
        <v>2523.6999999999998</v>
      </c>
      <c r="M106" s="772">
        <v>0.59234184179034899</v>
      </c>
      <c r="N106" s="771">
        <v>0.67036992109916604</v>
      </c>
      <c r="O106" s="770">
        <v>0.84508331276952486</v>
      </c>
      <c r="AB106" s="349"/>
    </row>
    <row r="107" spans="1:28" ht="74" customHeight="1">
      <c r="A107" s="684">
        <v>2014</v>
      </c>
      <c r="B107" s="683">
        <f t="shared" si="17"/>
        <v>8950.7362906649269</v>
      </c>
      <c r="C107" s="776">
        <v>14301.599290664926</v>
      </c>
      <c r="D107" s="775">
        <v>1133.3</v>
      </c>
      <c r="E107" s="775">
        <v>4621.1000000000004</v>
      </c>
      <c r="F107" s="775">
        <v>403.53700000000003</v>
      </c>
      <c r="G107" s="774">
        <f t="shared" si="18"/>
        <v>10156.636290664926</v>
      </c>
      <c r="H107" s="773">
        <f t="shared" si="19"/>
        <v>8950.7362906649269</v>
      </c>
      <c r="I107" s="773">
        <v>1205.9000000000001</v>
      </c>
      <c r="J107" s="774">
        <f t="shared" si="20"/>
        <v>12714.236290664927</v>
      </c>
      <c r="K107" s="773">
        <f t="shared" si="21"/>
        <v>10156.636290664926</v>
      </c>
      <c r="L107" s="773">
        <v>2557.6</v>
      </c>
      <c r="M107" s="772">
        <v>0.59065562598835464</v>
      </c>
      <c r="N107" s="771">
        <v>0.67023250058829253</v>
      </c>
      <c r="O107" s="770">
        <v>0.83900753539781359</v>
      </c>
      <c r="AB107" s="349"/>
    </row>
    <row r="108" spans="1:28" ht="74" customHeight="1">
      <c r="A108" s="684">
        <v>2015</v>
      </c>
      <c r="B108" s="683">
        <f t="shared" si="17"/>
        <v>9306.1415596189945</v>
      </c>
      <c r="C108" s="776">
        <v>14920.162559618995</v>
      </c>
      <c r="D108" s="775">
        <v>1162.2</v>
      </c>
      <c r="E108" s="775">
        <v>4872.6000000000004</v>
      </c>
      <c r="F108" s="775">
        <v>420.77899999999988</v>
      </c>
      <c r="G108" s="774">
        <f t="shared" si="18"/>
        <v>10592.241559618995</v>
      </c>
      <c r="H108" s="773">
        <f t="shared" si="19"/>
        <v>9306.1415596189945</v>
      </c>
      <c r="I108" s="773">
        <v>1286.1000000000001</v>
      </c>
      <c r="J108" s="774">
        <f t="shared" si="20"/>
        <v>13197.141559618995</v>
      </c>
      <c r="K108" s="773">
        <f t="shared" si="21"/>
        <v>10592.241559618995</v>
      </c>
      <c r="L108" s="773">
        <v>2604.9</v>
      </c>
      <c r="M108" s="772">
        <v>0.59406085805053177</v>
      </c>
      <c r="N108" s="771">
        <v>0.67615950920946266</v>
      </c>
      <c r="O108" s="770">
        <v>0.8424442276636257</v>
      </c>
      <c r="AB108" s="349"/>
    </row>
    <row r="109" spans="1:28" ht="74" customHeight="1">
      <c r="A109" s="684">
        <v>2016</v>
      </c>
      <c r="B109" s="683" t="e">
        <f t="shared" si="17"/>
        <v>#DIV/0!</v>
      </c>
      <c r="C109" s="776" t="e">
        <v>#DIV/0!</v>
      </c>
      <c r="D109" s="775">
        <v>0</v>
      </c>
      <c r="E109" s="775">
        <v>0</v>
      </c>
      <c r="F109" s="775">
        <v>0</v>
      </c>
      <c r="G109" s="774" t="e">
        <f t="shared" si="18"/>
        <v>#DIV/0!</v>
      </c>
      <c r="H109" s="773" t="e">
        <f t="shared" si="19"/>
        <v>#DIV/0!</v>
      </c>
      <c r="I109" s="773">
        <v>0</v>
      </c>
      <c r="J109" s="774" t="e">
        <f t="shared" si="20"/>
        <v>#DIV/0!</v>
      </c>
      <c r="K109" s="773" t="e">
        <f t="shared" si="21"/>
        <v>#DIV/0!</v>
      </c>
      <c r="L109" s="773">
        <v>0</v>
      </c>
      <c r="M109" s="772" t="e">
        <v>#DIV/0!</v>
      </c>
      <c r="N109" s="771" t="e">
        <v>#DIV/0!</v>
      </c>
      <c r="O109" s="770" t="e">
        <v>#DIV/0!</v>
      </c>
      <c r="AB109" s="349"/>
    </row>
    <row r="110" spans="1:28" ht="74" customHeight="1">
      <c r="A110" s="684">
        <v>2017</v>
      </c>
      <c r="B110" s="683" t="e">
        <f t="shared" si="17"/>
        <v>#DIV/0!</v>
      </c>
      <c r="C110" s="776" t="e">
        <v>#DIV/0!</v>
      </c>
      <c r="D110" s="775">
        <v>0</v>
      </c>
      <c r="E110" s="775">
        <v>0</v>
      </c>
      <c r="F110" s="775">
        <v>0</v>
      </c>
      <c r="G110" s="774" t="e">
        <f t="shared" si="18"/>
        <v>#DIV/0!</v>
      </c>
      <c r="H110" s="773" t="e">
        <f t="shared" si="19"/>
        <v>#DIV/0!</v>
      </c>
      <c r="I110" s="773">
        <v>0</v>
      </c>
      <c r="J110" s="774" t="e">
        <f t="shared" si="20"/>
        <v>#DIV/0!</v>
      </c>
      <c r="K110" s="773" t="e">
        <f t="shared" si="21"/>
        <v>#DIV/0!</v>
      </c>
      <c r="L110" s="773">
        <v>0</v>
      </c>
      <c r="M110" s="772" t="e">
        <v>#DIV/0!</v>
      </c>
      <c r="N110" s="771" t="e">
        <v>#DIV/0!</v>
      </c>
      <c r="O110" s="770" t="e">
        <v>#DIV/0!</v>
      </c>
      <c r="AB110" s="349"/>
    </row>
    <row r="111" spans="1:28" ht="74" customHeight="1">
      <c r="A111" s="684">
        <v>2018</v>
      </c>
      <c r="B111" s="683" t="e">
        <f t="shared" si="17"/>
        <v>#DIV/0!</v>
      </c>
      <c r="C111" s="776" t="e">
        <v>#DIV/0!</v>
      </c>
      <c r="D111" s="775">
        <v>0</v>
      </c>
      <c r="E111" s="775">
        <v>0</v>
      </c>
      <c r="F111" s="775">
        <v>0</v>
      </c>
      <c r="G111" s="774" t="e">
        <f t="shared" si="18"/>
        <v>#DIV/0!</v>
      </c>
      <c r="H111" s="773" t="e">
        <f t="shared" si="19"/>
        <v>#DIV/0!</v>
      </c>
      <c r="I111" s="773">
        <v>0</v>
      </c>
      <c r="J111" s="774" t="e">
        <f t="shared" si="20"/>
        <v>#DIV/0!</v>
      </c>
      <c r="K111" s="773" t="e">
        <f t="shared" si="21"/>
        <v>#DIV/0!</v>
      </c>
      <c r="L111" s="773">
        <v>0</v>
      </c>
      <c r="M111" s="772" t="e">
        <v>#DIV/0!</v>
      </c>
      <c r="N111" s="771" t="e">
        <v>#DIV/0!</v>
      </c>
      <c r="O111" s="770" t="e">
        <v>#DIV/0!</v>
      </c>
      <c r="AB111" s="349"/>
    </row>
    <row r="112" spans="1:28" ht="74" customHeight="1">
      <c r="A112" s="684">
        <v>2019</v>
      </c>
      <c r="B112" s="683" t="e">
        <f t="shared" si="17"/>
        <v>#DIV/0!</v>
      </c>
      <c r="C112" s="776" t="e">
        <v>#DIV/0!</v>
      </c>
      <c r="D112" s="775">
        <v>0</v>
      </c>
      <c r="E112" s="775">
        <v>0</v>
      </c>
      <c r="F112" s="775">
        <v>0</v>
      </c>
      <c r="G112" s="774" t="e">
        <f t="shared" si="18"/>
        <v>#DIV/0!</v>
      </c>
      <c r="H112" s="773" t="e">
        <f t="shared" si="19"/>
        <v>#DIV/0!</v>
      </c>
      <c r="I112" s="773">
        <v>0</v>
      </c>
      <c r="J112" s="774" t="e">
        <f t="shared" si="20"/>
        <v>#DIV/0!</v>
      </c>
      <c r="K112" s="773" t="e">
        <f t="shared" si="21"/>
        <v>#DIV/0!</v>
      </c>
      <c r="L112" s="773">
        <v>0</v>
      </c>
      <c r="M112" s="772" t="e">
        <v>#DIV/0!</v>
      </c>
      <c r="N112" s="771" t="e">
        <v>#DIV/0!</v>
      </c>
      <c r="O112" s="770" t="e">
        <v>#DIV/0!</v>
      </c>
      <c r="AB112" s="349"/>
    </row>
    <row r="113" spans="1:28" ht="74" customHeight="1" thickBot="1">
      <c r="A113" s="769">
        <v>2020</v>
      </c>
      <c r="B113" s="675" t="e">
        <f t="shared" si="17"/>
        <v>#DIV/0!</v>
      </c>
      <c r="C113" s="768" t="e">
        <v>#DIV/0!</v>
      </c>
      <c r="D113" s="767">
        <v>0</v>
      </c>
      <c r="E113" s="767">
        <v>0</v>
      </c>
      <c r="F113" s="767">
        <v>0</v>
      </c>
      <c r="G113" s="766" t="e">
        <f t="shared" si="18"/>
        <v>#DIV/0!</v>
      </c>
      <c r="H113" s="765" t="e">
        <f t="shared" si="19"/>
        <v>#DIV/0!</v>
      </c>
      <c r="I113" s="765">
        <v>0</v>
      </c>
      <c r="J113" s="766" t="e">
        <f t="shared" si="20"/>
        <v>#DIV/0!</v>
      </c>
      <c r="K113" s="765" t="e">
        <f t="shared" si="21"/>
        <v>#DIV/0!</v>
      </c>
      <c r="L113" s="765">
        <v>0</v>
      </c>
      <c r="M113" s="764" t="e">
        <v>#DIV/0!</v>
      </c>
      <c r="N113" s="763" t="e">
        <v>#DIV/0!</v>
      </c>
      <c r="O113" s="762" t="e">
        <v>#DIV/0!</v>
      </c>
      <c r="AB113" s="349"/>
    </row>
    <row r="114" spans="1:28" ht="12" hidden="1" customHeight="1">
      <c r="A114" s="658">
        <v>2014</v>
      </c>
      <c r="B114" s="702"/>
      <c r="C114" s="761"/>
      <c r="D114" s="757">
        <v>1133.3</v>
      </c>
      <c r="E114" s="757">
        <v>4621.1000000000004</v>
      </c>
      <c r="F114" s="757">
        <v>403.53700000000003</v>
      </c>
      <c r="G114" s="758"/>
      <c r="H114" s="757"/>
      <c r="I114" s="757"/>
      <c r="J114" s="758"/>
      <c r="K114" s="757"/>
      <c r="L114" s="757">
        <v>2557.6</v>
      </c>
      <c r="M114" s="756"/>
      <c r="N114" s="755"/>
      <c r="O114" s="754"/>
      <c r="AB114" s="349"/>
    </row>
    <row r="115" spans="1:28" ht="12" hidden="1" customHeight="1">
      <c r="A115" s="658">
        <v>2015</v>
      </c>
      <c r="B115" s="702"/>
      <c r="C115" s="760"/>
      <c r="D115" s="759"/>
      <c r="E115" s="757"/>
      <c r="F115" s="757"/>
      <c r="G115" s="758"/>
      <c r="H115" s="757"/>
      <c r="I115" s="757"/>
      <c r="J115" s="758"/>
      <c r="K115" s="757"/>
      <c r="L115" s="757"/>
      <c r="M115" s="756"/>
      <c r="N115" s="755"/>
      <c r="O115" s="754"/>
      <c r="AB115" s="349"/>
    </row>
    <row r="116" spans="1:28" ht="12" hidden="1" customHeight="1">
      <c r="A116" s="658">
        <v>2016</v>
      </c>
      <c r="B116" s="702"/>
      <c r="C116" s="760"/>
      <c r="D116" s="759"/>
      <c r="E116" s="757"/>
      <c r="F116" s="757"/>
      <c r="G116" s="758"/>
      <c r="H116" s="757"/>
      <c r="I116" s="757"/>
      <c r="J116" s="758"/>
      <c r="K116" s="757"/>
      <c r="L116" s="757"/>
      <c r="M116" s="756"/>
      <c r="N116" s="755"/>
      <c r="O116" s="754"/>
      <c r="AB116" s="349"/>
    </row>
    <row r="117" spans="1:28" ht="12" hidden="1" customHeight="1">
      <c r="A117" s="658">
        <v>2017</v>
      </c>
      <c r="B117" s="702"/>
      <c r="C117" s="760"/>
      <c r="D117" s="759"/>
      <c r="E117" s="757"/>
      <c r="F117" s="757"/>
      <c r="G117" s="758"/>
      <c r="H117" s="757"/>
      <c r="I117" s="757"/>
      <c r="J117" s="758"/>
      <c r="K117" s="757"/>
      <c r="L117" s="757"/>
      <c r="M117" s="756"/>
      <c r="N117" s="755"/>
      <c r="O117" s="754"/>
      <c r="AB117" s="349"/>
    </row>
    <row r="118" spans="1:28" ht="12" hidden="1" customHeight="1">
      <c r="A118" s="658">
        <v>2018</v>
      </c>
      <c r="B118" s="702"/>
      <c r="C118" s="760"/>
      <c r="D118" s="759"/>
      <c r="E118" s="757"/>
      <c r="F118" s="757"/>
      <c r="G118" s="758"/>
      <c r="H118" s="757"/>
      <c r="I118" s="757"/>
      <c r="J118" s="758"/>
      <c r="K118" s="757"/>
      <c r="L118" s="757"/>
      <c r="M118" s="756"/>
      <c r="N118" s="755"/>
      <c r="O118" s="754"/>
      <c r="AB118" s="349"/>
    </row>
    <row r="119" spans="1:28" ht="12" hidden="1" customHeight="1">
      <c r="A119" s="658">
        <v>2019</v>
      </c>
      <c r="B119" s="702"/>
      <c r="C119" s="760"/>
      <c r="D119" s="759"/>
      <c r="E119" s="757"/>
      <c r="F119" s="757"/>
      <c r="G119" s="758"/>
      <c r="H119" s="757"/>
      <c r="I119" s="757"/>
      <c r="J119" s="758"/>
      <c r="K119" s="757"/>
      <c r="L119" s="757"/>
      <c r="M119" s="756"/>
      <c r="N119" s="755"/>
      <c r="O119" s="754"/>
      <c r="AB119" s="349"/>
    </row>
    <row r="120" spans="1:28" ht="12" hidden="1" customHeight="1" thickBot="1">
      <c r="A120" s="646">
        <v>2020</v>
      </c>
      <c r="B120" s="753"/>
      <c r="C120" s="752"/>
      <c r="D120" s="751"/>
      <c r="E120" s="749"/>
      <c r="F120" s="749"/>
      <c r="G120" s="750"/>
      <c r="H120" s="749"/>
      <c r="I120" s="749"/>
      <c r="J120" s="750"/>
      <c r="K120" s="749"/>
      <c r="L120" s="749"/>
      <c r="M120" s="748"/>
      <c r="N120" s="747"/>
      <c r="O120" s="746"/>
      <c r="AB120" s="349"/>
    </row>
    <row r="121" spans="1:28" ht="12" hidden="1" customHeight="1">
      <c r="B121" s="348"/>
      <c r="AB121" s="348"/>
    </row>
    <row r="122" spans="1:28" ht="12" hidden="1" customHeight="1" thickBot="1">
      <c r="B122" s="348"/>
      <c r="AB122" s="348"/>
    </row>
    <row r="123" spans="1:28" ht="12" customHeight="1" thickTop="1">
      <c r="A123" s="1027"/>
      <c r="B123" s="1028"/>
      <c r="C123" s="1028"/>
      <c r="D123" s="1028"/>
      <c r="E123" s="1028"/>
      <c r="F123" s="1028"/>
      <c r="G123" s="1028"/>
      <c r="H123" s="1028"/>
      <c r="I123" s="1028"/>
      <c r="J123" s="1028"/>
      <c r="K123" s="1028"/>
      <c r="L123" s="1028"/>
      <c r="M123" s="1028"/>
      <c r="N123" s="1028"/>
      <c r="O123" s="1028"/>
      <c r="AB123" s="348"/>
    </row>
    <row r="124" spans="1:28">
      <c r="B124" s="345"/>
      <c r="AB124" s="345"/>
    </row>
    <row r="125" spans="1:28">
      <c r="B125" s="345"/>
      <c r="AB125" s="345"/>
    </row>
    <row r="126" spans="1:28">
      <c r="B126" s="345"/>
      <c r="O126" s="745"/>
      <c r="AB126" s="345"/>
    </row>
    <row r="127" spans="1:28">
      <c r="B127" s="345"/>
      <c r="AB127" s="345"/>
    </row>
    <row r="128" spans="1:28">
      <c r="B128" s="345"/>
      <c r="AB128" s="345"/>
    </row>
    <row r="129" spans="2:28">
      <c r="B129" s="345"/>
      <c r="AB129" s="345"/>
    </row>
    <row r="130" spans="2:28">
      <c r="B130" s="345"/>
      <c r="AB130" s="345"/>
    </row>
    <row r="131" spans="2:28">
      <c r="B131" s="345"/>
      <c r="AB131" s="345"/>
    </row>
    <row r="132" spans="2:28">
      <c r="B132" s="345"/>
      <c r="AB132" s="345"/>
    </row>
    <row r="133" spans="2:28">
      <c r="B133" s="345"/>
      <c r="AB133" s="345"/>
    </row>
    <row r="134" spans="2:28">
      <c r="B134" s="345"/>
      <c r="AB134" s="345"/>
    </row>
    <row r="135" spans="2:28">
      <c r="B135" s="345"/>
      <c r="AB135" s="345"/>
    </row>
    <row r="136" spans="2:28">
      <c r="B136" s="345"/>
      <c r="AB136" s="345"/>
    </row>
    <row r="137" spans="2:28">
      <c r="B137" s="345"/>
      <c r="AB137" s="345"/>
    </row>
    <row r="138" spans="2:28">
      <c r="B138" s="345"/>
      <c r="AB138" s="345"/>
    </row>
    <row r="139" spans="2:28">
      <c r="B139" s="345"/>
      <c r="AB139" s="345"/>
    </row>
    <row r="140" spans="2:28">
      <c r="B140" s="345"/>
      <c r="AB140" s="345"/>
    </row>
    <row r="141" spans="2:28">
      <c r="B141" s="345"/>
      <c r="AB141" s="345"/>
    </row>
    <row r="142" spans="2:28">
      <c r="B142" s="345"/>
      <c r="AB142" s="345"/>
    </row>
    <row r="143" spans="2:28">
      <c r="B143" s="345"/>
      <c r="AB143" s="345"/>
    </row>
    <row r="144" spans="2:28">
      <c r="B144" s="345"/>
      <c r="AB144" s="345"/>
    </row>
    <row r="145" spans="2:28">
      <c r="B145" s="345"/>
      <c r="AB145" s="345"/>
    </row>
    <row r="146" spans="2:28">
      <c r="B146" s="345"/>
      <c r="AB146" s="345"/>
    </row>
    <row r="147" spans="2:28">
      <c r="B147" s="345"/>
      <c r="AB147" s="345"/>
    </row>
    <row r="148" spans="2:28">
      <c r="B148" s="345"/>
      <c r="AB148" s="345"/>
    </row>
    <row r="149" spans="2:28">
      <c r="B149" s="345"/>
      <c r="AB149" s="345"/>
    </row>
    <row r="150" spans="2:28">
      <c r="B150" s="345"/>
      <c r="AB150" s="345"/>
    </row>
    <row r="151" spans="2:28">
      <c r="B151" s="345"/>
      <c r="AB151" s="345"/>
    </row>
    <row r="152" spans="2:28">
      <c r="B152" s="345"/>
      <c r="AB152" s="345"/>
    </row>
    <row r="153" spans="2:28">
      <c r="B153" s="345"/>
      <c r="AB153" s="345"/>
    </row>
    <row r="154" spans="2:28">
      <c r="B154" s="345"/>
      <c r="AB154" s="345"/>
    </row>
    <row r="155" spans="2:28">
      <c r="B155" s="345"/>
      <c r="AB155" s="345"/>
    </row>
    <row r="156" spans="2:28">
      <c r="B156" s="345"/>
      <c r="AB156" s="345"/>
    </row>
    <row r="157" spans="2:28">
      <c r="B157" s="345"/>
      <c r="AB157" s="345"/>
    </row>
    <row r="158" spans="2:28">
      <c r="B158" s="345"/>
      <c r="AB158" s="345"/>
    </row>
    <row r="159" spans="2:28">
      <c r="B159" s="345"/>
      <c r="AB159" s="345"/>
    </row>
    <row r="160" spans="2:28">
      <c r="B160" s="345"/>
      <c r="AB160" s="345"/>
    </row>
    <row r="161" spans="2:28">
      <c r="B161" s="345"/>
      <c r="AB161" s="345"/>
    </row>
    <row r="162" spans="2:28">
      <c r="B162" s="345"/>
      <c r="AB162" s="345"/>
    </row>
    <row r="163" spans="2:28">
      <c r="B163" s="345"/>
      <c r="AB163" s="345"/>
    </row>
    <row r="164" spans="2:28">
      <c r="B164" s="345"/>
      <c r="AB164" s="345"/>
    </row>
    <row r="165" spans="2:28">
      <c r="B165" s="345"/>
      <c r="AB165" s="345"/>
    </row>
    <row r="166" spans="2:28">
      <c r="B166" s="345"/>
      <c r="AB166" s="345"/>
    </row>
    <row r="167" spans="2:28">
      <c r="B167" s="345"/>
      <c r="AB167" s="345"/>
    </row>
    <row r="168" spans="2:28">
      <c r="B168" s="345"/>
      <c r="AB168" s="345"/>
    </row>
    <row r="169" spans="2:28">
      <c r="B169" s="345"/>
      <c r="AB169" s="345"/>
    </row>
    <row r="170" spans="2:28">
      <c r="B170" s="345"/>
      <c r="AB170" s="345"/>
    </row>
    <row r="171" spans="2:28">
      <c r="B171" s="345"/>
      <c r="AB171" s="345"/>
    </row>
    <row r="172" spans="2:28">
      <c r="B172" s="345"/>
      <c r="AB172" s="345"/>
    </row>
    <row r="173" spans="2:28">
      <c r="B173" s="345"/>
      <c r="AB173" s="345"/>
    </row>
    <row r="174" spans="2:28">
      <c r="B174" s="345"/>
      <c r="AB174" s="345"/>
    </row>
    <row r="175" spans="2:28">
      <c r="B175" s="345"/>
      <c r="AB175" s="345"/>
    </row>
    <row r="176" spans="2:28">
      <c r="B176" s="345"/>
      <c r="AB176" s="345"/>
    </row>
    <row r="177" spans="2:28">
      <c r="B177" s="345"/>
      <c r="AB177" s="345"/>
    </row>
    <row r="178" spans="2:28">
      <c r="B178" s="345"/>
      <c r="AB178" s="345"/>
    </row>
    <row r="179" spans="2:28">
      <c r="B179" s="345"/>
      <c r="AB179" s="345"/>
    </row>
    <row r="180" spans="2:28">
      <c r="B180" s="345"/>
      <c r="AB180" s="345"/>
    </row>
    <row r="181" spans="2:28">
      <c r="B181" s="345"/>
      <c r="AB181" s="345"/>
    </row>
    <row r="182" spans="2:28">
      <c r="B182" s="345"/>
      <c r="AB182" s="345"/>
    </row>
    <row r="183" spans="2:28">
      <c r="B183" s="345"/>
      <c r="AB183" s="345"/>
    </row>
    <row r="184" spans="2:28">
      <c r="B184" s="345"/>
      <c r="AB184" s="345"/>
    </row>
    <row r="185" spans="2:28">
      <c r="B185" s="345"/>
      <c r="AB185" s="345"/>
    </row>
    <row r="186" spans="2:28">
      <c r="B186" s="345"/>
      <c r="AB186" s="345"/>
    </row>
    <row r="187" spans="2:28">
      <c r="B187" s="345"/>
      <c r="AB187" s="345"/>
    </row>
    <row r="188" spans="2:28">
      <c r="B188" s="345"/>
      <c r="AB188" s="345"/>
    </row>
    <row r="189" spans="2:28">
      <c r="B189" s="345"/>
      <c r="AB189" s="345"/>
    </row>
    <row r="190" spans="2:28">
      <c r="B190" s="345"/>
      <c r="AB190" s="345"/>
    </row>
    <row r="191" spans="2:28">
      <c r="B191" s="345"/>
      <c r="AB191" s="345"/>
    </row>
    <row r="192" spans="2:28">
      <c r="B192" s="345"/>
      <c r="AB192" s="345"/>
    </row>
    <row r="193" spans="2:28">
      <c r="B193" s="345"/>
      <c r="AB193" s="345"/>
    </row>
    <row r="194" spans="2:28">
      <c r="B194" s="345"/>
      <c r="AB194" s="345"/>
    </row>
    <row r="195" spans="2:28">
      <c r="B195" s="345"/>
      <c r="AB195" s="345"/>
    </row>
    <row r="196" spans="2:28">
      <c r="B196" s="345"/>
      <c r="AB196" s="345"/>
    </row>
    <row r="197" spans="2:28">
      <c r="B197" s="345"/>
      <c r="AB197" s="345"/>
    </row>
    <row r="198" spans="2:28">
      <c r="B198" s="345"/>
      <c r="AB198" s="345"/>
    </row>
    <row r="199" spans="2:28">
      <c r="B199" s="345"/>
      <c r="AB199" s="345"/>
    </row>
    <row r="200" spans="2:28">
      <c r="B200" s="345"/>
      <c r="AB200" s="345"/>
    </row>
    <row r="201" spans="2:28">
      <c r="B201" s="345"/>
      <c r="AB201" s="345"/>
    </row>
    <row r="202" spans="2:28">
      <c r="B202" s="345"/>
      <c r="AB202" s="345"/>
    </row>
    <row r="203" spans="2:28">
      <c r="B203" s="345"/>
      <c r="AB203" s="345"/>
    </row>
    <row r="204" spans="2:28">
      <c r="B204" s="345"/>
      <c r="AB204" s="345"/>
    </row>
    <row r="205" spans="2:28">
      <c r="B205" s="345"/>
      <c r="AB205" s="345"/>
    </row>
    <row r="206" spans="2:28">
      <c r="B206" s="345"/>
      <c r="AB206" s="345"/>
    </row>
    <row r="207" spans="2:28">
      <c r="B207" s="345"/>
      <c r="AB207" s="345"/>
    </row>
    <row r="208" spans="2:28">
      <c r="B208" s="345"/>
      <c r="AB208" s="345"/>
    </row>
    <row r="209" spans="2:28">
      <c r="B209" s="345"/>
      <c r="AB209" s="345"/>
    </row>
    <row r="210" spans="2:28">
      <c r="B210" s="345"/>
      <c r="AB210" s="345"/>
    </row>
    <row r="211" spans="2:28">
      <c r="B211" s="345"/>
      <c r="AB211" s="345"/>
    </row>
    <row r="212" spans="2:28">
      <c r="B212" s="345"/>
      <c r="AB212" s="345"/>
    </row>
    <row r="213" spans="2:28">
      <c r="B213" s="345"/>
      <c r="AB213" s="345"/>
    </row>
    <row r="214" spans="2:28">
      <c r="B214" s="345"/>
      <c r="AB214" s="345"/>
    </row>
    <row r="215" spans="2:28">
      <c r="B215" s="345"/>
      <c r="AB215" s="345"/>
    </row>
    <row r="216" spans="2:28">
      <c r="B216" s="345"/>
      <c r="AB216" s="345"/>
    </row>
    <row r="217" spans="2:28">
      <c r="B217" s="345"/>
      <c r="AB217" s="345"/>
    </row>
    <row r="218" spans="2:28">
      <c r="B218" s="345"/>
      <c r="AB218" s="345"/>
    </row>
    <row r="219" spans="2:28">
      <c r="B219" s="345"/>
      <c r="AB219" s="345"/>
    </row>
    <row r="220" spans="2:28">
      <c r="B220" s="345"/>
      <c r="AB220" s="345"/>
    </row>
    <row r="221" spans="2:28">
      <c r="B221" s="345"/>
      <c r="AB221" s="345"/>
    </row>
    <row r="222" spans="2:28">
      <c r="B222" s="345"/>
      <c r="AB222" s="345"/>
    </row>
    <row r="223" spans="2:28">
      <c r="B223" s="345"/>
      <c r="AB223" s="345"/>
    </row>
    <row r="224" spans="2:28">
      <c r="B224" s="345"/>
      <c r="AB224" s="345"/>
    </row>
    <row r="225" spans="2:28">
      <c r="B225" s="345"/>
      <c r="AB225" s="345"/>
    </row>
    <row r="226" spans="2:28">
      <c r="B226" s="345"/>
      <c r="AB226" s="345"/>
    </row>
    <row r="227" spans="2:28">
      <c r="B227" s="345"/>
      <c r="AB227" s="345"/>
    </row>
    <row r="228" spans="2:28">
      <c r="B228" s="345"/>
      <c r="AB228" s="345"/>
    </row>
    <row r="229" spans="2:28">
      <c r="B229" s="345"/>
      <c r="AB229" s="345"/>
    </row>
    <row r="230" spans="2:28">
      <c r="B230" s="345"/>
      <c r="AB230" s="345"/>
    </row>
    <row r="231" spans="2:28">
      <c r="B231" s="345"/>
      <c r="AB231" s="345"/>
    </row>
    <row r="232" spans="2:28">
      <c r="B232" s="345"/>
      <c r="AB232" s="345"/>
    </row>
    <row r="233" spans="2:28">
      <c r="B233" s="345"/>
      <c r="AB233" s="345"/>
    </row>
    <row r="234" spans="2:28">
      <c r="B234" s="345"/>
      <c r="AB234" s="345"/>
    </row>
    <row r="235" spans="2:28">
      <c r="B235" s="345"/>
      <c r="AB235" s="345"/>
    </row>
    <row r="236" spans="2:28">
      <c r="B236" s="345"/>
      <c r="AB236" s="345"/>
    </row>
    <row r="237" spans="2:28">
      <c r="B237" s="345"/>
      <c r="AB237" s="345"/>
    </row>
    <row r="238" spans="2:28">
      <c r="B238" s="345"/>
      <c r="AB238" s="345"/>
    </row>
    <row r="239" spans="2:28">
      <c r="B239" s="345"/>
      <c r="AB239" s="345"/>
    </row>
    <row r="240" spans="2:28">
      <c r="B240" s="345"/>
      <c r="AB240" s="345"/>
    </row>
    <row r="241" spans="2:28">
      <c r="B241" s="345"/>
      <c r="AB241" s="345"/>
    </row>
    <row r="242" spans="2:28">
      <c r="B242" s="345"/>
      <c r="AB242" s="345"/>
    </row>
    <row r="243" spans="2:28">
      <c r="B243" s="345"/>
      <c r="AB243" s="345"/>
    </row>
    <row r="244" spans="2:28">
      <c r="B244" s="345"/>
      <c r="AB244" s="345"/>
    </row>
    <row r="245" spans="2:28">
      <c r="B245" s="345"/>
      <c r="AB245" s="345"/>
    </row>
    <row r="246" spans="2:28">
      <c r="B246" s="345"/>
      <c r="AB246" s="345"/>
    </row>
    <row r="247" spans="2:28">
      <c r="B247" s="345"/>
      <c r="AB247" s="345"/>
    </row>
    <row r="248" spans="2:28">
      <c r="B248" s="345"/>
      <c r="AB248" s="345"/>
    </row>
    <row r="249" spans="2:28">
      <c r="B249" s="345"/>
      <c r="AB249" s="345"/>
    </row>
    <row r="250" spans="2:28">
      <c r="B250" s="345"/>
      <c r="AB250" s="345"/>
    </row>
    <row r="251" spans="2:28">
      <c r="B251" s="345"/>
      <c r="AB251" s="345"/>
    </row>
    <row r="252" spans="2:28">
      <c r="B252" s="345"/>
      <c r="AB252" s="345"/>
    </row>
    <row r="253" spans="2:28">
      <c r="B253" s="345"/>
      <c r="AB253" s="345"/>
    </row>
    <row r="254" spans="2:28">
      <c r="B254" s="345"/>
      <c r="AB254" s="345"/>
    </row>
    <row r="255" spans="2:28">
      <c r="B255" s="345"/>
      <c r="AB255" s="345"/>
    </row>
    <row r="256" spans="2:28">
      <c r="B256" s="345"/>
      <c r="AB256" s="345"/>
    </row>
    <row r="257" spans="2:28">
      <c r="B257" s="345"/>
      <c r="AB257" s="345"/>
    </row>
    <row r="258" spans="2:28">
      <c r="B258" s="345"/>
      <c r="AB258" s="345"/>
    </row>
    <row r="259" spans="2:28">
      <c r="B259" s="345"/>
      <c r="AB259" s="345"/>
    </row>
    <row r="260" spans="2:28">
      <c r="B260" s="345"/>
      <c r="AB260" s="345"/>
    </row>
    <row r="261" spans="2:28">
      <c r="B261" s="345"/>
      <c r="AB261" s="345"/>
    </row>
    <row r="262" spans="2:28">
      <c r="B262" s="345"/>
      <c r="AB262" s="345"/>
    </row>
    <row r="263" spans="2:28">
      <c r="B263" s="345"/>
      <c r="AB263" s="345"/>
    </row>
    <row r="264" spans="2:28">
      <c r="B264" s="345"/>
      <c r="AB264" s="345"/>
    </row>
    <row r="265" spans="2:28">
      <c r="B265" s="345"/>
      <c r="AB265" s="345"/>
    </row>
    <row r="266" spans="2:28">
      <c r="B266" s="345"/>
      <c r="AB266" s="345"/>
    </row>
    <row r="267" spans="2:28">
      <c r="B267" s="345"/>
      <c r="AB267" s="345"/>
    </row>
    <row r="268" spans="2:28">
      <c r="B268" s="345"/>
      <c r="AB268" s="345"/>
    </row>
    <row r="269" spans="2:28">
      <c r="B269" s="345"/>
      <c r="AB269" s="345"/>
    </row>
    <row r="270" spans="2:28">
      <c r="B270" s="345"/>
      <c r="AB270" s="345"/>
    </row>
    <row r="271" spans="2:28">
      <c r="B271" s="345"/>
      <c r="AB271" s="345"/>
    </row>
    <row r="272" spans="2:28">
      <c r="B272" s="345"/>
      <c r="AB272" s="345"/>
    </row>
    <row r="273" spans="2:28">
      <c r="B273" s="345"/>
      <c r="AB273" s="345"/>
    </row>
    <row r="274" spans="2:28">
      <c r="B274" s="345"/>
      <c r="AB274" s="345"/>
    </row>
    <row r="275" spans="2:28">
      <c r="B275" s="345"/>
      <c r="AB275" s="345"/>
    </row>
    <row r="276" spans="2:28">
      <c r="B276" s="345"/>
      <c r="AB276" s="345"/>
    </row>
    <row r="277" spans="2:28">
      <c r="B277" s="345"/>
      <c r="AB277" s="345"/>
    </row>
    <row r="278" spans="2:28">
      <c r="B278" s="345"/>
      <c r="AB278" s="345"/>
    </row>
    <row r="279" spans="2:28">
      <c r="B279" s="345"/>
      <c r="AB279" s="345"/>
    </row>
    <row r="280" spans="2:28">
      <c r="B280" s="345"/>
      <c r="AB280" s="345"/>
    </row>
    <row r="281" spans="2:28">
      <c r="B281" s="345"/>
      <c r="AB281" s="345"/>
    </row>
    <row r="282" spans="2:28">
      <c r="B282" s="345"/>
      <c r="AB282" s="345"/>
    </row>
    <row r="283" spans="2:28">
      <c r="B283" s="345"/>
      <c r="AB283" s="345"/>
    </row>
    <row r="284" spans="2:28">
      <c r="B284" s="345"/>
      <c r="AB284" s="345"/>
    </row>
    <row r="285" spans="2:28">
      <c r="B285" s="345"/>
      <c r="AB285" s="345"/>
    </row>
    <row r="286" spans="2:28">
      <c r="B286" s="345"/>
      <c r="AB286" s="345"/>
    </row>
    <row r="287" spans="2:28">
      <c r="B287" s="345"/>
      <c r="AB287" s="345"/>
    </row>
    <row r="288" spans="2:28">
      <c r="B288" s="345"/>
      <c r="AB288" s="345"/>
    </row>
    <row r="289" spans="2:28">
      <c r="B289" s="345"/>
      <c r="AB289" s="345"/>
    </row>
    <row r="290" spans="2:28">
      <c r="B290" s="345"/>
      <c r="AB290" s="345"/>
    </row>
    <row r="291" spans="2:28">
      <c r="B291" s="345"/>
      <c r="AB291" s="345"/>
    </row>
    <row r="292" spans="2:28">
      <c r="B292" s="345"/>
      <c r="AB292" s="345"/>
    </row>
    <row r="293" spans="2:28">
      <c r="B293" s="345"/>
      <c r="AB293" s="345"/>
    </row>
    <row r="294" spans="2:28">
      <c r="B294" s="345"/>
      <c r="AB294" s="345"/>
    </row>
    <row r="295" spans="2:28">
      <c r="B295" s="345"/>
      <c r="AB295" s="345"/>
    </row>
    <row r="296" spans="2:28">
      <c r="B296" s="345"/>
      <c r="AB296" s="345"/>
    </row>
    <row r="297" spans="2:28">
      <c r="B297" s="345"/>
      <c r="AB297" s="345"/>
    </row>
    <row r="298" spans="2:28">
      <c r="B298" s="345"/>
      <c r="AB298" s="345"/>
    </row>
    <row r="299" spans="2:28">
      <c r="B299" s="345"/>
      <c r="AB299" s="345"/>
    </row>
    <row r="300" spans="2:28">
      <c r="B300" s="345"/>
      <c r="AB300" s="345"/>
    </row>
    <row r="301" spans="2:28">
      <c r="B301" s="345"/>
      <c r="AB301" s="345"/>
    </row>
    <row r="302" spans="2:28">
      <c r="B302" s="345"/>
      <c r="AB302" s="345"/>
    </row>
    <row r="303" spans="2:28">
      <c r="B303" s="345"/>
      <c r="AB303" s="345"/>
    </row>
    <row r="304" spans="2:28">
      <c r="B304" s="345"/>
      <c r="AB304" s="345"/>
    </row>
    <row r="305" spans="2:28">
      <c r="B305" s="345"/>
      <c r="AB305" s="345"/>
    </row>
    <row r="306" spans="2:28">
      <c r="B306" s="345"/>
      <c r="AB306" s="345"/>
    </row>
    <row r="307" spans="2:28">
      <c r="B307" s="345"/>
      <c r="AB307" s="345"/>
    </row>
    <row r="308" spans="2:28">
      <c r="B308" s="345"/>
      <c r="AB308" s="345"/>
    </row>
    <row r="309" spans="2:28">
      <c r="B309" s="345"/>
      <c r="AB309" s="345"/>
    </row>
    <row r="310" spans="2:28">
      <c r="B310" s="345"/>
      <c r="AB310" s="345"/>
    </row>
    <row r="311" spans="2:28">
      <c r="B311" s="345"/>
      <c r="AB311" s="345"/>
    </row>
    <row r="312" spans="2:28">
      <c r="B312" s="345"/>
      <c r="AB312" s="345"/>
    </row>
    <row r="313" spans="2:28">
      <c r="B313" s="345"/>
      <c r="AB313" s="345"/>
    </row>
    <row r="314" spans="2:28">
      <c r="B314" s="345"/>
      <c r="AB314" s="345"/>
    </row>
    <row r="315" spans="2:28">
      <c r="B315" s="345"/>
      <c r="AB315" s="345"/>
    </row>
    <row r="316" spans="2:28">
      <c r="B316" s="345"/>
      <c r="AB316" s="345"/>
    </row>
    <row r="317" spans="2:28">
      <c r="B317" s="345"/>
      <c r="AB317" s="345"/>
    </row>
    <row r="318" spans="2:28">
      <c r="B318" s="345"/>
      <c r="AB318" s="345"/>
    </row>
    <row r="319" spans="2:28">
      <c r="B319" s="345"/>
      <c r="AB319" s="345"/>
    </row>
    <row r="320" spans="2:28">
      <c r="B320" s="345"/>
      <c r="AB320" s="345"/>
    </row>
    <row r="321" spans="2:28">
      <c r="B321" s="345"/>
      <c r="AB321" s="345"/>
    </row>
    <row r="322" spans="2:28">
      <c r="B322" s="345"/>
      <c r="AB322" s="345"/>
    </row>
    <row r="323" spans="2:28">
      <c r="B323" s="345"/>
      <c r="AB323" s="345"/>
    </row>
  </sheetData>
  <mergeCells count="4">
    <mergeCell ref="A3:O3"/>
    <mergeCell ref="B4:L4"/>
    <mergeCell ref="M4:O4"/>
    <mergeCell ref="A123:O123"/>
  </mergeCells>
  <printOptions horizontalCentered="1"/>
  <pageMargins left="0.75" right="0.75" top="1" bottom="1" header="0.49" footer="0.49"/>
  <pageSetup paperSize="9" scale="59" orientation="landscape"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theme="7" tint="0.39997558519241921"/>
    <pageSetUpPr fitToPage="1"/>
  </sheetPr>
  <dimension ref="A1:J26"/>
  <sheetViews>
    <sheetView workbookViewId="0">
      <pane xSplit="1" ySplit="5" topLeftCell="B6" activePane="bottomRight" state="frozen"/>
      <selection activeCell="A2" sqref="A2:H2"/>
      <selection pane="topRight" activeCell="A2" sqref="A2:H2"/>
      <selection pane="bottomLeft" activeCell="A2" sqref="A2:H2"/>
      <selection pane="bottomRight" activeCell="P33" sqref="P33"/>
    </sheetView>
  </sheetViews>
  <sheetFormatPr baseColWidth="10" defaultColWidth="10.1640625" defaultRowHeight="15" x14ac:dyDescent="0"/>
  <cols>
    <col min="1" max="1" width="27.5" style="166" customWidth="1"/>
    <col min="2" max="2" width="26.1640625" style="166" customWidth="1"/>
    <col min="3" max="3" width="3.5" style="166" customWidth="1"/>
    <col min="4" max="5" width="20.83203125" style="166" customWidth="1"/>
    <col min="6" max="6" width="3.33203125" style="166" customWidth="1"/>
    <col min="7" max="7" width="20.83203125" style="185" customWidth="1"/>
    <col min="8" max="8" width="20.83203125" style="166" customWidth="1"/>
    <col min="9" max="16384" width="10.1640625" style="166"/>
  </cols>
  <sheetData>
    <row r="1" spans="1:10" ht="18">
      <c r="A1" s="164"/>
      <c r="B1" s="164"/>
      <c r="C1" s="164"/>
      <c r="D1" s="164"/>
      <c r="E1" s="164"/>
      <c r="F1" s="164"/>
      <c r="G1" s="165"/>
    </row>
    <row r="2" spans="1:10" ht="33" customHeight="1">
      <c r="A2" s="926" t="s">
        <v>171</v>
      </c>
      <c r="B2" s="926"/>
      <c r="C2" s="926"/>
      <c r="D2" s="926"/>
      <c r="E2" s="926"/>
      <c r="F2" s="926"/>
      <c r="G2" s="926"/>
      <c r="H2" s="926"/>
    </row>
    <row r="3" spans="1:10" ht="10" customHeight="1" thickBot="1">
      <c r="A3" s="167"/>
      <c r="B3" s="167"/>
      <c r="C3" s="167"/>
      <c r="D3" s="167"/>
      <c r="E3" s="167"/>
      <c r="F3" s="167"/>
      <c r="G3" s="168"/>
    </row>
    <row r="4" spans="1:10" ht="31" customHeight="1" thickTop="1">
      <c r="A4" s="191"/>
      <c r="B4" s="191"/>
      <c r="C4" s="191"/>
      <c r="D4" s="936" t="s">
        <v>168</v>
      </c>
      <c r="E4" s="936"/>
      <c r="F4" s="192"/>
      <c r="G4" s="936" t="s">
        <v>169</v>
      </c>
      <c r="H4" s="936"/>
    </row>
    <row r="5" spans="1:10" s="169" customFormat="1" ht="103" customHeight="1">
      <c r="A5" s="195" t="s">
        <v>164</v>
      </c>
      <c r="B5" s="170" t="s">
        <v>165</v>
      </c>
      <c r="C5" s="170"/>
      <c r="D5" s="170" t="s">
        <v>166</v>
      </c>
      <c r="E5" s="170" t="s">
        <v>167</v>
      </c>
      <c r="F5" s="170"/>
      <c r="G5" s="170" t="s">
        <v>166</v>
      </c>
      <c r="H5" s="170" t="s">
        <v>167</v>
      </c>
    </row>
    <row r="6" spans="1:10" ht="28" customHeight="1">
      <c r="A6" s="171" t="s">
        <v>162</v>
      </c>
      <c r="B6" s="172">
        <v>234400000</v>
      </c>
      <c r="C6" s="172"/>
      <c r="D6" s="174">
        <v>64600</v>
      </c>
      <c r="E6" s="175">
        <f>100%</f>
        <v>1</v>
      </c>
      <c r="F6" s="174"/>
      <c r="G6" s="174">
        <v>64600</v>
      </c>
      <c r="H6" s="175">
        <f>100%</f>
        <v>1</v>
      </c>
    </row>
    <row r="7" spans="1:10" ht="28" customHeight="1">
      <c r="A7" s="171" t="s">
        <v>50</v>
      </c>
      <c r="B7" s="172">
        <f>0.5*B6</f>
        <v>117200000</v>
      </c>
      <c r="C7" s="172"/>
      <c r="D7" s="174">
        <v>16200</v>
      </c>
      <c r="E7" s="194">
        <v>0.12545061111450195</v>
      </c>
      <c r="F7" s="174"/>
      <c r="G7" s="174">
        <v>24900</v>
      </c>
      <c r="H7" s="194">
        <v>0.19282299280166626</v>
      </c>
    </row>
    <row r="8" spans="1:10" ht="28" customHeight="1">
      <c r="A8" s="171" t="s">
        <v>54</v>
      </c>
      <c r="B8" s="172">
        <f>0.4*B6</f>
        <v>93760000</v>
      </c>
      <c r="C8" s="172"/>
      <c r="D8" s="174">
        <v>65300</v>
      </c>
      <c r="E8" s="194">
        <v>0.40441522002220154</v>
      </c>
      <c r="F8" s="174"/>
      <c r="G8" s="174">
        <v>67200</v>
      </c>
      <c r="H8" s="194">
        <v>0.4160098135471344</v>
      </c>
    </row>
    <row r="9" spans="1:10" ht="28" customHeight="1">
      <c r="A9" s="176" t="s">
        <v>163</v>
      </c>
      <c r="B9" s="177">
        <f>ROUND(0.1*B$6,-3)</f>
        <v>23440000</v>
      </c>
      <c r="C9" s="177"/>
      <c r="D9" s="174">
        <v>304000</v>
      </c>
      <c r="E9" s="178">
        <v>0.47013416886329651</v>
      </c>
      <c r="F9" s="174"/>
      <c r="G9" s="174">
        <v>253000</v>
      </c>
      <c r="H9" s="178">
        <v>0.39116719365119934</v>
      </c>
      <c r="J9" s="179"/>
    </row>
    <row r="10" spans="1:10" ht="28" customHeight="1">
      <c r="A10" s="176" t="s">
        <v>46</v>
      </c>
      <c r="B10" s="177">
        <f>ROUND(0.01*B$6,-2)</f>
        <v>2344000</v>
      </c>
      <c r="C10" s="177"/>
      <c r="D10" s="174">
        <v>1310000</v>
      </c>
      <c r="E10" s="178">
        <v>0.20195885002613068</v>
      </c>
      <c r="F10" s="174"/>
      <c r="G10" s="174">
        <v>1010000</v>
      </c>
      <c r="H10" s="178">
        <v>0.15664321184158325</v>
      </c>
      <c r="J10" s="179"/>
    </row>
    <row r="11" spans="1:10" ht="28" customHeight="1">
      <c r="A11" s="176" t="s">
        <v>44</v>
      </c>
      <c r="B11" s="177">
        <f>ROUND(0.001*B$6,-1)</f>
        <v>234400</v>
      </c>
      <c r="C11" s="177"/>
      <c r="D11" s="174">
        <v>6000000</v>
      </c>
      <c r="E11" s="178">
        <v>9.3169093132019043E-2</v>
      </c>
      <c r="F11" s="174"/>
      <c r="G11" s="174">
        <v>4400000</v>
      </c>
      <c r="H11" s="178">
        <v>6.8464428186416626E-2</v>
      </c>
      <c r="J11" s="179"/>
    </row>
    <row r="12" spans="1:10" ht="28" customHeight="1">
      <c r="A12" s="176" t="s">
        <v>43</v>
      </c>
      <c r="B12" s="177">
        <f>0.0001*B$6</f>
        <v>23440</v>
      </c>
      <c r="C12" s="177"/>
      <c r="D12" s="174">
        <v>28100000</v>
      </c>
      <c r="E12" s="178">
        <v>4.3509606271982193E-2</v>
      </c>
      <c r="F12" s="174"/>
      <c r="G12" s="174">
        <v>20300000</v>
      </c>
      <c r="H12" s="178">
        <v>3.1466305255889893E-2</v>
      </c>
      <c r="J12" s="179"/>
    </row>
    <row r="13" spans="1:10" ht="28" customHeight="1">
      <c r="A13" s="171" t="s">
        <v>104</v>
      </c>
      <c r="B13" s="177">
        <f>0.00001*B$6</f>
        <v>2344</v>
      </c>
      <c r="C13" s="177"/>
      <c r="D13" s="173">
        <v>121900000</v>
      </c>
      <c r="E13" s="178">
        <v>1.8866882757745097E-2</v>
      </c>
      <c r="F13" s="173"/>
      <c r="G13" s="173">
        <v>88700000</v>
      </c>
      <c r="H13" s="178">
        <v>1.3720458974556548E-2</v>
      </c>
    </row>
    <row r="14" spans="1:10" ht="7.5" customHeight="1" thickBot="1">
      <c r="A14" s="180"/>
      <c r="B14" s="180"/>
      <c r="C14" s="180"/>
      <c r="D14" s="182"/>
      <c r="E14" s="182"/>
      <c r="F14" s="182"/>
      <c r="G14" s="181"/>
      <c r="H14" s="193"/>
    </row>
    <row r="15" spans="1:10" ht="19" thickTop="1">
      <c r="A15" s="183"/>
      <c r="B15" s="183"/>
      <c r="C15" s="183"/>
      <c r="D15" s="164"/>
      <c r="E15" s="164"/>
      <c r="F15" s="164"/>
      <c r="G15" s="165"/>
    </row>
    <row r="16" spans="1:10" ht="16" thickBot="1">
      <c r="A16" s="184"/>
      <c r="B16" s="184"/>
      <c r="C16" s="184"/>
    </row>
    <row r="17" spans="1:8" ht="17" customHeight="1">
      <c r="A17" s="1029" t="s">
        <v>170</v>
      </c>
      <c r="B17" s="928"/>
      <c r="C17" s="928"/>
      <c r="D17" s="928"/>
      <c r="E17" s="928"/>
      <c r="F17" s="928"/>
      <c r="G17" s="928"/>
      <c r="H17" s="929"/>
    </row>
    <row r="18" spans="1:8" ht="17" customHeight="1">
      <c r="A18" s="930"/>
      <c r="B18" s="931"/>
      <c r="C18" s="931"/>
      <c r="D18" s="931"/>
      <c r="E18" s="931"/>
      <c r="F18" s="931"/>
      <c r="G18" s="931"/>
      <c r="H18" s="932"/>
    </row>
    <row r="19" spans="1:8">
      <c r="A19" s="930"/>
      <c r="B19" s="931"/>
      <c r="C19" s="931"/>
      <c r="D19" s="931"/>
      <c r="E19" s="931"/>
      <c r="F19" s="931"/>
      <c r="G19" s="931"/>
      <c r="H19" s="932"/>
    </row>
    <row r="20" spans="1:8" ht="16" thickBot="1">
      <c r="A20" s="933"/>
      <c r="B20" s="934"/>
      <c r="C20" s="934"/>
      <c r="D20" s="934"/>
      <c r="E20" s="934"/>
      <c r="F20" s="934"/>
      <c r="G20" s="934"/>
      <c r="H20" s="935"/>
    </row>
    <row r="21" spans="1:8">
      <c r="A21" s="186"/>
      <c r="B21" s="186"/>
      <c r="C21" s="186"/>
      <c r="D21" s="188"/>
      <c r="E21" s="188"/>
      <c r="F21" s="188"/>
      <c r="G21" s="187"/>
    </row>
    <row r="22" spans="1:8">
      <c r="A22" s="186"/>
      <c r="B22" s="186"/>
      <c r="C22" s="186"/>
      <c r="D22" s="197"/>
      <c r="E22" s="188"/>
      <c r="F22" s="188"/>
      <c r="G22" s="187"/>
    </row>
    <row r="23" spans="1:8" ht="18">
      <c r="A23" s="186"/>
      <c r="B23" s="186"/>
      <c r="C23" s="186"/>
      <c r="D23" s="177"/>
      <c r="E23" s="188"/>
      <c r="F23" s="188"/>
      <c r="G23" s="187"/>
    </row>
    <row r="24" spans="1:8">
      <c r="A24" s="186"/>
      <c r="B24" s="186"/>
      <c r="C24" s="186"/>
      <c r="D24" s="198"/>
      <c r="E24" s="188"/>
      <c r="F24" s="188"/>
      <c r="G24" s="187"/>
    </row>
    <row r="25" spans="1:8">
      <c r="A25" s="186"/>
      <c r="B25" s="186"/>
      <c r="C25" s="186"/>
      <c r="D25" s="188"/>
      <c r="E25" s="188"/>
      <c r="F25" s="188"/>
      <c r="G25" s="187"/>
    </row>
    <row r="26" spans="1:8">
      <c r="A26" s="189"/>
      <c r="B26" s="189"/>
      <c r="C26" s="189"/>
      <c r="D26" s="188"/>
      <c r="E26" s="188"/>
      <c r="F26" s="188"/>
      <c r="G26" s="190"/>
    </row>
  </sheetData>
  <mergeCells count="4">
    <mergeCell ref="D4:E4"/>
    <mergeCell ref="G4:H4"/>
    <mergeCell ref="A2:H2"/>
    <mergeCell ref="A17:H20"/>
  </mergeCells>
  <phoneticPr fontId="71" type="noConversion"/>
  <pageMargins left="0.75" right="0.75" top="1" bottom="1" header="0.5" footer="0.5"/>
  <pageSetup scale="79"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1"/>
  </sheetPr>
  <dimension ref="A1"/>
  <sheetViews>
    <sheetView workbookViewId="0">
      <selection activeCell="B59" sqref="B59"/>
    </sheetView>
  </sheetViews>
  <sheetFormatPr baseColWidth="10" defaultRowHeight="14" x14ac:dyDescent="0"/>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3" tint="0.39997558519241921"/>
    <pageSetUpPr fitToPage="1"/>
  </sheetPr>
  <dimension ref="A1:O28"/>
  <sheetViews>
    <sheetView workbookViewId="0">
      <pane xSplit="1" ySplit="5" topLeftCell="B13" activePane="bottomRight" state="frozen"/>
      <selection activeCell="A2" sqref="A2:H2"/>
      <selection pane="topRight" activeCell="A2" sqref="A2:H2"/>
      <selection pane="bottomLeft" activeCell="A2" sqref="A2:H2"/>
      <selection pane="bottomRight" activeCell="B5" sqref="B5"/>
    </sheetView>
  </sheetViews>
  <sheetFormatPr baseColWidth="10" defaultColWidth="10.1640625" defaultRowHeight="15" x14ac:dyDescent="0"/>
  <cols>
    <col min="1" max="1" width="31.83203125" style="166" customWidth="1"/>
    <col min="2" max="2" width="20.83203125" style="166" customWidth="1"/>
    <col min="3" max="4" width="3.5" style="166" customWidth="1"/>
    <col min="5" max="7" width="18.83203125" style="166" customWidth="1"/>
    <col min="8" max="9" width="3.33203125" style="166" customWidth="1"/>
    <col min="10" max="10" width="18.83203125" style="166" customWidth="1"/>
    <col min="11" max="11" width="18.83203125" style="185" customWidth="1"/>
    <col min="12" max="12" width="18.83203125" style="166" customWidth="1"/>
    <col min="13" max="13" width="10.1640625" style="166"/>
    <col min="14" max="14" width="13.1640625" style="166" bestFit="1" customWidth="1"/>
    <col min="15" max="16384" width="10.1640625" style="166"/>
  </cols>
  <sheetData>
    <row r="1" spans="1:15" ht="18">
      <c r="A1" s="164"/>
      <c r="B1" s="164"/>
      <c r="C1" s="164"/>
      <c r="D1" s="164"/>
      <c r="E1" s="164"/>
      <c r="F1" s="164"/>
      <c r="G1" s="164"/>
      <c r="H1" s="164"/>
      <c r="I1" s="164"/>
      <c r="J1" s="164"/>
      <c r="K1" s="165"/>
    </row>
    <row r="2" spans="1:15" ht="33" customHeight="1">
      <c r="A2" s="926" t="s">
        <v>171</v>
      </c>
      <c r="B2" s="926"/>
      <c r="C2" s="926"/>
      <c r="D2" s="926"/>
      <c r="E2" s="926"/>
      <c r="F2" s="926"/>
      <c r="G2" s="926"/>
      <c r="H2" s="926"/>
      <c r="I2" s="926"/>
      <c r="J2" s="926"/>
      <c r="K2" s="926"/>
      <c r="L2" s="926"/>
    </row>
    <row r="3" spans="1:15" ht="10" customHeight="1" thickBot="1">
      <c r="A3" s="167"/>
      <c r="B3" s="167"/>
      <c r="C3" s="167"/>
      <c r="D3" s="167"/>
      <c r="E3" s="167"/>
      <c r="F3" s="167"/>
      <c r="G3" s="167"/>
      <c r="H3" s="167"/>
      <c r="I3" s="167"/>
      <c r="J3" s="167"/>
      <c r="K3" s="168"/>
    </row>
    <row r="4" spans="1:15" ht="31" customHeight="1" thickTop="1">
      <c r="A4" s="191"/>
      <c r="B4" s="191"/>
      <c r="C4" s="191"/>
      <c r="D4" s="191"/>
      <c r="E4" s="936" t="s">
        <v>378</v>
      </c>
      <c r="F4" s="936"/>
      <c r="G4" s="936"/>
      <c r="H4" s="192"/>
      <c r="I4" s="192"/>
      <c r="J4" s="936" t="s">
        <v>379</v>
      </c>
      <c r="K4" s="936"/>
      <c r="L4" s="936"/>
    </row>
    <row r="5" spans="1:15" s="169" customFormat="1" ht="103" customHeight="1">
      <c r="A5" s="195" t="s">
        <v>164</v>
      </c>
      <c r="B5" s="170" t="s">
        <v>165</v>
      </c>
      <c r="C5" s="170"/>
      <c r="D5" s="170"/>
      <c r="E5" s="170" t="s">
        <v>390</v>
      </c>
      <c r="F5" s="170" t="s">
        <v>166</v>
      </c>
      <c r="G5" s="170" t="s">
        <v>167</v>
      </c>
      <c r="H5" s="170"/>
      <c r="I5" s="170"/>
      <c r="J5" s="170" t="s">
        <v>390</v>
      </c>
      <c r="K5" s="170" t="s">
        <v>166</v>
      </c>
      <c r="L5" s="170" t="s">
        <v>167</v>
      </c>
    </row>
    <row r="6" spans="1:15" ht="28" customHeight="1">
      <c r="A6" s="171" t="s">
        <v>162</v>
      </c>
      <c r="B6" s="172">
        <v>234400000</v>
      </c>
      <c r="C6" s="172"/>
      <c r="D6" s="172"/>
      <c r="E6" s="174"/>
      <c r="F6" s="174">
        <v>64600</v>
      </c>
      <c r="G6" s="175">
        <f>G7+G10+G11</f>
        <v>1</v>
      </c>
      <c r="H6" s="174"/>
      <c r="I6" s="174"/>
      <c r="J6" s="174"/>
      <c r="K6" s="174">
        <v>64600</v>
      </c>
      <c r="L6" s="175">
        <f>L7+L10+L11</f>
        <v>1</v>
      </c>
      <c r="N6" s="857"/>
    </row>
    <row r="7" spans="1:15" ht="28" customHeight="1">
      <c r="A7" s="171" t="s">
        <v>50</v>
      </c>
      <c r="B7" s="172">
        <f>0.5*B6</f>
        <v>117200000</v>
      </c>
      <c r="C7" s="172"/>
      <c r="D7" s="172"/>
      <c r="E7" s="174"/>
      <c r="F7" s="174">
        <v>16200</v>
      </c>
      <c r="G7" s="194">
        <v>0.12545061111450195</v>
      </c>
      <c r="H7" s="174"/>
      <c r="I7" s="174"/>
      <c r="J7" s="174"/>
      <c r="K7" s="174">
        <v>24900</v>
      </c>
      <c r="L7" s="194">
        <v>0.19282299280166626</v>
      </c>
      <c r="N7" s="857"/>
    </row>
    <row r="8" spans="1:15" ht="28" customHeight="1">
      <c r="A8" s="171" t="s">
        <v>398</v>
      </c>
      <c r="B8" s="172">
        <f>0.2*B6</f>
        <v>46880000</v>
      </c>
      <c r="C8" s="172"/>
      <c r="D8" s="172"/>
      <c r="E8" s="174"/>
      <c r="F8" s="174">
        <v>5400</v>
      </c>
      <c r="G8" s="194">
        <v>1.6840000062074978E-2</v>
      </c>
      <c r="H8" s="174"/>
      <c r="I8" s="174"/>
      <c r="J8" s="174"/>
      <c r="K8" s="174">
        <v>13100</v>
      </c>
      <c r="L8" s="194">
        <v>4.0660000246134587E-2</v>
      </c>
      <c r="N8" s="857"/>
    </row>
    <row r="9" spans="1:15" ht="28" customHeight="1">
      <c r="A9" s="171" t="s">
        <v>399</v>
      </c>
      <c r="B9" s="172">
        <f>0.3*B6</f>
        <v>70320000</v>
      </c>
      <c r="C9" s="172"/>
      <c r="D9" s="172"/>
      <c r="E9" s="174">
        <v>12800</v>
      </c>
      <c r="F9" s="174">
        <v>23400</v>
      </c>
      <c r="G9" s="194">
        <v>0.10861999937333167</v>
      </c>
      <c r="H9" s="174"/>
      <c r="I9" s="174"/>
      <c r="J9" s="174">
        <v>22700</v>
      </c>
      <c r="K9" s="174">
        <v>32800</v>
      </c>
      <c r="L9" s="194">
        <v>0.15218999935314059</v>
      </c>
      <c r="N9" s="870">
        <f>F8*0.4+F9*0.6-F7</f>
        <v>0</v>
      </c>
      <c r="O9" s="870">
        <f>K8*0.4+K9*0.6-K7</f>
        <v>20</v>
      </c>
    </row>
    <row r="10" spans="1:15" ht="28" customHeight="1">
      <c r="A10" s="171" t="s">
        <v>400</v>
      </c>
      <c r="B10" s="172">
        <f>0.4*B6</f>
        <v>93760000</v>
      </c>
      <c r="C10" s="172"/>
      <c r="D10" s="172"/>
      <c r="E10" s="174">
        <v>36000</v>
      </c>
      <c r="F10" s="174">
        <v>65300</v>
      </c>
      <c r="G10" s="194">
        <v>0.40441522002220154</v>
      </c>
      <c r="H10" s="174"/>
      <c r="I10" s="174"/>
      <c r="J10" s="174">
        <v>43900</v>
      </c>
      <c r="K10" s="174">
        <v>67200</v>
      </c>
      <c r="L10" s="194">
        <v>0.4160098135471344</v>
      </c>
      <c r="N10" s="857"/>
    </row>
    <row r="11" spans="1:15" ht="28" customHeight="1">
      <c r="A11" s="176" t="s">
        <v>163</v>
      </c>
      <c r="B11" s="177">
        <f>ROUND(0.1*B$6,-3)</f>
        <v>23440000</v>
      </c>
      <c r="C11" s="177"/>
      <c r="D11" s="177"/>
      <c r="E11" s="174">
        <v>119000</v>
      </c>
      <c r="F11" s="174">
        <v>304000</v>
      </c>
      <c r="G11" s="178">
        <v>0.47013416886329651</v>
      </c>
      <c r="H11" s="174"/>
      <c r="I11" s="174"/>
      <c r="J11" s="174">
        <v>110000</v>
      </c>
      <c r="K11" s="174">
        <v>253000</v>
      </c>
      <c r="L11" s="178">
        <v>0.39116719365119934</v>
      </c>
      <c r="N11" s="857"/>
    </row>
    <row r="12" spans="1:15" ht="28" customHeight="1">
      <c r="A12" s="176" t="s">
        <v>397</v>
      </c>
      <c r="B12" s="177">
        <f>ROUND(0.01*B$6,-2)</f>
        <v>2344000</v>
      </c>
      <c r="C12" s="177"/>
      <c r="D12" s="177"/>
      <c r="E12" s="174">
        <v>458000</v>
      </c>
      <c r="F12" s="174">
        <v>1310000</v>
      </c>
      <c r="G12" s="178">
        <v>0.20195885002613068</v>
      </c>
      <c r="H12" s="174"/>
      <c r="I12" s="174"/>
      <c r="J12" s="174">
        <v>383000</v>
      </c>
      <c r="K12" s="174">
        <v>1010000</v>
      </c>
      <c r="L12" s="178">
        <v>0.15664321184158325</v>
      </c>
      <c r="N12" s="857"/>
    </row>
    <row r="13" spans="1:15" ht="28" customHeight="1">
      <c r="A13" s="176" t="s">
        <v>394</v>
      </c>
      <c r="B13" s="177">
        <f>ROUND(0.001*B$6,-1)</f>
        <v>234400</v>
      </c>
      <c r="C13" s="177"/>
      <c r="D13" s="177"/>
      <c r="E13" s="174">
        <v>1960000</v>
      </c>
      <c r="F13" s="174">
        <v>6000000</v>
      </c>
      <c r="G13" s="178">
        <v>9.3169093132019043E-2</v>
      </c>
      <c r="H13" s="174"/>
      <c r="I13" s="174"/>
      <c r="J13" s="174">
        <v>1520000</v>
      </c>
      <c r="K13" s="174">
        <v>4400000</v>
      </c>
      <c r="L13" s="178">
        <v>6.8464428186416626E-2</v>
      </c>
      <c r="N13" s="857"/>
    </row>
    <row r="14" spans="1:15" ht="28" customHeight="1">
      <c r="A14" s="176" t="s">
        <v>395</v>
      </c>
      <c r="B14" s="177">
        <f>0.0001*B$6</f>
        <v>23440</v>
      </c>
      <c r="C14" s="177"/>
      <c r="D14" s="177"/>
      <c r="E14" s="174">
        <v>9560000</v>
      </c>
      <c r="F14" s="174">
        <v>28100000</v>
      </c>
      <c r="G14" s="178">
        <v>4.3509606271982193E-2</v>
      </c>
      <c r="H14" s="174"/>
      <c r="I14" s="174"/>
      <c r="J14" s="174">
        <v>6870000</v>
      </c>
      <c r="K14" s="174">
        <v>20300000</v>
      </c>
      <c r="L14" s="178">
        <v>3.1466305255889893E-2</v>
      </c>
      <c r="N14" s="857"/>
    </row>
    <row r="15" spans="1:15" ht="28" customHeight="1">
      <c r="A15" s="171" t="s">
        <v>396</v>
      </c>
      <c r="B15" s="177">
        <f>0.00001*B$6</f>
        <v>2344</v>
      </c>
      <c r="C15" s="177"/>
      <c r="D15" s="177"/>
      <c r="E15" s="173">
        <v>47200000</v>
      </c>
      <c r="F15" s="173">
        <v>121900000</v>
      </c>
      <c r="G15" s="178">
        <v>1.8866882757745097E-2</v>
      </c>
      <c r="H15" s="173"/>
      <c r="I15" s="173"/>
      <c r="J15" s="173">
        <v>34300000</v>
      </c>
      <c r="K15" s="173">
        <v>88700000</v>
      </c>
      <c r="L15" s="178">
        <v>1.3720458974556548E-2</v>
      </c>
      <c r="N15" s="857"/>
    </row>
    <row r="16" spans="1:15" ht="7.5" customHeight="1" thickBot="1">
      <c r="A16" s="180"/>
      <c r="B16" s="180"/>
      <c r="C16" s="180"/>
      <c r="D16" s="180"/>
      <c r="E16" s="180"/>
      <c r="F16" s="182"/>
      <c r="G16" s="182"/>
      <c r="H16" s="182"/>
      <c r="I16" s="182"/>
      <c r="J16" s="182"/>
      <c r="K16" s="181"/>
      <c r="L16" s="193"/>
    </row>
    <row r="17" spans="1:12" ht="19" thickTop="1">
      <c r="A17" s="183"/>
      <c r="B17" s="183"/>
      <c r="C17" s="183"/>
      <c r="D17" s="183"/>
      <c r="E17" s="183"/>
      <c r="F17" s="164"/>
      <c r="G17" s="164"/>
      <c r="H17" s="164"/>
      <c r="I17" s="164"/>
      <c r="J17" s="164"/>
      <c r="K17" s="165"/>
    </row>
    <row r="18" spans="1:12" ht="16" thickBot="1">
      <c r="A18" s="184"/>
      <c r="B18" s="184"/>
      <c r="C18" s="184"/>
      <c r="D18" s="184"/>
      <c r="E18" s="184"/>
    </row>
    <row r="19" spans="1:12" ht="17" customHeight="1">
      <c r="A19" s="927" t="s">
        <v>401</v>
      </c>
      <c r="B19" s="928"/>
      <c r="C19" s="928"/>
      <c r="D19" s="928"/>
      <c r="E19" s="928"/>
      <c r="F19" s="928"/>
      <c r="G19" s="928"/>
      <c r="H19" s="928"/>
      <c r="I19" s="928"/>
      <c r="J19" s="928"/>
      <c r="K19" s="928"/>
      <c r="L19" s="929"/>
    </row>
    <row r="20" spans="1:12" ht="17" customHeight="1">
      <c r="A20" s="930"/>
      <c r="B20" s="931"/>
      <c r="C20" s="931"/>
      <c r="D20" s="931"/>
      <c r="E20" s="931"/>
      <c r="F20" s="931"/>
      <c r="G20" s="931"/>
      <c r="H20" s="931"/>
      <c r="I20" s="931"/>
      <c r="J20" s="931"/>
      <c r="K20" s="931"/>
      <c r="L20" s="932"/>
    </row>
    <row r="21" spans="1:12">
      <c r="A21" s="930"/>
      <c r="B21" s="931"/>
      <c r="C21" s="931"/>
      <c r="D21" s="931"/>
      <c r="E21" s="931"/>
      <c r="F21" s="931"/>
      <c r="G21" s="931"/>
      <c r="H21" s="931"/>
      <c r="I21" s="931"/>
      <c r="J21" s="931"/>
      <c r="K21" s="931"/>
      <c r="L21" s="932"/>
    </row>
    <row r="22" spans="1:12" ht="16" thickBot="1">
      <c r="A22" s="933"/>
      <c r="B22" s="934"/>
      <c r="C22" s="934"/>
      <c r="D22" s="934"/>
      <c r="E22" s="934"/>
      <c r="F22" s="934"/>
      <c r="G22" s="934"/>
      <c r="H22" s="934"/>
      <c r="I22" s="934"/>
      <c r="J22" s="934"/>
      <c r="K22" s="934"/>
      <c r="L22" s="935"/>
    </row>
    <row r="23" spans="1:12">
      <c r="A23" s="186"/>
      <c r="B23" s="186"/>
      <c r="C23" s="186"/>
      <c r="D23" s="186"/>
      <c r="E23" s="186"/>
      <c r="F23" s="188"/>
      <c r="G23" s="188"/>
      <c r="H23" s="188"/>
      <c r="I23" s="188"/>
      <c r="J23" s="188"/>
      <c r="K23" s="187"/>
    </row>
    <row r="24" spans="1:12">
      <c r="A24" s="186"/>
      <c r="B24" s="186"/>
      <c r="C24" s="186"/>
      <c r="D24" s="186"/>
      <c r="E24" s="186"/>
      <c r="F24" s="197"/>
      <c r="G24" s="188"/>
      <c r="H24" s="188"/>
      <c r="I24" s="188"/>
      <c r="J24" s="188"/>
      <c r="K24" s="187"/>
    </row>
    <row r="25" spans="1:12" ht="18">
      <c r="A25" s="186"/>
      <c r="B25" s="186"/>
      <c r="C25" s="186"/>
      <c r="D25" s="186"/>
      <c r="E25" s="186"/>
      <c r="F25" s="177"/>
      <c r="G25" s="188"/>
      <c r="H25" s="188"/>
      <c r="I25" s="188"/>
      <c r="J25" s="188"/>
      <c r="K25" s="187"/>
    </row>
    <row r="26" spans="1:12">
      <c r="A26" s="186"/>
      <c r="B26" s="186"/>
      <c r="C26" s="186"/>
      <c r="D26" s="186"/>
      <c r="E26" s="186"/>
      <c r="F26" s="198"/>
      <c r="G26" s="188"/>
      <c r="H26" s="188"/>
      <c r="I26" s="188"/>
      <c r="J26" s="188"/>
      <c r="K26" s="187"/>
    </row>
    <row r="27" spans="1:12">
      <c r="A27" s="186"/>
      <c r="B27" s="186"/>
      <c r="C27" s="186"/>
      <c r="D27" s="186"/>
      <c r="E27" s="186"/>
      <c r="F27" s="188"/>
      <c r="G27" s="188"/>
      <c r="H27" s="188"/>
      <c r="I27" s="188"/>
      <c r="J27" s="188"/>
      <c r="K27" s="187"/>
    </row>
    <row r="28" spans="1:12">
      <c r="A28" s="189"/>
      <c r="B28" s="189"/>
      <c r="C28" s="189"/>
      <c r="D28" s="189"/>
      <c r="E28" s="189"/>
      <c r="F28" s="188"/>
      <c r="G28" s="188"/>
      <c r="H28" s="188"/>
      <c r="I28" s="188"/>
      <c r="J28" s="188"/>
      <c r="K28" s="190"/>
    </row>
  </sheetData>
  <mergeCells count="4">
    <mergeCell ref="A2:L2"/>
    <mergeCell ref="A19:L22"/>
    <mergeCell ref="E4:G4"/>
    <mergeCell ref="J4:L4"/>
  </mergeCells>
  <phoneticPr fontId="71" type="noConversion"/>
  <pageMargins left="0.75" right="0.75" top="1" bottom="1" header="0.5" footer="0.5"/>
  <pageSetup scale="63"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3" tint="0.39997558519241921"/>
    <pageSetUpPr fitToPage="1"/>
  </sheetPr>
  <dimension ref="A1:N28"/>
  <sheetViews>
    <sheetView workbookViewId="0">
      <pane xSplit="1" ySplit="5" topLeftCell="D6" activePane="bottomRight" state="frozen"/>
      <selection activeCell="A2" sqref="A2:H2"/>
      <selection pane="topRight" activeCell="A2" sqref="A2:H2"/>
      <selection pane="bottomLeft" activeCell="A2" sqref="A2:H2"/>
      <selection pane="bottomRight" activeCell="A19" sqref="A19:G22"/>
    </sheetView>
  </sheetViews>
  <sheetFormatPr baseColWidth="10" defaultColWidth="10.1640625" defaultRowHeight="15" x14ac:dyDescent="0"/>
  <cols>
    <col min="1" max="1" width="31.83203125" style="166" customWidth="1"/>
    <col min="2" max="2" width="3.5" style="166" customWidth="1"/>
    <col min="3" max="4" width="20.83203125" style="166" customWidth="1"/>
    <col min="5" max="5" width="3.33203125" style="166" customWidth="1"/>
    <col min="6" max="6" width="20.83203125" style="185" customWidth="1"/>
    <col min="7" max="7" width="20.83203125" style="166" customWidth="1"/>
    <col min="8" max="16384" width="10.1640625" style="166"/>
  </cols>
  <sheetData>
    <row r="1" spans="1:14" ht="18">
      <c r="A1" s="164"/>
      <c r="B1" s="164"/>
      <c r="C1" s="164"/>
      <c r="D1" s="164"/>
      <c r="E1" s="164"/>
      <c r="F1" s="165"/>
    </row>
    <row r="2" spans="1:14" ht="33" customHeight="1">
      <c r="A2" s="926" t="s">
        <v>253</v>
      </c>
      <c r="B2" s="926"/>
      <c r="C2" s="926"/>
      <c r="D2" s="926"/>
      <c r="E2" s="926"/>
      <c r="F2" s="926"/>
      <c r="G2" s="926"/>
    </row>
    <row r="3" spans="1:14" ht="10" customHeight="1" thickBot="1">
      <c r="A3" s="167"/>
      <c r="B3" s="167"/>
      <c r="C3" s="167"/>
      <c r="D3" s="167"/>
      <c r="E3" s="167"/>
      <c r="F3" s="168"/>
    </row>
    <row r="4" spans="1:14" ht="31" customHeight="1" thickTop="1">
      <c r="A4" s="191"/>
      <c r="B4" s="191"/>
      <c r="C4" s="936" t="s">
        <v>172</v>
      </c>
      <c r="D4" s="936"/>
      <c r="E4" s="192"/>
      <c r="F4" s="936" t="s">
        <v>173</v>
      </c>
      <c r="G4" s="936"/>
    </row>
    <row r="5" spans="1:14" s="169" customFormat="1" ht="72" customHeight="1">
      <c r="A5" s="195" t="s">
        <v>164</v>
      </c>
      <c r="C5" s="170" t="s">
        <v>0</v>
      </c>
      <c r="D5" s="170" t="s">
        <v>143</v>
      </c>
      <c r="E5" s="170"/>
      <c r="F5" s="170" t="s">
        <v>0</v>
      </c>
      <c r="G5" s="170" t="s">
        <v>143</v>
      </c>
    </row>
    <row r="6" spans="1:14" ht="28" customHeight="1">
      <c r="A6" s="171" t="s">
        <v>162</v>
      </c>
      <c r="C6" s="175">
        <v>0.94968612314438916</v>
      </c>
      <c r="D6" s="175">
        <v>0.60834591477253874</v>
      </c>
      <c r="E6" s="174"/>
      <c r="F6" s="175">
        <v>0.94966876294959479</v>
      </c>
      <c r="G6" s="175">
        <v>0.60838018060670063</v>
      </c>
    </row>
    <row r="7" spans="1:14" ht="28" customHeight="1">
      <c r="A7" s="171" t="s">
        <v>50</v>
      </c>
      <c r="C7" s="175">
        <v>1.0237336775722046</v>
      </c>
      <c r="D7" s="175">
        <v>1.4276254969135094E-2</v>
      </c>
      <c r="E7" s="174"/>
      <c r="F7" s="175">
        <v>1.294537865546034</v>
      </c>
      <c r="G7" s="175">
        <v>0.20953905601509137</v>
      </c>
      <c r="J7" s="857"/>
    </row>
    <row r="8" spans="1:14" ht="28" customHeight="1">
      <c r="A8" s="171" t="s">
        <v>398</v>
      </c>
      <c r="C8" s="175">
        <v>1.0881090484762086</v>
      </c>
      <c r="D8" s="175">
        <v>-0.25440411439417676</v>
      </c>
      <c r="E8" s="174"/>
      <c r="F8" s="175">
        <v>1.7940751274600459</v>
      </c>
      <c r="G8" s="175">
        <v>4.3615352216956005E-2</v>
      </c>
    </row>
    <row r="9" spans="1:14" ht="28" customHeight="1">
      <c r="A9" s="171" t="s">
        <v>399</v>
      </c>
      <c r="C9" s="175">
        <v>1.0099856617213514</v>
      </c>
      <c r="D9" s="175">
        <v>7.4304091118745808E-2</v>
      </c>
      <c r="E9" s="174"/>
      <c r="F9" s="175">
        <v>1.169260067131348</v>
      </c>
      <c r="G9" s="175">
        <v>0.26319564253524885</v>
      </c>
    </row>
    <row r="10" spans="1:14" ht="28" customHeight="1">
      <c r="A10" s="171" t="s">
        <v>400</v>
      </c>
      <c r="C10" s="175">
        <v>1.0495447146525829</v>
      </c>
      <c r="D10" s="175">
        <v>0.41817065854110602</v>
      </c>
      <c r="E10" s="174"/>
      <c r="F10" s="175">
        <v>0.98248381179745126</v>
      </c>
      <c r="G10" s="175">
        <v>0.49449413283352439</v>
      </c>
    </row>
    <row r="11" spans="1:14" ht="28" customHeight="1">
      <c r="A11" s="176" t="s">
        <v>163</v>
      </c>
      <c r="C11" s="175">
        <v>0.79443998053519493</v>
      </c>
      <c r="D11" s="175">
        <v>1.2081811213198397</v>
      </c>
      <c r="E11" s="174"/>
      <c r="F11" s="175">
        <v>0.68760521748851233</v>
      </c>
      <c r="G11" s="175">
        <v>1.1262930461059537</v>
      </c>
    </row>
    <row r="12" spans="1:14" ht="28" customHeight="1">
      <c r="A12" s="176" t="s">
        <v>397</v>
      </c>
      <c r="C12" s="175">
        <v>0.46951754394238132</v>
      </c>
      <c r="D12" s="175">
        <v>2.0442112994712645</v>
      </c>
      <c r="E12" s="174"/>
      <c r="F12" s="175">
        <v>0.58118123496518126</v>
      </c>
      <c r="G12" s="175">
        <v>1.940338325474364</v>
      </c>
      <c r="J12" s="857">
        <f>(D12+1)^(1/34)-1</f>
        <v>3.3284338590011897E-2</v>
      </c>
      <c r="K12" s="857">
        <f>(C12+1)^(1/34)-1</f>
        <v>1.1385924294034178E-2</v>
      </c>
      <c r="M12" s="857">
        <f>(G12+1)^(1/34)-1</f>
        <v>3.222979647741564E-2</v>
      </c>
      <c r="N12" s="857">
        <f>(F12+1)^(1/34)-1</f>
        <v>1.3566858324111086E-2</v>
      </c>
    </row>
    <row r="13" spans="1:14" ht="28" customHeight="1">
      <c r="A13" s="176" t="s">
        <v>394</v>
      </c>
      <c r="C13" s="175">
        <v>0.54410394231460057</v>
      </c>
      <c r="D13" s="175">
        <v>3.2014981830961515</v>
      </c>
      <c r="E13" s="174"/>
      <c r="F13" s="175">
        <v>1.0437081631979348</v>
      </c>
      <c r="G13" s="175">
        <v>2.9831516701243439</v>
      </c>
      <c r="J13" s="857">
        <f>(D13+1)^(1/34)-1</f>
        <v>4.312274952741757E-2</v>
      </c>
      <c r="K13" s="857">
        <f>(C13+1)^(1/34)-1</f>
        <v>1.2859742294944354E-2</v>
      </c>
      <c r="M13" s="857">
        <f>(G13+1)^(1/34)-1</f>
        <v>4.1486705778473798E-2</v>
      </c>
      <c r="N13" s="857">
        <f>(F13+1)^(1/34)-1</f>
        <v>2.1245055970013027E-2</v>
      </c>
    </row>
    <row r="14" spans="1:14" ht="28" customHeight="1">
      <c r="A14" s="176" t="s">
        <v>395</v>
      </c>
      <c r="C14" s="175">
        <v>0.75559527706062823</v>
      </c>
      <c r="D14" s="175">
        <v>4.5278794043952919</v>
      </c>
      <c r="E14" s="174"/>
      <c r="F14" s="175">
        <v>2.0101030501240835</v>
      </c>
      <c r="G14" s="175">
        <v>4.2346611603641326</v>
      </c>
      <c r="J14" s="857">
        <f>(D14+1)^(1/34)-1</f>
        <v>5.1574285573994239E-2</v>
      </c>
      <c r="K14" s="857">
        <f>(C14+1)^(1/34)-1</f>
        <v>1.6690939043992659E-2</v>
      </c>
      <c r="M14" s="857">
        <f>(G14+1)^(1/34)-1</f>
        <v>4.9889957572216259E-2</v>
      </c>
      <c r="N14" s="857">
        <f>(F14+1)^(1/34)-1</f>
        <v>3.2941966761142805E-2</v>
      </c>
    </row>
    <row r="15" spans="1:14" ht="28" customHeight="1">
      <c r="A15" s="171" t="s">
        <v>396</v>
      </c>
      <c r="C15" s="196">
        <v>0.56683299320219738</v>
      </c>
      <c r="D15" s="196">
        <v>6.3576818698276343</v>
      </c>
      <c r="E15" s="173"/>
      <c r="F15" s="196">
        <v>1.6309213539658911</v>
      </c>
      <c r="G15" s="196">
        <v>6.1642667310979267</v>
      </c>
      <c r="J15" s="857">
        <f>(D15+1)^(1/34)-1</f>
        <v>6.0455337952485033E-2</v>
      </c>
      <c r="K15" s="857">
        <f>(C15+1)^(1/34)-1</f>
        <v>1.3295145417510534E-2</v>
      </c>
      <c r="M15" s="857">
        <f>(G15+1)^(1/34)-1</f>
        <v>5.9624790240184078E-2</v>
      </c>
      <c r="N15" s="857">
        <f>(F15+1)^(1/34)-1</f>
        <v>2.8859598793988361E-2</v>
      </c>
    </row>
    <row r="16" spans="1:14" ht="7.5" customHeight="1" thickBot="1">
      <c r="A16" s="180"/>
      <c r="B16" s="180"/>
      <c r="C16" s="182"/>
      <c r="D16" s="182"/>
      <c r="E16" s="182"/>
      <c r="F16" s="181"/>
      <c r="G16" s="193"/>
    </row>
    <row r="17" spans="1:7" ht="19" thickTop="1">
      <c r="A17" s="183"/>
      <c r="B17" s="183"/>
      <c r="C17" s="164"/>
      <c r="D17" s="164"/>
      <c r="E17" s="164"/>
      <c r="F17" s="165"/>
    </row>
    <row r="18" spans="1:7" ht="16" thickBot="1">
      <c r="A18" s="184"/>
      <c r="B18" s="184"/>
    </row>
    <row r="19" spans="1:7" ht="17" customHeight="1">
      <c r="A19" s="927" t="s">
        <v>402</v>
      </c>
      <c r="B19" s="928"/>
      <c r="C19" s="928"/>
      <c r="D19" s="928"/>
      <c r="E19" s="928"/>
      <c r="F19" s="928"/>
      <c r="G19" s="929"/>
    </row>
    <row r="20" spans="1:7" ht="17" customHeight="1">
      <c r="A20" s="930"/>
      <c r="B20" s="931"/>
      <c r="C20" s="931"/>
      <c r="D20" s="931"/>
      <c r="E20" s="931"/>
      <c r="F20" s="931"/>
      <c r="G20" s="932"/>
    </row>
    <row r="21" spans="1:7">
      <c r="A21" s="930"/>
      <c r="B21" s="931"/>
      <c r="C21" s="931"/>
      <c r="D21" s="931"/>
      <c r="E21" s="931"/>
      <c r="F21" s="931"/>
      <c r="G21" s="932"/>
    </row>
    <row r="22" spans="1:7" ht="16" thickBot="1">
      <c r="A22" s="933"/>
      <c r="B22" s="934"/>
      <c r="C22" s="934"/>
      <c r="D22" s="934"/>
      <c r="E22" s="934"/>
      <c r="F22" s="934"/>
      <c r="G22" s="935"/>
    </row>
    <row r="23" spans="1:7">
      <c r="A23" s="186"/>
      <c r="B23" s="186"/>
      <c r="C23" s="188"/>
      <c r="D23" s="188"/>
      <c r="E23" s="188"/>
      <c r="F23" s="187"/>
    </row>
    <row r="24" spans="1:7">
      <c r="A24" s="186"/>
      <c r="B24" s="186"/>
      <c r="C24" s="188"/>
      <c r="D24" s="188"/>
      <c r="E24" s="188"/>
      <c r="F24" s="187"/>
    </row>
    <row r="25" spans="1:7">
      <c r="A25" s="186"/>
      <c r="B25" s="186"/>
      <c r="C25" s="188"/>
      <c r="D25" s="188"/>
      <c r="E25" s="188"/>
      <c r="F25" s="187"/>
    </row>
    <row r="26" spans="1:7">
      <c r="A26" s="186"/>
      <c r="B26" s="186"/>
      <c r="C26" s="188"/>
      <c r="D26" s="188"/>
      <c r="E26" s="188"/>
      <c r="F26" s="187"/>
    </row>
    <row r="27" spans="1:7">
      <c r="A27" s="186"/>
      <c r="B27" s="186"/>
      <c r="C27" s="188"/>
      <c r="D27" s="188"/>
      <c r="E27" s="188"/>
      <c r="F27" s="187"/>
    </row>
    <row r="28" spans="1:7">
      <c r="A28" s="189"/>
      <c r="B28" s="189"/>
      <c r="C28" s="188"/>
      <c r="D28" s="188"/>
      <c r="E28" s="188"/>
      <c r="F28" s="190"/>
    </row>
  </sheetData>
  <mergeCells count="4">
    <mergeCell ref="A2:G2"/>
    <mergeCell ref="C4:D4"/>
    <mergeCell ref="F4:G4"/>
    <mergeCell ref="A19:G22"/>
  </mergeCells>
  <phoneticPr fontId="71" type="noConversion"/>
  <pageMargins left="0.75" right="0.75" top="1" bottom="1" header="0.5" footer="0.5"/>
  <pageSetup scale="58" orientation="landscape"/>
  <colBreaks count="1" manualBreakCount="1">
    <brk id="8" max="1048575" man="1"/>
  </colBreak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theme="1"/>
  </sheetPr>
  <dimension ref="A1"/>
  <sheetViews>
    <sheetView workbookViewId="0"/>
  </sheetViews>
  <sheetFormatPr baseColWidth="10" defaultRowHeight="14" x14ac:dyDescent="0"/>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2:Z155"/>
  <sheetViews>
    <sheetView zoomScale="110" workbookViewId="0">
      <pane xSplit="2" ySplit="4" topLeftCell="C5" activePane="bottomRight" state="frozen"/>
      <selection pane="topRight" activeCell="C1" sqref="C1"/>
      <selection pane="bottomLeft" activeCell="A2" sqref="A2"/>
      <selection pane="bottomRight" activeCell="F132" sqref="F132"/>
    </sheetView>
  </sheetViews>
  <sheetFormatPr baseColWidth="10" defaultRowHeight="14" x14ac:dyDescent="0"/>
  <cols>
    <col min="1" max="2" width="10.83203125" style="7"/>
    <col min="25" max="25" width="11.1640625" customWidth="1"/>
  </cols>
  <sheetData>
    <row r="2" spans="1:25">
      <c r="T2" s="889"/>
    </row>
    <row r="4" spans="1:25" s="886" customFormat="1" ht="75">
      <c r="A4" s="883"/>
      <c r="B4" s="883"/>
      <c r="C4" s="884" t="s">
        <v>423</v>
      </c>
      <c r="D4" s="884" t="s">
        <v>391</v>
      </c>
      <c r="E4" s="884" t="s">
        <v>392</v>
      </c>
      <c r="F4" s="884" t="s">
        <v>393</v>
      </c>
      <c r="G4" s="885"/>
      <c r="I4" s="887" t="s">
        <v>434</v>
      </c>
      <c r="J4" s="887" t="s">
        <v>435</v>
      </c>
      <c r="L4" s="884" t="s">
        <v>431</v>
      </c>
      <c r="M4" s="884" t="s">
        <v>409</v>
      </c>
      <c r="N4" s="884" t="s">
        <v>410</v>
      </c>
      <c r="O4" s="884" t="s">
        <v>411</v>
      </c>
      <c r="P4" s="884" t="s">
        <v>430</v>
      </c>
      <c r="Q4" s="887" t="s">
        <v>432</v>
      </c>
      <c r="T4" s="886" t="s">
        <v>426</v>
      </c>
      <c r="U4" s="886" t="s">
        <v>427</v>
      </c>
      <c r="V4" s="886" t="s">
        <v>428</v>
      </c>
      <c r="W4" s="886" t="s">
        <v>429</v>
      </c>
      <c r="X4" s="884" t="s">
        <v>436</v>
      </c>
      <c r="Y4" s="884" t="s">
        <v>437</v>
      </c>
    </row>
    <row r="5" spans="1:25" ht="15">
      <c r="A5" s="875">
        <v>0</v>
      </c>
      <c r="B5" s="875">
        <v>0</v>
      </c>
      <c r="C5" s="869">
        <f>(Data!D$73/Data!D$39)^(1/34)-1</f>
        <v>1.9835739446563583E-2</v>
      </c>
      <c r="D5" s="869">
        <f>(Data!D$107/Data!D$73)^(1/34)-1</f>
        <v>1.4073063527284546E-2</v>
      </c>
      <c r="E5" s="869"/>
      <c r="F5" s="869"/>
      <c r="G5" s="868">
        <v>10</v>
      </c>
      <c r="K5" s="867"/>
      <c r="L5" s="880">
        <f t="shared" ref="L5:L36" si="0">M5/N$142</f>
        <v>-352.98226993005392</v>
      </c>
      <c r="M5" s="880">
        <v>-520.65857623969339</v>
      </c>
      <c r="N5" s="880">
        <v>-1339.726537330982</v>
      </c>
      <c r="O5" s="880">
        <v>-4376</v>
      </c>
      <c r="P5" s="882"/>
      <c r="Q5" s="882"/>
      <c r="T5" s="880">
        <f t="shared" ref="T5:T36" si="1">U5/V$142</f>
        <v>-420.03016963799081</v>
      </c>
      <c r="U5" s="880">
        <v>-596.85251422598992</v>
      </c>
      <c r="V5" s="880">
        <v>969.43743680188129</v>
      </c>
      <c r="W5" s="880">
        <v>-3884</v>
      </c>
      <c r="X5" s="882" t="e">
        <f t="shared" ref="X5:X36" si="2">(V5/T5)^(1/34)-1</f>
        <v>#NUM!</v>
      </c>
      <c r="Y5" s="882" t="e">
        <f t="shared" ref="Y5:Y36" si="3">(V5/T5)^(1/34)-1</f>
        <v>#NUM!</v>
      </c>
    </row>
    <row r="6" spans="1:25" ht="15">
      <c r="A6" s="875">
        <v>1</v>
      </c>
      <c r="B6" s="875">
        <v>1</v>
      </c>
      <c r="C6" s="869">
        <f>(Data!D$73/Data!D$39)^(1/34)-1</f>
        <v>1.9835739446563583E-2</v>
      </c>
      <c r="D6" s="869">
        <f>(Data!D$107/Data!D$73)^(1/34)-1</f>
        <v>1.4073063527284546E-2</v>
      </c>
      <c r="E6" s="869"/>
      <c r="F6" s="869"/>
      <c r="G6" s="868">
        <v>10</v>
      </c>
      <c r="L6" s="880">
        <f t="shared" si="0"/>
        <v>154.96782582295049</v>
      </c>
      <c r="M6" s="880">
        <v>228.58181395888977</v>
      </c>
      <c r="N6" s="880">
        <v>691.72061140505593</v>
      </c>
      <c r="O6" s="880">
        <v>-2007</v>
      </c>
      <c r="P6" s="882"/>
      <c r="Q6" s="882"/>
      <c r="T6" s="880">
        <f t="shared" si="1"/>
        <v>688.13453323670831</v>
      </c>
      <c r="U6" s="880">
        <v>977.82220415747292</v>
      </c>
      <c r="V6" s="880">
        <v>4970.6168841857734</v>
      </c>
      <c r="W6" s="880">
        <v>558</v>
      </c>
      <c r="X6" s="882">
        <f t="shared" si="2"/>
        <v>5.9880663046120608E-2</v>
      </c>
      <c r="Y6" s="882">
        <f t="shared" si="3"/>
        <v>5.9880663046120608E-2</v>
      </c>
    </row>
    <row r="7" spans="1:25" ht="15">
      <c r="A7" s="875">
        <v>2</v>
      </c>
      <c r="B7" s="875">
        <v>2</v>
      </c>
      <c r="C7" s="869">
        <f>(Data!D$73/Data!D$39)^(1/34)-1</f>
        <v>1.9835739446563583E-2</v>
      </c>
      <c r="D7" s="869">
        <f>(Data!D$107/Data!D$73)^(1/34)-1</f>
        <v>1.4073063527284546E-2</v>
      </c>
      <c r="E7" s="869"/>
      <c r="F7" s="869"/>
      <c r="G7" s="868">
        <v>10</v>
      </c>
      <c r="L7" s="880">
        <f t="shared" si="0"/>
        <v>718.87852534535364</v>
      </c>
      <c r="M7" s="880">
        <v>1060.3656369759608</v>
      </c>
      <c r="N7" s="880">
        <v>2121.4479717813051</v>
      </c>
      <c r="O7" s="880">
        <v>-698</v>
      </c>
      <c r="P7" s="882"/>
      <c r="Q7" s="882"/>
      <c r="T7" s="880">
        <f t="shared" si="1"/>
        <v>1528.1948725126899</v>
      </c>
      <c r="U7" s="880">
        <v>2171.5272326094528</v>
      </c>
      <c r="V7" s="880">
        <v>6606.0604115226342</v>
      </c>
      <c r="W7" s="880">
        <v>3645</v>
      </c>
      <c r="X7" s="882">
        <f t="shared" si="2"/>
        <v>4.399624201329555E-2</v>
      </c>
      <c r="Y7" s="882">
        <f t="shared" si="3"/>
        <v>4.399624201329555E-2</v>
      </c>
    </row>
    <row r="8" spans="1:25" ht="15">
      <c r="A8" s="875">
        <v>3</v>
      </c>
      <c r="B8" s="875">
        <v>3</v>
      </c>
      <c r="C8" s="869">
        <f>(Data!D$73/Data!D$39)^(1/34)-1</f>
        <v>1.9835739446563583E-2</v>
      </c>
      <c r="D8" s="869">
        <f>(Data!D$107/Data!D$73)^(1/34)-1</f>
        <v>1.4073063527284546E-2</v>
      </c>
      <c r="E8" s="869"/>
      <c r="F8" s="869"/>
      <c r="G8" s="868">
        <v>10</v>
      </c>
      <c r="L8" s="880">
        <f t="shared" si="0"/>
        <v>1256.9612538972651</v>
      </c>
      <c r="M8" s="880">
        <v>1854.0524909998837</v>
      </c>
      <c r="N8" s="880">
        <v>3363.4593298059967</v>
      </c>
      <c r="O8" s="880">
        <v>-40</v>
      </c>
      <c r="P8" s="882"/>
      <c r="Q8" s="882"/>
      <c r="T8" s="880">
        <f t="shared" si="1"/>
        <v>2189.5189693895268</v>
      </c>
      <c r="U8" s="880">
        <v>3111.2524677737774</v>
      </c>
      <c r="V8" s="880">
        <v>7845.500317460318</v>
      </c>
      <c r="W8" s="880">
        <v>6118</v>
      </c>
      <c r="X8" s="882">
        <f t="shared" si="2"/>
        <v>3.8250420445004263E-2</v>
      </c>
      <c r="Y8" s="882">
        <f t="shared" si="3"/>
        <v>3.8250420445004263E-2</v>
      </c>
    </row>
    <row r="9" spans="1:25" ht="15">
      <c r="A9" s="875">
        <v>4</v>
      </c>
      <c r="B9" s="875">
        <v>4</v>
      </c>
      <c r="C9" s="869">
        <f>(Data!D$73/Data!D$39)^(1/34)-1</f>
        <v>1.9835739446563583E-2</v>
      </c>
      <c r="D9" s="869">
        <f>(Data!D$107/Data!D$73)^(1/34)-1</f>
        <v>1.4073063527284546E-2</v>
      </c>
      <c r="E9" s="869"/>
      <c r="F9" s="869"/>
      <c r="G9" s="868">
        <v>10</v>
      </c>
      <c r="I9" s="871">
        <f t="shared" ref="I9:I40" si="4">(1+E9)^34-1</f>
        <v>0</v>
      </c>
      <c r="J9" s="871"/>
      <c r="L9" s="880">
        <f t="shared" si="0"/>
        <v>1726.1693931945319</v>
      </c>
      <c r="M9" s="880">
        <v>2546.1474277087445</v>
      </c>
      <c r="N9" s="880">
        <v>4278.8962727807175</v>
      </c>
      <c r="O9" s="880">
        <v>338</v>
      </c>
      <c r="P9" s="882"/>
      <c r="Q9" s="882"/>
      <c r="T9" s="880">
        <f t="shared" si="1"/>
        <v>2779.348569306705</v>
      </c>
      <c r="U9" s="880">
        <v>3949.3857856230397</v>
      </c>
      <c r="V9" s="880">
        <v>8881.7955085243975</v>
      </c>
      <c r="W9" s="880">
        <v>8018</v>
      </c>
      <c r="X9" s="882">
        <f t="shared" si="2"/>
        <v>3.4760718995068274E-2</v>
      </c>
      <c r="Y9" s="882">
        <f t="shared" si="3"/>
        <v>3.4760718995068274E-2</v>
      </c>
    </row>
    <row r="10" spans="1:25" ht="15">
      <c r="A10" s="875">
        <v>5</v>
      </c>
      <c r="B10" s="875">
        <v>5</v>
      </c>
      <c r="C10" s="869">
        <f>(Data!D$73/Data!D$39)^(1/34)-1</f>
        <v>1.9835739446563583E-2</v>
      </c>
      <c r="D10" s="869">
        <f>(Data!D$107/Data!D$73)^(1/34)-1</f>
        <v>1.4073063527284546E-2</v>
      </c>
      <c r="E10" s="869">
        <v>-8.5298020011925768E-4</v>
      </c>
      <c r="F10" s="869"/>
      <c r="G10" s="868">
        <v>10</v>
      </c>
      <c r="I10" s="871">
        <f t="shared" si="4"/>
        <v>-2.8596846393723729E-2</v>
      </c>
      <c r="J10" s="871"/>
      <c r="L10" s="880">
        <f t="shared" si="0"/>
        <v>2156.6355760360611</v>
      </c>
      <c r="M10" s="880">
        <v>3181.0969109278826</v>
      </c>
      <c r="N10" s="880">
        <v>5055.4748030570254</v>
      </c>
      <c r="O10" s="880">
        <v>1663</v>
      </c>
      <c r="P10" s="882"/>
      <c r="Q10" s="882"/>
      <c r="T10" s="880">
        <f t="shared" si="1"/>
        <v>3279.8100480243111</v>
      </c>
      <c r="U10" s="880">
        <v>4660.5292068284743</v>
      </c>
      <c r="V10" s="880">
        <v>9874.376014109348</v>
      </c>
      <c r="W10" s="880">
        <v>9592</v>
      </c>
      <c r="X10" s="882">
        <f t="shared" si="2"/>
        <v>3.2947535479262324E-2</v>
      </c>
      <c r="Y10" s="882">
        <f t="shared" si="3"/>
        <v>3.2947535479262324E-2</v>
      </c>
    </row>
    <row r="11" spans="1:25" ht="15">
      <c r="A11" s="875">
        <v>6</v>
      </c>
      <c r="B11" s="875">
        <v>6</v>
      </c>
      <c r="C11" s="869">
        <f>(Data!D$73/Data!D$39)^(1/34)-1</f>
        <v>1.9835739446563583E-2</v>
      </c>
      <c r="D11" s="869">
        <f>(Data!D$107/Data!D$73)^(1/34)-1</f>
        <v>1.4073063527284546E-2</v>
      </c>
      <c r="E11" s="869">
        <v>3.9752330931586144E-4</v>
      </c>
      <c r="F11" s="869"/>
      <c r="G11" s="868">
        <v>10</v>
      </c>
      <c r="I11" s="871">
        <f t="shared" si="4"/>
        <v>1.3604821486102425E-2</v>
      </c>
      <c r="J11" s="871"/>
      <c r="L11" s="880">
        <f t="shared" si="0"/>
        <v>2569.8831115639291</v>
      </c>
      <c r="M11" s="880">
        <v>3790.6484148182553</v>
      </c>
      <c r="N11" s="880">
        <v>5749.7668665490892</v>
      </c>
      <c r="O11" s="880">
        <v>2832</v>
      </c>
      <c r="P11" s="882"/>
      <c r="Q11" s="882"/>
      <c r="T11" s="880">
        <f t="shared" si="1"/>
        <v>3753.4610903820453</v>
      </c>
      <c r="U11" s="880">
        <v>5333.5756590407609</v>
      </c>
      <c r="V11" s="880">
        <v>10787.24150499706</v>
      </c>
      <c r="W11" s="880">
        <v>10934</v>
      </c>
      <c r="X11" s="882">
        <f t="shared" si="2"/>
        <v>3.1536646263603973E-2</v>
      </c>
      <c r="Y11" s="882">
        <f t="shared" si="3"/>
        <v>3.1536646263603973E-2</v>
      </c>
    </row>
    <row r="12" spans="1:25" ht="15">
      <c r="A12" s="875">
        <v>7</v>
      </c>
      <c r="B12" s="875">
        <v>7</v>
      </c>
      <c r="C12" s="869">
        <f>(Data!D$73/Data!D$39)^(1/34)-1</f>
        <v>1.9835739446563583E-2</v>
      </c>
      <c r="D12" s="869">
        <f>(Data!D$107/Data!D$73)^(1/34)-1</f>
        <v>1.4073063527284546E-2</v>
      </c>
      <c r="E12" s="869">
        <v>7.3215258122849569E-4</v>
      </c>
      <c r="F12" s="869"/>
      <c r="G12" s="868">
        <v>10</v>
      </c>
      <c r="I12" s="871">
        <f t="shared" si="4"/>
        <v>2.5196272270586961E-2</v>
      </c>
      <c r="J12" s="871"/>
      <c r="L12" s="880">
        <f t="shared" si="0"/>
        <v>2957.302676121305</v>
      </c>
      <c r="M12" s="880">
        <v>4362.1029497154796</v>
      </c>
      <c r="N12" s="880">
        <v>6410.6300529100536</v>
      </c>
      <c r="O12" s="880">
        <v>3960</v>
      </c>
      <c r="P12" s="882"/>
      <c r="Q12" s="882"/>
      <c r="T12" s="880">
        <f t="shared" si="1"/>
        <v>4151.149229720143</v>
      </c>
      <c r="U12" s="880">
        <v>5898.6806991057947</v>
      </c>
      <c r="V12" s="880">
        <v>11635.820693709584</v>
      </c>
      <c r="W12" s="880">
        <v>11929</v>
      </c>
      <c r="X12" s="882">
        <f t="shared" si="2"/>
        <v>3.0778969441875415E-2</v>
      </c>
      <c r="Y12" s="882">
        <f t="shared" si="3"/>
        <v>3.0778969441875415E-2</v>
      </c>
    </row>
    <row r="13" spans="1:25" ht="15">
      <c r="A13" s="875">
        <v>8</v>
      </c>
      <c r="B13" s="875">
        <v>8</v>
      </c>
      <c r="C13" s="869">
        <f>(Data!D$73/Data!D$39)^(1/34)-1</f>
        <v>1.9835739446563583E-2</v>
      </c>
      <c r="D13" s="869">
        <f>(Data!D$107/Data!D$73)^(1/34)-1</f>
        <v>1.4073063527284546E-2</v>
      </c>
      <c r="E13" s="869">
        <v>1.2737205559261167E-3</v>
      </c>
      <c r="F13" s="869"/>
      <c r="G13" s="868">
        <v>10</v>
      </c>
      <c r="I13" s="871">
        <f t="shared" si="4"/>
        <v>4.4229133707052837E-2</v>
      </c>
      <c r="J13" s="871"/>
      <c r="L13" s="880">
        <f t="shared" si="0"/>
        <v>3293.0662987376982</v>
      </c>
      <c r="M13" s="880">
        <v>4857.3635466264077</v>
      </c>
      <c r="N13" s="880">
        <v>7020.0641975308645</v>
      </c>
      <c r="O13" s="880">
        <v>5006</v>
      </c>
      <c r="P13" s="882"/>
      <c r="Q13" s="882"/>
      <c r="T13" s="880">
        <f t="shared" si="1"/>
        <v>4562.2425872381764</v>
      </c>
      <c r="U13" s="880">
        <v>6482.8342236674016</v>
      </c>
      <c r="V13" s="880">
        <v>12358.398730158731</v>
      </c>
      <c r="W13" s="880">
        <v>12905</v>
      </c>
      <c r="X13" s="882">
        <f t="shared" si="2"/>
        <v>2.9743208082800177E-2</v>
      </c>
      <c r="Y13" s="882">
        <f t="shared" si="3"/>
        <v>2.9743208082800177E-2</v>
      </c>
    </row>
    <row r="14" spans="1:25" ht="15">
      <c r="A14" s="875">
        <v>9</v>
      </c>
      <c r="B14" s="875">
        <v>9</v>
      </c>
      <c r="C14" s="869">
        <f>(Data!D$73/Data!D$39)^(1/34)-1</f>
        <v>1.9835739446563583E-2</v>
      </c>
      <c r="D14" s="869">
        <f>(Data!D$107/Data!D$73)^(1/34)-1</f>
        <v>1.4073063527284546E-2</v>
      </c>
      <c r="E14" s="869">
        <v>2.0725385261179952E-3</v>
      </c>
      <c r="F14" s="869"/>
      <c r="G14" s="868">
        <v>10</v>
      </c>
      <c r="I14" s="871">
        <f t="shared" si="4"/>
        <v>7.2930176695933602E-2</v>
      </c>
      <c r="J14" s="871"/>
      <c r="L14" s="880">
        <f t="shared" si="0"/>
        <v>3637.4392450109217</v>
      </c>
      <c r="M14" s="880">
        <v>5365.3231332017185</v>
      </c>
      <c r="N14" s="880">
        <v>7588.3551087595533</v>
      </c>
      <c r="O14" s="880">
        <v>5901</v>
      </c>
      <c r="P14" s="882"/>
      <c r="Q14" s="882"/>
      <c r="T14" s="880">
        <f t="shared" si="1"/>
        <v>4950.9939144563168</v>
      </c>
      <c r="U14" s="880">
        <v>7035.2402740680518</v>
      </c>
      <c r="V14" s="880">
        <v>13016.690464432688</v>
      </c>
      <c r="W14" s="880">
        <v>13966</v>
      </c>
      <c r="X14" s="882">
        <f t="shared" si="2"/>
        <v>2.8838717970577799E-2</v>
      </c>
      <c r="Y14" s="882">
        <f t="shared" si="3"/>
        <v>2.8838717970577799E-2</v>
      </c>
    </row>
    <row r="15" spans="1:25" ht="15">
      <c r="A15" s="875">
        <v>10</v>
      </c>
      <c r="B15" s="875">
        <v>10</v>
      </c>
      <c r="C15" s="869">
        <f>(Data!D$73/Data!D$39)^(1/34)-1</f>
        <v>1.9835739446563583E-2</v>
      </c>
      <c r="D15" s="869">
        <f>(Data!D$107/Data!D$73)^(1/34)-1</f>
        <v>1.4073063527284546E-2</v>
      </c>
      <c r="E15" s="869">
        <v>2.5865850166670867E-3</v>
      </c>
      <c r="F15" s="869">
        <v>-5.5523519124838216E-3</v>
      </c>
      <c r="G15" s="868">
        <v>10</v>
      </c>
      <c r="I15" s="871">
        <f t="shared" si="4"/>
        <v>9.180288101713896E-2</v>
      </c>
      <c r="J15" s="871">
        <f t="shared" ref="J15:J46" si="5">(1+F15)^34-1</f>
        <v>-0.17246675679486134</v>
      </c>
      <c r="L15" s="880">
        <f t="shared" si="0"/>
        <v>3960.2888821420684</v>
      </c>
      <c r="M15" s="880">
        <v>5841.5352456160717</v>
      </c>
      <c r="N15" s="880">
        <v>8138.645855379189</v>
      </c>
      <c r="O15" s="880">
        <v>6735</v>
      </c>
      <c r="P15" s="882">
        <f t="shared" ref="P15:P46" si="6">(N15/L15)^(1/34)-1</f>
        <v>2.1411500993699262E-2</v>
      </c>
      <c r="Q15" s="882">
        <f t="shared" ref="Q15:Q46" si="7">(N15/L15)^(1/34)-1</f>
        <v>2.1411500993699262E-2</v>
      </c>
      <c r="T15" s="880">
        <f t="shared" si="1"/>
        <v>5290.592775014693</v>
      </c>
      <c r="U15" s="880">
        <v>7517.8018813145973</v>
      </c>
      <c r="V15" s="880">
        <v>13680.12510288066</v>
      </c>
      <c r="W15" s="880">
        <v>14936</v>
      </c>
      <c r="X15" s="882">
        <f t="shared" si="2"/>
        <v>2.8335608562820136E-2</v>
      </c>
      <c r="Y15" s="882">
        <f t="shared" si="3"/>
        <v>2.8335608562820136E-2</v>
      </c>
    </row>
    <row r="16" spans="1:25" ht="15">
      <c r="A16" s="875">
        <v>11</v>
      </c>
      <c r="B16" s="875">
        <v>11</v>
      </c>
      <c r="C16" s="869">
        <f>(Data!D$73/Data!D$39)^(1/34)-1</f>
        <v>1.9835739446563583E-2</v>
      </c>
      <c r="D16" s="869">
        <f>(Data!D$107/Data!D$73)^(1/34)-1</f>
        <v>1.4073063527284546E-2</v>
      </c>
      <c r="E16" s="869">
        <v>3.0082256423231701E-3</v>
      </c>
      <c r="F16" s="869">
        <v>-4.4853969159746043E-3</v>
      </c>
      <c r="G16" s="868">
        <v>10</v>
      </c>
      <c r="I16" s="871">
        <f t="shared" si="4"/>
        <v>0.10752316533868966</v>
      </c>
      <c r="J16" s="871">
        <f t="shared" si="5"/>
        <v>-0.14173858007824458</v>
      </c>
      <c r="L16" s="880">
        <f t="shared" si="0"/>
        <v>4248.7012246458926</v>
      </c>
      <c r="M16" s="880">
        <v>6266.9513993728942</v>
      </c>
      <c r="N16" s="880">
        <v>8696.6509582598483</v>
      </c>
      <c r="O16" s="880">
        <v>7464</v>
      </c>
      <c r="P16" s="882">
        <f t="shared" si="6"/>
        <v>2.1291877444932883E-2</v>
      </c>
      <c r="Q16" s="882">
        <f t="shared" si="7"/>
        <v>2.1291877444932883E-2</v>
      </c>
      <c r="T16" s="880">
        <f t="shared" si="1"/>
        <v>5652.5336658729611</v>
      </c>
      <c r="U16" s="880">
        <v>8032.1109627220985</v>
      </c>
      <c r="V16" s="880">
        <v>14374.417166372723</v>
      </c>
      <c r="W16" s="880">
        <v>15920</v>
      </c>
      <c r="X16" s="882">
        <f t="shared" si="2"/>
        <v>2.7831617737965164E-2</v>
      </c>
      <c r="Y16" s="882">
        <f t="shared" si="3"/>
        <v>2.7831617737965164E-2</v>
      </c>
    </row>
    <row r="17" spans="1:25" ht="15">
      <c r="A17" s="875">
        <v>12</v>
      </c>
      <c r="B17" s="875">
        <v>12</v>
      </c>
      <c r="C17" s="869">
        <f>(Data!D$73/Data!D$39)^(1/34)-1</f>
        <v>1.9835739446563583E-2</v>
      </c>
      <c r="D17" s="869">
        <f>(Data!D$107/Data!D$73)^(1/34)-1</f>
        <v>1.4073063527284546E-2</v>
      </c>
      <c r="E17" s="869">
        <v>3.3697948142854539E-3</v>
      </c>
      <c r="F17" s="869">
        <v>-3.6859602827108429E-3</v>
      </c>
      <c r="G17" s="868">
        <v>10</v>
      </c>
      <c r="I17" s="871">
        <f t="shared" si="4"/>
        <v>0.12117855408458422</v>
      </c>
      <c r="J17" s="871">
        <f t="shared" si="5"/>
        <v>-0.11799202926130137</v>
      </c>
      <c r="L17" s="880">
        <f t="shared" si="0"/>
        <v>4541.418228978132</v>
      </c>
      <c r="M17" s="880">
        <v>6698.7170479619081</v>
      </c>
      <c r="N17" s="880">
        <v>9228.941540270429</v>
      </c>
      <c r="O17" s="880">
        <v>8140</v>
      </c>
      <c r="P17" s="882">
        <f t="shared" si="6"/>
        <v>2.1075036803882563E-2</v>
      </c>
      <c r="Q17" s="882">
        <f t="shared" si="7"/>
        <v>2.1075036803882563E-2</v>
      </c>
      <c r="T17" s="880">
        <f t="shared" si="1"/>
        <v>5987.664120371358</v>
      </c>
      <c r="U17" s="880">
        <v>8508.3230751364517</v>
      </c>
      <c r="V17" s="880">
        <v>15040.423256907703</v>
      </c>
      <c r="W17" s="880">
        <v>16863</v>
      </c>
      <c r="X17" s="882">
        <f t="shared" si="2"/>
        <v>2.7459668278015936E-2</v>
      </c>
      <c r="Y17" s="882">
        <f t="shared" si="3"/>
        <v>2.7459668278015936E-2</v>
      </c>
    </row>
    <row r="18" spans="1:25" ht="15">
      <c r="A18" s="875">
        <v>13</v>
      </c>
      <c r="B18" s="875">
        <v>13</v>
      </c>
      <c r="C18" s="869">
        <f>(Data!D$73/Data!D$39)^(1/34)-1</f>
        <v>1.9835739446563583E-2</v>
      </c>
      <c r="D18" s="869">
        <f>(Data!D$107/Data!D$73)^(1/34)-1</f>
        <v>1.4073063527284546E-2</v>
      </c>
      <c r="E18" s="869">
        <v>3.7197809198441512E-3</v>
      </c>
      <c r="F18" s="869">
        <v>-3.3040501015298984E-3</v>
      </c>
      <c r="G18" s="868">
        <v>10</v>
      </c>
      <c r="I18" s="871">
        <f t="shared" si="4"/>
        <v>0.13455205505689083</v>
      </c>
      <c r="J18" s="871">
        <f t="shared" si="5"/>
        <v>-0.10642382907061987</v>
      </c>
      <c r="L18" s="880">
        <f t="shared" si="0"/>
        <v>4804.0026005114651</v>
      </c>
      <c r="M18" s="880">
        <v>7086.0362327255825</v>
      </c>
      <c r="N18" s="880">
        <v>9766.3750264550272</v>
      </c>
      <c r="O18" s="880">
        <v>8727</v>
      </c>
      <c r="P18" s="882">
        <f t="shared" si="6"/>
        <v>2.1086776327036372E-2</v>
      </c>
      <c r="Q18" s="882">
        <f t="shared" si="7"/>
        <v>2.1086776327036372E-2</v>
      </c>
      <c r="T18" s="880">
        <f t="shared" si="1"/>
        <v>6300.4525445698619</v>
      </c>
      <c r="U18" s="880">
        <v>8952.7877133898492</v>
      </c>
      <c r="V18" s="880">
        <v>15667.857566137567</v>
      </c>
      <c r="W18" s="880">
        <v>17776</v>
      </c>
      <c r="X18" s="882">
        <f t="shared" si="2"/>
        <v>2.7156001353082049E-2</v>
      </c>
      <c r="Y18" s="882">
        <f t="shared" si="3"/>
        <v>2.7156001353082049E-2</v>
      </c>
    </row>
    <row r="19" spans="1:25" ht="15">
      <c r="A19" s="875">
        <v>14</v>
      </c>
      <c r="B19" s="875">
        <v>14</v>
      </c>
      <c r="C19" s="869">
        <f>(Data!D$73/Data!D$39)^(1/34)-1</f>
        <v>1.9835739446563583E-2</v>
      </c>
      <c r="D19" s="869">
        <f>(Data!D$107/Data!D$73)^(1/34)-1</f>
        <v>1.4073063527284546E-2</v>
      </c>
      <c r="E19" s="869">
        <v>4.0417208271876781E-3</v>
      </c>
      <c r="F19" s="869">
        <v>-2.826745681390963E-3</v>
      </c>
      <c r="G19" s="868">
        <v>10</v>
      </c>
      <c r="I19" s="871">
        <f t="shared" si="4"/>
        <v>0.14699049411641374</v>
      </c>
      <c r="J19" s="871">
        <f t="shared" si="5"/>
        <v>-9.1758937287601872E-2</v>
      </c>
      <c r="L19" s="880">
        <f t="shared" si="0"/>
        <v>5045.0636629027222</v>
      </c>
      <c r="M19" s="880">
        <v>7441.6079433283003</v>
      </c>
      <c r="N19" s="880">
        <v>10293.522704291594</v>
      </c>
      <c r="O19" s="880">
        <v>9349</v>
      </c>
      <c r="P19" s="882">
        <f t="shared" si="6"/>
        <v>2.1195156637843438E-2</v>
      </c>
      <c r="Q19" s="882">
        <f t="shared" si="7"/>
        <v>2.1195156637843438E-2</v>
      </c>
      <c r="T19" s="880">
        <f t="shared" si="1"/>
        <v>6581.962126348516</v>
      </c>
      <c r="U19" s="880">
        <v>9352.8058878179072</v>
      </c>
      <c r="V19" s="880">
        <v>16272.148806584362</v>
      </c>
      <c r="W19" s="880">
        <v>18664</v>
      </c>
      <c r="X19" s="882">
        <f t="shared" si="2"/>
        <v>2.6978748438017952E-2</v>
      </c>
      <c r="Y19" s="882">
        <f t="shared" si="3"/>
        <v>2.6978748438017952E-2</v>
      </c>
    </row>
    <row r="20" spans="1:25" ht="15">
      <c r="A20" s="875">
        <v>15</v>
      </c>
      <c r="B20" s="875">
        <v>15</v>
      </c>
      <c r="C20" s="869">
        <f>(Data!D$73/Data!D$39)^(1/34)-1</f>
        <v>1.9835739446563583E-2</v>
      </c>
      <c r="D20" s="869">
        <f>(Data!D$107/Data!D$73)^(1/34)-1</f>
        <v>1.4073063527284546E-2</v>
      </c>
      <c r="E20" s="869">
        <v>4.1952914618677006E-3</v>
      </c>
      <c r="F20" s="869">
        <v>-2.4504573398191898E-3</v>
      </c>
      <c r="G20" s="868">
        <v>10</v>
      </c>
      <c r="I20" s="871">
        <f t="shared" si="4"/>
        <v>0.15297036209831916</v>
      </c>
      <c r="J20" s="871">
        <f t="shared" si="5"/>
        <v>-8.0033292619445473E-2</v>
      </c>
      <c r="L20" s="880">
        <f t="shared" si="0"/>
        <v>5316.2573580928847</v>
      </c>
      <c r="M20" s="880">
        <v>7841.6261177563574</v>
      </c>
      <c r="N20" s="880">
        <v>10794.955861258084</v>
      </c>
      <c r="O20" s="880">
        <v>9931</v>
      </c>
      <c r="P20" s="882">
        <f t="shared" si="6"/>
        <v>2.1051144110188824E-2</v>
      </c>
      <c r="Q20" s="882">
        <f t="shared" si="7"/>
        <v>2.1051144110188824E-2</v>
      </c>
      <c r="T20" s="880">
        <f t="shared" si="1"/>
        <v>6899.2189566069974</v>
      </c>
      <c r="U20" s="880">
        <v>9803.6200209034942</v>
      </c>
      <c r="V20" s="880">
        <v>16879.011499118165</v>
      </c>
      <c r="W20" s="880">
        <v>19461</v>
      </c>
      <c r="X20" s="882">
        <f t="shared" si="2"/>
        <v>2.6662869024088875E-2</v>
      </c>
      <c r="Y20" s="882">
        <f t="shared" si="3"/>
        <v>2.6662869024088875E-2</v>
      </c>
    </row>
    <row r="21" spans="1:25" ht="15">
      <c r="A21" s="875">
        <v>16</v>
      </c>
      <c r="B21" s="875">
        <v>16</v>
      </c>
      <c r="C21" s="869">
        <f>(Data!D$73/Data!D$39)^(1/34)-1</f>
        <v>1.9835739446563583E-2</v>
      </c>
      <c r="D21" s="869">
        <f>(Data!D$107/Data!D$73)^(1/34)-1</f>
        <v>1.4073063527284546E-2</v>
      </c>
      <c r="E21" s="869">
        <v>4.3937937017233253E-3</v>
      </c>
      <c r="F21" s="869">
        <v>-1.9917178203602282E-3</v>
      </c>
      <c r="G21" s="868">
        <v>10</v>
      </c>
      <c r="I21" s="871">
        <f t="shared" si="4"/>
        <v>0.16074466512453611</v>
      </c>
      <c r="J21" s="871">
        <f t="shared" si="5"/>
        <v>-6.5539511191444522E-2</v>
      </c>
      <c r="L21" s="880">
        <f t="shared" si="0"/>
        <v>5583.146391454633</v>
      </c>
      <c r="M21" s="880">
        <v>8235.2947973522223</v>
      </c>
      <c r="N21" s="880">
        <v>11270.674497354497</v>
      </c>
      <c r="O21" s="880">
        <v>10532</v>
      </c>
      <c r="P21" s="882">
        <f t="shared" si="6"/>
        <v>2.0875246108789547E-2</v>
      </c>
      <c r="Q21" s="882">
        <f t="shared" si="7"/>
        <v>2.0875246108789547E-2</v>
      </c>
      <c r="T21" s="880">
        <f t="shared" si="1"/>
        <v>7238.8178171653735</v>
      </c>
      <c r="U21" s="880">
        <v>10286.18162815004</v>
      </c>
      <c r="V21" s="880">
        <v>17424.159341563787</v>
      </c>
      <c r="W21" s="880">
        <v>20225</v>
      </c>
      <c r="X21" s="882">
        <f t="shared" si="2"/>
        <v>2.6171912055285906E-2</v>
      </c>
      <c r="Y21" s="882">
        <f t="shared" si="3"/>
        <v>2.6171912055285906E-2</v>
      </c>
    </row>
    <row r="22" spans="1:25" ht="15">
      <c r="A22" s="875">
        <v>17</v>
      </c>
      <c r="B22" s="875">
        <v>17</v>
      </c>
      <c r="C22" s="869">
        <f>(Data!D$73/Data!D$39)^(1/34)-1</f>
        <v>1.9835739446563583E-2</v>
      </c>
      <c r="D22" s="869">
        <f>(Data!D$107/Data!D$73)^(1/34)-1</f>
        <v>1.4073063527284546E-2</v>
      </c>
      <c r="E22" s="869">
        <v>4.6227214813550077E-3</v>
      </c>
      <c r="F22" s="869">
        <v>-1.5412824703475714E-3</v>
      </c>
      <c r="G22" s="868">
        <v>10</v>
      </c>
      <c r="I22" s="871">
        <f t="shared" si="4"/>
        <v>0.16977376124129795</v>
      </c>
      <c r="J22" s="871">
        <f t="shared" si="5"/>
        <v>-5.1092569999791726E-2</v>
      </c>
      <c r="L22" s="880">
        <f t="shared" si="0"/>
        <v>5858.6447484732116</v>
      </c>
      <c r="M22" s="880">
        <v>8641.6624666124717</v>
      </c>
      <c r="N22" s="880">
        <v>11756.678941798942</v>
      </c>
      <c r="O22" s="880">
        <v>11156</v>
      </c>
      <c r="P22" s="882">
        <f t="shared" si="6"/>
        <v>2.0696653787646957E-2</v>
      </c>
      <c r="Q22" s="882">
        <f t="shared" si="7"/>
        <v>2.0696653787646957E-2</v>
      </c>
      <c r="T22" s="880">
        <f t="shared" si="1"/>
        <v>7560.5430534838351</v>
      </c>
      <c r="U22" s="880">
        <v>10743.34525606782</v>
      </c>
      <c r="V22" s="880">
        <v>17961.592827748384</v>
      </c>
      <c r="W22" s="880">
        <v>21011</v>
      </c>
      <c r="X22" s="882">
        <f t="shared" si="2"/>
        <v>2.5776396712795968E-2</v>
      </c>
      <c r="Y22" s="882">
        <f t="shared" si="3"/>
        <v>2.5776396712795968E-2</v>
      </c>
    </row>
    <row r="23" spans="1:25" ht="15">
      <c r="A23" s="875">
        <v>18</v>
      </c>
      <c r="B23" s="875">
        <v>18</v>
      </c>
      <c r="C23" s="869">
        <f>(Data!D$73/Data!D$39)^(1/34)-1</f>
        <v>1.9835739446563583E-2</v>
      </c>
      <c r="D23" s="869">
        <f>(Data!D$107/Data!D$73)^(1/34)-1</f>
        <v>1.4073063527284546E-2</v>
      </c>
      <c r="E23" s="869">
        <v>4.7361242389376557E-3</v>
      </c>
      <c r="F23" s="869">
        <v>-1.183972035515346E-3</v>
      </c>
      <c r="G23" s="868">
        <v>10</v>
      </c>
      <c r="I23" s="871">
        <f t="shared" si="4"/>
        <v>0.17427166875474209</v>
      </c>
      <c r="J23" s="871">
        <f t="shared" si="5"/>
        <v>-3.9478486179133854E-2</v>
      </c>
      <c r="L23" s="880">
        <f t="shared" si="0"/>
        <v>6091.0964872076374</v>
      </c>
      <c r="M23" s="880">
        <v>8984.5351875508059</v>
      </c>
      <c r="N23" s="880">
        <v>12273.540811287479</v>
      </c>
      <c r="O23" s="880">
        <v>11789</v>
      </c>
      <c r="P23" s="882">
        <f t="shared" si="6"/>
        <v>2.0820180106717601E-2</v>
      </c>
      <c r="Q23" s="882">
        <f t="shared" si="7"/>
        <v>2.0820180106717601E-2</v>
      </c>
      <c r="T23" s="880">
        <f t="shared" si="1"/>
        <v>7850.9894473824452</v>
      </c>
      <c r="U23" s="880">
        <v>11156.062420160259</v>
      </c>
      <c r="V23" s="880">
        <v>18514.455026455027</v>
      </c>
      <c r="W23" s="880">
        <v>21741</v>
      </c>
      <c r="X23" s="882">
        <f t="shared" si="2"/>
        <v>2.5553751532350066E-2</v>
      </c>
      <c r="Y23" s="882">
        <f t="shared" si="3"/>
        <v>2.5553751532350066E-2</v>
      </c>
    </row>
    <row r="24" spans="1:25" ht="15">
      <c r="A24" s="875">
        <v>19</v>
      </c>
      <c r="B24" s="875">
        <v>19</v>
      </c>
      <c r="C24" s="869">
        <f>(Data!D$73/Data!D$39)^(1/34)-1</f>
        <v>1.9835739446563583E-2</v>
      </c>
      <c r="D24" s="869">
        <f>(Data!D$107/Data!D$73)^(1/34)-1</f>
        <v>1.4073063527284546E-2</v>
      </c>
      <c r="E24" s="869">
        <v>4.8011061152843926E-3</v>
      </c>
      <c r="F24" s="869">
        <v>-8.8628538503965348E-4</v>
      </c>
      <c r="G24" s="868">
        <v>10</v>
      </c>
      <c r="I24" s="871">
        <f t="shared" si="4"/>
        <v>0.17685661346682169</v>
      </c>
      <c r="J24" s="871">
        <f t="shared" si="5"/>
        <v>-2.9697174061235398E-2</v>
      </c>
      <c r="L24" s="880">
        <f t="shared" si="0"/>
        <v>6345.0715350841401</v>
      </c>
      <c r="M24" s="880">
        <v>9359.1553826500985</v>
      </c>
      <c r="N24" s="880">
        <v>12823.831557907115</v>
      </c>
      <c r="O24" s="880">
        <v>12443</v>
      </c>
      <c r="P24" s="882">
        <f t="shared" si="6"/>
        <v>2.0910533472531689E-2</v>
      </c>
      <c r="Q24" s="882">
        <f t="shared" si="7"/>
        <v>2.0910533472531689E-2</v>
      </c>
      <c r="T24" s="880">
        <f t="shared" si="1"/>
        <v>8141.4358412810561</v>
      </c>
      <c r="U24" s="880">
        <v>11568.779584252699</v>
      </c>
      <c r="V24" s="880">
        <v>19018.459635508527</v>
      </c>
      <c r="W24" s="880">
        <v>22382</v>
      </c>
      <c r="X24" s="882">
        <f t="shared" si="2"/>
        <v>2.5268183563240454E-2</v>
      </c>
      <c r="Y24" s="882">
        <f t="shared" si="3"/>
        <v>2.5268183563240454E-2</v>
      </c>
    </row>
    <row r="25" spans="1:25" ht="15">
      <c r="A25" s="875">
        <v>20</v>
      </c>
      <c r="B25" s="875">
        <v>20</v>
      </c>
      <c r="C25" s="869">
        <f>(Data!D$73/Data!D$39)^(1/34)-1</f>
        <v>1.9835739446563583E-2</v>
      </c>
      <c r="D25" s="869">
        <f>(Data!D$107/Data!D$73)^(1/34)-1</f>
        <v>1.4073063527284546E-2</v>
      </c>
      <c r="E25" s="869">
        <v>4.9500909988962061E-3</v>
      </c>
      <c r="F25" s="869">
        <v>-5.6473861629002808E-4</v>
      </c>
      <c r="G25" s="868">
        <v>10</v>
      </c>
      <c r="I25" s="871">
        <f t="shared" si="4"/>
        <v>0.18280401766342003</v>
      </c>
      <c r="J25" s="871">
        <f t="shared" si="5"/>
        <v>-1.9023266477989909E-2</v>
      </c>
      <c r="L25" s="880">
        <f t="shared" si="0"/>
        <v>6607.6559066174723</v>
      </c>
      <c r="M25" s="880">
        <v>9746.4745674137721</v>
      </c>
      <c r="N25" s="880">
        <v>13350.979235743682</v>
      </c>
      <c r="O25" s="880">
        <v>13097</v>
      </c>
      <c r="P25" s="882">
        <f t="shared" si="6"/>
        <v>2.0902542343594899E-2</v>
      </c>
      <c r="Q25" s="882">
        <f t="shared" si="7"/>
        <v>2.0902542343594899E-2</v>
      </c>
      <c r="T25" s="880">
        <f t="shared" si="1"/>
        <v>8414.0086109397525</v>
      </c>
      <c r="U25" s="880">
        <v>11956.098769016373</v>
      </c>
      <c r="V25" s="880">
        <v>19507.035532039979</v>
      </c>
      <c r="W25" s="880">
        <v>23073</v>
      </c>
      <c r="X25" s="882">
        <f t="shared" si="2"/>
        <v>2.5040046940408844E-2</v>
      </c>
      <c r="Y25" s="882">
        <f t="shared" si="3"/>
        <v>2.5040046940408844E-2</v>
      </c>
    </row>
    <row r="26" spans="1:25" ht="15">
      <c r="A26" s="875">
        <v>21</v>
      </c>
      <c r="B26" s="875">
        <v>21</v>
      </c>
      <c r="C26" s="869">
        <f>(Data!D$73/Data!D$39)^(1/34)-1</f>
        <v>1.9835739446563583E-2</v>
      </c>
      <c r="D26" s="869">
        <f>(Data!D$107/Data!D$73)^(1/34)-1</f>
        <v>1.4073063527284546E-2</v>
      </c>
      <c r="E26" s="869">
        <v>5.0185233343424951E-3</v>
      </c>
      <c r="F26" s="869">
        <v>-3.6489105255033127E-4</v>
      </c>
      <c r="G26" s="868">
        <v>10</v>
      </c>
      <c r="I26" s="871">
        <f t="shared" si="4"/>
        <v>0.18554557048145615</v>
      </c>
      <c r="J26" s="871">
        <f t="shared" si="5"/>
        <v>-1.2331891076187707E-2</v>
      </c>
      <c r="L26" s="880">
        <f t="shared" si="0"/>
        <v>6818.5843362098221</v>
      </c>
      <c r="M26" s="880">
        <v>10057.59981419115</v>
      </c>
      <c r="N26" s="880">
        <v>13911.555790711347</v>
      </c>
      <c r="O26" s="880">
        <v>13740</v>
      </c>
      <c r="P26" s="882">
        <f t="shared" si="6"/>
        <v>2.1194057670573141E-2</v>
      </c>
      <c r="Q26" s="882">
        <f t="shared" si="7"/>
        <v>2.1194057670573141E-2</v>
      </c>
      <c r="T26" s="880">
        <f t="shared" si="1"/>
        <v>8677.6445684784921</v>
      </c>
      <c r="U26" s="880">
        <v>12330.718964115666</v>
      </c>
      <c r="V26" s="880">
        <v>20011.040141093476</v>
      </c>
      <c r="W26" s="880">
        <v>23724</v>
      </c>
      <c r="X26" s="882">
        <f t="shared" si="2"/>
        <v>2.4878971873915745E-2</v>
      </c>
      <c r="Y26" s="882">
        <f t="shared" si="3"/>
        <v>2.4878971873915745E-2</v>
      </c>
    </row>
    <row r="27" spans="1:25" ht="15">
      <c r="A27" s="875">
        <v>22</v>
      </c>
      <c r="B27" s="875">
        <v>22</v>
      </c>
      <c r="C27" s="869">
        <f>(Data!D$73/Data!D$39)^(1/34)-1</f>
        <v>1.9835739446563583E-2</v>
      </c>
      <c r="D27" s="869">
        <f>(Data!D$107/Data!D$73)^(1/34)-1</f>
        <v>1.4073063527284546E-2</v>
      </c>
      <c r="E27" s="869">
        <v>5.1383457227689444E-3</v>
      </c>
      <c r="F27" s="869">
        <v>-1.7918656795024024E-4</v>
      </c>
      <c r="G27" s="868">
        <v>10</v>
      </c>
      <c r="I27" s="871">
        <f t="shared" si="4"/>
        <v>0.19036078526969447</v>
      </c>
      <c r="J27" s="871">
        <f t="shared" si="5"/>
        <v>-6.0743651997823278E-3</v>
      </c>
      <c r="L27" s="880">
        <f t="shared" si="0"/>
        <v>7072.5593840863248</v>
      </c>
      <c r="M27" s="880">
        <v>10432.220009290442</v>
      </c>
      <c r="N27" s="880">
        <v>14461.846537330983</v>
      </c>
      <c r="O27" s="880">
        <v>14374</v>
      </c>
      <c r="P27" s="882">
        <f t="shared" si="6"/>
        <v>2.1260843422394204E-2</v>
      </c>
      <c r="Q27" s="882">
        <f t="shared" si="7"/>
        <v>2.1260843422394204E-2</v>
      </c>
      <c r="T27" s="880">
        <f t="shared" si="1"/>
        <v>8936.8121199572506</v>
      </c>
      <c r="U27" s="880">
        <v>12698.989664382765</v>
      </c>
      <c r="V27" s="880">
        <v>20502.187489711934</v>
      </c>
      <c r="W27" s="880">
        <v>24405</v>
      </c>
      <c r="X27" s="882">
        <f t="shared" si="2"/>
        <v>2.4722799702295184E-2</v>
      </c>
      <c r="Y27" s="882">
        <f t="shared" si="3"/>
        <v>2.4722799702295184E-2</v>
      </c>
    </row>
    <row r="28" spans="1:25" ht="15">
      <c r="A28" s="875">
        <v>23</v>
      </c>
      <c r="B28" s="875">
        <v>23</v>
      </c>
      <c r="C28" s="869">
        <f>(Data!D$73/Data!D$39)^(1/34)-1</f>
        <v>1.9835739446563583E-2</v>
      </c>
      <c r="D28" s="869">
        <f>(Data!D$107/Data!D$73)^(1/34)-1</f>
        <v>1.4073063527284546E-2</v>
      </c>
      <c r="E28" s="869">
        <v>5.2115736785274258E-3</v>
      </c>
      <c r="F28" s="869">
        <v>-5.3348814230136377E-5</v>
      </c>
      <c r="G28" s="868">
        <v>10</v>
      </c>
      <c r="I28" s="871">
        <f t="shared" si="4"/>
        <v>0.1933128831153339</v>
      </c>
      <c r="J28" s="871">
        <f t="shared" si="5"/>
        <v>-1.8122639321893619E-3</v>
      </c>
      <c r="L28" s="880">
        <f t="shared" si="0"/>
        <v>7322.2297701344114</v>
      </c>
      <c r="M28" s="880">
        <v>10800.490709557542</v>
      </c>
      <c r="N28" s="880">
        <v>15053.28051734274</v>
      </c>
      <c r="O28" s="880">
        <v>15026</v>
      </c>
      <c r="P28" s="882">
        <f t="shared" si="6"/>
        <v>2.1422742900430114E-2</v>
      </c>
      <c r="Q28" s="882">
        <f t="shared" si="7"/>
        <v>2.1422742900430114E-2</v>
      </c>
      <c r="T28" s="880">
        <f t="shared" si="1"/>
        <v>9204.9164835559677</v>
      </c>
      <c r="U28" s="880">
        <v>13079.959354314247</v>
      </c>
      <c r="V28" s="880">
        <v>20970.191769547328</v>
      </c>
      <c r="W28" s="880">
        <v>25024</v>
      </c>
      <c r="X28" s="882">
        <f t="shared" si="2"/>
        <v>2.4512198626200687E-2</v>
      </c>
      <c r="Y28" s="882">
        <f t="shared" si="3"/>
        <v>2.4512198626200687E-2</v>
      </c>
    </row>
    <row r="29" spans="1:25" ht="15">
      <c r="A29" s="875">
        <v>24</v>
      </c>
      <c r="B29" s="875">
        <v>24</v>
      </c>
      <c r="C29" s="869">
        <f>(Data!D$73/Data!D$39)^(1/34)-1</f>
        <v>1.9835739446563583E-2</v>
      </c>
      <c r="D29" s="869">
        <f>(Data!D$107/Data!D$73)^(1/34)-1</f>
        <v>1.4073063527284546E-2</v>
      </c>
      <c r="E29" s="869">
        <v>5.2200599991747421E-3</v>
      </c>
      <c r="F29" s="869">
        <v>5.659600446494828E-5</v>
      </c>
      <c r="G29" s="868">
        <v>10</v>
      </c>
      <c r="I29" s="871">
        <f t="shared" si="4"/>
        <v>0.19365545814259999</v>
      </c>
      <c r="J29" s="871">
        <f t="shared" si="5"/>
        <v>1.9260621805150535E-3</v>
      </c>
      <c r="L29" s="880">
        <f t="shared" si="0"/>
        <v>7567.5954943540819</v>
      </c>
      <c r="M29" s="880">
        <v>11162.41191499245</v>
      </c>
      <c r="N29" s="880">
        <v>15649.857401528514</v>
      </c>
      <c r="O29" s="880">
        <v>15680</v>
      </c>
      <c r="P29" s="882">
        <f t="shared" si="6"/>
        <v>2.1600166741572613E-2</v>
      </c>
      <c r="Q29" s="882">
        <f t="shared" si="7"/>
        <v>2.1600166741572613E-2</v>
      </c>
      <c r="T29" s="880">
        <f t="shared" si="1"/>
        <v>9473.0208471546866</v>
      </c>
      <c r="U29" s="880">
        <v>13460.929044245731</v>
      </c>
      <c r="V29" s="880">
        <v>21481.910734861849</v>
      </c>
      <c r="W29" s="880">
        <v>25642</v>
      </c>
      <c r="X29" s="882">
        <f t="shared" si="2"/>
        <v>2.4373571139355343E-2</v>
      </c>
      <c r="Y29" s="882">
        <f t="shared" si="3"/>
        <v>2.4373571139355343E-2</v>
      </c>
    </row>
    <row r="30" spans="1:25" ht="15">
      <c r="A30" s="875">
        <v>25</v>
      </c>
      <c r="B30" s="875">
        <v>25</v>
      </c>
      <c r="C30" s="869">
        <f>(Data!D$73/Data!D$39)^(1/34)-1</f>
        <v>1.9835739446563583E-2</v>
      </c>
      <c r="D30" s="869">
        <f>(Data!D$107/Data!D$73)^(1/34)-1</f>
        <v>1.4073063527284546E-2</v>
      </c>
      <c r="E30" s="869">
        <v>5.3072343091093988E-3</v>
      </c>
      <c r="F30" s="869">
        <v>1.8194254229375595E-4</v>
      </c>
      <c r="G30" s="868">
        <v>10</v>
      </c>
      <c r="I30" s="871">
        <f t="shared" si="4"/>
        <v>0.19718003383633653</v>
      </c>
      <c r="J30" s="871">
        <f t="shared" si="5"/>
        <v>6.2046533624171563E-3</v>
      </c>
      <c r="L30" s="880">
        <f t="shared" si="0"/>
        <v>7851.7031750294918</v>
      </c>
      <c r="M30" s="880">
        <v>11581.478573917082</v>
      </c>
      <c r="N30" s="880">
        <v>16254.148641975309</v>
      </c>
      <c r="O30" s="880">
        <v>16355</v>
      </c>
      <c r="P30" s="882">
        <f t="shared" si="6"/>
        <v>2.163115413617156E-2</v>
      </c>
      <c r="Q30" s="882">
        <f t="shared" si="7"/>
        <v>2.163115413617156E-2</v>
      </c>
      <c r="T30" s="880">
        <f t="shared" si="1"/>
        <v>9727.7199925734676</v>
      </c>
      <c r="U30" s="880">
        <v>13822.85024968064</v>
      </c>
      <c r="V30" s="880">
        <v>21949.915014697239</v>
      </c>
      <c r="W30" s="880">
        <v>26278</v>
      </c>
      <c r="X30" s="882">
        <f t="shared" si="2"/>
        <v>2.4223552202247145E-2</v>
      </c>
      <c r="Y30" s="882">
        <f t="shared" si="3"/>
        <v>2.4223552202247145E-2</v>
      </c>
    </row>
    <row r="31" spans="1:25" ht="15">
      <c r="A31" s="875">
        <v>26</v>
      </c>
      <c r="B31" s="875">
        <v>26</v>
      </c>
      <c r="C31" s="869">
        <f>(Data!D$73/Data!D$39)^(1/34)-1</f>
        <v>1.9835739446563583E-2</v>
      </c>
      <c r="D31" s="869">
        <f>(Data!D$107/Data!D$73)^(1/34)-1</f>
        <v>1.4073063527284546E-2</v>
      </c>
      <c r="E31" s="869">
        <v>5.4019750513176756E-3</v>
      </c>
      <c r="F31" s="869">
        <v>2.8162365303385783E-4</v>
      </c>
      <c r="G31" s="868">
        <v>10</v>
      </c>
      <c r="I31" s="871">
        <f t="shared" si="4"/>
        <v>0.20102198487257428</v>
      </c>
      <c r="J31" s="871">
        <f t="shared" si="5"/>
        <v>9.6198321203746495E-3</v>
      </c>
      <c r="L31" s="880">
        <f t="shared" si="0"/>
        <v>8157.3341648469768</v>
      </c>
      <c r="M31" s="880">
        <v>12032.292707002669</v>
      </c>
      <c r="N31" s="880">
        <v>16868.725690770138</v>
      </c>
      <c r="O31" s="880">
        <v>17031</v>
      </c>
      <c r="P31" s="882">
        <f t="shared" si="6"/>
        <v>2.1598890109030933E-2</v>
      </c>
      <c r="Q31" s="882">
        <f t="shared" si="7"/>
        <v>2.1598890109030933E-2</v>
      </c>
      <c r="T31" s="880">
        <f t="shared" si="1"/>
        <v>10018.166386472079</v>
      </c>
      <c r="U31" s="880">
        <v>14235.56741377308</v>
      </c>
      <c r="V31" s="880">
        <v>22376.776061140506</v>
      </c>
      <c r="W31" s="880">
        <v>26875</v>
      </c>
      <c r="X31" s="882">
        <f t="shared" si="2"/>
        <v>2.3917530647409535E-2</v>
      </c>
      <c r="Y31" s="882">
        <f t="shared" si="3"/>
        <v>2.3917530647409535E-2</v>
      </c>
    </row>
    <row r="32" spans="1:25" ht="15">
      <c r="A32" s="875">
        <v>27</v>
      </c>
      <c r="B32" s="875">
        <v>27</v>
      </c>
      <c r="C32" s="869">
        <f>(Data!D$73/Data!D$39)^(1/34)-1</f>
        <v>1.9835739446563583E-2</v>
      </c>
      <c r="D32" s="869">
        <f>(Data!D$107/Data!D$73)^(1/34)-1</f>
        <v>1.4073063527284546E-2</v>
      </c>
      <c r="E32" s="869">
        <v>5.5415163783167909E-3</v>
      </c>
      <c r="F32" s="869">
        <v>4.046093901852732E-4</v>
      </c>
      <c r="G32" s="868">
        <v>10</v>
      </c>
      <c r="I32" s="871">
        <f t="shared" si="4"/>
        <v>0.20670250212776731</v>
      </c>
      <c r="J32" s="871">
        <f t="shared" si="5"/>
        <v>1.3848957494609904E-2</v>
      </c>
      <c r="L32" s="880">
        <f t="shared" si="0"/>
        <v>8471.574478321294</v>
      </c>
      <c r="M32" s="880">
        <v>12495.80582975264</v>
      </c>
      <c r="N32" s="880">
        <v>17473.016931216931</v>
      </c>
      <c r="O32" s="880">
        <v>17715</v>
      </c>
      <c r="P32" s="882">
        <f t="shared" si="6"/>
        <v>2.1520695251949107E-2</v>
      </c>
      <c r="Q32" s="882">
        <f t="shared" si="7"/>
        <v>2.1520695251949107E-2</v>
      </c>
      <c r="T32" s="880">
        <f t="shared" si="1"/>
        <v>10326.486404610603</v>
      </c>
      <c r="U32" s="880">
        <v>14673.682557194285</v>
      </c>
      <c r="V32" s="880">
        <v>22798.494203409762</v>
      </c>
      <c r="W32" s="880">
        <v>27511</v>
      </c>
      <c r="X32" s="882">
        <f t="shared" si="2"/>
        <v>2.3567014707153833E-2</v>
      </c>
      <c r="Y32" s="882">
        <f t="shared" si="3"/>
        <v>2.3567014707153833E-2</v>
      </c>
    </row>
    <row r="33" spans="1:25" ht="15">
      <c r="A33" s="875">
        <v>28</v>
      </c>
      <c r="B33" s="875">
        <v>28</v>
      </c>
      <c r="C33" s="869">
        <f>(Data!D$73/Data!D$39)^(1/34)-1</f>
        <v>1.9835739446563583E-2</v>
      </c>
      <c r="D33" s="869">
        <f>(Data!D$107/Data!D$73)^(1/34)-1</f>
        <v>1.4073063527284546E-2</v>
      </c>
      <c r="E33" s="869">
        <v>5.6763148901970428E-3</v>
      </c>
      <c r="F33" s="869">
        <v>6.0616458952278407E-4</v>
      </c>
      <c r="G33" s="868">
        <v>10</v>
      </c>
      <c r="I33" s="871">
        <f t="shared" si="4"/>
        <v>0.21221470453977354</v>
      </c>
      <c r="J33" s="871">
        <f t="shared" si="5"/>
        <v>2.0817066443410415E-2</v>
      </c>
      <c r="L33" s="880">
        <f t="shared" si="0"/>
        <v>8772.9008063103647</v>
      </c>
      <c r="M33" s="880">
        <v>12940.270468006038</v>
      </c>
      <c r="N33" s="880">
        <v>18033.5934861846</v>
      </c>
      <c r="O33" s="880">
        <v>18409</v>
      </c>
      <c r="P33" s="882">
        <f t="shared" si="6"/>
        <v>2.141937100621405E-2</v>
      </c>
      <c r="Q33" s="882">
        <f t="shared" si="7"/>
        <v>2.141937100621405E-2</v>
      </c>
      <c r="T33" s="880">
        <f t="shared" si="1"/>
        <v>10648.211640929065</v>
      </c>
      <c r="U33" s="880">
        <v>15130.846185112065</v>
      </c>
      <c r="V33" s="880">
        <v>23222.78379776602</v>
      </c>
      <c r="W33" s="880">
        <v>28151</v>
      </c>
      <c r="X33" s="882">
        <f t="shared" si="2"/>
        <v>2.3198581857659661E-2</v>
      </c>
      <c r="Y33" s="882">
        <f t="shared" si="3"/>
        <v>2.3198581857659661E-2</v>
      </c>
    </row>
    <row r="34" spans="1:25" ht="15">
      <c r="A34" s="875">
        <v>29</v>
      </c>
      <c r="B34" s="875">
        <v>29</v>
      </c>
      <c r="C34" s="869">
        <f>(Data!D$73/Data!D$39)^(1/34)-1</f>
        <v>1.9835739446563583E-2</v>
      </c>
      <c r="D34" s="869">
        <f>(Data!D$107/Data!D$73)^(1/34)-1</f>
        <v>1.4073063527284546E-2</v>
      </c>
      <c r="E34" s="869">
        <v>5.8032565001984171E-3</v>
      </c>
      <c r="F34" s="869">
        <v>7.975485942344207E-4</v>
      </c>
      <c r="G34" s="868">
        <v>10</v>
      </c>
      <c r="I34" s="871">
        <f t="shared" si="4"/>
        <v>0.21742796030660516</v>
      </c>
      <c r="J34" s="871">
        <f t="shared" si="5"/>
        <v>2.7476549776736192E-2</v>
      </c>
      <c r="L34" s="880">
        <f t="shared" si="0"/>
        <v>9104.3597670983418</v>
      </c>
      <c r="M34" s="880">
        <v>13429.181570084775</v>
      </c>
      <c r="N34" s="880">
        <v>18601.884397413287</v>
      </c>
      <c r="O34" s="880">
        <v>19113</v>
      </c>
      <c r="P34" s="882">
        <f t="shared" si="6"/>
        <v>2.1237354860673019E-2</v>
      </c>
      <c r="Q34" s="882">
        <f t="shared" si="7"/>
        <v>2.1237354860673019E-2</v>
      </c>
      <c r="T34" s="880">
        <f t="shared" si="1"/>
        <v>10965.468471187547</v>
      </c>
      <c r="U34" s="880">
        <v>15581.660318197653</v>
      </c>
      <c r="V34" s="880">
        <v>23654.787748383304</v>
      </c>
      <c r="W34" s="880">
        <v>28798</v>
      </c>
      <c r="X34" s="882">
        <f t="shared" si="2"/>
        <v>2.286978261764161E-2</v>
      </c>
      <c r="Y34" s="882">
        <f t="shared" si="3"/>
        <v>2.286978261764161E-2</v>
      </c>
    </row>
    <row r="35" spans="1:25" ht="15">
      <c r="A35" s="875">
        <v>30</v>
      </c>
      <c r="B35" s="875">
        <v>30</v>
      </c>
      <c r="C35" s="869">
        <f>(Data!D$73/Data!D$39)^(1/34)-1</f>
        <v>1.9835739446563583E-2</v>
      </c>
      <c r="D35" s="869">
        <f>(Data!D$107/Data!D$73)^(1/34)-1</f>
        <v>1.4073063527284546E-2</v>
      </c>
      <c r="E35" s="869">
        <v>5.9468248834591009E-3</v>
      </c>
      <c r="F35" s="869">
        <v>8.7828019806690527E-4</v>
      </c>
      <c r="G35" s="868">
        <v>10</v>
      </c>
      <c r="I35" s="871">
        <f t="shared" si="4"/>
        <v>0.22335027074818603</v>
      </c>
      <c r="J35" s="871">
        <f t="shared" si="5"/>
        <v>3.0298350537058427E-2</v>
      </c>
      <c r="L35" s="880">
        <f t="shared" si="0"/>
        <v>9444.4280515431492</v>
      </c>
      <c r="M35" s="880">
        <v>13930.791661827892</v>
      </c>
      <c r="N35" s="880">
        <v>19170.175308641978</v>
      </c>
      <c r="O35" s="880">
        <v>19751</v>
      </c>
      <c r="P35" s="882">
        <f t="shared" si="6"/>
        <v>2.1039772518060662E-2</v>
      </c>
      <c r="Q35" s="882">
        <f t="shared" si="7"/>
        <v>2.1039772518060662E-2</v>
      </c>
      <c r="T35" s="880">
        <f t="shared" si="1"/>
        <v>11287.193707506009</v>
      </c>
      <c r="U35" s="880">
        <v>16038.823946115432</v>
      </c>
      <c r="V35" s="880">
        <v>24076.505890652559</v>
      </c>
      <c r="W35" s="880">
        <v>29454</v>
      </c>
      <c r="X35" s="882">
        <f t="shared" si="2"/>
        <v>2.2531488044288839E-2</v>
      </c>
      <c r="Y35" s="882">
        <f t="shared" si="3"/>
        <v>2.2531488044288839E-2</v>
      </c>
    </row>
    <row r="36" spans="1:25" ht="15">
      <c r="A36" s="875">
        <v>31</v>
      </c>
      <c r="B36" s="875">
        <v>31</v>
      </c>
      <c r="C36" s="869">
        <f>(Data!D$73/Data!D$39)^(1/34)-1</f>
        <v>1.9835739446563583E-2</v>
      </c>
      <c r="D36" s="869">
        <f>(Data!D$107/Data!D$73)^(1/34)-1</f>
        <v>1.4073063527284546E-2</v>
      </c>
      <c r="E36" s="869">
        <v>6.0370577337243159E-3</v>
      </c>
      <c r="F36" s="869">
        <v>8.804508966739899E-4</v>
      </c>
      <c r="G36" s="868">
        <v>10</v>
      </c>
      <c r="I36" s="871">
        <f t="shared" si="4"/>
        <v>0.22708674766871417</v>
      </c>
      <c r="J36" s="871">
        <f t="shared" si="5"/>
        <v>3.0374326414715824E-2</v>
      </c>
      <c r="L36" s="880">
        <f t="shared" si="0"/>
        <v>9750.0590413606351</v>
      </c>
      <c r="M36" s="880">
        <v>14381.605794913481</v>
      </c>
      <c r="N36" s="880">
        <v>19789.895261610818</v>
      </c>
      <c r="O36" s="880">
        <v>20391</v>
      </c>
      <c r="P36" s="882">
        <f t="shared" si="6"/>
        <v>2.1038792562538378E-2</v>
      </c>
      <c r="Q36" s="882">
        <f t="shared" si="7"/>
        <v>2.1038792562538378E-2</v>
      </c>
      <c r="T36" s="880">
        <f t="shared" si="1"/>
        <v>11613.387349884448</v>
      </c>
      <c r="U36" s="880">
        <v>16502.337068865403</v>
      </c>
      <c r="V36" s="880">
        <v>24523.93855379189</v>
      </c>
      <c r="W36" s="880">
        <v>30093</v>
      </c>
      <c r="X36" s="882">
        <f t="shared" si="2"/>
        <v>2.2228487301512834E-2</v>
      </c>
      <c r="Y36" s="882">
        <f t="shared" si="3"/>
        <v>2.2228487301512834E-2</v>
      </c>
    </row>
    <row r="37" spans="1:25" ht="15">
      <c r="A37" s="875">
        <v>32</v>
      </c>
      <c r="B37" s="875">
        <v>32</v>
      </c>
      <c r="C37" s="869">
        <f>(Data!D$73/Data!D$39)^(1/34)-1</f>
        <v>1.9835739446563583E-2</v>
      </c>
      <c r="D37" s="869">
        <f>(Data!D$107/Data!D$73)^(1/34)-1</f>
        <v>1.4073063527284546E-2</v>
      </c>
      <c r="E37" s="869">
        <v>6.1611841977764481E-3</v>
      </c>
      <c r="F37" s="869">
        <v>1.0271626835569592E-3</v>
      </c>
      <c r="G37" s="868">
        <v>10</v>
      </c>
      <c r="I37" s="871">
        <f t="shared" si="4"/>
        <v>0.23224483851912581</v>
      </c>
      <c r="J37" s="871">
        <f t="shared" si="5"/>
        <v>3.5521958617255489E-2</v>
      </c>
      <c r="L37" s="880">
        <f t="shared" ref="L37:L68" si="8">M37/N$142</f>
        <v>10098.736649462275</v>
      </c>
      <c r="M37" s="880">
        <v>14895.914876320983</v>
      </c>
      <c r="N37" s="880">
        <v>20368.471981187537</v>
      </c>
      <c r="O37" s="880">
        <v>21092</v>
      </c>
      <c r="P37" s="882">
        <f t="shared" si="6"/>
        <v>2.0849009776409133E-2</v>
      </c>
      <c r="Q37" s="882">
        <f t="shared" si="7"/>
        <v>2.0849009776409133E-2</v>
      </c>
      <c r="T37" s="880">
        <f t="shared" ref="T37:T68" si="9">U37/V$142</f>
        <v>11921.707368022973</v>
      </c>
      <c r="U37" s="880">
        <v>16940.452212286607</v>
      </c>
      <c r="V37" s="880">
        <v>24958.513956496179</v>
      </c>
      <c r="W37" s="880">
        <v>30755</v>
      </c>
      <c r="X37" s="882">
        <f t="shared" ref="X37:X68" si="10">(V37/T37)^(1/34)-1</f>
        <v>2.1968841414524265E-2</v>
      </c>
      <c r="Y37" s="882">
        <f t="shared" ref="Y37:Y68" si="11">(V37/T37)^(1/34)-1</f>
        <v>2.1968841414524265E-2</v>
      </c>
    </row>
    <row r="38" spans="1:25" ht="15">
      <c r="A38" s="875">
        <v>33</v>
      </c>
      <c r="B38" s="875">
        <v>33</v>
      </c>
      <c r="C38" s="869">
        <f>(Data!D$73/Data!D$39)^(1/34)-1</f>
        <v>1.9835739446563583E-2</v>
      </c>
      <c r="D38" s="869">
        <f>(Data!D$107/Data!D$73)^(1/34)-1</f>
        <v>1.4073063527284546E-2</v>
      </c>
      <c r="E38" s="869">
        <v>6.3317565602072357E-3</v>
      </c>
      <c r="F38" s="869">
        <v>1.1532452066349563E-3</v>
      </c>
      <c r="G38" s="868">
        <v>10</v>
      </c>
      <c r="I38" s="871">
        <f t="shared" si="4"/>
        <v>0.23936733659521736</v>
      </c>
      <c r="J38" s="871">
        <f t="shared" si="5"/>
        <v>3.9965713505718092E-2</v>
      </c>
      <c r="L38" s="880">
        <f t="shared" si="8"/>
        <v>10421.586286593421</v>
      </c>
      <c r="M38" s="880">
        <v>15372.126988735337</v>
      </c>
      <c r="N38" s="880">
        <v>20988.191934156381</v>
      </c>
      <c r="O38" s="880">
        <v>21827</v>
      </c>
      <c r="P38" s="882">
        <f t="shared" si="6"/>
        <v>2.0804058844225759E-2</v>
      </c>
      <c r="Q38" s="882">
        <f t="shared" si="7"/>
        <v>2.0804058844225759E-2</v>
      </c>
      <c r="T38" s="880">
        <f t="shared" si="9"/>
        <v>12243.432604341433</v>
      </c>
      <c r="U38" s="880">
        <v>17397.615840204387</v>
      </c>
      <c r="V38" s="880">
        <v>25346.803221634334</v>
      </c>
      <c r="W38" s="880">
        <v>31414</v>
      </c>
      <c r="X38" s="882">
        <f t="shared" si="10"/>
        <v>2.163251330094762E-2</v>
      </c>
      <c r="Y38" s="882">
        <f t="shared" si="11"/>
        <v>2.163251330094762E-2</v>
      </c>
    </row>
    <row r="39" spans="1:25" ht="15">
      <c r="A39" s="875">
        <v>34</v>
      </c>
      <c r="B39" s="875">
        <v>34</v>
      </c>
      <c r="C39" s="869">
        <f>(Data!D$73/Data!D$39)^(1/34)-1</f>
        <v>1.9835739446563583E-2</v>
      </c>
      <c r="D39" s="869">
        <f>(Data!D$107/Data!D$73)^(1/34)-1</f>
        <v>1.4073063527284546E-2</v>
      </c>
      <c r="E39" s="869">
        <v>6.4874029969870239E-3</v>
      </c>
      <c r="F39" s="869">
        <v>1.3535415954153418E-3</v>
      </c>
      <c r="G39" s="868">
        <v>10</v>
      </c>
      <c r="I39" s="871">
        <f t="shared" si="4"/>
        <v>0.24590143551807686</v>
      </c>
      <c r="J39" s="871">
        <f t="shared" si="5"/>
        <v>4.70632042291661E-2</v>
      </c>
      <c r="L39" s="880">
        <f t="shared" si="8"/>
        <v>10778.87321835189</v>
      </c>
      <c r="M39" s="880">
        <v>15899.135059807222</v>
      </c>
      <c r="N39" s="880">
        <v>21556.482845385068</v>
      </c>
      <c r="O39" s="880">
        <v>22571</v>
      </c>
      <c r="P39" s="882">
        <f t="shared" si="6"/>
        <v>2.0594150074469075E-2</v>
      </c>
      <c r="Q39" s="882">
        <f t="shared" si="7"/>
        <v>2.0594150074469075E-2</v>
      </c>
      <c r="T39" s="880">
        <f t="shared" si="9"/>
        <v>12547.284216419981</v>
      </c>
      <c r="U39" s="880">
        <v>17829.381488793402</v>
      </c>
      <c r="V39" s="880">
        <v>25742.806843033512</v>
      </c>
      <c r="W39" s="880">
        <v>32073</v>
      </c>
      <c r="X39" s="882">
        <f t="shared" si="10"/>
        <v>2.1361758275837417E-2</v>
      </c>
      <c r="Y39" s="882">
        <f t="shared" si="11"/>
        <v>2.1361758275837417E-2</v>
      </c>
    </row>
    <row r="40" spans="1:25" ht="15">
      <c r="A40" s="875">
        <v>35</v>
      </c>
      <c r="B40" s="875">
        <v>35</v>
      </c>
      <c r="C40" s="869">
        <f>(Data!D$73/Data!D$39)^(1/34)-1</f>
        <v>1.9835739446563583E-2</v>
      </c>
      <c r="D40" s="869">
        <f>(Data!D$107/Data!D$73)^(1/34)-1</f>
        <v>1.4073063527284546E-2</v>
      </c>
      <c r="E40" s="869">
        <v>6.6671150133348345E-3</v>
      </c>
      <c r="F40" s="869">
        <v>1.5746153713918076E-3</v>
      </c>
      <c r="G40" s="868">
        <v>10</v>
      </c>
      <c r="I40" s="871">
        <f t="shared" si="4"/>
        <v>0.25348741072353609</v>
      </c>
      <c r="J40" s="871">
        <f t="shared" si="5"/>
        <v>5.4951523719403594E-2</v>
      </c>
      <c r="L40" s="880">
        <f t="shared" si="8"/>
        <v>11118.941502796699</v>
      </c>
      <c r="M40" s="880">
        <v>16400.745151550342</v>
      </c>
      <c r="N40" s="880">
        <v>22111.916496178721</v>
      </c>
      <c r="O40" s="880">
        <v>23327</v>
      </c>
      <c r="P40" s="882">
        <f t="shared" si="6"/>
        <v>2.0425406108625976E-2</v>
      </c>
      <c r="Q40" s="882">
        <f t="shared" si="7"/>
        <v>2.0425406108625976E-2</v>
      </c>
      <c r="T40" s="880">
        <f t="shared" si="9"/>
        <v>12842.19901637857</v>
      </c>
      <c r="U40" s="880">
        <v>18248.448147718034</v>
      </c>
      <c r="V40" s="880">
        <v>26131.096108171667</v>
      </c>
      <c r="W40" s="880">
        <v>32755</v>
      </c>
      <c r="X40" s="882">
        <f t="shared" si="10"/>
        <v>2.1113612034384666E-2</v>
      </c>
      <c r="Y40" s="882">
        <f t="shared" si="11"/>
        <v>2.1113612034384666E-2</v>
      </c>
    </row>
    <row r="41" spans="1:25" ht="15">
      <c r="A41" s="875">
        <v>36</v>
      </c>
      <c r="B41" s="875">
        <v>36</v>
      </c>
      <c r="C41" s="869">
        <f>(Data!D$73/Data!D$39)^(1/34)-1</f>
        <v>1.9835739446563583E-2</v>
      </c>
      <c r="D41" s="869">
        <f>(Data!D$107/Data!D$73)^(1/34)-1</f>
        <v>1.4073063527284546E-2</v>
      </c>
      <c r="E41" s="869">
        <v>6.8627661562590259E-3</v>
      </c>
      <c r="F41" s="869">
        <v>1.6616969280678351E-3</v>
      </c>
      <c r="G41" s="868">
        <v>10</v>
      </c>
      <c r="I41" s="871">
        <f t="shared" ref="I41:I72" si="12">(1+E41)^34-1</f>
        <v>0.26179717641400635</v>
      </c>
      <c r="J41" s="871">
        <f t="shared" si="5"/>
        <v>5.8074563094191456E-2</v>
      </c>
      <c r="L41" s="880">
        <f t="shared" si="8"/>
        <v>11428.8771544426</v>
      </c>
      <c r="M41" s="880">
        <v>16857.908779468122</v>
      </c>
      <c r="N41" s="880">
        <v>22711.064832451499</v>
      </c>
      <c r="O41" s="880">
        <v>24030</v>
      </c>
      <c r="P41" s="882">
        <f t="shared" si="6"/>
        <v>2.040266982904404E-2</v>
      </c>
      <c r="Q41" s="882">
        <f t="shared" si="7"/>
        <v>2.040266982904404E-2</v>
      </c>
      <c r="T41" s="880">
        <f t="shared" si="9"/>
        <v>13132.64541027718</v>
      </c>
      <c r="U41" s="880">
        <v>18661.165311810473</v>
      </c>
      <c r="V41" s="880">
        <v>26560.528606701941</v>
      </c>
      <c r="W41" s="880">
        <v>33514</v>
      </c>
      <c r="X41" s="882">
        <f t="shared" si="10"/>
        <v>2.0931497649366193E-2</v>
      </c>
      <c r="Y41" s="882">
        <f t="shared" si="11"/>
        <v>2.0931497649366193E-2</v>
      </c>
    </row>
    <row r="42" spans="1:25" ht="15">
      <c r="A42" s="875">
        <v>37</v>
      </c>
      <c r="B42" s="875">
        <v>37</v>
      </c>
      <c r="C42" s="869">
        <f>(Data!D$73/Data!D$39)^(1/34)-1</f>
        <v>1.9835739446563583E-2</v>
      </c>
      <c r="D42" s="869">
        <f>(Data!D$107/Data!D$73)^(1/34)-1</f>
        <v>1.4073063527284546E-2</v>
      </c>
      <c r="E42" s="869">
        <v>7.0012195539284061E-3</v>
      </c>
      <c r="F42" s="869">
        <v>1.8228807314817352E-3</v>
      </c>
      <c r="G42" s="868">
        <v>10</v>
      </c>
      <c r="I42" s="871">
        <f t="shared" si="12"/>
        <v>0.26770989906218112</v>
      </c>
      <c r="J42" s="871">
        <f t="shared" si="5"/>
        <v>6.3878852734166713E-2</v>
      </c>
      <c r="L42" s="880">
        <f t="shared" si="8"/>
        <v>11751.726791573747</v>
      </c>
      <c r="M42" s="880">
        <v>17334.120891882474</v>
      </c>
      <c r="N42" s="880">
        <v>23263.927031158142</v>
      </c>
      <c r="O42" s="880">
        <v>24750</v>
      </c>
      <c r="P42" s="882">
        <f t="shared" si="6"/>
        <v>2.0288474163400183E-2</v>
      </c>
      <c r="Q42" s="882">
        <f t="shared" si="7"/>
        <v>2.0288474163400183E-2</v>
      </c>
      <c r="T42" s="880">
        <f t="shared" si="9"/>
        <v>13432.028616295747</v>
      </c>
      <c r="U42" s="880">
        <v>19086.581465567295</v>
      </c>
      <c r="V42" s="880">
        <v>27005.389817754265</v>
      </c>
      <c r="W42" s="880">
        <v>34235</v>
      </c>
      <c r="X42" s="882">
        <f t="shared" si="10"/>
        <v>2.0753430846660814E-2</v>
      </c>
      <c r="Y42" s="882">
        <f t="shared" si="11"/>
        <v>2.0753430846660814E-2</v>
      </c>
    </row>
    <row r="43" spans="1:25" ht="15">
      <c r="A43" s="875">
        <v>38</v>
      </c>
      <c r="B43" s="875">
        <v>38</v>
      </c>
      <c r="C43" s="869">
        <f>(Data!D$73/Data!D$39)^(1/34)-1</f>
        <v>1.9835739446563583E-2</v>
      </c>
      <c r="D43" s="869">
        <f>(Data!D$107/Data!D$73)^(1/34)-1</f>
        <v>1.4073063527284546E-2</v>
      </c>
      <c r="E43" s="869">
        <v>7.1721858930349214E-3</v>
      </c>
      <c r="F43" s="869">
        <v>2.0026634791376896E-3</v>
      </c>
      <c r="G43" s="868">
        <v>10</v>
      </c>
      <c r="I43" s="871">
        <f t="shared" si="12"/>
        <v>0.2750482168728372</v>
      </c>
      <c r="J43" s="871">
        <f t="shared" si="5"/>
        <v>7.0389357659293772E-2</v>
      </c>
      <c r="L43" s="880">
        <f t="shared" si="8"/>
        <v>12031.52981042074</v>
      </c>
      <c r="M43" s="880">
        <v>17746.838055974913</v>
      </c>
      <c r="N43" s="880">
        <v>23829.646490299827</v>
      </c>
      <c r="O43" s="880">
        <v>25507</v>
      </c>
      <c r="P43" s="882">
        <f t="shared" si="6"/>
        <v>2.0303358304767372E-2</v>
      </c>
      <c r="Q43" s="882">
        <f t="shared" si="7"/>
        <v>2.0303358304767372E-2</v>
      </c>
      <c r="T43" s="880">
        <f t="shared" si="9"/>
        <v>13713.5381980744</v>
      </c>
      <c r="U43" s="880">
        <v>19486.599639995351</v>
      </c>
      <c r="V43" s="880">
        <v>27437.393768371549</v>
      </c>
      <c r="W43" s="880">
        <v>34984</v>
      </c>
      <c r="X43" s="882">
        <f t="shared" si="10"/>
        <v>2.0607199352818073E-2</v>
      </c>
      <c r="Y43" s="882">
        <f t="shared" si="11"/>
        <v>2.0607199352818073E-2</v>
      </c>
    </row>
    <row r="44" spans="1:25" ht="15">
      <c r="A44" s="875">
        <v>39</v>
      </c>
      <c r="B44" s="875">
        <v>39</v>
      </c>
      <c r="C44" s="869">
        <f>(Data!D$73/Data!D$39)^(1/34)-1</f>
        <v>1.9835739446563583E-2</v>
      </c>
      <c r="D44" s="869">
        <f>(Data!D$107/Data!D$73)^(1/34)-1</f>
        <v>1.4073063527284546E-2</v>
      </c>
      <c r="E44" s="869">
        <v>7.32533315346795E-3</v>
      </c>
      <c r="F44" s="869">
        <v>2.2195584045647809E-3</v>
      </c>
      <c r="G44" s="868">
        <v>10</v>
      </c>
      <c r="I44" s="871">
        <f t="shared" si="12"/>
        <v>0.28165668882261841</v>
      </c>
      <c r="J44" s="871">
        <f t="shared" si="5"/>
        <v>7.8295291177972848E-2</v>
      </c>
      <c r="L44" s="880">
        <f t="shared" si="8"/>
        <v>12311.332829267734</v>
      </c>
      <c r="M44" s="880">
        <v>18159.555220067356</v>
      </c>
      <c r="N44" s="880">
        <v>24433.93773074662</v>
      </c>
      <c r="O44" s="880">
        <v>26347</v>
      </c>
      <c r="P44" s="882">
        <f t="shared" si="6"/>
        <v>2.0364970941264326E-2</v>
      </c>
      <c r="Q44" s="882">
        <f t="shared" si="7"/>
        <v>2.0364970941264326E-2</v>
      </c>
      <c r="T44" s="880">
        <f t="shared" si="9"/>
        <v>13995.047779853056</v>
      </c>
      <c r="U44" s="880">
        <v>19886.617814423411</v>
      </c>
      <c r="V44" s="880">
        <v>27869.397718988832</v>
      </c>
      <c r="W44" s="880">
        <v>35719</v>
      </c>
      <c r="X44" s="882">
        <f t="shared" si="10"/>
        <v>2.0466197480589976E-2</v>
      </c>
      <c r="Y44" s="882">
        <f t="shared" si="11"/>
        <v>2.0466197480589976E-2</v>
      </c>
    </row>
    <row r="45" spans="1:25" ht="15">
      <c r="A45" s="875">
        <v>40</v>
      </c>
      <c r="B45" s="875">
        <v>40</v>
      </c>
      <c r="C45" s="869">
        <f>(Data!D$73/Data!D$39)^(1/34)-1</f>
        <v>1.9835739446563583E-2</v>
      </c>
      <c r="D45" s="869">
        <f>(Data!D$107/Data!D$73)^(1/34)-1</f>
        <v>1.4073063527284546E-2</v>
      </c>
      <c r="E45" s="869">
        <v>7.4670781364358785E-3</v>
      </c>
      <c r="F45" s="869">
        <v>2.4227065835942252E-3</v>
      </c>
      <c r="G45" s="868">
        <v>10</v>
      </c>
      <c r="I45" s="871">
        <f t="shared" si="12"/>
        <v>0.28780275520086684</v>
      </c>
      <c r="J45" s="871">
        <f t="shared" si="5"/>
        <v>8.5751531620800625E-2</v>
      </c>
      <c r="L45" s="880">
        <f t="shared" si="8"/>
        <v>12582.526524457899</v>
      </c>
      <c r="M45" s="880">
        <v>18559.573394495412</v>
      </c>
      <c r="N45" s="880">
        <v>25004.800094062317</v>
      </c>
      <c r="O45" s="880">
        <v>27149</v>
      </c>
      <c r="P45" s="882">
        <f t="shared" si="6"/>
        <v>2.0404162483682375E-2</v>
      </c>
      <c r="Q45" s="882">
        <f t="shared" si="7"/>
        <v>2.0404162483682375E-2</v>
      </c>
      <c r="T45" s="880">
        <f t="shared" si="9"/>
        <v>14276.557361631709</v>
      </c>
      <c r="U45" s="880">
        <v>20286.635988851467</v>
      </c>
      <c r="V45" s="880">
        <v>28296.2587654321</v>
      </c>
      <c r="W45" s="880">
        <v>36440</v>
      </c>
      <c r="X45" s="882">
        <f t="shared" si="10"/>
        <v>2.032469432895212E-2</v>
      </c>
      <c r="Y45" s="882">
        <f t="shared" si="11"/>
        <v>2.032469432895212E-2</v>
      </c>
    </row>
    <row r="46" spans="1:25" ht="15">
      <c r="A46" s="875">
        <v>41</v>
      </c>
      <c r="B46" s="875">
        <v>41</v>
      </c>
      <c r="C46" s="869">
        <f>(Data!D$73/Data!D$39)^(1/34)-1</f>
        <v>1.9835739446563583E-2</v>
      </c>
      <c r="D46" s="869">
        <f>(Data!D$107/Data!D$73)^(1/34)-1</f>
        <v>1.4073063527284546E-2</v>
      </c>
      <c r="E46" s="869">
        <v>7.622299456689241E-3</v>
      </c>
      <c r="F46" s="869">
        <v>2.670970783087645E-3</v>
      </c>
      <c r="G46" s="868">
        <v>10</v>
      </c>
      <c r="I46" s="871">
        <f t="shared" si="12"/>
        <v>0.29456597088845138</v>
      </c>
      <c r="J46" s="871">
        <f t="shared" si="5"/>
        <v>9.4931651616732671E-2</v>
      </c>
      <c r="L46" s="880">
        <f t="shared" si="8"/>
        <v>12845.110895991231</v>
      </c>
      <c r="M46" s="880">
        <v>18946.892579259085</v>
      </c>
      <c r="N46" s="880">
        <v>25542.233580246913</v>
      </c>
      <c r="O46" s="880">
        <v>27967</v>
      </c>
      <c r="P46" s="882">
        <f t="shared" si="6"/>
        <v>2.0422508752155233E-2</v>
      </c>
      <c r="Q46" s="882">
        <f t="shared" si="7"/>
        <v>2.0422508752155233E-2</v>
      </c>
      <c r="T46" s="880">
        <f t="shared" si="9"/>
        <v>14544.661725230428</v>
      </c>
      <c r="U46" s="880">
        <v>20667.605678782951</v>
      </c>
      <c r="V46" s="880">
        <v>28707.691099353324</v>
      </c>
      <c r="W46" s="880">
        <v>37164</v>
      </c>
      <c r="X46" s="882">
        <f t="shared" si="10"/>
        <v>2.0199570724942495E-2</v>
      </c>
      <c r="Y46" s="882">
        <f t="shared" si="11"/>
        <v>2.0199570724942495E-2</v>
      </c>
    </row>
    <row r="47" spans="1:25" ht="15">
      <c r="A47" s="875">
        <v>42</v>
      </c>
      <c r="B47" s="875">
        <v>42</v>
      </c>
      <c r="C47" s="869">
        <f>(Data!D$73/Data!D$39)^(1/34)-1</f>
        <v>1.9835739446563583E-2</v>
      </c>
      <c r="D47" s="869">
        <f>(Data!D$107/Data!D$73)^(1/34)-1</f>
        <v>1.4073063527284546E-2</v>
      </c>
      <c r="E47" s="869">
        <v>7.7722944440028474E-3</v>
      </c>
      <c r="F47" s="869">
        <v>2.928291750013079E-3</v>
      </c>
      <c r="G47" s="868">
        <v>10</v>
      </c>
      <c r="I47" s="871">
        <f t="shared" si="12"/>
        <v>0.30113421333658774</v>
      </c>
      <c r="J47" s="871">
        <f t="shared" ref="J47:J78" si="13">(1+F47)^34-1</f>
        <v>0.10452616194164088</v>
      </c>
      <c r="L47" s="880">
        <f t="shared" si="8"/>
        <v>13107.695267524563</v>
      </c>
      <c r="M47" s="880">
        <v>19334.211764022759</v>
      </c>
      <c r="N47" s="880">
        <v>26138.810464432689</v>
      </c>
      <c r="O47" s="880">
        <v>28871</v>
      </c>
      <c r="P47" s="882">
        <f t="shared" ref="P47:P78" si="14">(N47/L47)^(1/34)-1</f>
        <v>2.0508098209292891E-2</v>
      </c>
      <c r="Q47" s="882">
        <f t="shared" ref="Q47:Q78" si="15">(N47/L47)^(1/34)-1</f>
        <v>2.0508098209292891E-2</v>
      </c>
      <c r="T47" s="880">
        <f t="shared" si="9"/>
        <v>14812.766088829143</v>
      </c>
      <c r="U47" s="880">
        <v>21048.575368714432</v>
      </c>
      <c r="V47" s="880">
        <v>29142.266502057613</v>
      </c>
      <c r="W47" s="880">
        <v>37918</v>
      </c>
      <c r="X47" s="882">
        <f t="shared" si="10"/>
        <v>2.0102331139534524E-2</v>
      </c>
      <c r="Y47" s="882">
        <f t="shared" si="11"/>
        <v>2.0102331139534524E-2</v>
      </c>
    </row>
    <row r="48" spans="1:25" ht="15">
      <c r="A48" s="875">
        <v>43</v>
      </c>
      <c r="B48" s="875">
        <v>43</v>
      </c>
      <c r="C48" s="869">
        <f>(Data!D$73/Data!D$39)^(1/34)-1</f>
        <v>1.9835739446563583E-2</v>
      </c>
      <c r="D48" s="869">
        <f>(Data!D$107/Data!D$73)^(1/34)-1</f>
        <v>1.4073063527284546E-2</v>
      </c>
      <c r="E48" s="869">
        <v>7.9428193028185934E-3</v>
      </c>
      <c r="F48" s="869">
        <v>3.1493413763887812E-3</v>
      </c>
      <c r="G48" s="868">
        <v>10</v>
      </c>
      <c r="I48" s="871">
        <f t="shared" si="12"/>
        <v>0.30864074509824091</v>
      </c>
      <c r="J48" s="871">
        <f t="shared" si="13"/>
        <v>0.11283336934215216</v>
      </c>
      <c r="L48" s="880">
        <f t="shared" si="8"/>
        <v>13387.498286371556</v>
      </c>
      <c r="M48" s="880">
        <v>19746.928928115198</v>
      </c>
      <c r="N48" s="880">
        <v>26717.387184009407</v>
      </c>
      <c r="O48" s="880">
        <v>29732</v>
      </c>
      <c r="P48" s="882">
        <f t="shared" si="14"/>
        <v>2.0531255991927511E-2</v>
      </c>
      <c r="Q48" s="882">
        <f t="shared" si="15"/>
        <v>2.0531255991927511E-2</v>
      </c>
      <c r="T48" s="880">
        <f t="shared" si="9"/>
        <v>15094.275670607798</v>
      </c>
      <c r="U48" s="880">
        <v>21448.593543142491</v>
      </c>
      <c r="V48" s="880">
        <v>29566.556096413875</v>
      </c>
      <c r="W48" s="880">
        <v>38692</v>
      </c>
      <c r="X48" s="882">
        <f t="shared" si="10"/>
        <v>1.9971169075254869E-2</v>
      </c>
      <c r="Y48" s="882">
        <f t="shared" si="11"/>
        <v>1.9971169075254869E-2</v>
      </c>
    </row>
    <row r="49" spans="1:25" ht="15">
      <c r="A49" s="875">
        <v>44</v>
      </c>
      <c r="B49" s="875">
        <v>44</v>
      </c>
      <c r="C49" s="869">
        <f>(Data!D$73/Data!D$39)^(1/34)-1</f>
        <v>1.9835739446563583E-2</v>
      </c>
      <c r="D49" s="869">
        <f>(Data!D$107/Data!D$73)^(1/34)-1</f>
        <v>1.4073063527284546E-2</v>
      </c>
      <c r="E49" s="869">
        <v>8.0757244944666962E-3</v>
      </c>
      <c r="F49" s="869">
        <v>3.3926037126845721E-3</v>
      </c>
      <c r="G49" s="868">
        <v>10</v>
      </c>
      <c r="I49" s="871">
        <f t="shared" si="12"/>
        <v>0.31452038301447227</v>
      </c>
      <c r="J49" s="871">
        <f t="shared" si="13"/>
        <v>0.12204543589843064</v>
      </c>
      <c r="L49" s="880">
        <f t="shared" si="8"/>
        <v>13671.605967046966</v>
      </c>
      <c r="M49" s="880">
        <v>20165.99558703983</v>
      </c>
      <c r="N49" s="880">
        <v>27280.535191064082</v>
      </c>
      <c r="O49" s="880">
        <v>30610</v>
      </c>
      <c r="P49" s="882">
        <f t="shared" si="14"/>
        <v>2.0527026053886122E-2</v>
      </c>
      <c r="Q49" s="882">
        <f t="shared" si="15"/>
        <v>2.0527026053886122E-2</v>
      </c>
      <c r="T49" s="880">
        <f t="shared" si="9"/>
        <v>15375.785252386451</v>
      </c>
      <c r="U49" s="880">
        <v>21848.611717570548</v>
      </c>
      <c r="V49" s="880">
        <v>30013.988759553205</v>
      </c>
      <c r="W49" s="880">
        <v>39454</v>
      </c>
      <c r="X49" s="882">
        <f t="shared" si="10"/>
        <v>1.9867419152731935E-2</v>
      </c>
      <c r="Y49" s="882">
        <f t="shared" si="11"/>
        <v>1.9867419152731935E-2</v>
      </c>
    </row>
    <row r="50" spans="1:25" ht="15">
      <c r="A50" s="875">
        <v>45</v>
      </c>
      <c r="B50" s="875">
        <v>45</v>
      </c>
      <c r="C50" s="869">
        <f>(Data!D$73/Data!D$39)^(1/34)-1</f>
        <v>1.9835739446563583E-2</v>
      </c>
      <c r="D50" s="869">
        <f>(Data!D$107/Data!D$73)^(1/34)-1</f>
        <v>1.4073063527284546E-2</v>
      </c>
      <c r="E50" s="869">
        <v>8.2192103185407817E-3</v>
      </c>
      <c r="F50" s="869">
        <v>3.6580227395039966E-3</v>
      </c>
      <c r="G50" s="868">
        <v>10</v>
      </c>
      <c r="I50" s="871">
        <f t="shared" si="12"/>
        <v>0.32089688346169121</v>
      </c>
      <c r="J50" s="871">
        <f t="shared" si="13"/>
        <v>0.13218098433812386</v>
      </c>
      <c r="L50" s="880">
        <f t="shared" si="8"/>
        <v>13964.322971379206</v>
      </c>
      <c r="M50" s="880">
        <v>20597.761235628845</v>
      </c>
      <c r="N50" s="880">
        <v>27846.254650205763</v>
      </c>
      <c r="O50" s="880">
        <v>31527</v>
      </c>
      <c r="P50" s="882">
        <f t="shared" si="14"/>
        <v>2.050722893109902E-2</v>
      </c>
      <c r="Q50" s="882">
        <f t="shared" si="15"/>
        <v>2.050722893109902E-2</v>
      </c>
      <c r="T50" s="880">
        <f t="shared" si="9"/>
        <v>15661.763240225084</v>
      </c>
      <c r="U50" s="880">
        <v>22254.979386830797</v>
      </c>
      <c r="V50" s="880">
        <v>30458.849970605526</v>
      </c>
      <c r="W50" s="880">
        <v>40233</v>
      </c>
      <c r="X50" s="882">
        <f t="shared" si="10"/>
        <v>1.9755978711109456E-2</v>
      </c>
      <c r="Y50" s="882">
        <f t="shared" si="11"/>
        <v>1.9755978711109456E-2</v>
      </c>
    </row>
    <row r="51" spans="1:25" ht="15">
      <c r="A51" s="875">
        <v>46</v>
      </c>
      <c r="B51" s="875">
        <v>46</v>
      </c>
      <c r="C51" s="869">
        <f>(Data!D$73/Data!D$39)^(1/34)-1</f>
        <v>1.9835739446563583E-2</v>
      </c>
      <c r="D51" s="869">
        <f>(Data!D$107/Data!D$73)^(1/34)-1</f>
        <v>1.4073063527284546E-2</v>
      </c>
      <c r="E51" s="869">
        <v>8.3870140984791952E-3</v>
      </c>
      <c r="F51" s="869">
        <v>3.9729201704887807E-3</v>
      </c>
      <c r="G51" s="868">
        <v>10</v>
      </c>
      <c r="I51" s="871">
        <f t="shared" si="12"/>
        <v>0.32839216135156968</v>
      </c>
      <c r="J51" s="871">
        <f t="shared" si="13"/>
        <v>0.1443212480585383</v>
      </c>
      <c r="L51" s="880">
        <f t="shared" si="8"/>
        <v>14231.212004740955</v>
      </c>
      <c r="M51" s="880">
        <v>20991.429915224711</v>
      </c>
      <c r="N51" s="880">
        <v>28386.259588477369</v>
      </c>
      <c r="O51" s="880">
        <v>32483</v>
      </c>
      <c r="P51" s="882">
        <f t="shared" si="14"/>
        <v>2.0515479262474212E-2</v>
      </c>
      <c r="Q51" s="882">
        <f t="shared" si="15"/>
        <v>2.0515479262474212E-2</v>
      </c>
      <c r="T51" s="880">
        <f t="shared" si="9"/>
        <v>15925.399197763822</v>
      </c>
      <c r="U51" s="880">
        <v>22629.599581930088</v>
      </c>
      <c r="V51" s="880">
        <v>30895.996825396825</v>
      </c>
      <c r="W51" s="880">
        <v>41042</v>
      </c>
      <c r="X51" s="882">
        <f t="shared" si="10"/>
        <v>1.9682710150388694E-2</v>
      </c>
      <c r="Y51" s="882">
        <f t="shared" si="11"/>
        <v>1.9682710150388694E-2</v>
      </c>
    </row>
    <row r="52" spans="1:25" ht="15">
      <c r="A52" s="876">
        <v>47</v>
      </c>
      <c r="B52" s="876">
        <v>47</v>
      </c>
      <c r="C52" s="869">
        <f>(Data!D$73/Data!D$39)^(1/34)-1</f>
        <v>1.9835739446563583E-2</v>
      </c>
      <c r="D52" s="869">
        <f>(Data!D$107/Data!D$73)^(1/34)-1</f>
        <v>1.4073063527284546E-2</v>
      </c>
      <c r="E52" s="869">
        <v>8.5511674917198022E-3</v>
      </c>
      <c r="F52" s="869">
        <v>4.3111581449617464E-3</v>
      </c>
      <c r="G52" s="868">
        <v>10</v>
      </c>
      <c r="I52" s="871">
        <f t="shared" si="12"/>
        <v>0.33576432244811771</v>
      </c>
      <c r="J52" s="871">
        <f t="shared" si="13"/>
        <v>0.15750209704365936</v>
      </c>
      <c r="L52" s="880">
        <f t="shared" si="8"/>
        <v>14515.319685416365</v>
      </c>
      <c r="M52" s="880">
        <v>21410.496574149343</v>
      </c>
      <c r="N52" s="880">
        <v>28949.40759553204</v>
      </c>
      <c r="O52" s="880">
        <v>33509</v>
      </c>
      <c r="P52" s="882">
        <f t="shared" si="14"/>
        <v>2.0511802089639986E-2</v>
      </c>
      <c r="Q52" s="882">
        <f t="shared" si="15"/>
        <v>2.0511802089639986E-2</v>
      </c>
      <c r="T52" s="880">
        <f t="shared" si="9"/>
        <v>16202.440373482495</v>
      </c>
      <c r="U52" s="880">
        <v>23023.268261525951</v>
      </c>
      <c r="V52" s="880">
        <v>31340.85803644915</v>
      </c>
      <c r="W52" s="880">
        <v>41864</v>
      </c>
      <c r="X52" s="882">
        <f t="shared" si="10"/>
        <v>1.9594223201599537E-2</v>
      </c>
      <c r="Y52" s="882">
        <f t="shared" si="11"/>
        <v>1.9594223201599537E-2</v>
      </c>
    </row>
    <row r="53" spans="1:25" ht="15">
      <c r="A53" s="876">
        <v>48</v>
      </c>
      <c r="B53" s="876">
        <v>48</v>
      </c>
      <c r="C53" s="869">
        <f>(Data!D$73/Data!D$39)^(1/34)-1</f>
        <v>1.9835739446563583E-2</v>
      </c>
      <c r="D53" s="869">
        <f>(Data!D$107/Data!D$73)^(1/34)-1</f>
        <v>1.4073063527284546E-2</v>
      </c>
      <c r="E53" s="869">
        <v>8.6982682294081126E-3</v>
      </c>
      <c r="F53" s="869">
        <v>4.5652968861948917E-3</v>
      </c>
      <c r="G53" s="868">
        <v>10</v>
      </c>
      <c r="I53" s="871">
        <f t="shared" si="12"/>
        <v>0.34240437023419856</v>
      </c>
      <c r="J53" s="871">
        <f t="shared" si="13"/>
        <v>0.16750250469538153</v>
      </c>
      <c r="L53" s="880">
        <f t="shared" si="8"/>
        <v>14795.122704263358</v>
      </c>
      <c r="M53" s="880">
        <v>21823.213738241782</v>
      </c>
      <c r="N53" s="880">
        <v>29533.127219282778</v>
      </c>
      <c r="O53" s="880">
        <v>34480</v>
      </c>
      <c r="P53" s="882">
        <f t="shared" si="14"/>
        <v>2.0537912259264823E-2</v>
      </c>
      <c r="Q53" s="882">
        <f t="shared" si="15"/>
        <v>2.0537912259264823E-2</v>
      </c>
      <c r="T53" s="880">
        <f t="shared" si="9"/>
        <v>16479.481549201169</v>
      </c>
      <c r="U53" s="880">
        <v>23416.936941121818</v>
      </c>
      <c r="V53" s="880">
        <v>31801.147960023518</v>
      </c>
      <c r="W53" s="880">
        <v>42690</v>
      </c>
      <c r="X53" s="882">
        <f t="shared" si="10"/>
        <v>1.9523021433867971E-2</v>
      </c>
      <c r="Y53" s="882">
        <f t="shared" si="11"/>
        <v>1.9523021433867971E-2</v>
      </c>
    </row>
    <row r="54" spans="1:25" ht="15">
      <c r="A54" s="876">
        <v>49</v>
      </c>
      <c r="B54" s="876">
        <v>49</v>
      </c>
      <c r="C54" s="869">
        <f>(Data!D$73/Data!D$39)^(1/34)-1</f>
        <v>1.9835739446563583E-2</v>
      </c>
      <c r="D54" s="869">
        <f>(Data!D$107/Data!D$73)^(1/34)-1</f>
        <v>1.4073063527284546E-2</v>
      </c>
      <c r="E54" s="869">
        <v>8.8763909170743727E-3</v>
      </c>
      <c r="F54" s="869">
        <v>4.836614469085454E-3</v>
      </c>
      <c r="G54" s="868">
        <v>10</v>
      </c>
      <c r="I54" s="871">
        <f t="shared" si="12"/>
        <v>0.35048762326736349</v>
      </c>
      <c r="J54" s="871">
        <f t="shared" si="13"/>
        <v>0.17827144964676123</v>
      </c>
      <c r="L54" s="880">
        <f t="shared" si="8"/>
        <v>15100.753694080842</v>
      </c>
      <c r="M54" s="880">
        <v>22274.027871327369</v>
      </c>
      <c r="N54" s="880">
        <v>30132.275555555556</v>
      </c>
      <c r="O54" s="880">
        <v>35504</v>
      </c>
      <c r="P54" s="882">
        <f t="shared" si="14"/>
        <v>2.0527022827832475E-2</v>
      </c>
      <c r="Q54" s="882">
        <f t="shared" si="15"/>
        <v>2.0527022827832475E-2</v>
      </c>
      <c r="T54" s="880">
        <f t="shared" si="9"/>
        <v>16760.991130979823</v>
      </c>
      <c r="U54" s="880">
        <v>23816.955115549874</v>
      </c>
      <c r="V54" s="880">
        <v>32230.580458553795</v>
      </c>
      <c r="W54" s="880">
        <v>43527</v>
      </c>
      <c r="X54" s="882">
        <f t="shared" si="10"/>
        <v>1.9417330910978858E-2</v>
      </c>
      <c r="Y54" s="882">
        <f t="shared" si="11"/>
        <v>1.9417330910978858E-2</v>
      </c>
    </row>
    <row r="55" spans="1:25" ht="15">
      <c r="A55" s="876">
        <v>50</v>
      </c>
      <c r="B55" s="876">
        <v>50</v>
      </c>
      <c r="C55" s="869">
        <f>(Data!D$73/Data!D$39)^(1/34)-1</f>
        <v>1.9835739446563583E-2</v>
      </c>
      <c r="D55" s="869">
        <f>(Data!D$107/Data!D$73)^(1/34)-1</f>
        <v>1.4073063527284546E-2</v>
      </c>
      <c r="E55" s="869">
        <v>9.0538504324702007E-3</v>
      </c>
      <c r="F55" s="869">
        <v>5.0668428447628866E-3</v>
      </c>
      <c r="G55" s="868">
        <v>10</v>
      </c>
      <c r="I55" s="871">
        <f t="shared" si="12"/>
        <v>0.35858775076459004</v>
      </c>
      <c r="J55" s="871">
        <f t="shared" si="13"/>
        <v>0.18748507229560918</v>
      </c>
      <c r="L55" s="880">
        <f t="shared" si="8"/>
        <v>15380.556712927835</v>
      </c>
      <c r="M55" s="880">
        <v>22686.745035419808</v>
      </c>
      <c r="N55" s="880">
        <v>30726.280987654322</v>
      </c>
      <c r="O55" s="880">
        <v>36487</v>
      </c>
      <c r="P55" s="882">
        <f t="shared" si="14"/>
        <v>2.0561900451491866E-2</v>
      </c>
      <c r="Q55" s="882">
        <f t="shared" si="15"/>
        <v>2.0561900451491866E-2</v>
      </c>
      <c r="T55" s="880">
        <f t="shared" si="9"/>
        <v>17033.563900638521</v>
      </c>
      <c r="U55" s="880">
        <v>24204.274300313551</v>
      </c>
      <c r="V55" s="880">
        <v>32657.441504997063</v>
      </c>
      <c r="W55" s="880">
        <v>44368</v>
      </c>
      <c r="X55" s="882">
        <f t="shared" si="10"/>
        <v>1.9328151595549903E-2</v>
      </c>
      <c r="Y55" s="882">
        <f t="shared" si="11"/>
        <v>1.9328151595549903E-2</v>
      </c>
    </row>
    <row r="56" spans="1:25" ht="15">
      <c r="A56" s="876">
        <v>51</v>
      </c>
      <c r="B56" s="876">
        <v>51</v>
      </c>
      <c r="C56" s="869">
        <f>(Data!D$73/Data!D$39)^(1/34)-1</f>
        <v>1.9835739446563583E-2</v>
      </c>
      <c r="D56" s="869">
        <f>(Data!D$107/Data!D$73)^(1/34)-1</f>
        <v>1.4073063527284546E-2</v>
      </c>
      <c r="E56" s="869">
        <v>9.1947777287537669E-3</v>
      </c>
      <c r="F56" s="869">
        <v>5.3023625720725054E-3</v>
      </c>
      <c r="G56" s="868">
        <v>10</v>
      </c>
      <c r="I56" s="871">
        <f t="shared" si="12"/>
        <v>0.36505394177425354</v>
      </c>
      <c r="J56" s="871">
        <f t="shared" si="13"/>
        <v>0.19698279670055907</v>
      </c>
      <c r="L56" s="880">
        <f t="shared" si="8"/>
        <v>15664.664393603245</v>
      </c>
      <c r="M56" s="880">
        <v>23105.81169434444</v>
      </c>
      <c r="N56" s="880">
        <v>31325.429323927103</v>
      </c>
      <c r="O56" s="880">
        <v>37496</v>
      </c>
      <c r="P56" s="882">
        <f t="shared" si="14"/>
        <v>2.0592173166496197E-2</v>
      </c>
      <c r="Q56" s="882">
        <f t="shared" si="15"/>
        <v>2.0592173166496197E-2</v>
      </c>
      <c r="T56" s="880">
        <f t="shared" si="9"/>
        <v>17301.668264237236</v>
      </c>
      <c r="U56" s="880">
        <v>24585.243990245031</v>
      </c>
      <c r="V56" s="880">
        <v>33120.302880658441</v>
      </c>
      <c r="W56" s="880">
        <v>45211</v>
      </c>
      <c r="X56" s="882">
        <f t="shared" si="10"/>
        <v>1.9281879452596629E-2</v>
      </c>
      <c r="Y56" s="882">
        <f t="shared" si="11"/>
        <v>1.9281879452596629E-2</v>
      </c>
    </row>
    <row r="57" spans="1:25" ht="15">
      <c r="A57" s="876">
        <v>52</v>
      </c>
      <c r="B57" s="876">
        <v>52</v>
      </c>
      <c r="C57" s="869">
        <f>(Data!D$73/Data!D$39)^(1/34)-1</f>
        <v>1.9835739446563583E-2</v>
      </c>
      <c r="D57" s="869">
        <f>(Data!D$107/Data!D$73)^(1/34)-1</f>
        <v>1.4073063527284546E-2</v>
      </c>
      <c r="E57" s="869">
        <v>9.3214324546901928E-3</v>
      </c>
      <c r="F57" s="869">
        <v>5.5270123703425877E-3</v>
      </c>
      <c r="G57" s="868">
        <v>10</v>
      </c>
      <c r="I57" s="871">
        <f t="shared" si="12"/>
        <v>0.37089074065436245</v>
      </c>
      <c r="J57" s="871">
        <f t="shared" si="13"/>
        <v>0.20611085358853587</v>
      </c>
      <c r="L57" s="880">
        <f t="shared" si="8"/>
        <v>15944.46741245024</v>
      </c>
      <c r="M57" s="880">
        <v>23518.528858436879</v>
      </c>
      <c r="N57" s="880">
        <v>31960.57798941799</v>
      </c>
      <c r="O57" s="880">
        <v>38548</v>
      </c>
      <c r="P57" s="882">
        <f t="shared" si="14"/>
        <v>2.0663274932555931E-2</v>
      </c>
      <c r="Q57" s="882">
        <f t="shared" si="15"/>
        <v>2.0663274932555931E-2</v>
      </c>
      <c r="T57" s="880">
        <f t="shared" si="9"/>
        <v>17596.583064195827</v>
      </c>
      <c r="U57" s="880">
        <v>25004.310649169664</v>
      </c>
      <c r="V57" s="880">
        <v>33598.592968841862</v>
      </c>
      <c r="W57" s="880">
        <v>46060</v>
      </c>
      <c r="X57" s="882">
        <f t="shared" si="10"/>
        <v>1.9205013655971159E-2</v>
      </c>
      <c r="Y57" s="882">
        <f t="shared" si="11"/>
        <v>1.9205013655971159E-2</v>
      </c>
    </row>
    <row r="58" spans="1:25" ht="15">
      <c r="A58" s="876">
        <v>53</v>
      </c>
      <c r="B58" s="876">
        <v>53</v>
      </c>
      <c r="C58" s="869">
        <f>(Data!D$73/Data!D$39)^(1/34)-1</f>
        <v>1.9835739446563583E-2</v>
      </c>
      <c r="D58" s="869">
        <f>(Data!D$107/Data!D$73)^(1/34)-1</f>
        <v>1.4073063527284546E-2</v>
      </c>
      <c r="E58" s="869">
        <v>9.4648569640729541E-3</v>
      </c>
      <c r="F58" s="869">
        <v>5.8003751432866846E-3</v>
      </c>
      <c r="G58" s="868">
        <v>10</v>
      </c>
      <c r="I58" s="871">
        <f t="shared" si="12"/>
        <v>0.37752961204386981</v>
      </c>
      <c r="J58" s="871">
        <f t="shared" si="13"/>
        <v>0.21730938734136118</v>
      </c>
      <c r="L58" s="880">
        <f t="shared" si="8"/>
        <v>16258.707725924556</v>
      </c>
      <c r="M58" s="880">
        <v>23982.041981186852</v>
      </c>
      <c r="N58" s="880">
        <v>32554.583421516756</v>
      </c>
      <c r="O58" s="880">
        <v>39629</v>
      </c>
      <c r="P58" s="882">
        <f t="shared" si="14"/>
        <v>2.0630201115353408E-2</v>
      </c>
      <c r="Q58" s="882">
        <f t="shared" si="15"/>
        <v>2.0630201115353408E-2</v>
      </c>
      <c r="T58" s="880">
        <f t="shared" si="9"/>
        <v>17869.155833854522</v>
      </c>
      <c r="U58" s="880">
        <v>25391.629833933337</v>
      </c>
      <c r="V58" s="880">
        <v>34082.025961199295</v>
      </c>
      <c r="W58" s="880">
        <v>46949</v>
      </c>
      <c r="X58" s="882">
        <f t="shared" si="10"/>
        <v>1.9172477781884245E-2</v>
      </c>
      <c r="Y58" s="882">
        <f t="shared" si="11"/>
        <v>1.9172477781884245E-2</v>
      </c>
    </row>
    <row r="59" spans="1:25" ht="15">
      <c r="A59" s="876">
        <v>54</v>
      </c>
      <c r="B59" s="876">
        <v>54</v>
      </c>
      <c r="C59" s="869">
        <f>(Data!D$73/Data!D$39)^(1/34)-1</f>
        <v>1.9835739446563583E-2</v>
      </c>
      <c r="D59" s="869">
        <f>(Data!D$107/Data!D$73)^(1/34)-1</f>
        <v>1.4073063527284546E-2</v>
      </c>
      <c r="E59" s="869">
        <v>9.608741034989654E-3</v>
      </c>
      <c r="F59" s="869">
        <v>6.0634011786870889E-3</v>
      </c>
      <c r="G59" s="868">
        <v>10</v>
      </c>
      <c r="I59" s="871">
        <f t="shared" si="12"/>
        <v>0.38422110631594419</v>
      </c>
      <c r="J59" s="871">
        <f t="shared" si="13"/>
        <v>0.22817969799605109</v>
      </c>
      <c r="L59" s="880">
        <f t="shared" si="8"/>
        <v>16542.815406599966</v>
      </c>
      <c r="M59" s="880">
        <v>24401.108640111484</v>
      </c>
      <c r="N59" s="880">
        <v>33125.445784832453</v>
      </c>
      <c r="O59" s="880">
        <v>40684</v>
      </c>
      <c r="P59" s="882">
        <f t="shared" si="14"/>
        <v>2.0632011341393364E-2</v>
      </c>
      <c r="Q59" s="882">
        <f t="shared" si="15"/>
        <v>2.0632011341393364E-2</v>
      </c>
      <c r="T59" s="880">
        <f t="shared" si="9"/>
        <v>18132.791791393265</v>
      </c>
      <c r="U59" s="880">
        <v>25766.250029032632</v>
      </c>
      <c r="V59" s="880">
        <v>34555.173145208704</v>
      </c>
      <c r="W59" s="880">
        <v>47832</v>
      </c>
      <c r="X59" s="882">
        <f t="shared" si="10"/>
        <v>1.9146735287795646E-2</v>
      </c>
      <c r="Y59" s="882">
        <f t="shared" si="11"/>
        <v>1.9146735287795646E-2</v>
      </c>
    </row>
    <row r="60" spans="1:25" ht="15">
      <c r="A60" s="876">
        <v>55</v>
      </c>
      <c r="B60" s="876">
        <v>55</v>
      </c>
      <c r="C60" s="869">
        <f>(Data!D$73/Data!D$39)^(1/34)-1</f>
        <v>1.9835739446563583E-2</v>
      </c>
      <c r="D60" s="869">
        <f>(Data!D$107/Data!D$73)^(1/34)-1</f>
        <v>1.4073063527284546E-2</v>
      </c>
      <c r="E60" s="869">
        <v>9.7672412490859006E-3</v>
      </c>
      <c r="F60" s="869">
        <v>6.3059343174582949E-3</v>
      </c>
      <c r="G60" s="868">
        <v>10</v>
      </c>
      <c r="I60" s="871">
        <f t="shared" si="12"/>
        <v>0.39162886015983478</v>
      </c>
      <c r="J60" s="871">
        <f t="shared" si="13"/>
        <v>0.23828653025916902</v>
      </c>
      <c r="L60" s="880">
        <f t="shared" si="8"/>
        <v>16839.83707276062</v>
      </c>
      <c r="M60" s="880">
        <v>24839.223783532689</v>
      </c>
      <c r="N60" s="880">
        <v>33742.594285714287</v>
      </c>
      <c r="O60" s="880">
        <v>41783</v>
      </c>
      <c r="P60" s="882">
        <f t="shared" si="14"/>
        <v>2.0651937340905313E-2</v>
      </c>
      <c r="Q60" s="882">
        <f t="shared" si="15"/>
        <v>2.0651937340905313E-2</v>
      </c>
      <c r="T60" s="880">
        <f t="shared" si="9"/>
        <v>18405.36456105196</v>
      </c>
      <c r="U60" s="880">
        <v>26153.569213796305</v>
      </c>
      <c r="V60" s="880">
        <v>35030.891781305116</v>
      </c>
      <c r="W60" s="880">
        <v>48750</v>
      </c>
      <c r="X60" s="882">
        <f t="shared" si="10"/>
        <v>1.9109352838925009E-2</v>
      </c>
      <c r="Y60" s="882">
        <f t="shared" si="11"/>
        <v>1.9109352838925009E-2</v>
      </c>
    </row>
    <row r="61" spans="1:25" ht="15">
      <c r="A61" s="876">
        <v>56</v>
      </c>
      <c r="B61" s="876">
        <v>56</v>
      </c>
      <c r="C61" s="869">
        <f>(Data!D$73/Data!D$39)^(1/34)-1</f>
        <v>1.9835739446563583E-2</v>
      </c>
      <c r="D61" s="869">
        <f>(Data!D$107/Data!D$73)^(1/34)-1</f>
        <v>1.4073063527284546E-2</v>
      </c>
      <c r="E61" s="869">
        <v>9.8672772502916839E-3</v>
      </c>
      <c r="F61" s="869">
        <v>6.5889406028134534E-3</v>
      </c>
      <c r="G61" s="868">
        <v>10</v>
      </c>
      <c r="I61" s="871">
        <f t="shared" si="12"/>
        <v>0.39632398851623574</v>
      </c>
      <c r="J61" s="871">
        <f t="shared" si="13"/>
        <v>0.25018203179071596</v>
      </c>
      <c r="L61" s="880">
        <f t="shared" si="8"/>
        <v>17136.858738921277</v>
      </c>
      <c r="M61" s="880">
        <v>25277.338926953893</v>
      </c>
      <c r="N61" s="880">
        <v>34336.599717813056</v>
      </c>
      <c r="O61" s="880">
        <v>42927</v>
      </c>
      <c r="P61" s="882">
        <f t="shared" si="14"/>
        <v>2.0650933978510588E-2</v>
      </c>
      <c r="Q61" s="882">
        <f t="shared" si="15"/>
        <v>2.0650933978510588E-2</v>
      </c>
      <c r="T61" s="880">
        <f t="shared" si="9"/>
        <v>18700.279361010551</v>
      </c>
      <c r="U61" s="880">
        <v>26572.635872720937</v>
      </c>
      <c r="V61" s="880">
        <v>35542.610746619641</v>
      </c>
      <c r="W61" s="880">
        <v>49629</v>
      </c>
      <c r="X61" s="882">
        <f t="shared" si="10"/>
        <v>1.9067561112267928E-2</v>
      </c>
      <c r="Y61" s="882">
        <f t="shared" si="11"/>
        <v>1.9067561112267928E-2</v>
      </c>
    </row>
    <row r="62" spans="1:25" ht="15">
      <c r="A62" s="876">
        <v>57</v>
      </c>
      <c r="B62" s="876">
        <v>57</v>
      </c>
      <c r="C62" s="869">
        <f>(Data!D$73/Data!D$39)^(1/34)-1</f>
        <v>1.9835739446563583E-2</v>
      </c>
      <c r="D62" s="869">
        <f>(Data!D$107/Data!D$73)^(1/34)-1</f>
        <v>1.4073063527284546E-2</v>
      </c>
      <c r="E62" s="869">
        <v>9.9676818864793404E-3</v>
      </c>
      <c r="F62" s="869">
        <v>6.8580776714999292E-3</v>
      </c>
      <c r="G62" s="868">
        <v>10</v>
      </c>
      <c r="I62" s="871">
        <f t="shared" si="12"/>
        <v>0.40105187684064059</v>
      </c>
      <c r="J62" s="871">
        <f t="shared" si="13"/>
        <v>0.26159742156602706</v>
      </c>
      <c r="L62" s="880">
        <f t="shared" si="8"/>
        <v>17438.185066910348</v>
      </c>
      <c r="M62" s="880">
        <v>25721.80356520729</v>
      </c>
      <c r="N62" s="880">
        <v>34979.462739564966</v>
      </c>
      <c r="O62" s="880">
        <v>44130</v>
      </c>
      <c r="P62" s="882">
        <f t="shared" si="14"/>
        <v>2.068451267818805E-2</v>
      </c>
      <c r="Q62" s="882">
        <f t="shared" si="15"/>
        <v>2.068451267818805E-2</v>
      </c>
      <c r="T62" s="880">
        <f t="shared" si="9"/>
        <v>18990.725754909159</v>
      </c>
      <c r="U62" s="880">
        <v>26985.353036813376</v>
      </c>
      <c r="V62" s="880">
        <v>36067.1869723692</v>
      </c>
      <c r="W62" s="880">
        <v>50532</v>
      </c>
      <c r="X62" s="882">
        <f t="shared" si="10"/>
        <v>1.9044750602754901E-2</v>
      </c>
      <c r="Y62" s="882">
        <f t="shared" si="11"/>
        <v>1.9044750602754901E-2</v>
      </c>
    </row>
    <row r="63" spans="1:25" ht="15">
      <c r="A63" s="876">
        <v>58</v>
      </c>
      <c r="B63" s="876">
        <v>58</v>
      </c>
      <c r="C63" s="869">
        <f>(Data!D$73/Data!D$39)^(1/34)-1</f>
        <v>1.9835739446563583E-2</v>
      </c>
      <c r="D63" s="869">
        <f>(Data!D$107/Data!D$73)^(1/34)-1</f>
        <v>1.4073063527284546E-2</v>
      </c>
      <c r="E63" s="869">
        <v>1.0088971781510914E-2</v>
      </c>
      <c r="F63" s="869">
        <v>7.0972719819717422E-3</v>
      </c>
      <c r="G63" s="868">
        <v>10</v>
      </c>
      <c r="I63" s="871">
        <f t="shared" si="12"/>
        <v>0.40678394168399556</v>
      </c>
      <c r="J63" s="871">
        <f t="shared" si="13"/>
        <v>0.27182765706533929</v>
      </c>
      <c r="L63" s="880">
        <f t="shared" si="8"/>
        <v>17739.511394899419</v>
      </c>
      <c r="M63" s="880">
        <v>26166.268203460688</v>
      </c>
      <c r="N63" s="880">
        <v>35627.468665490887</v>
      </c>
      <c r="O63" s="880">
        <v>45312</v>
      </c>
      <c r="P63" s="882">
        <f t="shared" si="14"/>
        <v>2.0721249982228684E-2</v>
      </c>
      <c r="Q63" s="882">
        <f t="shared" si="15"/>
        <v>2.0721249982228684E-2</v>
      </c>
      <c r="T63" s="880">
        <f t="shared" si="9"/>
        <v>19263.298524567854</v>
      </c>
      <c r="U63" s="880">
        <v>27372.67222157705</v>
      </c>
      <c r="V63" s="880">
        <v>36576.334485596708</v>
      </c>
      <c r="W63" s="880">
        <v>51455</v>
      </c>
      <c r="X63" s="882">
        <f t="shared" si="10"/>
        <v>1.9037767647348103E-2</v>
      </c>
      <c r="Y63" s="882">
        <f t="shared" si="11"/>
        <v>1.9037767647348103E-2</v>
      </c>
    </row>
    <row r="64" spans="1:25" ht="15">
      <c r="A64" s="876">
        <v>59</v>
      </c>
      <c r="B64" s="876">
        <v>59</v>
      </c>
      <c r="C64" s="869">
        <f>(Data!D$73/Data!D$39)^(1/34)-1</f>
        <v>1.9835739446563583E-2</v>
      </c>
      <c r="D64" s="869">
        <f>(Data!D$107/Data!D$73)^(1/34)-1</f>
        <v>1.4073063527284546E-2</v>
      </c>
      <c r="E64" s="869">
        <v>1.0207693093407411E-2</v>
      </c>
      <c r="F64" s="869">
        <v>7.2885126221482466E-3</v>
      </c>
      <c r="G64" s="868">
        <v>10</v>
      </c>
      <c r="I64" s="871">
        <f t="shared" si="12"/>
        <v>0.41241665773655178</v>
      </c>
      <c r="J64" s="871">
        <f t="shared" si="13"/>
        <v>0.28006481364219327</v>
      </c>
      <c r="L64" s="880">
        <f t="shared" si="8"/>
        <v>18015.009751917998</v>
      </c>
      <c r="M64" s="880">
        <v>26572.635872720937</v>
      </c>
      <c r="N64" s="880">
        <v>36293.474756025869</v>
      </c>
      <c r="O64" s="880">
        <v>46458</v>
      </c>
      <c r="P64" s="882">
        <f t="shared" si="14"/>
        <v>2.0814625710384504E-2</v>
      </c>
      <c r="Q64" s="882">
        <f t="shared" si="15"/>
        <v>2.0814625710384504E-2</v>
      </c>
      <c r="T64" s="880">
        <f t="shared" si="9"/>
        <v>19549.276512406486</v>
      </c>
      <c r="U64" s="880">
        <v>27779.039890837299</v>
      </c>
      <c r="V64" s="880">
        <v>37121.48232804233</v>
      </c>
      <c r="W64" s="880">
        <v>52431</v>
      </c>
      <c r="X64" s="882">
        <f t="shared" si="10"/>
        <v>1.9039499532411019E-2</v>
      </c>
      <c r="Y64" s="882">
        <f t="shared" si="11"/>
        <v>1.9039499532411019E-2</v>
      </c>
    </row>
    <row r="65" spans="1:25" ht="15">
      <c r="A65" s="876">
        <v>60</v>
      </c>
      <c r="B65" s="876">
        <v>60</v>
      </c>
      <c r="C65" s="869">
        <f>(Data!D$73/Data!D$39)^(1/34)-1</f>
        <v>1.9835739446563583E-2</v>
      </c>
      <c r="D65" s="869">
        <f>(Data!D$107/Data!D$73)^(1/34)-1</f>
        <v>1.4073063527284546E-2</v>
      </c>
      <c r="E65" s="869">
        <v>1.0366580095529931E-2</v>
      </c>
      <c r="F65" s="869">
        <v>7.4863887663330075E-3</v>
      </c>
      <c r="G65" s="868">
        <v>10</v>
      </c>
      <c r="I65" s="871">
        <f t="shared" si="12"/>
        <v>0.41998929113962968</v>
      </c>
      <c r="J65" s="871">
        <f t="shared" si="13"/>
        <v>0.28864227550089616</v>
      </c>
      <c r="L65" s="880">
        <f t="shared" si="8"/>
        <v>18329.250065392313</v>
      </c>
      <c r="M65" s="880">
        <v>27036.148995470907</v>
      </c>
      <c r="N65" s="880">
        <v>36987.766819517936</v>
      </c>
      <c r="O65" s="880">
        <v>47664</v>
      </c>
      <c r="P65" s="882">
        <f t="shared" si="14"/>
        <v>2.0864358687147311E-2</v>
      </c>
      <c r="Q65" s="882">
        <f t="shared" si="15"/>
        <v>2.0864358687147311E-2</v>
      </c>
      <c r="T65" s="880">
        <f t="shared" si="9"/>
        <v>19871.00174872495</v>
      </c>
      <c r="U65" s="880">
        <v>28236.203518755079</v>
      </c>
      <c r="V65" s="880">
        <v>37646.058553791889</v>
      </c>
      <c r="W65" s="880">
        <v>53457</v>
      </c>
      <c r="X65" s="882">
        <f t="shared" si="10"/>
        <v>1.897084346060085E-2</v>
      </c>
      <c r="Y65" s="882">
        <f t="shared" si="11"/>
        <v>1.897084346060085E-2</v>
      </c>
    </row>
    <row r="66" spans="1:25" ht="15">
      <c r="A66" s="876">
        <v>61</v>
      </c>
      <c r="B66" s="876">
        <v>61</v>
      </c>
      <c r="C66" s="869">
        <f>(Data!D$73/Data!D$39)^(1/34)-1</f>
        <v>1.9835739446563583E-2</v>
      </c>
      <c r="D66" s="869">
        <f>(Data!D$107/Data!D$73)^(1/34)-1</f>
        <v>1.4073063527284546E-2</v>
      </c>
      <c r="E66" s="869">
        <v>1.0479378888607727E-2</v>
      </c>
      <c r="F66" s="869">
        <v>7.716590733681139E-3</v>
      </c>
      <c r="G66" s="868">
        <v>10</v>
      </c>
      <c r="I66" s="871">
        <f t="shared" si="12"/>
        <v>0.42538924052489469</v>
      </c>
      <c r="J66" s="871">
        <f t="shared" si="13"/>
        <v>0.29869119520966714</v>
      </c>
      <c r="L66" s="880">
        <f t="shared" si="8"/>
        <v>18634.881055209797</v>
      </c>
      <c r="M66" s="880">
        <v>27486.963128556494</v>
      </c>
      <c r="N66" s="880">
        <v>37671.773074661964</v>
      </c>
      <c r="O66" s="880">
        <v>48924</v>
      </c>
      <c r="P66" s="882">
        <f t="shared" si="14"/>
        <v>2.0918011195343533E-2</v>
      </c>
      <c r="Q66" s="882">
        <f t="shared" si="15"/>
        <v>2.0918011195343533E-2</v>
      </c>
      <c r="T66" s="880">
        <f t="shared" si="9"/>
        <v>20165.916548683537</v>
      </c>
      <c r="U66" s="880">
        <v>28655.270177679708</v>
      </c>
      <c r="V66" s="880">
        <v>38193.77784832452</v>
      </c>
      <c r="W66" s="880">
        <v>54441</v>
      </c>
      <c r="X66" s="882">
        <f t="shared" si="10"/>
        <v>1.8962210632267551E-2</v>
      </c>
      <c r="Y66" s="882">
        <f t="shared" si="11"/>
        <v>1.8962210632267551E-2</v>
      </c>
    </row>
    <row r="67" spans="1:25" ht="15">
      <c r="A67" s="876">
        <v>62</v>
      </c>
      <c r="B67" s="876">
        <v>62</v>
      </c>
      <c r="C67" s="869">
        <f>(Data!D$73/Data!D$39)^(1/34)-1</f>
        <v>1.9835739446563583E-2</v>
      </c>
      <c r="D67" s="869">
        <f>(Data!D$107/Data!D$73)^(1/34)-1</f>
        <v>1.4073063527284546E-2</v>
      </c>
      <c r="E67" s="869">
        <v>1.0594641151397521E-2</v>
      </c>
      <c r="F67" s="869">
        <v>7.9272846320881385E-3</v>
      </c>
      <c r="G67" s="868">
        <v>10</v>
      </c>
      <c r="I67" s="871">
        <f t="shared" si="12"/>
        <v>0.43092770905074773</v>
      </c>
      <c r="J67" s="871">
        <f t="shared" si="13"/>
        <v>0.30795516993700467</v>
      </c>
      <c r="L67" s="880">
        <f t="shared" si="8"/>
        <v>18923.293397713624</v>
      </c>
      <c r="M67" s="880">
        <v>27912.379282313319</v>
      </c>
      <c r="N67" s="880">
        <v>38386.636754850093</v>
      </c>
      <c r="O67" s="880">
        <v>50208</v>
      </c>
      <c r="P67" s="882">
        <f t="shared" si="14"/>
        <v>2.102130451407902E-2</v>
      </c>
      <c r="Q67" s="882">
        <f t="shared" si="15"/>
        <v>2.102130451407902E-2</v>
      </c>
      <c r="T67" s="880">
        <f t="shared" si="9"/>
        <v>20474.236566822063</v>
      </c>
      <c r="U67" s="880">
        <v>29093.385321100915</v>
      </c>
      <c r="V67" s="880">
        <v>38751.782951205176</v>
      </c>
      <c r="W67" s="880">
        <v>55451</v>
      </c>
      <c r="X67" s="882">
        <f t="shared" si="10"/>
        <v>1.8942151791506934E-2</v>
      </c>
      <c r="Y67" s="882">
        <f t="shared" si="11"/>
        <v>1.8942151791506934E-2</v>
      </c>
    </row>
    <row r="68" spans="1:25" ht="15">
      <c r="A68" s="876">
        <v>63</v>
      </c>
      <c r="B68" s="876">
        <v>63</v>
      </c>
      <c r="C68" s="869">
        <f>(Data!D$73/Data!D$39)^(1/34)-1</f>
        <v>1.9835739446563583E-2</v>
      </c>
      <c r="D68" s="869">
        <f>(Data!D$107/Data!D$73)^(1/34)-1</f>
        <v>1.4073063527284546E-2</v>
      </c>
      <c r="E68" s="869">
        <v>1.0693376474231631E-2</v>
      </c>
      <c r="F68" s="869">
        <v>8.1321950537898147E-3</v>
      </c>
      <c r="G68" s="868">
        <v>10</v>
      </c>
      <c r="I68" s="871">
        <f t="shared" si="12"/>
        <v>0.43568864612596614</v>
      </c>
      <c r="J68" s="871">
        <f t="shared" si="13"/>
        <v>0.31702635751244612</v>
      </c>
      <c r="L68" s="880">
        <f t="shared" si="8"/>
        <v>19228.924387531108</v>
      </c>
      <c r="M68" s="880">
        <v>28363.193415398906</v>
      </c>
      <c r="N68" s="880">
        <v>39083.500270429162</v>
      </c>
      <c r="O68" s="880">
        <v>51474</v>
      </c>
      <c r="P68" s="882">
        <f t="shared" si="14"/>
        <v>2.1080434959781291E-2</v>
      </c>
      <c r="Q68" s="882">
        <f t="shared" si="15"/>
        <v>2.1080434959781291E-2</v>
      </c>
      <c r="T68" s="880">
        <f t="shared" si="9"/>
        <v>20809.36702132046</v>
      </c>
      <c r="U68" s="880">
        <v>29569.597433515268</v>
      </c>
      <c r="V68" s="880">
        <v>39314.930958259851</v>
      </c>
      <c r="W68" s="880">
        <v>56444</v>
      </c>
      <c r="X68" s="882">
        <f t="shared" si="10"/>
        <v>1.8887961182960433E-2</v>
      </c>
      <c r="Y68" s="882">
        <f t="shared" si="11"/>
        <v>1.8887961182960433E-2</v>
      </c>
    </row>
    <row r="69" spans="1:25" ht="15">
      <c r="A69" s="876">
        <v>64</v>
      </c>
      <c r="B69" s="876">
        <v>64</v>
      </c>
      <c r="C69" s="869">
        <f>(Data!D$73/Data!D$39)^(1/34)-1</f>
        <v>1.9835739446563583E-2</v>
      </c>
      <c r="D69" s="869">
        <f>(Data!D$107/Data!D$73)^(1/34)-1</f>
        <v>1.4073063527284546E-2</v>
      </c>
      <c r="E69" s="869">
        <v>1.0791797310147899E-2</v>
      </c>
      <c r="F69" s="869">
        <v>8.3410300763429035E-3</v>
      </c>
      <c r="G69" s="868">
        <v>10</v>
      </c>
      <c r="I69" s="871">
        <f t="shared" si="12"/>
        <v>0.44044971851536041</v>
      </c>
      <c r="J69" s="871">
        <f t="shared" si="13"/>
        <v>0.32633410058237988</v>
      </c>
      <c r="L69" s="880">
        <f t="shared" ref="L69:L94" si="16">M69/N$142</f>
        <v>19556.078686490669</v>
      </c>
      <c r="M69" s="880">
        <v>28845.755022645451</v>
      </c>
      <c r="N69" s="880">
        <v>39767.506525573197</v>
      </c>
      <c r="O69" s="880">
        <v>52745</v>
      </c>
      <c r="P69" s="882">
        <f t="shared" si="14"/>
        <v>2.1094827055259557E-2</v>
      </c>
      <c r="Q69" s="882">
        <f t="shared" si="15"/>
        <v>2.1094827055259557E-2</v>
      </c>
      <c r="T69" s="880">
        <f t="shared" ref="T69:T94" si="17">U69/V$142</f>
        <v>21122.155445518962</v>
      </c>
      <c r="U69" s="880">
        <v>30014.062071768665</v>
      </c>
      <c r="V69" s="880">
        <v>39898.650582010581</v>
      </c>
      <c r="W69" s="880">
        <v>57472</v>
      </c>
      <c r="X69" s="882">
        <f t="shared" ref="X69:X100" si="18">(V69/T69)^(1/34)-1</f>
        <v>1.8882532508076366E-2</v>
      </c>
      <c r="Y69" s="882">
        <f t="shared" ref="Y69:Y89" si="19">(V69/T69)^(1/34)-1</f>
        <v>1.8882532508076366E-2</v>
      </c>
    </row>
    <row r="70" spans="1:25" ht="15">
      <c r="A70" s="876">
        <v>65</v>
      </c>
      <c r="B70" s="876">
        <v>65</v>
      </c>
      <c r="C70" s="869">
        <f>(Data!D$73/Data!D$39)^(1/34)-1</f>
        <v>1.9835739446563583E-2</v>
      </c>
      <c r="D70" s="869">
        <f>(Data!D$107/Data!D$73)^(1/34)-1</f>
        <v>1.4073063527284546E-2</v>
      </c>
      <c r="E70" s="869">
        <v>1.0889983225069289E-2</v>
      </c>
      <c r="F70" s="869">
        <v>8.5462817406307678E-3</v>
      </c>
      <c r="G70" s="868">
        <v>10</v>
      </c>
      <c r="I70" s="871">
        <f t="shared" si="12"/>
        <v>0.44521469476647502</v>
      </c>
      <c r="J70" s="871">
        <f t="shared" si="13"/>
        <v>0.33554433016635321</v>
      </c>
      <c r="L70" s="880">
        <f t="shared" si="16"/>
        <v>19874.623661793401</v>
      </c>
      <c r="M70" s="880">
        <v>29315.617640227614</v>
      </c>
      <c r="N70" s="880">
        <v>40482.370205761319</v>
      </c>
      <c r="O70" s="880">
        <v>54066</v>
      </c>
      <c r="P70" s="882">
        <f t="shared" si="14"/>
        <v>2.1144647461638577E-2</v>
      </c>
      <c r="Q70" s="882">
        <f t="shared" si="15"/>
        <v>2.1144647461638577E-2</v>
      </c>
      <c r="T70" s="880">
        <f t="shared" si="17"/>
        <v>21443.880681837425</v>
      </c>
      <c r="U70" s="880">
        <v>30471.225699686445</v>
      </c>
      <c r="V70" s="880">
        <v>40479.798753674309</v>
      </c>
      <c r="W70" s="880">
        <v>58502</v>
      </c>
      <c r="X70" s="882">
        <f t="shared" si="18"/>
        <v>1.886286643932289E-2</v>
      </c>
      <c r="Y70" s="882">
        <f t="shared" si="19"/>
        <v>1.886286643932289E-2</v>
      </c>
    </row>
    <row r="71" spans="1:25" ht="15">
      <c r="A71" s="876">
        <v>66</v>
      </c>
      <c r="B71" s="876">
        <v>66</v>
      </c>
      <c r="C71" s="869">
        <f>(Data!D$73/Data!D$39)^(1/34)-1</f>
        <v>1.9835739446563583E-2</v>
      </c>
      <c r="D71" s="869">
        <f>(Data!D$107/Data!D$73)^(1/34)-1</f>
        <v>1.4073063527284546E-2</v>
      </c>
      <c r="E71" s="869">
        <v>1.097954831275616E-2</v>
      </c>
      <c r="F71" s="869">
        <v>8.7628666636299091E-3</v>
      </c>
      <c r="G71" s="868">
        <v>10</v>
      </c>
      <c r="I71" s="871">
        <f t="shared" si="12"/>
        <v>0.44957464147303616</v>
      </c>
      <c r="J71" s="871">
        <f t="shared" si="13"/>
        <v>0.3453304217845703</v>
      </c>
      <c r="L71" s="880">
        <f t="shared" si="16"/>
        <v>20197.473298924549</v>
      </c>
      <c r="M71" s="880">
        <v>29791.829752641966</v>
      </c>
      <c r="N71" s="880">
        <v>41253.80583186361</v>
      </c>
      <c r="O71" s="880">
        <v>55500</v>
      </c>
      <c r="P71" s="882">
        <f t="shared" si="14"/>
        <v>2.1227634095358106E-2</v>
      </c>
      <c r="Q71" s="882">
        <f t="shared" si="15"/>
        <v>2.1227634095358106E-2</v>
      </c>
      <c r="T71" s="880">
        <f t="shared" si="17"/>
        <v>21770.074324215864</v>
      </c>
      <c r="U71" s="880">
        <v>30934.738822436415</v>
      </c>
      <c r="V71" s="880">
        <v>41078.947089947091</v>
      </c>
      <c r="W71" s="880">
        <v>59547</v>
      </c>
      <c r="X71" s="882">
        <f t="shared" si="18"/>
        <v>1.8850752022451678E-2</v>
      </c>
      <c r="Y71" s="882">
        <f t="shared" si="19"/>
        <v>1.8850752022451678E-2</v>
      </c>
    </row>
    <row r="72" spans="1:25" ht="15">
      <c r="A72" s="876">
        <v>67</v>
      </c>
      <c r="B72" s="876">
        <v>67</v>
      </c>
      <c r="C72" s="869">
        <f>(Data!D$73/Data!D$39)^(1/34)-1</f>
        <v>1.9835739446563583E-2</v>
      </c>
      <c r="D72" s="869">
        <f>(Data!D$107/Data!D$73)^(1/34)-1</f>
        <v>1.4073063527284546E-2</v>
      </c>
      <c r="E72" s="869">
        <v>1.1062747731926503E-2</v>
      </c>
      <c r="F72" s="869">
        <v>8.9764427943916925E-3</v>
      </c>
      <c r="G72" s="868">
        <v>10</v>
      </c>
      <c r="I72" s="871">
        <f t="shared" si="12"/>
        <v>0.45363614899635807</v>
      </c>
      <c r="J72" s="871">
        <f t="shared" si="13"/>
        <v>0.35504870262146415</v>
      </c>
      <c r="L72" s="880">
        <f t="shared" si="16"/>
        <v>20559.064892511433</v>
      </c>
      <c r="M72" s="880">
        <v>30325.187318546043</v>
      </c>
      <c r="N72" s="880">
        <v>42066.384691358027</v>
      </c>
      <c r="O72" s="880">
        <v>57002</v>
      </c>
      <c r="P72" s="882">
        <f t="shared" si="14"/>
        <v>2.1280533313061456E-2</v>
      </c>
      <c r="Q72" s="882">
        <f t="shared" si="15"/>
        <v>2.1280533313061456E-2</v>
      </c>
      <c r="T72" s="880">
        <f t="shared" si="17"/>
        <v>22100.736372654283</v>
      </c>
      <c r="U72" s="880">
        <v>31404.601440018578</v>
      </c>
      <c r="V72" s="880">
        <v>41685.809782480894</v>
      </c>
      <c r="W72" s="880">
        <v>60596</v>
      </c>
      <c r="X72" s="882">
        <f t="shared" si="18"/>
        <v>1.883847749807499E-2</v>
      </c>
      <c r="Y72" s="882">
        <f t="shared" si="19"/>
        <v>1.883847749807499E-2</v>
      </c>
    </row>
    <row r="73" spans="1:25" ht="15">
      <c r="A73" s="876">
        <v>68</v>
      </c>
      <c r="B73" s="876">
        <v>68</v>
      </c>
      <c r="C73" s="869">
        <f>(Data!D$73/Data!D$39)^(1/34)-1</f>
        <v>1.9835739446563583E-2</v>
      </c>
      <c r="D73" s="869">
        <f>(Data!D$107/Data!D$73)^(1/34)-1</f>
        <v>1.4073063527284546E-2</v>
      </c>
      <c r="E73" s="869">
        <v>1.1153597520366709E-2</v>
      </c>
      <c r="F73" s="869">
        <v>9.1495372396759311E-3</v>
      </c>
      <c r="G73" s="868">
        <v>10</v>
      </c>
      <c r="I73" s="871">
        <f t="shared" ref="I73:I104" si="20">(1+E73)^34-1</f>
        <v>0.45808373623976917</v>
      </c>
      <c r="J73" s="871">
        <f t="shared" si="13"/>
        <v>0.36297491621412359</v>
      </c>
      <c r="L73" s="880">
        <f t="shared" si="16"/>
        <v>20907.742500613069</v>
      </c>
      <c r="M73" s="880">
        <v>30839.496399953543</v>
      </c>
      <c r="N73" s="880">
        <v>42904.678071722519</v>
      </c>
      <c r="O73" s="880">
        <v>58478</v>
      </c>
      <c r="P73" s="882">
        <f t="shared" si="14"/>
        <v>2.136807643574179E-2</v>
      </c>
      <c r="Q73" s="882">
        <f t="shared" si="15"/>
        <v>2.136807643574179E-2</v>
      </c>
      <c r="T73" s="880">
        <f t="shared" si="17"/>
        <v>22453.740451392594</v>
      </c>
      <c r="U73" s="880">
        <v>31906.211531761695</v>
      </c>
      <c r="V73" s="880">
        <v>42326.101352145801</v>
      </c>
      <c r="W73" s="880">
        <v>61715</v>
      </c>
      <c r="X73" s="882">
        <f t="shared" si="18"/>
        <v>1.882040484950398E-2</v>
      </c>
      <c r="Y73" s="882">
        <f t="shared" si="19"/>
        <v>1.882040484950398E-2</v>
      </c>
    </row>
    <row r="74" spans="1:25" ht="15">
      <c r="A74" s="876">
        <v>69</v>
      </c>
      <c r="B74" s="876">
        <v>69</v>
      </c>
      <c r="C74" s="869">
        <f>(Data!D$73/Data!D$39)^(1/34)-1</f>
        <v>1.9835739446563583E-2</v>
      </c>
      <c r="D74" s="869">
        <f>(Data!D$107/Data!D$73)^(1/34)-1</f>
        <v>1.4073063527284546E-2</v>
      </c>
      <c r="E74" s="869">
        <v>1.1234213638880108E-2</v>
      </c>
      <c r="F74" s="869">
        <v>9.3287044617631487E-3</v>
      </c>
      <c r="G74" s="868">
        <v>10</v>
      </c>
      <c r="I74" s="871">
        <f t="shared" si="20"/>
        <v>0.46204138781577608</v>
      </c>
      <c r="J74" s="871">
        <f t="shared" si="13"/>
        <v>0.37122660057977863</v>
      </c>
      <c r="L74" s="880">
        <f t="shared" si="16"/>
        <v>21286.552741513617</v>
      </c>
      <c r="M74" s="880">
        <v>31398.251945186385</v>
      </c>
      <c r="N74" s="880">
        <v>43740.4</v>
      </c>
      <c r="O74" s="880">
        <v>59978</v>
      </c>
      <c r="P74" s="882">
        <f t="shared" si="14"/>
        <v>2.1408189727116556E-2</v>
      </c>
      <c r="Q74" s="882">
        <f t="shared" si="15"/>
        <v>2.1408189727116556E-2</v>
      </c>
      <c r="T74" s="880">
        <f t="shared" si="17"/>
        <v>22806.744530130905</v>
      </c>
      <c r="U74" s="880">
        <v>32407.821623504817</v>
      </c>
      <c r="V74" s="880">
        <v>42994.678894767785</v>
      </c>
      <c r="W74" s="880">
        <v>62860</v>
      </c>
      <c r="X74" s="882">
        <f t="shared" si="18"/>
        <v>1.8822601917408477E-2</v>
      </c>
      <c r="Y74" s="882">
        <f t="shared" si="19"/>
        <v>1.8822601917408477E-2</v>
      </c>
    </row>
    <row r="75" spans="1:25" ht="15">
      <c r="A75" s="876">
        <v>70</v>
      </c>
      <c r="B75" s="876">
        <v>70</v>
      </c>
      <c r="C75" s="869">
        <f>(Data!D$73/Data!D$39)^(1/34)-1</f>
        <v>1.9835739446563583E-2</v>
      </c>
      <c r="D75" s="869">
        <f>(Data!D$107/Data!D$73)^(1/34)-1</f>
        <v>1.4073063527284546E-2</v>
      </c>
      <c r="E75" s="869">
        <v>1.1344567125701976E-2</v>
      </c>
      <c r="F75" s="869">
        <v>9.4936681519692812E-3</v>
      </c>
      <c r="G75" s="868">
        <v>10</v>
      </c>
      <c r="I75" s="871">
        <f t="shared" si="20"/>
        <v>0.46747583143892557</v>
      </c>
      <c r="J75" s="871">
        <f t="shared" si="13"/>
        <v>0.37886699060292783</v>
      </c>
      <c r="L75" s="880">
        <f t="shared" si="16"/>
        <v>21678.276967899408</v>
      </c>
      <c r="M75" s="880">
        <v>31976.055974915802</v>
      </c>
      <c r="N75" s="880">
        <v>44601.836449147566</v>
      </c>
      <c r="O75" s="880">
        <v>61500</v>
      </c>
      <c r="P75" s="882">
        <f t="shared" si="14"/>
        <v>2.1446274630040785E-2</v>
      </c>
      <c r="Q75" s="882">
        <f t="shared" si="15"/>
        <v>2.1446274630040785E-2</v>
      </c>
      <c r="T75" s="880">
        <f t="shared" si="17"/>
        <v>23177.62223310913</v>
      </c>
      <c r="U75" s="880">
        <v>32934.8296945767</v>
      </c>
      <c r="V75" s="880">
        <v>43660.684985302767</v>
      </c>
      <c r="W75" s="880">
        <v>64071</v>
      </c>
      <c r="X75" s="882">
        <f t="shared" si="18"/>
        <v>1.8799850345017077E-2</v>
      </c>
      <c r="Y75" s="882">
        <f t="shared" si="19"/>
        <v>1.8799850345017077E-2</v>
      </c>
    </row>
    <row r="76" spans="1:25" ht="15">
      <c r="A76" s="876">
        <v>71</v>
      </c>
      <c r="B76" s="876">
        <v>71</v>
      </c>
      <c r="C76" s="869">
        <f>(Data!D$73/Data!D$39)^(1/34)-1</f>
        <v>1.9835739446563583E-2</v>
      </c>
      <c r="D76" s="869">
        <f>(Data!D$107/Data!D$73)^(1/34)-1</f>
        <v>1.4073063527284546E-2</v>
      </c>
      <c r="E76" s="869">
        <v>1.1492571772959259E-2</v>
      </c>
      <c r="F76" s="869">
        <v>9.6694143614408645E-3</v>
      </c>
      <c r="G76" s="868">
        <v>10</v>
      </c>
      <c r="I76" s="871">
        <f t="shared" si="20"/>
        <v>0.4747952255993042</v>
      </c>
      <c r="J76" s="871">
        <f t="shared" si="13"/>
        <v>0.38705223616906492</v>
      </c>
      <c r="L76" s="880">
        <f t="shared" si="16"/>
        <v>22074.305856113617</v>
      </c>
      <c r="M76" s="880">
        <v>32560.209499477409</v>
      </c>
      <c r="N76" s="880">
        <v>45427.272569077017</v>
      </c>
      <c r="O76" s="880">
        <v>63010</v>
      </c>
      <c r="P76" s="882">
        <f t="shared" si="14"/>
        <v>2.1453304742144352E-2</v>
      </c>
      <c r="Q76" s="882">
        <f t="shared" si="15"/>
        <v>2.1453304742144352E-2</v>
      </c>
      <c r="T76" s="880">
        <f t="shared" si="17"/>
        <v>23561.905154267293</v>
      </c>
      <c r="U76" s="880">
        <v>33480.886250145159</v>
      </c>
      <c r="V76" s="880">
        <v>44324.119623750739</v>
      </c>
      <c r="W76" s="880">
        <v>65369</v>
      </c>
      <c r="X76" s="882">
        <f t="shared" si="18"/>
        <v>1.8759008815866896E-2</v>
      </c>
      <c r="Y76" s="882">
        <f t="shared" si="19"/>
        <v>1.8759008815866896E-2</v>
      </c>
    </row>
    <row r="77" spans="1:25" ht="15">
      <c r="A77" s="876">
        <v>72</v>
      </c>
      <c r="B77" s="876">
        <v>72</v>
      </c>
      <c r="C77" s="869">
        <f>(Data!D$73/Data!D$39)^(1/34)-1</f>
        <v>1.9835739446563583E-2</v>
      </c>
      <c r="D77" s="869">
        <f>(Data!D$107/Data!D$73)^(1/34)-1</f>
        <v>1.4073063527284546E-2</v>
      </c>
      <c r="E77" s="869">
        <v>1.1632253613554466E-2</v>
      </c>
      <c r="F77" s="869">
        <v>9.8396254598509536E-3</v>
      </c>
      <c r="G77" s="868">
        <v>10</v>
      </c>
      <c r="I77" s="871">
        <f t="shared" si="20"/>
        <v>0.48173551833950978</v>
      </c>
      <c r="J77" s="871">
        <f t="shared" si="13"/>
        <v>0.39502463336236526</v>
      </c>
      <c r="L77" s="880">
        <f t="shared" si="16"/>
        <v>22483.248729813065</v>
      </c>
      <c r="M77" s="880">
        <v>33163.411508535588</v>
      </c>
      <c r="N77" s="880">
        <v>46306.709182833627</v>
      </c>
      <c r="O77" s="880">
        <v>64599</v>
      </c>
      <c r="P77" s="882">
        <f t="shared" si="14"/>
        <v>2.1477879565309665E-2</v>
      </c>
      <c r="Q77" s="882">
        <f t="shared" si="15"/>
        <v>2.1477879565309665E-2</v>
      </c>
      <c r="T77" s="880">
        <f t="shared" si="17"/>
        <v>23968.530105725345</v>
      </c>
      <c r="U77" s="880">
        <v>34058.690279874572</v>
      </c>
      <c r="V77" s="880">
        <v>45023.554591416818</v>
      </c>
      <c r="W77" s="880">
        <v>66713</v>
      </c>
      <c r="X77" s="882">
        <f t="shared" si="18"/>
        <v>1.8715451608979805E-2</v>
      </c>
      <c r="Y77" s="882">
        <f t="shared" si="19"/>
        <v>1.8715451608979805E-2</v>
      </c>
    </row>
    <row r="78" spans="1:25" ht="15">
      <c r="A78" s="876">
        <v>73</v>
      </c>
      <c r="B78" s="876">
        <v>73</v>
      </c>
      <c r="C78" s="869">
        <f>(Data!D$73/Data!D$39)^(1/34)-1</f>
        <v>1.9835739446563583E-2</v>
      </c>
      <c r="D78" s="869">
        <f>(Data!D$107/Data!D$73)^(1/34)-1</f>
        <v>1.4073063527284546E-2</v>
      </c>
      <c r="E78" s="869">
        <v>1.1782143579848636E-2</v>
      </c>
      <c r="F78" s="869">
        <v>1.0037290489868012E-2</v>
      </c>
      <c r="G78" s="868">
        <v>10</v>
      </c>
      <c r="I78" s="871">
        <f t="shared" si="20"/>
        <v>0.48921827501434278</v>
      </c>
      <c r="J78" s="871">
        <f t="shared" si="13"/>
        <v>0.40433874694589078</v>
      </c>
      <c r="L78" s="880">
        <f t="shared" si="16"/>
        <v>22887.886941684104</v>
      </c>
      <c r="M78" s="880">
        <v>33760.264022761578</v>
      </c>
      <c r="N78" s="880">
        <v>47201.574509112288</v>
      </c>
      <c r="O78" s="880">
        <v>66287</v>
      </c>
      <c r="P78" s="882">
        <f t="shared" si="14"/>
        <v>2.151703019361495E-2</v>
      </c>
      <c r="Q78" s="882">
        <f t="shared" si="15"/>
        <v>2.151703019361495E-2</v>
      </c>
      <c r="T78" s="880">
        <f t="shared" si="17"/>
        <v>24384.09186930336</v>
      </c>
      <c r="U78" s="880">
        <v>34649.193299268372</v>
      </c>
      <c r="V78" s="880">
        <v>45730.703915343918</v>
      </c>
      <c r="W78" s="880">
        <v>68103</v>
      </c>
      <c r="X78" s="882">
        <f t="shared" si="18"/>
        <v>1.8667360968402047E-2</v>
      </c>
      <c r="Y78" s="882">
        <f t="shared" si="19"/>
        <v>1.8667360968402047E-2</v>
      </c>
    </row>
    <row r="79" spans="1:25" ht="15">
      <c r="A79" s="876">
        <v>74</v>
      </c>
      <c r="B79" s="876">
        <v>74</v>
      </c>
      <c r="C79" s="869">
        <f>(Data!D$73/Data!D$39)^(1/34)-1</f>
        <v>1.9835739446563583E-2</v>
      </c>
      <c r="D79" s="869">
        <f>(Data!D$107/Data!D$73)^(1/34)-1</f>
        <v>1.4073063527284546E-2</v>
      </c>
      <c r="E79" s="869">
        <v>1.1922909349334487E-2</v>
      </c>
      <c r="F79" s="869">
        <v>1.0283263021427569E-2</v>
      </c>
      <c r="G79" s="868">
        <v>10</v>
      </c>
      <c r="I79" s="871">
        <f t="shared" si="20"/>
        <v>0.49627892395630147</v>
      </c>
      <c r="J79" s="871">
        <f t="shared" ref="J79:J110" si="21">(1+F79)^34-1</f>
        <v>0.41601345727226868</v>
      </c>
      <c r="L79" s="880">
        <f t="shared" si="16"/>
        <v>23331.267110010882</v>
      </c>
      <c r="M79" s="880">
        <v>34414.261990477295</v>
      </c>
      <c r="N79" s="880">
        <v>48083.582574955908</v>
      </c>
      <c r="O79" s="880">
        <v>68087</v>
      </c>
      <c r="P79" s="882">
        <f t="shared" ref="P79:P110" si="22">(N79/L79)^(1/34)-1</f>
        <v>2.1496809435081365E-2</v>
      </c>
      <c r="Q79" s="882">
        <f t="shared" ref="Q79:Q103" si="23">(N79/L79)^(1/34)-1</f>
        <v>2.1496809435081365E-2</v>
      </c>
      <c r="T79" s="880">
        <f t="shared" si="17"/>
        <v>24821.995663181264</v>
      </c>
      <c r="U79" s="880">
        <v>35271.443792823127</v>
      </c>
      <c r="V79" s="880">
        <v>46471.282116402122</v>
      </c>
      <c r="W79" s="880">
        <v>69534</v>
      </c>
      <c r="X79" s="882">
        <f t="shared" si="18"/>
        <v>1.8615391311989082E-2</v>
      </c>
      <c r="Y79" s="882">
        <f t="shared" si="19"/>
        <v>1.8615391311989082E-2</v>
      </c>
    </row>
    <row r="80" spans="1:25" ht="15">
      <c r="A80" s="876">
        <v>75</v>
      </c>
      <c r="B80" s="876">
        <v>75</v>
      </c>
      <c r="C80" s="869">
        <f>(Data!D$73/Data!D$39)^(1/34)-1</f>
        <v>1.9835739446563583E-2</v>
      </c>
      <c r="D80" s="869">
        <f>(Data!D$107/Data!D$73)^(1/34)-1</f>
        <v>1.4073063527284546E-2</v>
      </c>
      <c r="E80" s="869">
        <v>1.2090764107456131E-2</v>
      </c>
      <c r="F80" s="869">
        <v>1.0524976316804935E-2</v>
      </c>
      <c r="G80" s="868">
        <v>10</v>
      </c>
      <c r="I80" s="871">
        <f t="shared" si="20"/>
        <v>0.5047408033642411</v>
      </c>
      <c r="J80" s="871">
        <f t="shared" si="21"/>
        <v>0.4275777512417116</v>
      </c>
      <c r="L80" s="880">
        <f t="shared" si="16"/>
        <v>23809.084572964977</v>
      </c>
      <c r="M80" s="880">
        <v>35119.055916850535</v>
      </c>
      <c r="N80" s="880">
        <v>49053.020011757792</v>
      </c>
      <c r="O80" s="880">
        <v>70027</v>
      </c>
      <c r="P80" s="882">
        <f t="shared" si="22"/>
        <v>2.1487439900121474E-2</v>
      </c>
      <c r="Q80" s="882">
        <f t="shared" si="23"/>
        <v>2.1487439900121474E-2</v>
      </c>
      <c r="T80" s="880">
        <f t="shared" si="17"/>
        <v>25277.773081299081</v>
      </c>
      <c r="U80" s="880">
        <v>35919.092265706648</v>
      </c>
      <c r="V80" s="880">
        <v>47263.289359200477</v>
      </c>
      <c r="W80" s="880">
        <v>71119</v>
      </c>
      <c r="X80" s="882">
        <f t="shared" si="18"/>
        <v>1.8576566162915809E-2</v>
      </c>
      <c r="Y80" s="882">
        <f t="shared" si="19"/>
        <v>1.8576566162915809E-2</v>
      </c>
    </row>
    <row r="81" spans="1:25" ht="15">
      <c r="A81" s="876">
        <v>76</v>
      </c>
      <c r="B81" s="876">
        <v>76</v>
      </c>
      <c r="C81" s="869">
        <f>(Data!D$73/Data!D$39)^(1/34)-1</f>
        <v>1.9835739446563583E-2</v>
      </c>
      <c r="D81" s="869">
        <f>(Data!D$107/Data!D$73)^(1/34)-1</f>
        <v>1.4073063527284546E-2</v>
      </c>
      <c r="E81" s="869">
        <v>1.2255619506845061E-2</v>
      </c>
      <c r="F81" s="869">
        <v>1.0741975647643009E-2</v>
      </c>
      <c r="G81" s="868">
        <v>10</v>
      </c>
      <c r="I81" s="871">
        <f t="shared" si="20"/>
        <v>0.51309667974447337</v>
      </c>
      <c r="J81" s="871">
        <f t="shared" si="21"/>
        <v>0.4380377015097634</v>
      </c>
      <c r="L81" s="880">
        <f t="shared" si="16"/>
        <v>24308.425345061154</v>
      </c>
      <c r="M81" s="880">
        <v>35855.597317384738</v>
      </c>
      <c r="N81" s="880">
        <v>50117.60117577896</v>
      </c>
      <c r="O81" s="880">
        <v>72071</v>
      </c>
      <c r="P81" s="882">
        <f t="shared" si="22"/>
        <v>2.1508912795419333E-2</v>
      </c>
      <c r="Q81" s="882">
        <f t="shared" si="23"/>
        <v>2.1508912795419333E-2</v>
      </c>
      <c r="T81" s="880">
        <f t="shared" si="17"/>
        <v>25742.487311536861</v>
      </c>
      <c r="U81" s="880">
        <v>36579.439728254554</v>
      </c>
      <c r="V81" s="880">
        <v>48086.154027042918</v>
      </c>
      <c r="W81" s="880">
        <v>72759</v>
      </c>
      <c r="X81" s="882">
        <f t="shared" si="18"/>
        <v>1.854789820594438E-2</v>
      </c>
      <c r="Y81" s="882">
        <f t="shared" si="19"/>
        <v>1.854789820594438E-2</v>
      </c>
    </row>
    <row r="82" spans="1:25" ht="15">
      <c r="A82" s="876">
        <v>77</v>
      </c>
      <c r="B82" s="876">
        <v>77</v>
      </c>
      <c r="C82" s="869">
        <f>(Data!D$73/Data!D$39)^(1/34)-1</f>
        <v>1.9835739446563583E-2</v>
      </c>
      <c r="D82" s="869">
        <f>(Data!D$107/Data!D$73)^(1/34)-1</f>
        <v>1.4073063527284546E-2</v>
      </c>
      <c r="E82" s="869">
        <v>1.2408506442547651E-2</v>
      </c>
      <c r="F82" s="869">
        <v>1.1015233068299546E-2</v>
      </c>
      <c r="G82" s="868">
        <v>10</v>
      </c>
      <c r="I82" s="871">
        <f t="shared" si="20"/>
        <v>0.52088615984259601</v>
      </c>
      <c r="J82" s="871">
        <f t="shared" si="21"/>
        <v>0.45131529691532513</v>
      </c>
      <c r="L82" s="880">
        <f t="shared" si="16"/>
        <v>24777.633484358419</v>
      </c>
      <c r="M82" s="880">
        <v>36547.692254093599</v>
      </c>
      <c r="N82" s="880">
        <v>51215.611216931218</v>
      </c>
      <c r="O82" s="880">
        <v>74330</v>
      </c>
      <c r="P82" s="882">
        <f t="shared" si="22"/>
        <v>2.1585642009134487E-2</v>
      </c>
      <c r="Q82" s="882">
        <f t="shared" si="23"/>
        <v>2.1585642009134487E-2</v>
      </c>
      <c r="T82" s="880">
        <f t="shared" si="17"/>
        <v>26234.011978134509</v>
      </c>
      <c r="U82" s="880">
        <v>37277.884159795605</v>
      </c>
      <c r="V82" s="880">
        <v>48968.162092886538</v>
      </c>
      <c r="W82" s="880">
        <v>74475</v>
      </c>
      <c r="X82" s="882">
        <f t="shared" si="18"/>
        <v>1.8525794452070921E-2</v>
      </c>
      <c r="Y82" s="882">
        <f t="shared" si="19"/>
        <v>1.8525794452070921E-2</v>
      </c>
    </row>
    <row r="83" spans="1:25" ht="15">
      <c r="A83" s="876">
        <v>78</v>
      </c>
      <c r="B83" s="876">
        <v>78</v>
      </c>
      <c r="C83" s="869">
        <f>(Data!D$73/Data!D$39)^(1/34)-1</f>
        <v>1.9835739446563583E-2</v>
      </c>
      <c r="D83" s="869">
        <f>(Data!D$107/Data!D$73)^(1/34)-1</f>
        <v>1.4073063527284546E-2</v>
      </c>
      <c r="E83" s="869">
        <v>1.2569829795427756E-2</v>
      </c>
      <c r="F83" s="869">
        <v>1.1350412671371046E-2</v>
      </c>
      <c r="G83" s="868">
        <v>10</v>
      </c>
      <c r="I83" s="871">
        <f t="shared" si="20"/>
        <v>0.52914766865232687</v>
      </c>
      <c r="J83" s="871">
        <f t="shared" si="21"/>
        <v>0.46776424601517497</v>
      </c>
      <c r="L83" s="880">
        <f t="shared" si="16"/>
        <v>25328.630198395575</v>
      </c>
      <c r="M83" s="880">
        <v>37360.427592614091</v>
      </c>
      <c r="N83" s="880">
        <v>52359.907395649621</v>
      </c>
      <c r="O83" s="880">
        <v>76852</v>
      </c>
      <c r="P83" s="882">
        <f t="shared" si="22"/>
        <v>2.1588729803451168E-2</v>
      </c>
      <c r="Q83" s="882">
        <f t="shared" si="23"/>
        <v>2.1588729803451168E-2</v>
      </c>
      <c r="T83" s="880">
        <f t="shared" si="17"/>
        <v>26743.410268972071</v>
      </c>
      <c r="U83" s="880">
        <v>38001.726570665422</v>
      </c>
      <c r="V83" s="880">
        <v>49860.455967078189</v>
      </c>
      <c r="W83" s="880">
        <v>76244</v>
      </c>
      <c r="X83" s="882">
        <f t="shared" si="18"/>
        <v>1.849064175978743E-2</v>
      </c>
      <c r="Y83" s="882">
        <f t="shared" si="19"/>
        <v>1.849064175978743E-2</v>
      </c>
    </row>
    <row r="84" spans="1:25" ht="15">
      <c r="A84" s="876">
        <v>79</v>
      </c>
      <c r="B84" s="876">
        <v>79</v>
      </c>
      <c r="C84" s="869">
        <f>(Data!D$73/Data!D$39)^(1/34)-1</f>
        <v>1.9835739446563583E-2</v>
      </c>
      <c r="D84" s="869">
        <f>(Data!D$107/Data!D$73)^(1/34)-1</f>
        <v>1.4073063527284546E-2</v>
      </c>
      <c r="E84" s="869">
        <v>1.2744818342193875E-2</v>
      </c>
      <c r="F84" s="869">
        <v>1.1616339051828906E-2</v>
      </c>
      <c r="G84" s="868">
        <v>10</v>
      </c>
      <c r="I84" s="871">
        <f t="shared" si="20"/>
        <v>0.53815823065512225</v>
      </c>
      <c r="J84" s="871">
        <f t="shared" si="21"/>
        <v>0.4809431832344826</v>
      </c>
      <c r="L84" s="880">
        <f t="shared" si="16"/>
        <v>25883.931574261147</v>
      </c>
      <c r="M84" s="880">
        <v>38179.512425966779</v>
      </c>
      <c r="N84" s="880">
        <v>53540.203903586131</v>
      </c>
      <c r="O84" s="880">
        <v>79290</v>
      </c>
      <c r="P84" s="882">
        <f t="shared" si="22"/>
        <v>2.1606898763426363E-2</v>
      </c>
      <c r="Q84" s="882">
        <f t="shared" si="23"/>
        <v>2.1606898763426363E-2</v>
      </c>
      <c r="T84" s="880">
        <f t="shared" si="17"/>
        <v>27288.555808289468</v>
      </c>
      <c r="U84" s="880">
        <v>38776.364940192776</v>
      </c>
      <c r="V84" s="880">
        <v>50796.464526748976</v>
      </c>
      <c r="W84" s="880">
        <v>78133</v>
      </c>
      <c r="X84" s="882">
        <f t="shared" si="18"/>
        <v>1.8443289576072441E-2</v>
      </c>
      <c r="Y84" s="882">
        <f t="shared" si="19"/>
        <v>1.8443289576072441E-2</v>
      </c>
    </row>
    <row r="85" spans="1:25" ht="15">
      <c r="A85" s="876">
        <v>80</v>
      </c>
      <c r="B85" s="876">
        <v>80</v>
      </c>
      <c r="C85" s="869">
        <f>(Data!D$73/Data!D$39)^(1/34)-1</f>
        <v>1.9835739446563583E-2</v>
      </c>
      <c r="D85" s="869">
        <f>(Data!D$107/Data!D$73)^(1/34)-1</f>
        <v>1.4073063527284546E-2</v>
      </c>
      <c r="E85" s="869">
        <v>1.2938599045692945E-2</v>
      </c>
      <c r="F85" s="869">
        <v>1.193320259614894E-2</v>
      </c>
      <c r="G85" s="868">
        <v>10</v>
      </c>
      <c r="I85" s="871">
        <f t="shared" si="20"/>
        <v>0.5481965774101889</v>
      </c>
      <c r="J85" s="871">
        <f t="shared" si="21"/>
        <v>0.49679649423209593</v>
      </c>
      <c r="L85" s="880">
        <f t="shared" si="16"/>
        <v>26477.974906582458</v>
      </c>
      <c r="M85" s="880">
        <v>39055.742712809195</v>
      </c>
      <c r="N85" s="880">
        <v>54728.214767783662</v>
      </c>
      <c r="O85" s="880">
        <v>81917</v>
      </c>
      <c r="P85" s="882">
        <f t="shared" si="22"/>
        <v>2.1584533660657712E-2</v>
      </c>
      <c r="Q85" s="882">
        <f t="shared" si="23"/>
        <v>2.1584533660657712E-2</v>
      </c>
      <c r="T85" s="880">
        <f t="shared" si="17"/>
        <v>27833.701347606861</v>
      </c>
      <c r="U85" s="880">
        <v>39551.003309720123</v>
      </c>
      <c r="V85" s="880">
        <v>51737.615990593775</v>
      </c>
      <c r="W85" s="880">
        <v>80100</v>
      </c>
      <c r="X85" s="882">
        <f t="shared" si="18"/>
        <v>1.8400701286385379E-2</v>
      </c>
      <c r="Y85" s="882">
        <f t="shared" si="19"/>
        <v>1.8400701286385379E-2</v>
      </c>
    </row>
    <row r="86" spans="1:25" ht="15">
      <c r="A86" s="876">
        <v>81</v>
      </c>
      <c r="B86" s="876">
        <v>81</v>
      </c>
      <c r="C86" s="869">
        <f>(Data!D$73/Data!D$39)^(1/34)-1</f>
        <v>1.9835739446563583E-2</v>
      </c>
      <c r="D86" s="869">
        <f>(Data!D$107/Data!D$73)^(1/34)-1</f>
        <v>1.4073063527284546E-2</v>
      </c>
      <c r="E86" s="869">
        <v>1.3094480705895251E-2</v>
      </c>
      <c r="F86" s="869">
        <v>1.2244476669781124E-2</v>
      </c>
      <c r="G86" s="868">
        <v>10</v>
      </c>
      <c r="I86" s="871">
        <f t="shared" si="20"/>
        <v>0.55631777523914061</v>
      </c>
      <c r="J86" s="871">
        <f t="shared" si="21"/>
        <v>0.51253047657014483</v>
      </c>
      <c r="L86" s="880">
        <f t="shared" si="16"/>
        <v>27093.541548045843</v>
      </c>
      <c r="M86" s="880">
        <v>39963.720473812558</v>
      </c>
      <c r="N86" s="880">
        <v>55939.368700764258</v>
      </c>
      <c r="O86" s="880">
        <v>84610</v>
      </c>
      <c r="P86" s="882">
        <f t="shared" si="22"/>
        <v>2.1551689893576365E-2</v>
      </c>
      <c r="Q86" s="882">
        <f t="shared" si="23"/>
        <v>2.1551689893576365E-2</v>
      </c>
      <c r="T86" s="880">
        <f t="shared" si="17"/>
        <v>28387.783699044205</v>
      </c>
      <c r="U86" s="880">
        <v>40338.340668911849</v>
      </c>
      <c r="V86" s="880">
        <v>52804.768606701946</v>
      </c>
      <c r="W86" s="880">
        <v>82181</v>
      </c>
      <c r="X86" s="882">
        <f t="shared" si="18"/>
        <v>1.8421820325256411E-2</v>
      </c>
      <c r="Y86" s="882">
        <f t="shared" si="19"/>
        <v>1.8421820325256411E-2</v>
      </c>
    </row>
    <row r="87" spans="1:25" ht="15">
      <c r="A87" s="876">
        <v>82</v>
      </c>
      <c r="B87" s="876">
        <v>82</v>
      </c>
      <c r="C87" s="869">
        <f>(Data!D$73/Data!D$39)^(1/34)-1</f>
        <v>1.9835739446563583E-2</v>
      </c>
      <c r="D87" s="869">
        <f>(Data!D$107/Data!D$73)^(1/34)-1</f>
        <v>1.4073063527284546E-2</v>
      </c>
      <c r="E87" s="869">
        <v>1.3245989333398933E-2</v>
      </c>
      <c r="F87" s="869">
        <v>1.2520381830036564E-2</v>
      </c>
      <c r="G87" s="868">
        <v>10</v>
      </c>
      <c r="I87" s="871">
        <f t="shared" si="20"/>
        <v>0.56425076060833224</v>
      </c>
      <c r="J87" s="871">
        <f t="shared" si="21"/>
        <v>0.52661077717020532</v>
      </c>
      <c r="L87" s="880">
        <f t="shared" si="16"/>
        <v>27713.412851337645</v>
      </c>
      <c r="M87" s="880">
        <v>40878.047729648119</v>
      </c>
      <c r="N87" s="880">
        <v>57240.523456790128</v>
      </c>
      <c r="O87" s="880">
        <v>87384</v>
      </c>
      <c r="P87" s="882">
        <f t="shared" si="22"/>
        <v>2.1562883846151015E-2</v>
      </c>
      <c r="Q87" s="882">
        <f t="shared" si="23"/>
        <v>2.1562883846151015E-2</v>
      </c>
      <c r="T87" s="880">
        <f t="shared" si="17"/>
        <v>28991.018517141321</v>
      </c>
      <c r="U87" s="880">
        <v>41195.522471257689</v>
      </c>
      <c r="V87" s="880">
        <v>53964.493497942392</v>
      </c>
      <c r="W87" s="880">
        <v>84414</v>
      </c>
      <c r="X87" s="882">
        <f t="shared" si="18"/>
        <v>1.8442716961815764E-2</v>
      </c>
      <c r="Y87" s="882">
        <f t="shared" si="19"/>
        <v>1.8442716961815764E-2</v>
      </c>
    </row>
    <row r="88" spans="1:25" ht="15">
      <c r="A88" s="876">
        <v>83</v>
      </c>
      <c r="B88" s="876">
        <v>83</v>
      </c>
      <c r="C88" s="869">
        <f>(Data!D$73/Data!D$39)^(1/34)-1</f>
        <v>1.9835739446563583E-2</v>
      </c>
      <c r="D88" s="869">
        <f>(Data!D$107/Data!D$73)^(1/34)-1</f>
        <v>1.4073063527284546E-2</v>
      </c>
      <c r="E88" s="869">
        <v>1.3390737750729187E-2</v>
      </c>
      <c r="F88" s="869">
        <v>1.2780837257746258E-2</v>
      </c>
      <c r="G88" s="868">
        <v>10</v>
      </c>
      <c r="I88" s="871">
        <f t="shared" si="20"/>
        <v>0.57186643316256203</v>
      </c>
      <c r="J88" s="871">
        <f t="shared" si="21"/>
        <v>0.54001931225027744</v>
      </c>
      <c r="L88" s="880">
        <f t="shared" si="16"/>
        <v>28393.549420227264</v>
      </c>
      <c r="M88" s="880">
        <v>41881.267913134361</v>
      </c>
      <c r="N88" s="880">
        <v>58690.822433862435</v>
      </c>
      <c r="O88" s="880">
        <v>90385</v>
      </c>
      <c r="P88" s="882">
        <f t="shared" si="22"/>
        <v>2.1586193660537489E-2</v>
      </c>
      <c r="Q88" s="882">
        <f t="shared" si="23"/>
        <v>2.1586193660537489E-2</v>
      </c>
      <c r="T88" s="880">
        <f t="shared" si="17"/>
        <v>29630.000583718269</v>
      </c>
      <c r="U88" s="880">
        <v>42103.50023226106</v>
      </c>
      <c r="V88" s="880">
        <v>55191.076143445032</v>
      </c>
      <c r="W88" s="880">
        <v>86753</v>
      </c>
      <c r="X88" s="882">
        <f t="shared" si="18"/>
        <v>1.8462896348791835E-2</v>
      </c>
      <c r="Y88" s="882">
        <f t="shared" si="19"/>
        <v>1.8462896348791835E-2</v>
      </c>
    </row>
    <row r="89" spans="1:25" ht="15">
      <c r="A89" s="876">
        <v>84</v>
      </c>
      <c r="B89" s="876">
        <v>84</v>
      </c>
      <c r="C89" s="869">
        <f>(Data!D$73/Data!D$39)^(1/34)-1</f>
        <v>1.9835739446563583E-2</v>
      </c>
      <c r="D89" s="869">
        <f>(Data!D$107/Data!D$73)^(1/34)-1</f>
        <v>1.4073063527284546E-2</v>
      </c>
      <c r="E89" s="869">
        <v>1.3559523641752502E-2</v>
      </c>
      <c r="F89" s="869">
        <v>1.3027731689995825E-2</v>
      </c>
      <c r="G89" s="868">
        <v>10</v>
      </c>
      <c r="I89" s="871">
        <f t="shared" si="20"/>
        <v>0.58079224569412369</v>
      </c>
      <c r="J89" s="871">
        <f t="shared" si="21"/>
        <v>0.55283520362351002</v>
      </c>
      <c r="L89" s="880">
        <f t="shared" si="16"/>
        <v>29108.1232837442</v>
      </c>
      <c r="M89" s="880">
        <v>42935.284055278127</v>
      </c>
      <c r="N89" s="880">
        <v>60233.693686067025</v>
      </c>
      <c r="O89" s="880">
        <v>93533</v>
      </c>
      <c r="P89" s="882">
        <f t="shared" si="22"/>
        <v>2.1619041918935489E-2</v>
      </c>
      <c r="Q89" s="882">
        <f t="shared" si="23"/>
        <v>2.1619041918935489E-2</v>
      </c>
      <c r="T89" s="880">
        <f t="shared" si="17"/>
        <v>30313.666710894999</v>
      </c>
      <c r="U89" s="880">
        <v>43074.97294158634</v>
      </c>
      <c r="V89" s="880">
        <v>56512.802516166965</v>
      </c>
      <c r="W89" s="880">
        <v>89335</v>
      </c>
      <c r="X89" s="882">
        <f t="shared" si="18"/>
        <v>1.8488497635840373E-2</v>
      </c>
      <c r="Y89" s="882">
        <f t="shared" si="19"/>
        <v>1.8488497635840373E-2</v>
      </c>
    </row>
    <row r="90" spans="1:25" ht="15">
      <c r="A90" s="876">
        <v>85</v>
      </c>
      <c r="B90" s="876">
        <v>85</v>
      </c>
      <c r="C90" s="869">
        <f>(Data!D$73/Data!D$39)^(1/34)-1</f>
        <v>1.9835739446563583E-2</v>
      </c>
      <c r="D90" s="869">
        <f>(Data!D$107/Data!D$73)^(1/34)-1</f>
        <v>1.4073063527284546E-2</v>
      </c>
      <c r="E90" s="869">
        <v>1.3689728466593776E-2</v>
      </c>
      <c r="F90" s="869">
        <v>1.3293664582076037E-2</v>
      </c>
      <c r="G90" s="868">
        <v>10</v>
      </c>
      <c r="I90" s="871">
        <f t="shared" si="20"/>
        <v>0.58771138964106107</v>
      </c>
      <c r="J90" s="871">
        <f t="shared" si="21"/>
        <v>0.56675514259775683</v>
      </c>
      <c r="L90" s="880">
        <f t="shared" si="16"/>
        <v>29878.65775103054</v>
      </c>
      <c r="M90" s="880">
        <v>44071.843630240386</v>
      </c>
      <c r="N90" s="880">
        <v>61977.138201058202</v>
      </c>
      <c r="O90" s="880">
        <v>97103</v>
      </c>
      <c r="P90" s="882">
        <f t="shared" si="22"/>
        <v>2.1691355117211097E-2</v>
      </c>
      <c r="Q90" s="882">
        <f t="shared" si="23"/>
        <v>2.1691355117211097E-2</v>
      </c>
      <c r="T90" s="880">
        <f t="shared" si="17"/>
        <v>31050.953710791469</v>
      </c>
      <c r="U90" s="880">
        <v>44122.639588897917</v>
      </c>
      <c r="V90" s="880">
        <v>58004.244726631397</v>
      </c>
      <c r="W90" s="880">
        <v>92094</v>
      </c>
      <c r="X90" s="882">
        <f t="shared" si="18"/>
        <v>1.8548953350860264E-2</v>
      </c>
      <c r="Y90" s="882">
        <f>(Y$95-Y$89)/6+Y89</f>
        <v>1.829406247018539E-2</v>
      </c>
    </row>
    <row r="91" spans="1:25" ht="15">
      <c r="A91" s="876">
        <v>86</v>
      </c>
      <c r="B91" s="876">
        <v>86</v>
      </c>
      <c r="C91" s="869">
        <f>(Data!D$73/Data!D$39)^(1/34)-1</f>
        <v>1.9835739446563583E-2</v>
      </c>
      <c r="D91" s="869">
        <f>(Data!D$107/Data!D$73)^(1/34)-1</f>
        <v>1.4073063527284546E-2</v>
      </c>
      <c r="E91" s="869">
        <v>1.3865756565510479E-2</v>
      </c>
      <c r="F91" s="869">
        <v>1.359043535162785E-2</v>
      </c>
      <c r="G91" s="868">
        <v>10</v>
      </c>
      <c r="I91" s="871">
        <f t="shared" si="20"/>
        <v>0.59711235191354772</v>
      </c>
      <c r="J91" s="871">
        <f t="shared" si="21"/>
        <v>0.58243225399237208</v>
      </c>
      <c r="L91" s="880">
        <f t="shared" si="16"/>
        <v>30791.246058654579</v>
      </c>
      <c r="M91" s="880">
        <v>45417.936534664957</v>
      </c>
      <c r="N91" s="880">
        <v>63887.727101704884</v>
      </c>
      <c r="O91" s="880">
        <v>101098</v>
      </c>
      <c r="P91" s="882">
        <f t="shared" si="22"/>
        <v>2.16996400964935E-2</v>
      </c>
      <c r="Q91" s="882">
        <f t="shared" si="23"/>
        <v>2.16996400964935E-2</v>
      </c>
      <c r="T91" s="880">
        <f t="shared" si="17"/>
        <v>31891.01405006745</v>
      </c>
      <c r="U91" s="880">
        <v>45316.344617349896</v>
      </c>
      <c r="V91" s="880">
        <v>59608.830828924169</v>
      </c>
      <c r="W91" s="880">
        <v>95202</v>
      </c>
      <c r="X91" s="882">
        <f t="shared" si="18"/>
        <v>1.8566711693935645E-2</v>
      </c>
      <c r="Y91" s="882">
        <f>(Y$95-Y$89)/6+Y90</f>
        <v>1.8099627304530408E-2</v>
      </c>
    </row>
    <row r="92" spans="1:25" ht="15">
      <c r="A92" s="876">
        <v>87</v>
      </c>
      <c r="B92" s="876">
        <v>87</v>
      </c>
      <c r="C92" s="869">
        <f>(Data!D$73/Data!D$39)^(1/34)-1</f>
        <v>1.9835739446563583E-2</v>
      </c>
      <c r="D92" s="869">
        <f>(Data!D$107/Data!D$73)^(1/34)-1</f>
        <v>1.4073063527284546E-2</v>
      </c>
      <c r="E92" s="869">
        <v>1.4056478690768204E-2</v>
      </c>
      <c r="F92" s="869">
        <v>1.3889986131315535E-2</v>
      </c>
      <c r="G92" s="868">
        <v>10</v>
      </c>
      <c r="I92" s="871">
        <f t="shared" si="20"/>
        <v>0.60735904239095628</v>
      </c>
      <c r="J92" s="871">
        <f t="shared" si="21"/>
        <v>0.59841057946969922</v>
      </c>
      <c r="L92" s="880">
        <f t="shared" si="16"/>
        <v>31794.232264675346</v>
      </c>
      <c r="M92" s="880">
        <v>46897.368830565552</v>
      </c>
      <c r="N92" s="880">
        <v>65968.03184009406</v>
      </c>
      <c r="O92" s="880">
        <v>105444</v>
      </c>
      <c r="P92" s="882">
        <f t="shared" si="22"/>
        <v>2.1699294897876698E-2</v>
      </c>
      <c r="Q92" s="882">
        <f t="shared" si="23"/>
        <v>2.1699294897876698E-2</v>
      </c>
      <c r="T92" s="880">
        <f t="shared" si="17"/>
        <v>32757.884825703306</v>
      </c>
      <c r="U92" s="880">
        <v>46548.146614795027</v>
      </c>
      <c r="V92" s="880">
        <v>61388.275673133452</v>
      </c>
      <c r="W92" s="880">
        <v>98673</v>
      </c>
      <c r="X92" s="882">
        <f t="shared" si="18"/>
        <v>1.864447693883875E-2</v>
      </c>
      <c r="Y92" s="882">
        <f>(Y$95-Y$89)/6+Y91</f>
        <v>1.7905192138875425E-2</v>
      </c>
    </row>
    <row r="93" spans="1:25" ht="15">
      <c r="A93" s="876">
        <v>88</v>
      </c>
      <c r="B93" s="876">
        <v>88</v>
      </c>
      <c r="C93" s="869">
        <f>(Data!D$73/Data!D$39)^(1/34)-1</f>
        <v>1.9835739446563583E-2</v>
      </c>
      <c r="D93" s="869">
        <f>(Data!D$107/Data!D$73)^(1/34)-1</f>
        <v>1.4073063527284546E-2</v>
      </c>
      <c r="E93" s="869">
        <v>1.429911480304269E-2</v>
      </c>
      <c r="F93" s="869">
        <v>1.4209186656926054E-2</v>
      </c>
      <c r="G93" s="868">
        <v>10</v>
      </c>
      <c r="I93" s="871">
        <f t="shared" si="20"/>
        <v>0.62048710670466067</v>
      </c>
      <c r="J93" s="871">
        <f t="shared" si="21"/>
        <v>0.61560936387327359</v>
      </c>
      <c r="L93" s="880">
        <f t="shared" si="16"/>
        <v>32883.311707264416</v>
      </c>
      <c r="M93" s="880">
        <v>48503.791023109974</v>
      </c>
      <c r="N93" s="880">
        <v>68405.768418577311</v>
      </c>
      <c r="O93" s="880">
        <v>110517</v>
      </c>
      <c r="P93" s="882">
        <f t="shared" si="22"/>
        <v>2.1777623409328095E-2</v>
      </c>
      <c r="Q93" s="882">
        <f t="shared" si="23"/>
        <v>2.1777623409328095E-2</v>
      </c>
      <c r="T93" s="880">
        <f t="shared" si="17"/>
        <v>33723.060534658689</v>
      </c>
      <c r="U93" s="880">
        <v>47919.637498548364</v>
      </c>
      <c r="V93" s="880">
        <v>63345.150711346272</v>
      </c>
      <c r="W93" s="880">
        <v>102650</v>
      </c>
      <c r="X93" s="882">
        <f t="shared" si="18"/>
        <v>1.8714624657813594E-2</v>
      </c>
      <c r="Y93" s="882">
        <f>(Y$95-Y$89)/6+Y92</f>
        <v>1.7710756973220443E-2</v>
      </c>
    </row>
    <row r="94" spans="1:25" ht="15">
      <c r="A94" s="876">
        <v>89</v>
      </c>
      <c r="B94" s="876">
        <v>89</v>
      </c>
      <c r="C94" s="869">
        <f>(Data!D$73/Data!D$39)^(1/34)-1</f>
        <v>1.9835739446563583E-2</v>
      </c>
      <c r="D94" s="869">
        <f>(Data!D$107/Data!D$73)^(1/34)-1</f>
        <v>1.4073063527284546E-2</v>
      </c>
      <c r="E94" s="869">
        <v>1.4531088950201498E-2</v>
      </c>
      <c r="F94" s="869">
        <v>1.4582351995415355E-2</v>
      </c>
      <c r="G94" s="868">
        <v>10</v>
      </c>
      <c r="I94" s="871">
        <f t="shared" si="20"/>
        <v>0.63313557110090879</v>
      </c>
      <c r="J94" s="871">
        <f t="shared" si="21"/>
        <v>0.63594360484976575</v>
      </c>
      <c r="L94" s="880">
        <f t="shared" si="16"/>
        <v>34105.835666534353</v>
      </c>
      <c r="M94" s="880">
        <v>50307.047555452322</v>
      </c>
      <c r="N94" s="880">
        <v>71080.078589065262</v>
      </c>
      <c r="O94" s="880">
        <v>116283</v>
      </c>
      <c r="P94" s="882">
        <f t="shared" si="22"/>
        <v>2.1833123574405588E-2</v>
      </c>
      <c r="Q94" s="882">
        <f t="shared" si="23"/>
        <v>2.1833123574405588E-2</v>
      </c>
      <c r="T94" s="880">
        <f t="shared" si="17"/>
        <v>34786.541176933599</v>
      </c>
      <c r="U94" s="880">
        <v>49430.817268609913</v>
      </c>
      <c r="V94" s="880">
        <v>65636.314520870073</v>
      </c>
      <c r="W94" s="880">
        <v>107193</v>
      </c>
      <c r="X94" s="882">
        <f t="shared" si="18"/>
        <v>1.8848926750230532E-2</v>
      </c>
      <c r="Y94" s="882">
        <f>(Y$95-Y$89)/6+Y93</f>
        <v>1.751632180756546E-2</v>
      </c>
    </row>
    <row r="95" spans="1:25" ht="15">
      <c r="A95" s="876">
        <v>90</v>
      </c>
      <c r="B95" s="876">
        <v>90</v>
      </c>
      <c r="C95" s="869">
        <f>(Data!D$73/Data!D$39)^(1/34)-1</f>
        <v>1.9835739446563583E-2</v>
      </c>
      <c r="D95" s="869">
        <f>(Data!D$107/Data!D$73)^(1/34)-1</f>
        <v>1.4073063527284546E-2</v>
      </c>
      <c r="E95" s="869">
        <v>1.4778074200300084E-2</v>
      </c>
      <c r="F95" s="869">
        <v>1.4892186419931397E-2</v>
      </c>
      <c r="G95" s="868">
        <v>10</v>
      </c>
      <c r="I95" s="871">
        <f t="shared" si="20"/>
        <v>0.64670783674380439</v>
      </c>
      <c r="J95" s="871">
        <f t="shared" si="21"/>
        <v>0.65301541387823137</v>
      </c>
      <c r="L95" s="880">
        <f t="shared" ref="L95:L103" si="24">M95/N$155</f>
        <v>35524.082898521396</v>
      </c>
      <c r="M95" s="880">
        <v>52535.720241551498</v>
      </c>
      <c r="N95" s="880">
        <v>74183.821258083481</v>
      </c>
      <c r="O95" s="880">
        <v>122627</v>
      </c>
      <c r="P95" s="882">
        <f t="shared" si="22"/>
        <v>2.189313160609041E-2</v>
      </c>
      <c r="Q95" s="882">
        <f t="shared" si="23"/>
        <v>2.189313160609041E-2</v>
      </c>
      <c r="T95" s="880">
        <f t="shared" ref="T95:T103" si="25">U95/V$155</f>
        <v>38088.038829353347</v>
      </c>
      <c r="U95" s="880">
        <v>51322.966728602943</v>
      </c>
      <c r="V95" s="880">
        <v>68292.624526748972</v>
      </c>
      <c r="W95" s="880">
        <v>112458</v>
      </c>
      <c r="X95" s="882">
        <f t="shared" si="18"/>
        <v>1.7321886641910478E-2</v>
      </c>
      <c r="Y95" s="882">
        <f t="shared" ref="Y95:Y103" si="26">(V95/T95)^(1/34)-1</f>
        <v>1.7321886641910478E-2</v>
      </c>
    </row>
    <row r="96" spans="1:25" ht="15">
      <c r="A96" s="876">
        <v>91</v>
      </c>
      <c r="B96" s="876">
        <v>91</v>
      </c>
      <c r="C96" s="869">
        <f>(Data!D$73/Data!D$39)^(1/34)-1</f>
        <v>1.9835739446563583E-2</v>
      </c>
      <c r="D96" s="869">
        <f>(Data!D$107/Data!D$73)^(1/34)-1</f>
        <v>1.4073063527284546E-2</v>
      </c>
      <c r="E96" s="869">
        <v>1.5077638980034447E-2</v>
      </c>
      <c r="F96" s="869">
        <v>1.5234463272859156E-2</v>
      </c>
      <c r="G96" s="868">
        <v>10</v>
      </c>
      <c r="I96" s="871">
        <f t="shared" si="20"/>
        <v>0.66331639874509052</v>
      </c>
      <c r="J96" s="871">
        <f t="shared" si="21"/>
        <v>0.67207581903733904</v>
      </c>
      <c r="L96" s="880">
        <f t="shared" si="24"/>
        <v>37297.281621882452</v>
      </c>
      <c r="M96" s="880">
        <v>55158.061607246542</v>
      </c>
      <c r="N96" s="880">
        <v>77796.711440329222</v>
      </c>
      <c r="O96" s="880">
        <v>130082</v>
      </c>
      <c r="P96" s="882">
        <f t="shared" si="22"/>
        <v>2.1858372490159539E-2</v>
      </c>
      <c r="Q96" s="882">
        <f t="shared" si="23"/>
        <v>2.1858372490159539E-2</v>
      </c>
      <c r="T96" s="880">
        <f t="shared" si="25"/>
        <v>39737.279654575876</v>
      </c>
      <c r="U96" s="880">
        <v>53545.289919869931</v>
      </c>
      <c r="V96" s="880">
        <v>71278.080399764847</v>
      </c>
      <c r="W96" s="880">
        <v>118558</v>
      </c>
      <c r="X96" s="882">
        <f t="shared" si="18"/>
        <v>1.7333783041001194E-2</v>
      </c>
      <c r="Y96" s="882">
        <f t="shared" si="26"/>
        <v>1.7333783041001194E-2</v>
      </c>
    </row>
    <row r="97" spans="1:25" ht="15">
      <c r="A97" s="876">
        <v>92</v>
      </c>
      <c r="B97" s="876">
        <v>92</v>
      </c>
      <c r="C97" s="869">
        <f>(Data!D$73/Data!D$39)^(1/34)-1</f>
        <v>1.9835739446563583E-2</v>
      </c>
      <c r="D97" s="869">
        <f>(Data!D$107/Data!D$73)^(1/34)-1</f>
        <v>1.4073063527284546E-2</v>
      </c>
      <c r="E97" s="869">
        <v>1.5339139854317896E-2</v>
      </c>
      <c r="F97" s="869">
        <v>1.5589018227464946E-2</v>
      </c>
      <c r="G97" s="868">
        <v>10</v>
      </c>
      <c r="I97" s="871">
        <f t="shared" si="20"/>
        <v>0.67794742750602888</v>
      </c>
      <c r="J97" s="871">
        <f t="shared" si="21"/>
        <v>0.69204483972654884</v>
      </c>
      <c r="L97" s="880">
        <f t="shared" si="24"/>
        <v>39452.59822993874</v>
      </c>
      <c r="M97" s="880">
        <v>58345.508013006613</v>
      </c>
      <c r="N97" s="880">
        <v>82181.037248677254</v>
      </c>
      <c r="O97" s="880">
        <v>139054</v>
      </c>
      <c r="P97" s="882">
        <f t="shared" si="22"/>
        <v>2.1817678178990052E-2</v>
      </c>
      <c r="Q97" s="882">
        <f t="shared" si="23"/>
        <v>2.1817678178990052E-2</v>
      </c>
      <c r="T97" s="880">
        <f t="shared" si="25"/>
        <v>41782.338277851806</v>
      </c>
      <c r="U97" s="880">
        <v>56300.97067704099</v>
      </c>
      <c r="V97" s="880">
        <v>74906.399294532632</v>
      </c>
      <c r="W97" s="880">
        <v>125689</v>
      </c>
      <c r="X97" s="882">
        <f t="shared" si="18"/>
        <v>1.7317820975687681E-2</v>
      </c>
      <c r="Y97" s="882">
        <f t="shared" si="26"/>
        <v>1.7317820975687681E-2</v>
      </c>
    </row>
    <row r="98" spans="1:25" ht="15">
      <c r="A98" s="876">
        <v>93</v>
      </c>
      <c r="B98" s="876">
        <v>93</v>
      </c>
      <c r="C98" s="869">
        <f>(Data!D$73/Data!D$39)^(1/34)-1</f>
        <v>1.9835739446563583E-2</v>
      </c>
      <c r="D98" s="869">
        <f>(Data!D$107/Data!D$73)^(1/34)-1</f>
        <v>1.4073063527284546E-2</v>
      </c>
      <c r="E98" s="869">
        <v>1.5727581444441752E-2</v>
      </c>
      <c r="F98" s="869">
        <v>1.6023221211445726E-2</v>
      </c>
      <c r="G98" s="868">
        <v>10</v>
      </c>
      <c r="I98" s="871">
        <f t="shared" si="20"/>
        <v>0.69991165137276723</v>
      </c>
      <c r="J98" s="871">
        <f t="shared" si="21"/>
        <v>0.71681520632106932</v>
      </c>
      <c r="L98" s="880">
        <f t="shared" si="24"/>
        <v>42067.314991505031</v>
      </c>
      <c r="M98" s="880">
        <v>62212.350365811166</v>
      </c>
      <c r="N98" s="880">
        <v>87416.513697824819</v>
      </c>
      <c r="O98" s="880">
        <v>150078</v>
      </c>
      <c r="P98" s="882">
        <f t="shared" si="22"/>
        <v>2.1745205534891676E-2</v>
      </c>
      <c r="Q98" s="882">
        <f t="shared" si="23"/>
        <v>2.1745205534891676E-2</v>
      </c>
      <c r="T98" s="880">
        <f t="shared" si="25"/>
        <v>44369.290315129423</v>
      </c>
      <c r="U98" s="880">
        <v>59786.843339914056</v>
      </c>
      <c r="V98" s="880">
        <v>79275.296390358621</v>
      </c>
      <c r="W98" s="880">
        <v>134761</v>
      </c>
      <c r="X98" s="882">
        <f t="shared" si="18"/>
        <v>1.7216494731184362E-2</v>
      </c>
      <c r="Y98" s="882">
        <f t="shared" si="26"/>
        <v>1.7216494731184362E-2</v>
      </c>
    </row>
    <row r="99" spans="1:25" ht="15">
      <c r="A99" s="876">
        <v>94</v>
      </c>
      <c r="B99" s="876">
        <v>94</v>
      </c>
      <c r="C99" s="869">
        <f>(Data!D$73/Data!D$39)^(1/34)-1</f>
        <v>1.9835739446563583E-2</v>
      </c>
      <c r="D99" s="869">
        <f>(Data!D$107/Data!D$73)^(1/34)-1</f>
        <v>1.4073063527284546E-2</v>
      </c>
      <c r="E99" s="869">
        <v>1.6134026150613545E-2</v>
      </c>
      <c r="F99" s="869">
        <v>1.6623958731044608E-2</v>
      </c>
      <c r="G99" s="868">
        <v>10</v>
      </c>
      <c r="I99" s="871">
        <f t="shared" si="20"/>
        <v>0.72319254748362627</v>
      </c>
      <c r="J99" s="871">
        <f t="shared" si="21"/>
        <v>0.75166711385382357</v>
      </c>
      <c r="L99" s="880">
        <f t="shared" si="24"/>
        <v>45502.082494383583</v>
      </c>
      <c r="M99" s="880">
        <v>67291.946231564274</v>
      </c>
      <c r="N99" s="880">
        <v>93873.429888301005</v>
      </c>
      <c r="O99" s="880">
        <v>164435</v>
      </c>
      <c r="P99" s="882">
        <f t="shared" si="22"/>
        <v>2.1528142442314602E-2</v>
      </c>
      <c r="Q99" s="882">
        <f t="shared" si="23"/>
        <v>2.1528142442314602E-2</v>
      </c>
      <c r="T99" s="880">
        <f t="shared" si="25"/>
        <v>47587.665982635095</v>
      </c>
      <c r="U99" s="880">
        <v>64123.548310300772</v>
      </c>
      <c r="V99" s="880">
        <v>84896.490652557331</v>
      </c>
      <c r="W99" s="880">
        <v>146293</v>
      </c>
      <c r="X99" s="882">
        <f t="shared" si="18"/>
        <v>1.7171024947313818E-2</v>
      </c>
      <c r="Y99" s="882">
        <f t="shared" si="26"/>
        <v>1.7171024947313818E-2</v>
      </c>
    </row>
    <row r="100" spans="1:25" ht="15">
      <c r="A100" s="876">
        <v>95</v>
      </c>
      <c r="B100" s="876">
        <v>95</v>
      </c>
      <c r="C100" s="869">
        <f>(Data!D$73/Data!D$39)^(1/34)-1</f>
        <v>1.9835739446563583E-2</v>
      </c>
      <c r="D100" s="869">
        <f>(Data!D$107/Data!D$73)^(1/34)-1</f>
        <v>1.4073063527284546E-2</v>
      </c>
      <c r="E100" s="869">
        <v>1.6655519111642425E-2</v>
      </c>
      <c r="F100" s="869">
        <v>1.7302304025379467E-2</v>
      </c>
      <c r="G100" s="868">
        <v>10</v>
      </c>
      <c r="I100" s="871">
        <f t="shared" si="20"/>
        <v>0.75351695681221442</v>
      </c>
      <c r="J100" s="871">
        <f t="shared" si="21"/>
        <v>0.79184713071258339</v>
      </c>
      <c r="L100" s="880">
        <f t="shared" si="24"/>
        <v>50482.495373557475</v>
      </c>
      <c r="M100" s="880">
        <v>74657.360236906272</v>
      </c>
      <c r="N100" s="880">
        <v>102870.94074074074</v>
      </c>
      <c r="O100" s="880">
        <v>184329</v>
      </c>
      <c r="P100" s="882">
        <f t="shared" si="22"/>
        <v>2.1157432856780067E-2</v>
      </c>
      <c r="Q100" s="882">
        <f t="shared" si="23"/>
        <v>2.1157432856780067E-2</v>
      </c>
      <c r="T100" s="880">
        <f t="shared" si="25"/>
        <v>52219.67664318865</v>
      </c>
      <c r="U100" s="880">
        <v>70365.101730344904</v>
      </c>
      <c r="V100" s="880">
        <v>92415.416554967669</v>
      </c>
      <c r="W100" s="880">
        <v>162052</v>
      </c>
      <c r="X100" s="882">
        <f t="shared" si="18"/>
        <v>1.6930979726395456E-2</v>
      </c>
      <c r="Y100" s="882">
        <f t="shared" si="26"/>
        <v>1.6930979726395456E-2</v>
      </c>
    </row>
    <row r="101" spans="1:25" ht="15">
      <c r="A101" s="876">
        <v>96</v>
      </c>
      <c r="B101" s="876">
        <v>96</v>
      </c>
      <c r="C101" s="869">
        <f>(Data!D$73/Data!D$39)^(1/34)-1</f>
        <v>1.9835739446563583E-2</v>
      </c>
      <c r="D101" s="869">
        <f>(Data!D$107/Data!D$73)^(1/34)-1</f>
        <v>1.4073063527284546E-2</v>
      </c>
      <c r="E101" s="869">
        <v>1.7437924404295702E-2</v>
      </c>
      <c r="F101" s="869">
        <v>1.8118693196612856E-2</v>
      </c>
      <c r="G101" s="868">
        <v>10</v>
      </c>
      <c r="I101" s="871">
        <f t="shared" si="20"/>
        <v>0.79998686846973466</v>
      </c>
      <c r="J101" s="871">
        <f t="shared" si="21"/>
        <v>0.84139087820646097</v>
      </c>
      <c r="L101" s="880">
        <f t="shared" si="24"/>
        <v>57983.168907968517</v>
      </c>
      <c r="M101" s="880">
        <v>85749.927708744624</v>
      </c>
      <c r="N101" s="880">
        <v>116047.06123456791</v>
      </c>
      <c r="O101" s="880">
        <v>213688</v>
      </c>
      <c r="P101" s="882">
        <f t="shared" si="22"/>
        <v>2.0616797530732311E-2</v>
      </c>
      <c r="Q101" s="882">
        <f t="shared" si="23"/>
        <v>2.0616797530732311E-2</v>
      </c>
      <c r="T101" s="880">
        <f t="shared" si="25"/>
        <v>59283.139491784539</v>
      </c>
      <c r="U101" s="880">
        <v>79882.994483799775</v>
      </c>
      <c r="V101" s="880">
        <v>102984.08463256908</v>
      </c>
      <c r="W101" s="880">
        <v>185370</v>
      </c>
      <c r="X101" s="882">
        <f t="shared" ref="X101:X134" si="27">(V101/T101)^(1/34)-1</f>
        <v>1.6375261555993337E-2</v>
      </c>
      <c r="Y101" s="882">
        <f t="shared" si="26"/>
        <v>1.6375261555993337E-2</v>
      </c>
    </row>
    <row r="102" spans="1:25" ht="15">
      <c r="A102" s="876">
        <v>97</v>
      </c>
      <c r="B102" s="876">
        <v>97</v>
      </c>
      <c r="C102" s="869">
        <f>(Data!D$73/Data!D$39)^(1/34)-1</f>
        <v>1.9835739446563583E-2</v>
      </c>
      <c r="D102" s="869">
        <f>(Data!D$107/Data!D$73)^(1/34)-1</f>
        <v>1.4073063527284546E-2</v>
      </c>
      <c r="E102" s="869">
        <v>1.8631503299213259E-2</v>
      </c>
      <c r="F102" s="869">
        <v>1.9521900838244566E-2</v>
      </c>
      <c r="G102" s="868">
        <v>10</v>
      </c>
      <c r="I102" s="871">
        <f t="shared" si="20"/>
        <v>0.87318865709377591</v>
      </c>
      <c r="J102" s="871">
        <f t="shared" si="21"/>
        <v>0.92966990233599489</v>
      </c>
      <c r="L102" s="880">
        <f t="shared" si="24"/>
        <v>70653.167534211752</v>
      </c>
      <c r="M102" s="880">
        <v>104487.28695854139</v>
      </c>
      <c r="N102" s="880">
        <v>136479.81951793065</v>
      </c>
      <c r="O102" s="880">
        <v>263361</v>
      </c>
      <c r="P102" s="882">
        <f t="shared" si="22"/>
        <v>1.9553232601322357E-2</v>
      </c>
      <c r="Q102" s="882">
        <f t="shared" si="23"/>
        <v>1.9553232601322357E-2</v>
      </c>
      <c r="T102" s="880">
        <f t="shared" si="25"/>
        <v>70549.810386376135</v>
      </c>
      <c r="U102" s="880">
        <v>95064.636627569373</v>
      </c>
      <c r="V102" s="880">
        <v>119711.3804585538</v>
      </c>
      <c r="W102" s="880">
        <v>224242</v>
      </c>
      <c r="X102" s="882">
        <f t="shared" si="27"/>
        <v>1.5673462898461832E-2</v>
      </c>
      <c r="Y102" s="882">
        <f t="shared" si="26"/>
        <v>1.5673462898461832E-2</v>
      </c>
    </row>
    <row r="103" spans="1:25" ht="15">
      <c r="A103" s="876">
        <v>98</v>
      </c>
      <c r="B103" s="876">
        <v>98</v>
      </c>
      <c r="C103" s="869">
        <f>(Data!D$73/Data!D$39)^(1/34)-1</f>
        <v>1.9835739446563583E-2</v>
      </c>
      <c r="D103" s="869">
        <f>(Data!D$107/Data!D$73)^(1/34)-1</f>
        <v>1.4073063527284546E-2</v>
      </c>
      <c r="E103" s="869">
        <v>2.1045718898862198E-2</v>
      </c>
      <c r="F103" s="869">
        <v>2.1667425357025483E-2</v>
      </c>
      <c r="G103" s="868">
        <v>10</v>
      </c>
      <c r="I103" s="871">
        <f t="shared" si="20"/>
        <v>1.0301887495334738</v>
      </c>
      <c r="J103" s="871">
        <f t="shared" si="21"/>
        <v>1.0726433906002582</v>
      </c>
      <c r="L103" s="880">
        <f t="shared" si="24"/>
        <v>96100.501271163215</v>
      </c>
      <c r="M103" s="880">
        <v>142120.74282893972</v>
      </c>
      <c r="N103" s="880">
        <v>176381.04155202824</v>
      </c>
      <c r="O103" s="880">
        <v>365575</v>
      </c>
      <c r="P103" s="882">
        <f t="shared" si="22"/>
        <v>1.8020806789321275E-2</v>
      </c>
      <c r="Q103" s="882">
        <f t="shared" si="23"/>
        <v>1.8020806789321275E-2</v>
      </c>
      <c r="T103" s="880">
        <f t="shared" si="25"/>
        <v>93163.258158498706</v>
      </c>
      <c r="U103" s="880">
        <v>125535.86232725582</v>
      </c>
      <c r="V103" s="880">
        <v>150882.52265726044</v>
      </c>
      <c r="W103" s="880">
        <v>306320</v>
      </c>
      <c r="X103" s="882">
        <f t="shared" si="27"/>
        <v>1.4281851966111203E-2</v>
      </c>
      <c r="Y103" s="882">
        <f t="shared" si="26"/>
        <v>1.4281851966111203E-2</v>
      </c>
    </row>
    <row r="104" spans="1:25" ht="15">
      <c r="A104" s="877">
        <v>99</v>
      </c>
      <c r="B104" s="877">
        <v>99</v>
      </c>
      <c r="C104" s="869">
        <f>(Data!D$73/Data!D$39)^(1/34)-1</f>
        <v>1.9835739446563583E-2</v>
      </c>
      <c r="D104" s="869">
        <f>(Data!D$107/Data!D$73)^(1/34)-1</f>
        <v>1.4073063527284546E-2</v>
      </c>
      <c r="E104" s="869">
        <v>2.2930829780297257E-2</v>
      </c>
      <c r="F104" s="869">
        <v>2.3017048504957893E-2</v>
      </c>
      <c r="G104" s="868">
        <v>1</v>
      </c>
      <c r="I104" s="871">
        <f t="shared" si="20"/>
        <v>1.1615889294630839</v>
      </c>
      <c r="J104" s="871">
        <f t="shared" si="21"/>
        <v>1.1677920676438056</v>
      </c>
      <c r="L104" s="880">
        <f t="shared" ref="L104:L109" si="28">M104/N$148</f>
        <v>142557.24488806922</v>
      </c>
      <c r="M104" s="880">
        <f>M105</f>
        <v>180528.8370688654</v>
      </c>
      <c r="N104" s="880">
        <f>N105</f>
        <v>217925.42146972372</v>
      </c>
      <c r="O104" s="880">
        <f>O105</f>
        <v>472417</v>
      </c>
      <c r="P104" s="882">
        <f t="shared" si="22"/>
        <v>1.2560858540589193E-2</v>
      </c>
      <c r="Q104" s="882">
        <f t="shared" ref="Q104:Q134" si="29">P$138</f>
        <v>1.1385924294034178E-2</v>
      </c>
      <c r="T104" s="880">
        <f t="shared" ref="T104:T109" si="30">U104/V$148</f>
        <v>125976.82126458015</v>
      </c>
      <c r="U104" s="880">
        <f>U105</f>
        <v>156273.7668098943</v>
      </c>
      <c r="V104" s="880">
        <f>V105</f>
        <v>182683.67061728396</v>
      </c>
      <c r="W104" s="880">
        <f>W105</f>
        <v>394887</v>
      </c>
      <c r="X104" s="882">
        <f t="shared" si="27"/>
        <v>1.099108504587365E-2</v>
      </c>
      <c r="Y104" s="882">
        <f t="shared" ref="Y104:Y134" si="31">Y$138</f>
        <v>1.3566858324111086E-2</v>
      </c>
    </row>
    <row r="105" spans="1:25" ht="15">
      <c r="A105" s="877">
        <f>A104</f>
        <v>99</v>
      </c>
      <c r="B105" s="877">
        <f>B104</f>
        <v>99</v>
      </c>
      <c r="C105" s="869">
        <f>(Data!D$73/Data!D$39)^(1/34)-1</f>
        <v>1.9835739446563583E-2</v>
      </c>
      <c r="D105" s="869">
        <f>(Data!D$107/Data!D$73)^(1/34)-1</f>
        <v>1.4073063527284546E-2</v>
      </c>
      <c r="E105" s="869">
        <f>E104</f>
        <v>2.2930829780297257E-2</v>
      </c>
      <c r="F105" s="869">
        <f>F104</f>
        <v>2.3017048504957893E-2</v>
      </c>
      <c r="G105" s="868">
        <f>G104</f>
        <v>1</v>
      </c>
      <c r="I105" s="871">
        <f t="shared" ref="I105:I134" si="32">(1+E105)^34-1</f>
        <v>1.1615889294630839</v>
      </c>
      <c r="J105" s="871">
        <f t="shared" si="21"/>
        <v>1.1677920676438056</v>
      </c>
      <c r="L105" s="880">
        <f t="shared" si="28"/>
        <v>142557.24488806922</v>
      </c>
      <c r="M105" s="880">
        <v>180528.8370688654</v>
      </c>
      <c r="N105" s="880">
        <v>217925.42146972372</v>
      </c>
      <c r="O105" s="880">
        <v>472417</v>
      </c>
      <c r="P105" s="882">
        <f t="shared" si="22"/>
        <v>1.2560858540589193E-2</v>
      </c>
      <c r="Q105" s="882">
        <f t="shared" si="29"/>
        <v>1.1385924294034178E-2</v>
      </c>
      <c r="T105" s="880">
        <f t="shared" si="30"/>
        <v>125976.82126458015</v>
      </c>
      <c r="U105" s="880">
        <v>156273.7668098943</v>
      </c>
      <c r="V105" s="880">
        <v>182683.67061728396</v>
      </c>
      <c r="W105" s="880">
        <v>394887</v>
      </c>
      <c r="X105" s="882">
        <f t="shared" si="27"/>
        <v>1.099108504587365E-2</v>
      </c>
      <c r="Y105" s="882">
        <f t="shared" si="31"/>
        <v>1.3566858324111086E-2</v>
      </c>
    </row>
    <row r="106" spans="1:25" ht="15">
      <c r="A106" s="877">
        <v>99.1</v>
      </c>
      <c r="B106" s="877">
        <v>99.1</v>
      </c>
      <c r="C106" s="869">
        <f>(Data!D$73/Data!D$39)^(1/34)-1</f>
        <v>1.9835739446563583E-2</v>
      </c>
      <c r="D106" s="869">
        <f>(Data!D$107/Data!D$73)^(1/34)-1</f>
        <v>1.4073063527284546E-2</v>
      </c>
      <c r="E106" s="869">
        <v>2.3377196924926791E-2</v>
      </c>
      <c r="F106" s="869">
        <v>2.3489477643996226E-2</v>
      </c>
      <c r="G106" s="868">
        <v>1</v>
      </c>
      <c r="I106" s="871">
        <f t="shared" si="32"/>
        <v>1.1938908373560282</v>
      </c>
      <c r="J106" s="871">
        <f t="shared" si="21"/>
        <v>1.2020896280186708</v>
      </c>
      <c r="L106" s="880">
        <f t="shared" si="28"/>
        <v>151406.90503253468</v>
      </c>
      <c r="M106" s="880">
        <v>191735.69544768319</v>
      </c>
      <c r="N106" s="880">
        <v>229831.24463256908</v>
      </c>
      <c r="O106" s="880">
        <v>506109</v>
      </c>
      <c r="P106" s="882">
        <f t="shared" si="22"/>
        <v>1.2351372718577336E-2</v>
      </c>
      <c r="Q106" s="882">
        <f t="shared" si="29"/>
        <v>1.1385924294034178E-2</v>
      </c>
      <c r="T106" s="880">
        <f t="shared" si="30"/>
        <v>133025.01250793002</v>
      </c>
      <c r="U106" s="880">
        <v>165017.02119382183</v>
      </c>
      <c r="V106" s="880">
        <v>191979.46991181659</v>
      </c>
      <c r="W106" s="880">
        <v>421182</v>
      </c>
      <c r="X106" s="882">
        <f t="shared" si="27"/>
        <v>1.0848162264475381E-2</v>
      </c>
      <c r="Y106" s="882">
        <f t="shared" si="31"/>
        <v>1.3566858324111086E-2</v>
      </c>
    </row>
    <row r="107" spans="1:25" ht="15">
      <c r="A107" s="877">
        <v>99.2</v>
      </c>
      <c r="B107" s="877">
        <v>99.2</v>
      </c>
      <c r="C107" s="869">
        <f>(Data!D$73/Data!D$39)^(1/34)-1</f>
        <v>1.9835739446563583E-2</v>
      </c>
      <c r="D107" s="869">
        <f>(Data!D$107/Data!D$73)^(1/34)-1</f>
        <v>1.4073063527284546E-2</v>
      </c>
      <c r="E107" s="869">
        <v>2.3889437763529919E-2</v>
      </c>
      <c r="F107" s="869">
        <v>2.4115352027318071E-2</v>
      </c>
      <c r="G107" s="868">
        <v>1</v>
      </c>
      <c r="I107" s="871">
        <f t="shared" si="32"/>
        <v>1.2315372439302283</v>
      </c>
      <c r="J107" s="871">
        <f t="shared" si="21"/>
        <v>1.2483390352732582</v>
      </c>
      <c r="L107" s="880">
        <f t="shared" si="28"/>
        <v>161484.9882565435</v>
      </c>
      <c r="M107" s="880">
        <v>204498.18006038785</v>
      </c>
      <c r="N107" s="880">
        <v>243583.37039388597</v>
      </c>
      <c r="O107" s="880">
        <v>547658</v>
      </c>
      <c r="P107" s="882">
        <f t="shared" si="22"/>
        <v>1.2162994881827371E-2</v>
      </c>
      <c r="Q107" s="882">
        <f t="shared" si="29"/>
        <v>1.1385924294034178E-2</v>
      </c>
      <c r="T107" s="880">
        <f t="shared" si="30"/>
        <v>141634.34995986501</v>
      </c>
      <c r="U107" s="880">
        <v>175696.87150156774</v>
      </c>
      <c r="V107" s="880">
        <v>202869.56950029396</v>
      </c>
      <c r="W107" s="880">
        <v>452711</v>
      </c>
      <c r="X107" s="882">
        <f t="shared" si="27"/>
        <v>1.0624113491635612E-2</v>
      </c>
      <c r="Y107" s="882">
        <f t="shared" si="31"/>
        <v>1.3566858324111086E-2</v>
      </c>
    </row>
    <row r="108" spans="1:25" ht="15">
      <c r="A108" s="877">
        <v>99.3</v>
      </c>
      <c r="B108" s="877">
        <v>99.3</v>
      </c>
      <c r="C108" s="869">
        <f>(Data!D$73/Data!D$39)^(1/34)-1</f>
        <v>1.9835739446563583E-2</v>
      </c>
      <c r="D108" s="869">
        <f>(Data!D$107/Data!D$73)^(1/34)-1</f>
        <v>1.4073063527284546E-2</v>
      </c>
      <c r="E108" s="869">
        <v>2.4599043598624748E-2</v>
      </c>
      <c r="F108" s="869">
        <v>2.4713941811838724E-2</v>
      </c>
      <c r="G108" s="868">
        <v>1</v>
      </c>
      <c r="I108" s="871">
        <f t="shared" si="32"/>
        <v>1.2847262379861784</v>
      </c>
      <c r="J108" s="871">
        <f t="shared" si="21"/>
        <v>1.2934534637332784</v>
      </c>
      <c r="L108" s="880">
        <f t="shared" si="28"/>
        <v>174405.99346463842</v>
      </c>
      <c r="M108" s="880">
        <v>220860.82824294505</v>
      </c>
      <c r="N108" s="880">
        <v>260722.0985537919</v>
      </c>
      <c r="O108" s="880">
        <v>597954</v>
      </c>
      <c r="P108" s="882">
        <f t="shared" si="22"/>
        <v>1.1895763328377829E-2</v>
      </c>
      <c r="Q108" s="882">
        <f t="shared" si="29"/>
        <v>1.1385924294034178E-2</v>
      </c>
      <c r="T108" s="880">
        <f t="shared" si="30"/>
        <v>151369.76008684502</v>
      </c>
      <c r="U108" s="880">
        <v>187773.61067239576</v>
      </c>
      <c r="V108" s="880">
        <v>215783.40188124633</v>
      </c>
      <c r="W108" s="880">
        <v>493006</v>
      </c>
      <c r="X108" s="882">
        <f t="shared" si="27"/>
        <v>1.0482488257660183E-2</v>
      </c>
      <c r="Y108" s="882">
        <f t="shared" si="31"/>
        <v>1.3566858324111086E-2</v>
      </c>
    </row>
    <row r="109" spans="1:25" ht="15">
      <c r="A109" s="877">
        <v>99.4</v>
      </c>
      <c r="B109" s="877">
        <v>99.4</v>
      </c>
      <c r="C109" s="869">
        <f>(Data!D$73/Data!D$39)^(1/34)-1</f>
        <v>1.9835739446563583E-2</v>
      </c>
      <c r="D109" s="869">
        <f>(Data!D$107/Data!D$73)^(1/34)-1</f>
        <v>1.4073063527284546E-2</v>
      </c>
      <c r="E109" s="869">
        <v>2.534422293684746E-2</v>
      </c>
      <c r="F109" s="869">
        <v>2.5412678586564263E-2</v>
      </c>
      <c r="G109" s="868">
        <v>1</v>
      </c>
      <c r="I109" s="871">
        <f t="shared" si="32"/>
        <v>1.3419057896820741</v>
      </c>
      <c r="J109" s="871">
        <f t="shared" si="21"/>
        <v>1.3472276863857449</v>
      </c>
      <c r="L109" s="880">
        <f t="shared" si="28"/>
        <v>189583.28596169053</v>
      </c>
      <c r="M109" s="880">
        <v>240080.74909998837</v>
      </c>
      <c r="N109" s="880">
        <v>282486.86901822459</v>
      </c>
      <c r="O109" s="880">
        <v>663061</v>
      </c>
      <c r="P109" s="882">
        <f t="shared" si="22"/>
        <v>1.1798579274778564E-2</v>
      </c>
      <c r="Q109" s="882">
        <f t="shared" si="29"/>
        <v>1.1385924294034178E-2</v>
      </c>
      <c r="T109" s="880">
        <f t="shared" si="30"/>
        <v>163613.24117187978</v>
      </c>
      <c r="U109" s="880">
        <v>202961.60231099755</v>
      </c>
      <c r="V109" s="880">
        <v>232376.98219870665</v>
      </c>
      <c r="W109" s="880">
        <v>544205</v>
      </c>
      <c r="X109" s="882">
        <f t="shared" si="27"/>
        <v>1.0372710331827184E-2</v>
      </c>
      <c r="Y109" s="882">
        <f t="shared" si="31"/>
        <v>1.3566858324111086E-2</v>
      </c>
    </row>
    <row r="110" spans="1:25" ht="15">
      <c r="A110" s="877">
        <v>99.5</v>
      </c>
      <c r="B110" s="877">
        <v>99.5</v>
      </c>
      <c r="C110" s="869">
        <f>(Data!D$73/Data!D$39)^(1/34)-1</f>
        <v>1.9835739446563583E-2</v>
      </c>
      <c r="D110" s="869">
        <f>(Data!D$107/Data!D$73)^(1/34)-1</f>
        <v>1.4073063527284546E-2</v>
      </c>
      <c r="E110" s="869">
        <v>2.6194914574830808E-2</v>
      </c>
      <c r="F110" s="869">
        <v>2.6185080197111965E-2</v>
      </c>
      <c r="G110" s="868">
        <v>1</v>
      </c>
      <c r="I110" s="871">
        <f t="shared" si="32"/>
        <v>1.4088800584115582</v>
      </c>
      <c r="J110" s="871">
        <f t="shared" si="21"/>
        <v>1.4080952883102102</v>
      </c>
      <c r="L110" s="880">
        <f>M110/N$150</f>
        <v>222713.41256559378</v>
      </c>
      <c r="M110" s="880">
        <v>265377.13651143882</v>
      </c>
      <c r="N110" s="880">
        <v>311245.98915931809</v>
      </c>
      <c r="O110" s="880">
        <v>749510</v>
      </c>
      <c r="P110" s="882">
        <f t="shared" si="22"/>
        <v>9.8926638825893587E-3</v>
      </c>
      <c r="Q110" s="882">
        <f t="shared" si="29"/>
        <v>1.1385924294034178E-2</v>
      </c>
      <c r="T110" s="880">
        <f>U110/V$150</f>
        <v>180315.97061600292</v>
      </c>
      <c r="U110" s="880">
        <v>221165.60399489023</v>
      </c>
      <c r="V110" s="880">
        <v>254141.75266313934</v>
      </c>
      <c r="W110" s="880">
        <v>612197</v>
      </c>
      <c r="X110" s="882">
        <f t="shared" si="27"/>
        <v>1.0144685120660801E-2</v>
      </c>
      <c r="Y110" s="882">
        <f t="shared" si="31"/>
        <v>1.3566858324111086E-2</v>
      </c>
    </row>
    <row r="111" spans="1:25" ht="15">
      <c r="A111" s="877">
        <v>99.6</v>
      </c>
      <c r="B111" s="877">
        <v>99.6</v>
      </c>
      <c r="C111" s="869">
        <f>(Data!D$73/Data!D$39)^(1/34)-1</f>
        <v>1.9835739446563583E-2</v>
      </c>
      <c r="D111" s="869">
        <f>(Data!D$107/Data!D$73)^(1/34)-1</f>
        <v>1.4073063527284546E-2</v>
      </c>
      <c r="E111" s="869">
        <v>2.7168436385721417E-2</v>
      </c>
      <c r="F111" s="869">
        <v>2.7103880224234711E-2</v>
      </c>
      <c r="G111" s="868">
        <v>1</v>
      </c>
      <c r="I111" s="871">
        <f t="shared" si="32"/>
        <v>1.4878066841699997</v>
      </c>
      <c r="J111" s="871">
        <f t="shared" ref="J111:J134" si="33">(1+F111)^34-1</f>
        <v>1.4824961123714138</v>
      </c>
      <c r="L111" s="880">
        <f>M111/N$150</f>
        <v>253390.79302115363</v>
      </c>
      <c r="M111" s="880">
        <v>301931.17826036463</v>
      </c>
      <c r="N111" s="880">
        <v>352463.79466196359</v>
      </c>
      <c r="O111" s="880">
        <v>874990</v>
      </c>
      <c r="P111" s="882">
        <f t="shared" ref="P111:P134" si="34">(N111/L111)^(1/34)-1</f>
        <v>9.7535818765035476E-3</v>
      </c>
      <c r="Q111" s="882">
        <f t="shared" si="29"/>
        <v>1.1385924294034178E-2</v>
      </c>
      <c r="T111" s="880">
        <f>U111/V$150</f>
        <v>201338.68411713946</v>
      </c>
      <c r="U111" s="880">
        <v>246950.90250841944</v>
      </c>
      <c r="V111" s="880">
        <v>285621.46911228693</v>
      </c>
      <c r="W111" s="880">
        <v>710571</v>
      </c>
      <c r="X111" s="882">
        <f t="shared" si="27"/>
        <v>1.0337742975201181E-2</v>
      </c>
      <c r="Y111" s="882">
        <f t="shared" si="31"/>
        <v>1.3566858324111086E-2</v>
      </c>
    </row>
    <row r="112" spans="1:25" ht="15">
      <c r="A112" s="877">
        <v>99.7</v>
      </c>
      <c r="B112" s="877">
        <v>99.7</v>
      </c>
      <c r="C112" s="869">
        <f>(Data!D$73/Data!D$39)^(1/34)-1</f>
        <v>1.9835739446563583E-2</v>
      </c>
      <c r="D112" s="869">
        <f>(Data!D$107/Data!D$73)^(1/34)-1</f>
        <v>1.4073063527284546E-2</v>
      </c>
      <c r="E112" s="869">
        <v>2.8402928580593345E-2</v>
      </c>
      <c r="F112" s="869">
        <v>2.8657592037763413E-2</v>
      </c>
      <c r="G112" s="868">
        <v>1</v>
      </c>
      <c r="I112" s="871">
        <f t="shared" si="32"/>
        <v>1.5915068445138294</v>
      </c>
      <c r="J112" s="871">
        <f t="shared" si="33"/>
        <v>1.6134152185352555</v>
      </c>
      <c r="L112" s="880">
        <f>M112/N$150</f>
        <v>301983.2947363265</v>
      </c>
      <c r="M112" s="880">
        <v>359832.22163511784</v>
      </c>
      <c r="N112" s="880">
        <v>415564.6574250441</v>
      </c>
      <c r="O112" s="880">
        <v>1086043</v>
      </c>
      <c r="P112" s="882">
        <f t="shared" si="34"/>
        <v>9.4344177989451605E-3</v>
      </c>
      <c r="Q112" s="882">
        <f t="shared" si="29"/>
        <v>1.1385924294034178E-2</v>
      </c>
      <c r="T112" s="880">
        <f>U112/V$150</f>
        <v>236214.33564561934</v>
      </c>
      <c r="U112" s="880">
        <v>289727.44919289276</v>
      </c>
      <c r="V112" s="880">
        <v>335204.20825396827</v>
      </c>
      <c r="W112" s="880">
        <v>868684</v>
      </c>
      <c r="X112" s="882">
        <f t="shared" si="27"/>
        <v>1.034729410824986E-2</v>
      </c>
      <c r="Y112" s="882">
        <f t="shared" si="31"/>
        <v>1.3566858324111086E-2</v>
      </c>
    </row>
    <row r="113" spans="1:25" ht="15">
      <c r="A113" s="877">
        <v>99.8</v>
      </c>
      <c r="B113" s="877">
        <v>99.8</v>
      </c>
      <c r="C113" s="869">
        <f>(Data!D$73/Data!D$39)^(1/34)-1</f>
        <v>1.9835739446563583E-2</v>
      </c>
      <c r="D113" s="869">
        <f>(Data!D$107/Data!D$73)^(1/34)-1</f>
        <v>1.4073063527284546E-2</v>
      </c>
      <c r="E113" s="869">
        <v>3.0583121836797567E-2</v>
      </c>
      <c r="F113" s="869">
        <v>3.1159156258816711E-2</v>
      </c>
      <c r="G113" s="868">
        <v>1</v>
      </c>
      <c r="I113" s="871">
        <f t="shared" si="32"/>
        <v>1.7849850673655236</v>
      </c>
      <c r="J113" s="871">
        <f t="shared" si="33"/>
        <v>1.838401870478493</v>
      </c>
      <c r="L113" s="880">
        <f>M113/N$150</f>
        <v>391798.69296082907</v>
      </c>
      <c r="M113" s="880">
        <v>466852.95703170361</v>
      </c>
      <c r="N113" s="880">
        <v>540280.08364491479</v>
      </c>
      <c r="O113" s="880">
        <v>1533532</v>
      </c>
      <c r="P113" s="882">
        <f t="shared" si="34"/>
        <v>9.4959652974102582E-3</v>
      </c>
      <c r="Q113" s="882">
        <f t="shared" si="29"/>
        <v>1.1385924294034178E-2</v>
      </c>
      <c r="T113" s="880">
        <f>U113/V$150</f>
        <v>300411.00398533721</v>
      </c>
      <c r="U113" s="880">
        <v>368467.53460689809</v>
      </c>
      <c r="V113" s="880">
        <v>431453.65987066436</v>
      </c>
      <c r="W113" s="880">
        <v>1201592</v>
      </c>
      <c r="X113" s="882">
        <f t="shared" si="27"/>
        <v>1.0704194947708912E-2</v>
      </c>
      <c r="Y113" s="882">
        <f t="shared" si="31"/>
        <v>1.3566858324111086E-2</v>
      </c>
    </row>
    <row r="114" spans="1:25" ht="15">
      <c r="A114" s="877">
        <v>99.9</v>
      </c>
      <c r="B114" s="877">
        <v>99.9</v>
      </c>
      <c r="C114" s="869">
        <f>(Data!D$73/Data!D$39)^(1/34)-1</f>
        <v>1.9835739446563583E-2</v>
      </c>
      <c r="D114" s="869">
        <f>(Data!D$107/Data!D$73)^(1/34)-1</f>
        <v>1.4073063527284546E-2</v>
      </c>
      <c r="E114" s="869">
        <v>3.2407275573688388E-2</v>
      </c>
      <c r="F114" s="869">
        <v>3.3137520773715012E-2</v>
      </c>
      <c r="G114" s="868">
        <v>0.1</v>
      </c>
      <c r="I114" s="871">
        <f t="shared" si="32"/>
        <v>1.9575760379083982</v>
      </c>
      <c r="J114" s="871">
        <f t="shared" si="33"/>
        <v>2.0295391146970085</v>
      </c>
      <c r="L114" s="880">
        <f t="shared" ref="L114:L123" si="35">M114/N$152</f>
        <v>452562.70524999261</v>
      </c>
      <c r="M114" s="880">
        <v>581454.98925792589</v>
      </c>
      <c r="N114" s="880">
        <v>671874.14419753093</v>
      </c>
      <c r="O114" s="880">
        <v>2035469</v>
      </c>
      <c r="P114" s="882">
        <f t="shared" si="34"/>
        <v>1.168969990721469E-2</v>
      </c>
      <c r="Q114" s="882">
        <f t="shared" si="29"/>
        <v>1.1385924294034178E-2</v>
      </c>
      <c r="T114" s="880">
        <f t="shared" ref="T114:T123" si="36">U114/V$152</f>
        <v>301577.82749818749</v>
      </c>
      <c r="U114" s="880">
        <v>450312.52299384505</v>
      </c>
      <c r="V114" s="880">
        <v>529423.41293356847</v>
      </c>
      <c r="W114" s="880">
        <v>1565810</v>
      </c>
      <c r="X114" s="882">
        <f t="shared" si="27"/>
        <v>1.6689515929896537E-2</v>
      </c>
      <c r="Y114" s="882">
        <f t="shared" si="31"/>
        <v>1.3566858324111086E-2</v>
      </c>
    </row>
    <row r="115" spans="1:25" ht="15">
      <c r="A115" s="877">
        <f>A114</f>
        <v>99.9</v>
      </c>
      <c r="B115" s="877">
        <f>B114</f>
        <v>99.9</v>
      </c>
      <c r="C115" s="869">
        <f>(Data!D$73/Data!D$39)^(1/34)-1</f>
        <v>1.9835739446563583E-2</v>
      </c>
      <c r="D115" s="869">
        <f>(Data!D$107/Data!D$73)^(1/34)-1</f>
        <v>1.4073063527284546E-2</v>
      </c>
      <c r="E115" s="869">
        <f>E114</f>
        <v>3.2407275573688388E-2</v>
      </c>
      <c r="F115" s="869">
        <f>F114</f>
        <v>3.3137520773715012E-2</v>
      </c>
      <c r="G115" s="868">
        <f>G114</f>
        <v>0.1</v>
      </c>
      <c r="I115" s="871">
        <f t="shared" si="32"/>
        <v>1.9575760379083982</v>
      </c>
      <c r="J115" s="871">
        <f t="shared" si="33"/>
        <v>2.0295391146970085</v>
      </c>
      <c r="L115" s="880">
        <f t="shared" si="35"/>
        <v>452562.70524999261</v>
      </c>
      <c r="M115" s="880">
        <f>M114</f>
        <v>581454.98925792589</v>
      </c>
      <c r="N115" s="880">
        <f>N114</f>
        <v>671874.14419753093</v>
      </c>
      <c r="O115" s="880">
        <f>O114</f>
        <v>2035469</v>
      </c>
      <c r="P115" s="882">
        <f t="shared" si="34"/>
        <v>1.168969990721469E-2</v>
      </c>
      <c r="Q115" s="882">
        <f t="shared" si="29"/>
        <v>1.1385924294034178E-2</v>
      </c>
      <c r="T115" s="880">
        <f t="shared" si="36"/>
        <v>301577.82749818749</v>
      </c>
      <c r="U115" s="880">
        <f>U114</f>
        <v>450312.52299384505</v>
      </c>
      <c r="V115" s="880">
        <f>V114</f>
        <v>529423.41293356847</v>
      </c>
      <c r="W115" s="880">
        <f>W114</f>
        <v>1565810</v>
      </c>
      <c r="X115" s="882">
        <f t="shared" si="27"/>
        <v>1.6689515929896537E-2</v>
      </c>
      <c r="Y115" s="882">
        <f t="shared" si="31"/>
        <v>1.3566858324111086E-2</v>
      </c>
    </row>
    <row r="116" spans="1:25" ht="15">
      <c r="A116" s="877">
        <v>99.91</v>
      </c>
      <c r="B116" s="877">
        <v>99.91</v>
      </c>
      <c r="C116" s="869">
        <f>(Data!D$73/Data!D$39)^(1/34)-1</f>
        <v>1.9835739446563583E-2</v>
      </c>
      <c r="D116" s="869">
        <f>(Data!D$107/Data!D$73)^(1/34)-1</f>
        <v>1.4073063527284546E-2</v>
      </c>
      <c r="E116" s="869">
        <v>3.286713746561043E-2</v>
      </c>
      <c r="F116" s="869">
        <v>3.3685734731145667E-2</v>
      </c>
      <c r="G116" s="868">
        <v>0.1</v>
      </c>
      <c r="I116" s="871">
        <f t="shared" si="32"/>
        <v>2.0026978467484051</v>
      </c>
      <c r="J116" s="871">
        <f t="shared" si="33"/>
        <v>2.0846775870674175</v>
      </c>
      <c r="L116" s="880">
        <f t="shared" si="35"/>
        <v>481359.67913469591</v>
      </c>
      <c r="M116" s="880">
        <v>618453.49564510502</v>
      </c>
      <c r="N116" s="880">
        <v>710772.49991769553</v>
      </c>
      <c r="O116" s="880">
        <v>2192504</v>
      </c>
      <c r="P116" s="882">
        <f t="shared" si="34"/>
        <v>1.1528822300216568E-2</v>
      </c>
      <c r="Q116" s="882">
        <f t="shared" si="29"/>
        <v>1.1385924294034178E-2</v>
      </c>
      <c r="T116" s="880">
        <f t="shared" si="36"/>
        <v>316920.14925920975</v>
      </c>
      <c r="U116" s="880">
        <v>473221.50034839154</v>
      </c>
      <c r="V116" s="880">
        <v>560309.12395061727</v>
      </c>
      <c r="W116" s="880">
        <v>1682439</v>
      </c>
      <c r="X116" s="882">
        <f t="shared" si="27"/>
        <v>1.6901200592045251E-2</v>
      </c>
      <c r="Y116" s="882">
        <f t="shared" si="31"/>
        <v>1.3566858324111086E-2</v>
      </c>
    </row>
    <row r="117" spans="1:25" ht="15">
      <c r="A117" s="877">
        <v>99.92</v>
      </c>
      <c r="B117" s="877">
        <v>99.92</v>
      </c>
      <c r="C117" s="869">
        <f>(Data!D$73/Data!D$39)^(1/34)-1</f>
        <v>1.9835739446563583E-2</v>
      </c>
      <c r="D117" s="869">
        <f>(Data!D$107/Data!D$73)^(1/34)-1</f>
        <v>1.4073063527284546E-2</v>
      </c>
      <c r="E117" s="869">
        <v>3.3206324765663542E-2</v>
      </c>
      <c r="F117" s="869">
        <v>3.4345173325616818E-2</v>
      </c>
      <c r="G117" s="868">
        <v>0.1</v>
      </c>
      <c r="I117" s="871">
        <f t="shared" si="32"/>
        <v>2.0364064505218851</v>
      </c>
      <c r="J117" s="871">
        <f t="shared" si="33"/>
        <v>2.1522941401148796</v>
      </c>
      <c r="L117" s="880">
        <f t="shared" si="35"/>
        <v>517455.97178166232</v>
      </c>
      <c r="M117" s="880">
        <v>664830.2058994309</v>
      </c>
      <c r="N117" s="880">
        <v>757701.50050558499</v>
      </c>
      <c r="O117" s="880">
        <v>2388498</v>
      </c>
      <c r="P117" s="882">
        <f t="shared" si="34"/>
        <v>1.1279761738444583E-2</v>
      </c>
      <c r="Q117" s="882">
        <f t="shared" si="29"/>
        <v>1.1385924294034178E-2</v>
      </c>
      <c r="T117" s="880">
        <f t="shared" si="36"/>
        <v>338730.22916837921</v>
      </c>
      <c r="U117" s="880">
        <v>505788.05934270116</v>
      </c>
      <c r="V117" s="880">
        <v>599253.76580834808</v>
      </c>
      <c r="W117" s="880">
        <v>1819578</v>
      </c>
      <c r="X117" s="882">
        <f t="shared" si="27"/>
        <v>1.6920413018115088E-2</v>
      </c>
      <c r="Y117" s="882">
        <f t="shared" si="31"/>
        <v>1.3566858324111086E-2</v>
      </c>
    </row>
    <row r="118" spans="1:25" ht="15">
      <c r="A118" s="877">
        <v>99.93</v>
      </c>
      <c r="B118" s="877">
        <v>99.93</v>
      </c>
      <c r="C118" s="869">
        <f>(Data!D$73/Data!D$39)^(1/34)-1</f>
        <v>1.9835739446563583E-2</v>
      </c>
      <c r="D118" s="869">
        <f>(Data!D$107/Data!D$73)^(1/34)-1</f>
        <v>1.4073063527284546E-2</v>
      </c>
      <c r="E118" s="869">
        <v>3.3672456042146415E-2</v>
      </c>
      <c r="F118" s="869">
        <v>3.501150638942252E-2</v>
      </c>
      <c r="G118" s="868">
        <v>0.1</v>
      </c>
      <c r="I118" s="871">
        <f t="shared" si="32"/>
        <v>2.0833306003226819</v>
      </c>
      <c r="J118" s="871">
        <f t="shared" si="33"/>
        <v>2.222078003003626</v>
      </c>
      <c r="L118" s="880">
        <f t="shared" si="35"/>
        <v>561326.01420049043</v>
      </c>
      <c r="M118" s="880">
        <v>721194.67152479384</v>
      </c>
      <c r="N118" s="880">
        <v>816664.8968606703</v>
      </c>
      <c r="O118" s="880">
        <v>2631358</v>
      </c>
      <c r="P118" s="882">
        <f t="shared" si="34"/>
        <v>1.108828851519239E-2</v>
      </c>
      <c r="Q118" s="882">
        <f t="shared" si="29"/>
        <v>1.1385924294034178E-2</v>
      </c>
      <c r="T118" s="880">
        <f t="shared" si="36"/>
        <v>364350.3756789554</v>
      </c>
      <c r="U118" s="880">
        <v>544043.76570665417</v>
      </c>
      <c r="V118" s="880">
        <v>645177.32863021758</v>
      </c>
      <c r="W118" s="880">
        <v>1989295</v>
      </c>
      <c r="X118" s="882">
        <f t="shared" si="27"/>
        <v>1.6948171759770148E-2</v>
      </c>
      <c r="Y118" s="882">
        <f t="shared" si="31"/>
        <v>1.3566858324111086E-2</v>
      </c>
    </row>
    <row r="119" spans="1:25" ht="15">
      <c r="A119" s="877">
        <v>99.94</v>
      </c>
      <c r="B119" s="877">
        <v>99.94</v>
      </c>
      <c r="C119" s="869">
        <f>(Data!D$73/Data!D$39)^(1/34)-1</f>
        <v>1.9835739446563583E-2</v>
      </c>
      <c r="D119" s="869">
        <f>(Data!D$107/Data!D$73)^(1/34)-1</f>
        <v>1.4073063527284546E-2</v>
      </c>
      <c r="E119" s="869">
        <v>3.4512616666712237E-2</v>
      </c>
      <c r="F119" s="869">
        <v>3.5728850072440643E-2</v>
      </c>
      <c r="G119" s="868">
        <v>0.1</v>
      </c>
      <c r="I119" s="871">
        <f t="shared" si="32"/>
        <v>2.1696909063673115</v>
      </c>
      <c r="J119" s="871">
        <f t="shared" si="33"/>
        <v>2.2988798878993348</v>
      </c>
      <c r="L119" s="880">
        <f t="shared" si="35"/>
        <v>614699.50278034213</v>
      </c>
      <c r="M119" s="880">
        <v>789769.21571246069</v>
      </c>
      <c r="N119" s="880">
        <v>894523.32315108762</v>
      </c>
      <c r="O119" s="880">
        <v>2950925</v>
      </c>
      <c r="P119" s="882">
        <f t="shared" si="34"/>
        <v>1.1095141962069066E-2</v>
      </c>
      <c r="Q119" s="882">
        <f t="shared" si="29"/>
        <v>1.1385924294034178E-2</v>
      </c>
      <c r="T119" s="880">
        <f t="shared" si="36"/>
        <v>399380.87641822972</v>
      </c>
      <c r="U119" s="880">
        <v>596350.90413424687</v>
      </c>
      <c r="V119" s="880">
        <v>701044.69667254563</v>
      </c>
      <c r="W119" s="880">
        <v>2222095</v>
      </c>
      <c r="X119" s="882">
        <f t="shared" si="27"/>
        <v>1.6686397394921615E-2</v>
      </c>
      <c r="Y119" s="882">
        <f t="shared" si="31"/>
        <v>1.3566858324111086E-2</v>
      </c>
    </row>
    <row r="120" spans="1:25" ht="15">
      <c r="A120" s="877">
        <v>99.95</v>
      </c>
      <c r="B120" s="877">
        <v>99.95</v>
      </c>
      <c r="C120" s="869">
        <f>(Data!D$73/Data!D$39)^(1/34)-1</f>
        <v>1.9835739446563583E-2</v>
      </c>
      <c r="D120" s="869">
        <f>(Data!D$107/Data!D$73)^(1/34)-1</f>
        <v>1.4073063527284546E-2</v>
      </c>
      <c r="E120" s="869">
        <v>3.5246380782059772E-2</v>
      </c>
      <c r="F120" s="869">
        <v>3.6459726758243605E-2</v>
      </c>
      <c r="G120" s="868">
        <v>0.1</v>
      </c>
      <c r="I120" s="871">
        <f t="shared" si="32"/>
        <v>2.2470315619002954</v>
      </c>
      <c r="J120" s="871">
        <f t="shared" si="33"/>
        <v>2.3789570662393964</v>
      </c>
      <c r="L120" s="880">
        <f t="shared" si="35"/>
        <v>691053.24338762998</v>
      </c>
      <c r="M120" s="880">
        <v>887868.9108698176</v>
      </c>
      <c r="N120" s="880">
        <v>1000868.2956613757</v>
      </c>
      <c r="O120" s="880">
        <v>3381891</v>
      </c>
      <c r="P120" s="882">
        <f t="shared" si="34"/>
        <v>1.0953862674111692E-2</v>
      </c>
      <c r="Q120" s="882">
        <f t="shared" si="29"/>
        <v>1.1385924294034178E-2</v>
      </c>
      <c r="T120" s="880">
        <f t="shared" si="36"/>
        <v>453708.34394007572</v>
      </c>
      <c r="U120" s="880">
        <v>677472.05011032394</v>
      </c>
      <c r="V120" s="880">
        <v>778741.12148148147</v>
      </c>
      <c r="W120" s="880">
        <v>2528597</v>
      </c>
      <c r="X120" s="882">
        <f t="shared" si="27"/>
        <v>1.6015844355476094E-2</v>
      </c>
      <c r="Y120" s="882">
        <f t="shared" si="31"/>
        <v>1.3566858324111086E-2</v>
      </c>
    </row>
    <row r="121" spans="1:25" ht="15">
      <c r="A121" s="877">
        <v>99.96</v>
      </c>
      <c r="B121" s="877">
        <v>99.96</v>
      </c>
      <c r="C121" s="869">
        <f>(Data!D$73/Data!D$39)^(1/34)-1</f>
        <v>1.9835739446563583E-2</v>
      </c>
      <c r="D121" s="869">
        <f>(Data!D$107/Data!D$73)^(1/34)-1</f>
        <v>1.4073063527284546E-2</v>
      </c>
      <c r="E121" s="869">
        <v>3.628022810425291E-2</v>
      </c>
      <c r="F121" s="869">
        <v>3.7747317414170478E-2</v>
      </c>
      <c r="G121" s="868">
        <v>0.1</v>
      </c>
      <c r="I121" s="871">
        <f t="shared" si="32"/>
        <v>2.3591176056593568</v>
      </c>
      <c r="J121" s="871">
        <f t="shared" si="33"/>
        <v>2.5246423853480651</v>
      </c>
      <c r="L121" s="880">
        <f t="shared" si="35"/>
        <v>796955.14031148574</v>
      </c>
      <c r="M121" s="880">
        <v>1023932.2356288467</v>
      </c>
      <c r="N121" s="880">
        <v>1142601.5917930629</v>
      </c>
      <c r="O121" s="880">
        <v>4027262</v>
      </c>
      <c r="P121" s="882">
        <f t="shared" si="34"/>
        <v>1.0652355671186164E-2</v>
      </c>
      <c r="Q121" s="882">
        <f t="shared" si="29"/>
        <v>1.1385924294034178E-2</v>
      </c>
      <c r="T121" s="880">
        <f t="shared" si="36"/>
        <v>516442.62136257067</v>
      </c>
      <c r="U121" s="880">
        <v>771146.14736964344</v>
      </c>
      <c r="V121" s="880">
        <v>891051.86283362738</v>
      </c>
      <c r="W121" s="880">
        <v>2993148</v>
      </c>
      <c r="X121" s="882">
        <f t="shared" si="27"/>
        <v>1.6171675794211415E-2</v>
      </c>
      <c r="Y121" s="882">
        <f t="shared" si="31"/>
        <v>1.3566858324111086E-2</v>
      </c>
    </row>
    <row r="122" spans="1:25" ht="15">
      <c r="A122" s="877">
        <v>99.97</v>
      </c>
      <c r="B122" s="877">
        <v>99.97</v>
      </c>
      <c r="C122" s="869">
        <f>(Data!D$73/Data!D$39)^(1/34)-1</f>
        <v>1.9835739446563583E-2</v>
      </c>
      <c r="D122" s="869">
        <f>(Data!D$107/Data!D$73)^(1/34)-1</f>
        <v>1.4073063527284546E-2</v>
      </c>
      <c r="E122" s="869">
        <v>3.7477055531853543E-2</v>
      </c>
      <c r="F122" s="869">
        <v>3.9183007100118683E-2</v>
      </c>
      <c r="G122" s="868">
        <v>0.1</v>
      </c>
      <c r="I122" s="871">
        <f t="shared" si="32"/>
        <v>2.4935665998342742</v>
      </c>
      <c r="J122" s="871">
        <f t="shared" si="33"/>
        <v>2.6942751601472312</v>
      </c>
      <c r="L122" s="880">
        <f t="shared" si="35"/>
        <v>966233.11293423199</v>
      </c>
      <c r="M122" s="880">
        <v>1241421.482115898</v>
      </c>
      <c r="N122" s="880">
        <v>1380082.9063844797</v>
      </c>
      <c r="O122" s="880">
        <v>5098406</v>
      </c>
      <c r="P122" s="882">
        <f t="shared" si="34"/>
        <v>1.0540271108961496E-2</v>
      </c>
      <c r="Q122" s="882">
        <f t="shared" si="29"/>
        <v>1.1385924294034178E-2</v>
      </c>
      <c r="T122" s="880">
        <f t="shared" si="36"/>
        <v>619539.79184371943</v>
      </c>
      <c r="U122" s="880">
        <v>925089.64957612345</v>
      </c>
      <c r="V122" s="880">
        <v>1072735.2385890654</v>
      </c>
      <c r="W122" s="880">
        <v>3747672</v>
      </c>
      <c r="X122" s="882">
        <f t="shared" si="27"/>
        <v>1.6277829141344125E-2</v>
      </c>
      <c r="Y122" s="882">
        <f t="shared" si="31"/>
        <v>1.3566858324111086E-2</v>
      </c>
    </row>
    <row r="123" spans="1:25" ht="15">
      <c r="A123" s="877">
        <v>99.98</v>
      </c>
      <c r="B123" s="877">
        <v>99.98</v>
      </c>
      <c r="C123" s="869">
        <f>(Data!D$73/Data!D$39)^(1/34)-1</f>
        <v>1.9835739446563583E-2</v>
      </c>
      <c r="D123" s="869">
        <f>(Data!D$107/Data!D$73)^(1/34)-1</f>
        <v>1.4073063527284546E-2</v>
      </c>
      <c r="E123" s="869">
        <v>3.9307777479820505E-2</v>
      </c>
      <c r="F123" s="869">
        <v>4.1255686255631252E-2</v>
      </c>
      <c r="G123" s="868">
        <v>0.1</v>
      </c>
      <c r="I123" s="871">
        <f t="shared" si="32"/>
        <v>2.7093859874295303</v>
      </c>
      <c r="J123" s="871">
        <f t="shared" si="33"/>
        <v>2.9532213022294784</v>
      </c>
      <c r="L123" s="880">
        <f t="shared" si="35"/>
        <v>1301532.2869784171</v>
      </c>
      <c r="M123" s="880">
        <v>1672215.6579955867</v>
      </c>
      <c r="N123" s="880">
        <v>1868553.3733803646</v>
      </c>
      <c r="O123" s="880">
        <v>7386805</v>
      </c>
      <c r="P123" s="882">
        <f t="shared" si="34"/>
        <v>1.0692712235897073E-2</v>
      </c>
      <c r="Q123" s="882">
        <f t="shared" si="29"/>
        <v>1.1385924294034178E-2</v>
      </c>
      <c r="T123" s="880">
        <f t="shared" si="36"/>
        <v>833260.71526638558</v>
      </c>
      <c r="U123" s="880">
        <v>1244215.2598420624</v>
      </c>
      <c r="V123" s="880">
        <v>1445477.5044091712</v>
      </c>
      <c r="W123" s="880">
        <v>5361834</v>
      </c>
      <c r="X123" s="882">
        <f t="shared" si="27"/>
        <v>1.6333378907940954E-2</v>
      </c>
      <c r="Y123" s="882">
        <f t="shared" si="31"/>
        <v>1.3566858324111086E-2</v>
      </c>
    </row>
    <row r="124" spans="1:25" ht="15">
      <c r="A124" s="877">
        <v>99.99</v>
      </c>
      <c r="B124" s="877">
        <v>99.99</v>
      </c>
      <c r="C124" s="869">
        <f>(Data!D$73/Data!D$39)^(1/34)-1</f>
        <v>1.9835739446563583E-2</v>
      </c>
      <c r="D124" s="869">
        <f>(Data!D$107/Data!D$73)^(1/34)-1</f>
        <v>1.4073063527284546E-2</v>
      </c>
      <c r="E124" s="869">
        <v>4.0357714223933971E-2</v>
      </c>
      <c r="F124" s="869">
        <v>4.276080314218289E-2</v>
      </c>
      <c r="G124" s="868">
        <v>0.01</v>
      </c>
      <c r="I124" s="871">
        <f t="shared" si="32"/>
        <v>2.8389417395150938</v>
      </c>
      <c r="J124" s="871">
        <f t="shared" si="33"/>
        <v>3.1522139986049753</v>
      </c>
      <c r="L124" s="880">
        <f t="shared" ref="L124:L134" si="37">M124/N$153</f>
        <v>1257582.7138616266</v>
      </c>
      <c r="M124" s="880">
        <v>2186569.1858669142</v>
      </c>
      <c r="N124" s="880">
        <v>2388932.9893239271</v>
      </c>
      <c r="O124" s="880">
        <v>9919361</v>
      </c>
      <c r="P124" s="882">
        <f t="shared" si="34"/>
        <v>1.9051424138547324E-2</v>
      </c>
      <c r="Q124" s="882">
        <f t="shared" si="29"/>
        <v>1.1385924294034178E-2</v>
      </c>
      <c r="T124" s="880">
        <f t="shared" ref="T124:T134" si="38">U124/V$153</f>
        <v>553497.55164332385</v>
      </c>
      <c r="U124" s="880">
        <v>1608485.7783648819</v>
      </c>
      <c r="V124" s="880">
        <v>1857244.1271017049</v>
      </c>
      <c r="W124" s="880">
        <v>7129852</v>
      </c>
      <c r="X124" s="882">
        <f t="shared" si="27"/>
        <v>3.6247109270630462E-2</v>
      </c>
      <c r="Y124" s="882">
        <f t="shared" si="31"/>
        <v>1.3566858324111086E-2</v>
      </c>
    </row>
    <row r="125" spans="1:25" ht="15">
      <c r="A125" s="877">
        <f>A124</f>
        <v>99.99</v>
      </c>
      <c r="B125" s="877">
        <f>B124</f>
        <v>99.99</v>
      </c>
      <c r="C125" s="869">
        <f>(Data!D$73/Data!D$39)^(1/34)-1</f>
        <v>1.9835739446563583E-2</v>
      </c>
      <c r="D125" s="869">
        <f>(Data!D$107/Data!D$73)^(1/34)-1</f>
        <v>1.4073063527284546E-2</v>
      </c>
      <c r="E125" s="869">
        <f>E124</f>
        <v>4.0357714223933971E-2</v>
      </c>
      <c r="F125" s="869">
        <f>F124</f>
        <v>4.276080314218289E-2</v>
      </c>
      <c r="G125" s="868">
        <f>G124</f>
        <v>0.01</v>
      </c>
      <c r="I125" s="871">
        <f t="shared" si="32"/>
        <v>2.8389417395150938</v>
      </c>
      <c r="J125" s="871">
        <f t="shared" si="33"/>
        <v>3.1522139986049753</v>
      </c>
      <c r="L125" s="880">
        <f t="shared" si="37"/>
        <v>1257582.7138616266</v>
      </c>
      <c r="M125" s="880">
        <f>M124</f>
        <v>2186569.1858669142</v>
      </c>
      <c r="N125" s="880">
        <f>N124</f>
        <v>2388932.9893239271</v>
      </c>
      <c r="O125" s="880">
        <f>O124</f>
        <v>9919361</v>
      </c>
      <c r="P125" s="882">
        <f t="shared" si="34"/>
        <v>1.9051424138547324E-2</v>
      </c>
      <c r="Q125" s="882">
        <f t="shared" si="29"/>
        <v>1.1385924294034178E-2</v>
      </c>
      <c r="T125" s="880">
        <f t="shared" si="38"/>
        <v>553497.55164332385</v>
      </c>
      <c r="U125" s="880">
        <f>U124</f>
        <v>1608485.7783648819</v>
      </c>
      <c r="V125" s="880">
        <f>V124</f>
        <v>1857244.1271017049</v>
      </c>
      <c r="W125" s="880">
        <f>W124</f>
        <v>7129852</v>
      </c>
      <c r="X125" s="882">
        <f t="shared" si="27"/>
        <v>3.6247109270630462E-2</v>
      </c>
      <c r="Y125" s="882">
        <f t="shared" si="31"/>
        <v>1.3566858324111086E-2</v>
      </c>
    </row>
    <row r="126" spans="1:25" ht="15">
      <c r="A126" s="878">
        <v>99.991</v>
      </c>
      <c r="B126" s="878">
        <v>99.991</v>
      </c>
      <c r="C126" s="869">
        <f>(Data!D$73/Data!D$39)^(1/34)-1</f>
        <v>1.9835739446563583E-2</v>
      </c>
      <c r="D126" s="869">
        <f>(Data!D$107/Data!D$73)^(1/34)-1</f>
        <v>1.4073063527284546E-2</v>
      </c>
      <c r="E126" s="869">
        <v>4.0909638867558495E-2</v>
      </c>
      <c r="F126" s="869">
        <v>4.3014039120908842E-2</v>
      </c>
      <c r="G126" s="868">
        <v>0.01</v>
      </c>
      <c r="I126" s="871">
        <f t="shared" si="32"/>
        <v>2.9087961760978467</v>
      </c>
      <c r="J126" s="871">
        <f t="shared" si="33"/>
        <v>3.1866363565433637</v>
      </c>
      <c r="L126" s="880">
        <f t="shared" si="37"/>
        <v>1353859.9939543409</v>
      </c>
      <c r="M126" s="880">
        <v>2353967.267622808</v>
      </c>
      <c r="N126" s="880">
        <v>2557553.3884773664</v>
      </c>
      <c r="O126" s="880">
        <v>10707546</v>
      </c>
      <c r="P126" s="882">
        <f t="shared" si="34"/>
        <v>1.8884670183832553E-2</v>
      </c>
      <c r="Q126" s="882">
        <f t="shared" si="29"/>
        <v>1.1385924294034178E-2</v>
      </c>
      <c r="T126" s="880">
        <f t="shared" si="38"/>
        <v>593250.17951107724</v>
      </c>
      <c r="U126" s="880">
        <v>1724008.4873417721</v>
      </c>
      <c r="V126" s="880">
        <v>1972185.4639388595</v>
      </c>
      <c r="W126" s="880">
        <v>7708871</v>
      </c>
      <c r="X126" s="882">
        <f t="shared" si="27"/>
        <v>3.5963389961419123E-2</v>
      </c>
      <c r="Y126" s="882">
        <f t="shared" si="31"/>
        <v>1.3566858324111086E-2</v>
      </c>
    </row>
    <row r="127" spans="1:25" ht="15">
      <c r="A127" s="878">
        <v>99.992000000000004</v>
      </c>
      <c r="B127" s="878">
        <v>99.992000000000004</v>
      </c>
      <c r="C127" s="869">
        <f>(Data!D$73/Data!D$39)^(1/34)-1</f>
        <v>1.9835739446563583E-2</v>
      </c>
      <c r="D127" s="869">
        <f>(Data!D$107/Data!D$73)^(1/34)-1</f>
        <v>1.4073063527284546E-2</v>
      </c>
      <c r="E127" s="869">
        <v>4.1366134367959884E-2</v>
      </c>
      <c r="F127" s="869">
        <v>4.3433357506796E-2</v>
      </c>
      <c r="G127" s="868">
        <v>0.01</v>
      </c>
      <c r="I127" s="871">
        <f t="shared" si="32"/>
        <v>2.9675033752013293</v>
      </c>
      <c r="J127" s="871">
        <f t="shared" si="33"/>
        <v>3.2442441930732597</v>
      </c>
      <c r="L127" s="880">
        <f t="shared" si="37"/>
        <v>1460782.4064803072</v>
      </c>
      <c r="M127" s="880">
        <v>2539874.1268145391</v>
      </c>
      <c r="N127" s="880">
        <v>2750484.2956613759</v>
      </c>
      <c r="O127" s="880">
        <v>11673727</v>
      </c>
      <c r="P127" s="882">
        <f t="shared" si="34"/>
        <v>1.8786187457022541E-2</v>
      </c>
      <c r="Q127" s="882">
        <f t="shared" si="29"/>
        <v>1.1385924294034178E-2</v>
      </c>
      <c r="T127" s="880">
        <f t="shared" si="38"/>
        <v>639839.45531761274</v>
      </c>
      <c r="U127" s="880">
        <v>1859398.7656485888</v>
      </c>
      <c r="V127" s="880">
        <v>2121003.1105702529</v>
      </c>
      <c r="W127" s="880">
        <v>8415087</v>
      </c>
      <c r="X127" s="882">
        <f t="shared" si="27"/>
        <v>3.5876425881166796E-2</v>
      </c>
      <c r="Y127" s="882">
        <f t="shared" si="31"/>
        <v>1.3566858324111086E-2</v>
      </c>
    </row>
    <row r="128" spans="1:25" ht="15">
      <c r="A128" s="878">
        <v>99.992999999999995</v>
      </c>
      <c r="B128" s="878">
        <v>99.992999999999995</v>
      </c>
      <c r="C128" s="869">
        <f>(Data!D$73/Data!D$39)^(1/34)-1</f>
        <v>1.9835739446563583E-2</v>
      </c>
      <c r="D128" s="869">
        <f>(Data!D$107/Data!D$73)^(1/34)-1</f>
        <v>1.4073063527284546E-2</v>
      </c>
      <c r="E128" s="869">
        <v>4.1600859091464271E-2</v>
      </c>
      <c r="F128" s="869">
        <v>4.3930446765318543E-2</v>
      </c>
      <c r="G128" s="868">
        <v>0.01</v>
      </c>
      <c r="I128" s="871">
        <f t="shared" si="32"/>
        <v>2.9980221909767697</v>
      </c>
      <c r="J128" s="871">
        <f t="shared" si="33"/>
        <v>3.3135335721230774</v>
      </c>
      <c r="L128" s="880">
        <f t="shared" si="37"/>
        <v>1595477.1113407107</v>
      </c>
      <c r="M128" s="880">
        <v>2774068.8942050864</v>
      </c>
      <c r="N128" s="880">
        <v>2990704.2067254558</v>
      </c>
      <c r="O128" s="880">
        <v>12900503</v>
      </c>
      <c r="P128" s="882">
        <f t="shared" si="34"/>
        <v>1.8652293076184989E-2</v>
      </c>
      <c r="Q128" s="882">
        <f t="shared" si="29"/>
        <v>1.1385924294034178E-2</v>
      </c>
      <c r="T128" s="880">
        <f t="shared" si="38"/>
        <v>703073.53265743086</v>
      </c>
      <c r="U128" s="880">
        <v>2043159.4955870395</v>
      </c>
      <c r="V128" s="880">
        <v>2319516.6402351558</v>
      </c>
      <c r="W128" s="880">
        <v>9273479</v>
      </c>
      <c r="X128" s="882">
        <f t="shared" si="27"/>
        <v>3.5730971203661088E-2</v>
      </c>
      <c r="Y128" s="882">
        <f t="shared" si="31"/>
        <v>1.3566858324111086E-2</v>
      </c>
    </row>
    <row r="129" spans="1:26" ht="15">
      <c r="A129" s="878">
        <v>99.994</v>
      </c>
      <c r="B129" s="878">
        <v>99.994</v>
      </c>
      <c r="C129" s="869">
        <f>(Data!D$73/Data!D$39)^(1/34)-1</f>
        <v>1.9835739446563583E-2</v>
      </c>
      <c r="D129" s="869">
        <f>(Data!D$107/Data!D$73)^(1/34)-1</f>
        <v>1.4073063527284546E-2</v>
      </c>
      <c r="E129" s="869">
        <v>4.2162296512256781E-2</v>
      </c>
      <c r="F129" s="869">
        <v>4.4323884431348493E-2</v>
      </c>
      <c r="G129" s="868">
        <v>0.01</v>
      </c>
      <c r="I129" s="871">
        <f t="shared" si="32"/>
        <v>3.0719472483543298</v>
      </c>
      <c r="J129" s="871">
        <f t="shared" si="33"/>
        <v>3.3691521149030663</v>
      </c>
      <c r="L129" s="880">
        <f t="shared" si="37"/>
        <v>1755928.2892891851</v>
      </c>
      <c r="M129" s="880">
        <v>3053046.6486470788</v>
      </c>
      <c r="N129" s="880">
        <v>3320189.5055379192</v>
      </c>
      <c r="O129" s="880">
        <v>14506413</v>
      </c>
      <c r="P129" s="882">
        <f t="shared" si="34"/>
        <v>1.8912626302040048E-2</v>
      </c>
      <c r="Q129" s="882">
        <f t="shared" si="29"/>
        <v>1.1385924294034178E-2</v>
      </c>
      <c r="T129" s="880">
        <f t="shared" si="38"/>
        <v>783439.65106084431</v>
      </c>
      <c r="U129" s="880">
        <v>2276706.6145047029</v>
      </c>
      <c r="V129" s="880">
        <v>2552793.6306643151</v>
      </c>
      <c r="W129" s="880">
        <v>10394841</v>
      </c>
      <c r="X129" s="882">
        <f t="shared" si="27"/>
        <v>3.5353209485542214E-2</v>
      </c>
      <c r="Y129" s="882">
        <f t="shared" si="31"/>
        <v>1.3566858324111086E-2</v>
      </c>
    </row>
    <row r="130" spans="1:26" ht="15">
      <c r="A130" s="878">
        <v>99.995000000000005</v>
      </c>
      <c r="B130" s="878">
        <v>99.995000000000005</v>
      </c>
      <c r="C130" s="869">
        <f>(Data!D$73/Data!D$39)^(1/34)-1</f>
        <v>1.9835739446563583E-2</v>
      </c>
      <c r="D130" s="869">
        <f>(Data!D$107/Data!D$73)^(1/34)-1</f>
        <v>1.4073063527284546E-2</v>
      </c>
      <c r="E130" s="869">
        <v>4.3213859236060692E-2</v>
      </c>
      <c r="F130" s="869">
        <v>4.5232565650081158E-2</v>
      </c>
      <c r="G130" s="868">
        <v>0.01</v>
      </c>
      <c r="I130" s="871">
        <f t="shared" si="32"/>
        <v>3.2139932434795835</v>
      </c>
      <c r="J130" s="871">
        <f t="shared" si="33"/>
        <v>3.5002816854736833</v>
      </c>
      <c r="L130" s="880">
        <f t="shared" si="37"/>
        <v>1986356.1491196428</v>
      </c>
      <c r="M130" s="880">
        <v>3453693.4230635231</v>
      </c>
      <c r="N130" s="880">
        <v>3721909.4649265138</v>
      </c>
      <c r="O130" s="880">
        <v>16749641</v>
      </c>
      <c r="P130" s="882">
        <f t="shared" si="34"/>
        <v>1.8640275889057811E-2</v>
      </c>
      <c r="Q130" s="882">
        <f t="shared" si="29"/>
        <v>1.1385924294034178E-2</v>
      </c>
      <c r="T130" s="880">
        <f t="shared" si="38"/>
        <v>884931.86371803994</v>
      </c>
      <c r="U130" s="880">
        <v>2571646.9989548251</v>
      </c>
      <c r="V130" s="880">
        <v>2845694.8806349207</v>
      </c>
      <c r="W130" s="880">
        <v>11991739</v>
      </c>
      <c r="X130" s="882">
        <f t="shared" si="27"/>
        <v>3.495139884163545E-2</v>
      </c>
      <c r="Y130" s="882">
        <f t="shared" si="31"/>
        <v>1.3566858324111086E-2</v>
      </c>
    </row>
    <row r="131" spans="1:26" ht="15">
      <c r="A131" s="878">
        <v>99.995999999999995</v>
      </c>
      <c r="B131" s="878">
        <v>99.995999999999995</v>
      </c>
      <c r="C131" s="869">
        <f>(Data!D$73/Data!D$39)^(1/34)-1</f>
        <v>1.9835739446563583E-2</v>
      </c>
      <c r="D131" s="869">
        <f>(Data!D$107/Data!D$73)^(1/34)-1</f>
        <v>1.4073063527284546E-2</v>
      </c>
      <c r="E131" s="869">
        <v>4.4317634507813564E-2</v>
      </c>
      <c r="F131" s="869">
        <v>4.6634377686255002E-2</v>
      </c>
      <c r="G131" s="868">
        <v>0.01</v>
      </c>
      <c r="I131" s="871">
        <f t="shared" si="32"/>
        <v>3.3682631744074945</v>
      </c>
      <c r="J131" s="871">
        <f t="shared" si="33"/>
        <v>3.710096935881996</v>
      </c>
      <c r="L131" s="880">
        <f t="shared" si="37"/>
        <v>2324466.0055399146</v>
      </c>
      <c r="M131" s="880">
        <v>4041567.7515967945</v>
      </c>
      <c r="N131" s="880">
        <v>4256118.3501940034</v>
      </c>
      <c r="O131" s="880">
        <v>20046730</v>
      </c>
      <c r="P131" s="882">
        <f t="shared" si="34"/>
        <v>1.7949400834357476E-2</v>
      </c>
      <c r="Q131" s="882">
        <f t="shared" si="29"/>
        <v>1.1385924294034178E-2</v>
      </c>
      <c r="T131" s="880">
        <f t="shared" si="38"/>
        <v>1034029.344924351</v>
      </c>
      <c r="U131" s="880">
        <v>3004930.1768087326</v>
      </c>
      <c r="V131" s="880">
        <v>3300299.3236449151</v>
      </c>
      <c r="W131" s="880">
        <v>14416576</v>
      </c>
      <c r="X131" s="882">
        <f t="shared" si="27"/>
        <v>3.4723068145860347E-2</v>
      </c>
      <c r="Y131" s="882">
        <f t="shared" si="31"/>
        <v>1.3566858324111086E-2</v>
      </c>
    </row>
    <row r="132" spans="1:26" ht="15">
      <c r="A132" s="878">
        <v>99.997</v>
      </c>
      <c r="B132" s="878">
        <v>99.997</v>
      </c>
      <c r="C132" s="869">
        <f>(Data!D$73/Data!D$39)^(1/34)-1</f>
        <v>1.9835739446563583E-2</v>
      </c>
      <c r="D132" s="869">
        <f>(Data!D$107/Data!D$73)^(1/34)-1</f>
        <v>1.4073063527284546E-2</v>
      </c>
      <c r="E132" s="869">
        <v>4.5655724903861605E-2</v>
      </c>
      <c r="F132" s="869">
        <v>4.8133880869539292E-2</v>
      </c>
      <c r="G132" s="868">
        <v>0.01</v>
      </c>
      <c r="I132" s="871">
        <f t="shared" si="32"/>
        <v>3.562642738379501</v>
      </c>
      <c r="J132" s="871">
        <f t="shared" si="33"/>
        <v>3.945040259378148</v>
      </c>
      <c r="L132" s="880">
        <f t="shared" si="37"/>
        <v>2821401.9682336017</v>
      </c>
      <c r="M132" s="880">
        <v>4905594.3093717331</v>
      </c>
      <c r="N132" s="880">
        <v>5145503.9120752504</v>
      </c>
      <c r="O132" s="880">
        <v>25444724</v>
      </c>
      <c r="P132" s="882">
        <f t="shared" si="34"/>
        <v>1.7830312853855501E-2</v>
      </c>
      <c r="Q132" s="882">
        <f t="shared" si="29"/>
        <v>1.1385924294034178E-2</v>
      </c>
      <c r="T132" s="880">
        <f t="shared" si="38"/>
        <v>1293166.4874093069</v>
      </c>
      <c r="U132" s="880">
        <v>3757992.9628962949</v>
      </c>
      <c r="V132" s="880">
        <v>4016801.0188124636</v>
      </c>
      <c r="W132" s="880">
        <v>18327228</v>
      </c>
      <c r="X132" s="882">
        <f t="shared" si="27"/>
        <v>3.389689649697436E-2</v>
      </c>
      <c r="Y132" s="882">
        <f t="shared" si="31"/>
        <v>1.3566858324111086E-2</v>
      </c>
    </row>
    <row r="133" spans="1:26" ht="15">
      <c r="A133" s="878">
        <v>99.998000000000005</v>
      </c>
      <c r="B133" s="878">
        <v>99.998000000000005</v>
      </c>
      <c r="C133" s="869">
        <f>(Data!D$73/Data!D$39)^(1/34)-1</f>
        <v>1.9835739446563583E-2</v>
      </c>
      <c r="D133" s="869">
        <f>(Data!D$107/Data!D$73)^(1/34)-1</f>
        <v>1.4073063527284546E-2</v>
      </c>
      <c r="E133" s="869">
        <v>4.7737690926891396E-2</v>
      </c>
      <c r="F133" s="869">
        <v>4.9462119176261421E-2</v>
      </c>
      <c r="G133" s="868">
        <v>0.01</v>
      </c>
      <c r="I133" s="871">
        <f t="shared" si="32"/>
        <v>3.8818821315041925</v>
      </c>
      <c r="J133" s="871">
        <f t="shared" si="33"/>
        <v>4.162619087364571</v>
      </c>
      <c r="L133" s="880">
        <f t="shared" si="37"/>
        <v>3853636.5406917529</v>
      </c>
      <c r="M133" s="880">
        <v>6700348.8681337815</v>
      </c>
      <c r="N133" s="880">
        <v>7091949.1406231634</v>
      </c>
      <c r="O133" s="880">
        <v>36613032</v>
      </c>
      <c r="P133" s="882">
        <f t="shared" si="34"/>
        <v>1.8101378144442348E-2</v>
      </c>
      <c r="Q133" s="882">
        <f t="shared" si="29"/>
        <v>1.1385924294034178E-2</v>
      </c>
      <c r="T133" s="880">
        <f t="shared" si="38"/>
        <v>1721327.6784389229</v>
      </c>
      <c r="U133" s="880">
        <v>5002246.3197073508</v>
      </c>
      <c r="V133" s="880">
        <v>5432472.8220811291</v>
      </c>
      <c r="W133" s="880">
        <v>26520692</v>
      </c>
      <c r="X133" s="882">
        <f t="shared" si="27"/>
        <v>3.4380708102765389E-2</v>
      </c>
      <c r="Y133" s="882">
        <f t="shared" si="31"/>
        <v>1.3566858324111086E-2</v>
      </c>
    </row>
    <row r="134" spans="1:26" ht="15">
      <c r="A134" s="878">
        <v>99.998999999999995</v>
      </c>
      <c r="B134" s="878">
        <v>99.998999999999995</v>
      </c>
      <c r="C134" s="869">
        <f>(Data!D$73/Data!D$39)^(1/34)-1</f>
        <v>1.9835739446563583E-2</v>
      </c>
      <c r="D134" s="869">
        <f>(Data!D$107/Data!D$73)^(1/34)-1</f>
        <v>1.4073063527284546E-2</v>
      </c>
      <c r="E134" s="869">
        <v>5.9624790240184078E-2</v>
      </c>
      <c r="F134" s="869">
        <v>6.0455337952485033E-2</v>
      </c>
      <c r="G134" s="868">
        <v>0.01</v>
      </c>
      <c r="I134" s="871">
        <f t="shared" si="32"/>
        <v>6.164266731097908</v>
      </c>
      <c r="J134" s="871">
        <f t="shared" si="33"/>
        <v>6.3576818698276281</v>
      </c>
      <c r="L134" s="880">
        <f t="shared" si="37"/>
        <v>10577529.451569784</v>
      </c>
      <c r="M134" s="880">
        <v>18391235.587504353</v>
      </c>
      <c r="N134" s="880">
        <v>16573222.13128748</v>
      </c>
      <c r="O134" s="880">
        <v>121940496</v>
      </c>
      <c r="P134" s="882">
        <f t="shared" si="34"/>
        <v>1.3295145417510534E-2</v>
      </c>
      <c r="Q134" s="882">
        <f t="shared" si="29"/>
        <v>1.1385924294034178E-2</v>
      </c>
      <c r="T134" s="880">
        <f t="shared" si="38"/>
        <v>4704811.1238668477</v>
      </c>
      <c r="U134" s="880">
        <v>13672367.222157704</v>
      </c>
      <c r="V134" s="880">
        <v>12377988.052157555</v>
      </c>
      <c r="W134" s="880">
        <v>88679208</v>
      </c>
      <c r="X134" s="882">
        <f t="shared" si="27"/>
        <v>2.8859598793988361E-2</v>
      </c>
      <c r="Y134" s="882">
        <f t="shared" si="31"/>
        <v>1.3566858324111086E-2</v>
      </c>
    </row>
    <row r="135" spans="1:26" ht="15">
      <c r="A135" s="879">
        <v>99.998999999999995</v>
      </c>
      <c r="B135" s="876">
        <v>100</v>
      </c>
      <c r="D135" s="869"/>
      <c r="E135" s="869"/>
      <c r="F135" s="869"/>
      <c r="L135" s="880"/>
      <c r="M135" s="880"/>
      <c r="N135" s="880"/>
      <c r="O135" s="880"/>
    </row>
    <row r="136" spans="1:26">
      <c r="L136" s="880"/>
      <c r="M136" s="880"/>
      <c r="N136" s="880"/>
      <c r="O136" s="880"/>
    </row>
    <row r="137" spans="1:26">
      <c r="L137" s="880"/>
      <c r="M137" s="880"/>
      <c r="N137" s="880"/>
      <c r="O137" s="880"/>
    </row>
    <row r="138" spans="1:26" ht="15">
      <c r="B138" t="s">
        <v>416</v>
      </c>
      <c r="E138" s="869">
        <v>3.222979647741564E-2</v>
      </c>
      <c r="F138" s="869">
        <v>3.3284338590011897E-2</v>
      </c>
      <c r="L138" s="880">
        <v>291783.76692219183</v>
      </c>
      <c r="M138" s="880">
        <v>375616.13529084309</v>
      </c>
      <c r="N138" s="880">
        <v>428781.36452975561</v>
      </c>
      <c r="O138" s="880">
        <v>1305301.0749041892</v>
      </c>
      <c r="P138" s="882">
        <f>(N138/L138)^(1/34)-1</f>
        <v>1.1385924294034178E-2</v>
      </c>
      <c r="S138" t="s">
        <v>416</v>
      </c>
      <c r="T138" s="880">
        <v>217763.85157715314</v>
      </c>
      <c r="U138" s="880">
        <v>300825.90184027475</v>
      </c>
      <c r="V138" s="880">
        <v>344324.11576753744</v>
      </c>
      <c r="W138" s="880">
        <v>1012429.3939763621</v>
      </c>
      <c r="X138" s="880"/>
      <c r="Y138" s="882">
        <f>(V138/T138)^(1/34)-1</f>
        <v>1.3566858324111086E-2</v>
      </c>
    </row>
    <row r="139" spans="1:26">
      <c r="L139" s="880"/>
    </row>
    <row r="140" spans="1:26">
      <c r="L140" s="880"/>
    </row>
    <row r="141" spans="1:26">
      <c r="L141" s="881">
        <v>1946</v>
      </c>
      <c r="M141">
        <v>1962</v>
      </c>
      <c r="N141" t="s">
        <v>433</v>
      </c>
      <c r="T141" s="881">
        <v>1946</v>
      </c>
      <c r="U141">
        <v>1962</v>
      </c>
      <c r="V141" t="s">
        <v>433</v>
      </c>
    </row>
    <row r="142" spans="1:26">
      <c r="K142" t="s">
        <v>424</v>
      </c>
      <c r="L142" s="880">
        <v>14380.884073937232</v>
      </c>
      <c r="M142" s="880">
        <v>21212.200342209682</v>
      </c>
      <c r="N142">
        <f t="shared" ref="N142:N153" si="39">M142/L142</f>
        <v>1.4750275597209621</v>
      </c>
      <c r="S142" t="s">
        <v>424</v>
      </c>
      <c r="T142" s="880">
        <v>15072.841524445019</v>
      </c>
      <c r="U142" s="880">
        <v>21418.13614995436</v>
      </c>
      <c r="V142">
        <f t="shared" ref="V142:V153" si="40">U142/T142</f>
        <v>1.4209753426531149</v>
      </c>
      <c r="Z142" t="s">
        <v>424</v>
      </c>
    </row>
    <row r="143" spans="1:26">
      <c r="K143" t="s">
        <v>412</v>
      </c>
      <c r="L143" s="880">
        <v>76684.218060845582</v>
      </c>
      <c r="M143" s="880">
        <v>107816.87104301045</v>
      </c>
      <c r="N143">
        <f t="shared" si="39"/>
        <v>1.4059851396993117</v>
      </c>
      <c r="S143" t="s">
        <v>412</v>
      </c>
      <c r="T143" s="880">
        <v>70456.588721032516</v>
      </c>
      <c r="U143" s="880">
        <v>95678.313792046189</v>
      </c>
      <c r="V143">
        <f t="shared" si="40"/>
        <v>1.3579753934848757</v>
      </c>
      <c r="Z143" t="s">
        <v>412</v>
      </c>
    </row>
    <row r="144" spans="1:26">
      <c r="K144" t="s">
        <v>413</v>
      </c>
      <c r="L144" s="880">
        <f>(L143*10-L145*5)/5</f>
        <v>37280.775253607986</v>
      </c>
      <c r="M144" s="880">
        <f>(M143*10-M145*5)/5</f>
        <v>59108.660096665939</v>
      </c>
      <c r="N144">
        <f t="shared" si="39"/>
        <v>1.5854997567666054</v>
      </c>
      <c r="S144" t="s">
        <v>413</v>
      </c>
      <c r="T144" s="880">
        <f>(T143*10-T145*5)/5</f>
        <v>42694.050505717008</v>
      </c>
      <c r="U144" s="880">
        <f>(U143*10-U145*5)/5</f>
        <v>57012.421652572717</v>
      </c>
      <c r="V144">
        <f t="shared" si="40"/>
        <v>1.3353715793477685</v>
      </c>
      <c r="Z144" t="s">
        <v>413</v>
      </c>
    </row>
    <row r="145" spans="11:26">
      <c r="K145" t="s">
        <v>414</v>
      </c>
      <c r="L145" s="880">
        <v>116087.66086808319</v>
      </c>
      <c r="M145" s="880">
        <v>156525.08198935498</v>
      </c>
      <c r="N145">
        <f t="shared" si="39"/>
        <v>1.3483352220114337</v>
      </c>
      <c r="S145" t="s">
        <v>414</v>
      </c>
      <c r="T145" s="880">
        <v>98219.12693634801</v>
      </c>
      <c r="U145" s="880">
        <v>134344.20593151965</v>
      </c>
      <c r="V145">
        <f t="shared" si="40"/>
        <v>1.3678008563299784</v>
      </c>
      <c r="Z145" t="s">
        <v>414</v>
      </c>
    </row>
    <row r="146" spans="11:26">
      <c r="K146" t="s">
        <v>415</v>
      </c>
      <c r="L146" s="880">
        <f>(L145*5-L147*1)/4</f>
        <v>72163.634354556008</v>
      </c>
      <c r="M146" s="880">
        <f>(M145*5-M147*1)/4</f>
        <v>101752.31866398294</v>
      </c>
      <c r="N146">
        <f t="shared" si="39"/>
        <v>1.4100220917928155</v>
      </c>
      <c r="S146" t="s">
        <v>415</v>
      </c>
      <c r="T146" s="880">
        <f>(T145*5-T147*1)/4</f>
        <v>68332.945776146735</v>
      </c>
      <c r="U146" s="880">
        <f>(U145*5-U147*1)/4</f>
        <v>92723.781954330872</v>
      </c>
      <c r="V146">
        <f t="shared" si="40"/>
        <v>1.3569410904380819</v>
      </c>
      <c r="Z146" t="s">
        <v>415</v>
      </c>
    </row>
    <row r="147" spans="11:26">
      <c r="K147" t="s">
        <v>416</v>
      </c>
      <c r="L147" s="880">
        <v>291783.76692219183</v>
      </c>
      <c r="M147" s="880">
        <v>375616.13529084309</v>
      </c>
      <c r="N147">
        <f t="shared" si="39"/>
        <v>1.2873099119013236</v>
      </c>
      <c r="S147" t="s">
        <v>416</v>
      </c>
      <c r="T147" s="880">
        <v>217763.85157715314</v>
      </c>
      <c r="U147" s="880">
        <v>300825.90184027475</v>
      </c>
      <c r="V147">
        <f t="shared" si="40"/>
        <v>1.3814317650130878</v>
      </c>
      <c r="Z147" t="s">
        <v>416</v>
      </c>
    </row>
    <row r="148" spans="11:26">
      <c r="K148" t="s">
        <v>417</v>
      </c>
      <c r="L148" s="880">
        <f>(L147*1-L149*0.5)/0.5</f>
        <v>163910.08927103685</v>
      </c>
      <c r="M148" s="880">
        <f>(M147*1-M149*0.5)/0.5</f>
        <v>207569.23173696001</v>
      </c>
      <c r="N148">
        <f t="shared" si="39"/>
        <v>1.2663603116811784</v>
      </c>
      <c r="S148" t="s">
        <v>417</v>
      </c>
      <c r="T148" s="880">
        <f>(T147*1-T149*0.5)/0.5</f>
        <v>143132.87146078493</v>
      </c>
      <c r="U148" s="880">
        <f>(U147*1-U149*0.5)/0.5</f>
        <v>177555.78171412612</v>
      </c>
      <c r="V148">
        <f t="shared" si="40"/>
        <v>1.2404961900227949</v>
      </c>
      <c r="Z148" t="s">
        <v>417</v>
      </c>
    </row>
    <row r="149" spans="11:26">
      <c r="K149" t="s">
        <v>418</v>
      </c>
      <c r="L149" s="880">
        <v>419657.44457334682</v>
      </c>
      <c r="M149" s="880">
        <v>543663.03884472616</v>
      </c>
      <c r="N149">
        <f t="shared" si="39"/>
        <v>1.2954924209612251</v>
      </c>
      <c r="S149" t="s">
        <v>418</v>
      </c>
      <c r="T149" s="880">
        <v>292394.83169352135</v>
      </c>
      <c r="U149" s="880">
        <v>424096.02196642337</v>
      </c>
      <c r="V149">
        <f t="shared" si="40"/>
        <v>1.4504224288442515</v>
      </c>
      <c r="Z149" t="s">
        <v>418</v>
      </c>
    </row>
    <row r="150" spans="11:26">
      <c r="K150" t="s">
        <v>419</v>
      </c>
      <c r="L150" s="880">
        <f>(L149*0.5-L151*0.1)/0.4</f>
        <v>292523.19553604064</v>
      </c>
      <c r="M150" s="880">
        <f>(M149*0.5-M151*0.1)/0.4</f>
        <v>348559.9142874559</v>
      </c>
      <c r="N150">
        <f t="shared" si="39"/>
        <v>1.1915633344861063</v>
      </c>
      <c r="S150" t="s">
        <v>419</v>
      </c>
      <c r="T150" s="880">
        <f>(T149*0.5-T151*0.1)/0.4</f>
        <v>229595.73630151752</v>
      </c>
      <c r="U150" s="880">
        <f>(U149*0.5-U151*0.1)/0.4</f>
        <v>281609.44102901383</v>
      </c>
      <c r="V150">
        <f t="shared" si="40"/>
        <v>1.2265447327784393</v>
      </c>
      <c r="Z150" t="s">
        <v>419</v>
      </c>
    </row>
    <row r="151" spans="11:26">
      <c r="K151" t="s">
        <v>420</v>
      </c>
      <c r="L151" s="880">
        <v>928194.44072257145</v>
      </c>
      <c r="M151" s="880">
        <v>1324075.5370738071</v>
      </c>
      <c r="N151">
        <f t="shared" si="39"/>
        <v>1.4265066444947183</v>
      </c>
      <c r="S151" t="s">
        <v>420</v>
      </c>
      <c r="T151" s="880">
        <v>543591.21326153667</v>
      </c>
      <c r="U151" s="880">
        <v>994042.3457160613</v>
      </c>
      <c r="V151">
        <f t="shared" si="40"/>
        <v>1.8286578617631191</v>
      </c>
      <c r="Z151" t="s">
        <v>420</v>
      </c>
    </row>
    <row r="152" spans="11:26">
      <c r="K152" t="s">
        <v>421</v>
      </c>
      <c r="L152" s="880">
        <f>(L151*0.1-L153*0.01)/0.09</f>
        <v>709363.02863402618</v>
      </c>
      <c r="M152" s="880">
        <f>(M151*0.1-M153*0.01)/0.09</f>
        <v>911393.42108741775</v>
      </c>
      <c r="N152">
        <f t="shared" si="39"/>
        <v>1.2848053595948301</v>
      </c>
      <c r="S152" t="s">
        <v>421</v>
      </c>
      <c r="T152" s="880">
        <f>(T151*0.1-T153*0.01)/0.09</f>
        <v>460577.91436586366</v>
      </c>
      <c r="U152" s="880">
        <f>(U151*0.1-U153*0.01)/0.09</f>
        <v>687729.6131943973</v>
      </c>
      <c r="V152">
        <f t="shared" si="40"/>
        <v>1.4931884307593914</v>
      </c>
      <c r="Z152" t="s">
        <v>421</v>
      </c>
    </row>
    <row r="153" spans="11:26">
      <c r="K153" t="s">
        <v>422</v>
      </c>
      <c r="L153" s="880">
        <v>2897677.1495194794</v>
      </c>
      <c r="M153" s="880">
        <v>5038214.5809513126</v>
      </c>
      <c r="N153">
        <f t="shared" si="39"/>
        <v>1.7387080481988124</v>
      </c>
      <c r="S153" t="s">
        <v>422</v>
      </c>
      <c r="T153" s="880">
        <v>1290710.9033225945</v>
      </c>
      <c r="U153" s="880">
        <v>3750856.9384110384</v>
      </c>
      <c r="V153">
        <f t="shared" si="40"/>
        <v>2.90603955444666</v>
      </c>
      <c r="Z153" t="s">
        <v>422</v>
      </c>
    </row>
    <row r="154" spans="11:26">
      <c r="L154" s="880"/>
      <c r="T154" s="880"/>
    </row>
    <row r="155" spans="11:26">
      <c r="K155" t="s">
        <v>425</v>
      </c>
      <c r="L155" s="880">
        <f>(L143*10-L147*1)/9</f>
        <v>52784.268187362664</v>
      </c>
      <c r="M155" s="880">
        <f>(M143*10-M147*1)/9</f>
        <v>78061.39723769571</v>
      </c>
      <c r="N155">
        <f>M155/L155</f>
        <v>1.4788761863782884</v>
      </c>
      <c r="S155" t="s">
        <v>425</v>
      </c>
      <c r="T155" s="880">
        <f>(T143*10-T147*1)/9</f>
        <v>54089.11507035244</v>
      </c>
      <c r="U155" s="880">
        <f>(U143*10-U147*1)/9</f>
        <v>72884.137342243019</v>
      </c>
      <c r="V155">
        <f>U155/T155</f>
        <v>1.3474825248563289</v>
      </c>
      <c r="Z155" t="s">
        <v>425</v>
      </c>
    </row>
  </sheetData>
  <pageMargins left="0.75" right="0.75" top="1" bottom="1" header="0.5" footer="0.5"/>
  <pageSetup orientation="portrait" horizontalDpi="0" verticalDpi="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1"/>
  </sheetPr>
  <dimension ref="A1"/>
  <sheetViews>
    <sheetView workbookViewId="0"/>
  </sheetViews>
  <sheetFormatPr baseColWidth="10" defaultRowHeight="14"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32</vt:i4>
      </vt:variant>
      <vt:variant>
        <vt:lpstr>Gráficos</vt:lpstr>
      </vt:variant>
      <vt:variant>
        <vt:i4>74</vt:i4>
      </vt:variant>
    </vt:vector>
  </HeadingPairs>
  <TitlesOfParts>
    <vt:vector size="106" baseType="lpstr">
      <vt:lpstr>ExtractoPSZ2017</vt:lpstr>
      <vt:lpstr>Data</vt:lpstr>
      <vt:lpstr>MainFigures</vt:lpstr>
      <vt:lpstr>Tables</vt:lpstr>
      <vt:lpstr>T1</vt:lpstr>
      <vt:lpstr>T2</vt:lpstr>
      <vt:lpstr>AppendixFigures</vt:lpstr>
      <vt:lpstr>DataFS40</vt:lpstr>
      <vt:lpstr>AppendixTables</vt:lpstr>
      <vt:lpstr>TS1</vt:lpstr>
      <vt:lpstr>TS2</vt:lpstr>
      <vt:lpstr>TS3</vt:lpstr>
      <vt:lpstr>TS3b</vt:lpstr>
      <vt:lpstr>TS4</vt:lpstr>
      <vt:lpstr>TS5a</vt:lpstr>
      <vt:lpstr>TS5b</vt:lpstr>
      <vt:lpstr>TS6</vt:lpstr>
      <vt:lpstr>TS7</vt:lpstr>
      <vt:lpstr>TS7b</vt:lpstr>
      <vt:lpstr>TS8</vt:lpstr>
      <vt:lpstr>TS8b</vt:lpstr>
      <vt:lpstr>TS9</vt:lpstr>
      <vt:lpstr>TS10(NYT)</vt:lpstr>
      <vt:lpstr>TS11(NYT)</vt:lpstr>
      <vt:lpstr>ForSlides</vt:lpstr>
      <vt:lpstr>T3(Slides)</vt:lpstr>
      <vt:lpstr>T3b(Slides)</vt:lpstr>
      <vt:lpstr>TA0(Slide)</vt:lpstr>
      <vt:lpstr>TA0b(Slide)</vt:lpstr>
      <vt:lpstr>TA0c(Slide)</vt:lpstr>
      <vt:lpstr>TA0d(Slide)</vt:lpstr>
      <vt:lpstr>T1(slides)</vt:lpstr>
      <vt:lpstr>Gráfico1</vt:lpstr>
      <vt:lpstr>F1a</vt:lpstr>
      <vt:lpstr>F1b</vt:lpstr>
      <vt:lpstr>F2a</vt:lpstr>
      <vt:lpstr>F2b</vt:lpstr>
      <vt:lpstr>F3a</vt:lpstr>
      <vt:lpstr>F3b</vt:lpstr>
      <vt:lpstr>F4a</vt:lpstr>
      <vt:lpstr>F4b</vt:lpstr>
      <vt:lpstr>F5a</vt:lpstr>
      <vt:lpstr>F5b</vt:lpstr>
      <vt:lpstr>F6a</vt:lpstr>
      <vt:lpstr>F6b</vt:lpstr>
      <vt:lpstr>F7a</vt:lpstr>
      <vt:lpstr>F7b</vt:lpstr>
      <vt:lpstr>F8a</vt:lpstr>
      <vt:lpstr>F8b</vt:lpstr>
      <vt:lpstr>F9a</vt:lpstr>
      <vt:lpstr>F9b</vt:lpstr>
      <vt:lpstr>F10a</vt:lpstr>
      <vt:lpstr>F10b</vt:lpstr>
      <vt:lpstr>F11</vt:lpstr>
      <vt:lpstr>FS1</vt:lpstr>
      <vt:lpstr>FS2</vt:lpstr>
      <vt:lpstr>FS3</vt:lpstr>
      <vt:lpstr>FS4</vt:lpstr>
      <vt:lpstr>FS5</vt:lpstr>
      <vt:lpstr>FS6</vt:lpstr>
      <vt:lpstr>FS7</vt:lpstr>
      <vt:lpstr>FS8</vt:lpstr>
      <vt:lpstr>FS9</vt:lpstr>
      <vt:lpstr>FS10</vt:lpstr>
      <vt:lpstr>FS11</vt:lpstr>
      <vt:lpstr>FS12</vt:lpstr>
      <vt:lpstr>FS13</vt:lpstr>
      <vt:lpstr>FS14</vt:lpstr>
      <vt:lpstr>FS15a</vt:lpstr>
      <vt:lpstr>FS15b</vt:lpstr>
      <vt:lpstr>FS16</vt:lpstr>
      <vt:lpstr>FS17</vt:lpstr>
      <vt:lpstr>FS18</vt:lpstr>
      <vt:lpstr>FS19</vt:lpstr>
      <vt:lpstr>FS20</vt:lpstr>
      <vt:lpstr>FS21</vt:lpstr>
      <vt:lpstr>FS22</vt:lpstr>
      <vt:lpstr>FS23</vt:lpstr>
      <vt:lpstr>FS24</vt:lpstr>
      <vt:lpstr>FS25</vt:lpstr>
      <vt:lpstr>FSS25b</vt:lpstr>
      <vt:lpstr>FS26</vt:lpstr>
      <vt:lpstr>FS27</vt:lpstr>
      <vt:lpstr>FS28</vt:lpstr>
      <vt:lpstr>FS29</vt:lpstr>
      <vt:lpstr>FS30</vt:lpstr>
      <vt:lpstr>FS31</vt:lpstr>
      <vt:lpstr>FS32</vt:lpstr>
      <vt:lpstr>FS33</vt:lpstr>
      <vt:lpstr>FS34</vt:lpstr>
      <vt:lpstr>FS35</vt:lpstr>
      <vt:lpstr>FS36</vt:lpstr>
      <vt:lpstr>FS37</vt:lpstr>
      <vt:lpstr>FS38</vt:lpstr>
      <vt:lpstr>FS39</vt:lpstr>
      <vt:lpstr>FS39b</vt:lpstr>
      <vt:lpstr>FS40</vt:lpstr>
      <vt:lpstr>FS40b</vt:lpstr>
      <vt:lpstr>F00(Slide)</vt:lpstr>
      <vt:lpstr>F0a(Slides)</vt:lpstr>
      <vt:lpstr>F0b(Slides)</vt:lpstr>
      <vt:lpstr>F2a(Slides)</vt:lpstr>
      <vt:lpstr>F5a(Slide)</vt:lpstr>
      <vt:lpstr>F8(Slide)</vt:lpstr>
      <vt:lpstr>F9(slide)</vt:lpstr>
      <vt:lpstr>F10(slide)</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ilia tatiana beale olavarría</cp:lastModifiedBy>
  <cp:lastPrinted>2017-11-10T00:43:49Z</cp:lastPrinted>
  <dcterms:created xsi:type="dcterms:W3CDTF">2015-02-13T11:31:23Z</dcterms:created>
  <dcterms:modified xsi:type="dcterms:W3CDTF">2018-11-06T17:37:38Z</dcterms:modified>
</cp:coreProperties>
</file>